
<file path=[Content_Types].xml><?xml version="1.0" encoding="utf-8"?>
<Types xmlns="http://schemas.openxmlformats.org/package/2006/content-types">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comments4.xml" ContentType="application/vnd.openxmlformats-officedocument.spreadsheetml.comments+xml"/>
  <Override PartName="/xl/drawings/drawing2.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drawings/drawing11.xml" ContentType="application/vnd.openxmlformats-officedocument.drawing+xml"/>
  <Override PartName="/xl/worksheets/sheet2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comments3.xml" ContentType="application/vnd.openxmlformats-officedocument.spreadsheetml.comments+xml"/>
  <Override PartName="/xl/drawings/drawing1.xml" ContentType="application/vnd.openxmlformats-officedocument.drawing+xml"/>
  <Override PartName="/xl/externalLinks/externalLink11.xml" ContentType="application/vnd.openxmlformats-officedocument.spreadsheetml.externalLink+xml"/>
  <Override PartName="/xl/externalLinks/externalLink20.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90" windowWidth="18735" windowHeight="7845" firstSheet="11" activeTab="11"/>
  </bookViews>
  <sheets>
    <sheet name="SOMMAIRE" sheetId="49" r:id="rId1"/>
    <sheet name="Investissement" sheetId="11" r:id="rId2"/>
    <sheet name="Schéma de financement" sheetId="1" r:id="rId3"/>
    <sheet name="Remb CMLT1" sheetId="12" r:id="rId4"/>
    <sheet name="Remb CMLT2" sheetId="35" r:id="rId5"/>
    <sheet name="Remb CMLT3" sheetId="36" r:id="rId6"/>
    <sheet name="charges fin" sheetId="7" r:id="rId7"/>
    <sheet name="HYPOTHESES" sheetId="10" r:id="rId8"/>
    <sheet name="PERSONNEL" sheetId="5" r:id="rId9"/>
    <sheet name="Autres ch d'ex prév" sheetId="4" r:id="rId10"/>
    <sheet name="dot aux amts et VCN" sheetId="6" r:id="rId11"/>
    <sheet name="Etat de résultat pré" sheetId="8" r:id="rId12"/>
    <sheet name="Conditions d'expl prév" sheetId="20" r:id="rId13"/>
    <sheet name="Cash flows prév" sheetId="22" r:id="rId14"/>
    <sheet name="DRCI" sheetId="21" r:id="rId15"/>
    <sheet name="DRCI actualisé" sheetId="23" r:id="rId16"/>
    <sheet name="Rentabilité prévisionnelle" sheetId="25" r:id="rId17"/>
    <sheet name="Bilan prév" sheetId="24" r:id="rId18"/>
    <sheet name="EFT prév" sheetId="32" r:id="rId19"/>
    <sheet name="PIF" sheetId="33" r:id="rId20"/>
    <sheet name="Liquidité" sheetId="37" r:id="rId21"/>
    <sheet name="ROTATION DES IMMO" sheetId="38" r:id="rId22"/>
    <sheet name="ROTATION DE L'ACTIF TOTAL" sheetId="39" r:id="rId23"/>
    <sheet name="LEVIER FINANCIER" sheetId="40" r:id="rId24"/>
    <sheet name="COUVERTURE DES CHARGES FIN" sheetId="41" r:id="rId25"/>
    <sheet name="MARGE D'EXPLOITATION" sheetId="44" r:id="rId26"/>
    <sheet name="MARGE D'ex avant dotation" sheetId="48" r:id="rId27"/>
    <sheet name="TAUX DE MARGE NETTE" sheetId="45" r:id="rId28"/>
    <sheet name="BASIC EARNING POWER" sheetId="43" r:id="rId29"/>
    <sheet name="ROA" sheetId="46" r:id="rId30"/>
    <sheet name="ROE" sheetId="47"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_aff306">'[1]BALANCE BFI INTERNAIONAL AU 30 '!$G:$G</definedName>
    <definedName name="__DTF1">[2]Paramètres!$B$6</definedName>
    <definedName name="__sol306">'[1]BALANCE BFI INTERNAIONAL AU 30 '!$F:$F</definedName>
    <definedName name="_aff306">'[1]BALANCE BFI INTERNAIONAL AU 30 '!$G:$G</definedName>
    <definedName name="_DTF1">[2]Paramètres!$B$6</definedName>
    <definedName name="_evo2" localSheetId="28">#REF!</definedName>
    <definedName name="_evo2" localSheetId="13">#REF!</definedName>
    <definedName name="_evo2" localSheetId="24">#REF!</definedName>
    <definedName name="_evo2" localSheetId="15">#REF!</definedName>
    <definedName name="_evo2" localSheetId="7">#REF!</definedName>
    <definedName name="_evo2" localSheetId="23">#REF!</definedName>
    <definedName name="_evo2" localSheetId="26">#REF!</definedName>
    <definedName name="_evo2" localSheetId="25">#REF!</definedName>
    <definedName name="_evo2" localSheetId="4">#REF!</definedName>
    <definedName name="_evo2" localSheetId="5">#REF!</definedName>
    <definedName name="_evo2" localSheetId="16">#REF!</definedName>
    <definedName name="_evo2" localSheetId="29">#REF!</definedName>
    <definedName name="_evo2" localSheetId="30">#REF!</definedName>
    <definedName name="_evo2" localSheetId="22">#REF!</definedName>
    <definedName name="_evo2" localSheetId="21">#REF!</definedName>
    <definedName name="_evo2" localSheetId="27">#REF!</definedName>
    <definedName name="_evo2">#REF!</definedName>
    <definedName name="_evo3" localSheetId="28">#REF!</definedName>
    <definedName name="_evo3" localSheetId="13">#REF!</definedName>
    <definedName name="_evo3" localSheetId="24">#REF!</definedName>
    <definedName name="_evo3" localSheetId="15">#REF!</definedName>
    <definedName name="_evo3" localSheetId="7">#REF!</definedName>
    <definedName name="_evo3" localSheetId="23">#REF!</definedName>
    <definedName name="_evo3" localSheetId="26">#REF!</definedName>
    <definedName name="_evo3" localSheetId="25">#REF!</definedName>
    <definedName name="_evo3" localSheetId="4">#REF!</definedName>
    <definedName name="_evo3" localSheetId="5">#REF!</definedName>
    <definedName name="_evo3" localSheetId="16">#REF!</definedName>
    <definedName name="_evo3" localSheetId="29">#REF!</definedName>
    <definedName name="_evo3" localSheetId="30">#REF!</definedName>
    <definedName name="_evo3" localSheetId="22">#REF!</definedName>
    <definedName name="_evo3" localSheetId="21">#REF!</definedName>
    <definedName name="_evo3" localSheetId="27">#REF!</definedName>
    <definedName name="_evo3">#REF!</definedName>
    <definedName name="_sol306">'[1]BALANCE BFI INTERNAIONAL AU 30 '!$F:$F</definedName>
    <definedName name="a">[3]CumuléBudg!$F$7</definedName>
    <definedName name="acc">[4]N_ACCTUN!$A$12:$C$629</definedName>
    <definedName name="AFEC">'[5]BALANCE AU 30.06.01'!$F:$F</definedName>
    <definedName name="AFF">'[6]BALANCE AU 30.06.01'!$F:$F</definedName>
    <definedName name="Affect">'[7]Balance comparative (2)'!$J:$J</definedName>
    <definedName name="affectation">[8]Bilan!$D$3:$D$239</definedName>
    <definedName name="AFFRT">[9]sum_ert!$A:$A</definedName>
    <definedName name="an">'[3]support (2)'!$D$61:$D$68</definedName>
    <definedName name="année">'[3]support (2)'!$A$61:$A$72</definedName>
    <definedName name="années">[10]listes!$A$2:$A$8</definedName>
    <definedName name="AS2DocOpenMode" hidden="1">"AS2DocumentEdit"</definedName>
    <definedName name="az">[0]!az</definedName>
    <definedName name="Balx_CodeGroupeAnalyse">[11]BALANCEAUX!$B$2</definedName>
    <definedName name="Balx_Compte">[11]BALANCEAUX!$D$2</definedName>
    <definedName name="Balx_DateDebut">[11]BALANCEAUX!$A$5</definedName>
    <definedName name="Balx_DateFin">[11]BALANCEAUX!$B$5</definedName>
    <definedName name="Balx_LibelleCompte">[11]BALANCEAUX!$D$3</definedName>
    <definedName name="Balx_NomGroupeAnalyse">[11]BALANCEAUX!$B$3</definedName>
    <definedName name="Balx_TypeEcriture">[11]BALANCEAUX!$A$3</definedName>
    <definedName name="BIL_1">[2]Bilan!$P$3:$P$28,[2]Bilan!$G$3:$G$60</definedName>
    <definedName name="BIL_2">[2]Bilan!$Q$3:$Q$28,[2]Bilan!$H$3:$H$60</definedName>
    <definedName name="bilan">[0]!bilan</definedName>
    <definedName name="Caseàcocher10_QuandClic">[0]!Caseàcocher10_QuandClic</definedName>
    <definedName name="Caseàcocher42_QuandClic">[0]!Caseàcocher42_QuandClic</definedName>
    <definedName name="CDGR">[2]Paramètres!$A$1</definedName>
    <definedName name="Charges">[0]!Charges</definedName>
    <definedName name="ChartCaptions">'[12]EBITDA Bridge'!$C$7:$C$55</definedName>
    <definedName name="ChartingArea">'[12]EBITDA Bridge'!$A$6:$A$103,'[12]EBITDA Bridge'!$F$6:$L$103</definedName>
    <definedName name="ChartingLabels">'[12]EBITDA Bridge'!$O$6:$O$103</definedName>
    <definedName name="Choix_Imprimantes">[0]!Choix_Imprimantes</definedName>
    <definedName name="Choix_Langue">[13]Hyp_Expl!$P$2</definedName>
    <definedName name="CodeSociété">'[14]Valid-Budget'!$C$1</definedName>
    <definedName name="commentaires">[0]!commentaires</definedName>
    <definedName name="DATE">[15]Tréso!$B$5</definedName>
    <definedName name="Date_Paie" localSheetId="4">'Remb CMLT2'!$B$28:$B$507</definedName>
    <definedName name="Date_Paie" localSheetId="5">'Remb CMLT3'!$B$28:$B$507</definedName>
    <definedName name="Date_Paie">'Remb CMLT1'!$B$28:$B$507</definedName>
    <definedName name="Date_Paiement" localSheetId="28">#N/A</definedName>
    <definedName name="Date_Paiement" localSheetId="13">#N/A</definedName>
    <definedName name="Date_Paiement" localSheetId="24">#N/A</definedName>
    <definedName name="Date_Paiement" localSheetId="15">#N/A</definedName>
    <definedName name="Date_Paiement" localSheetId="23">#N/A</definedName>
    <definedName name="Date_Paiement" localSheetId="26">#N/A</definedName>
    <definedName name="Date_Paiement" localSheetId="25">#N/A</definedName>
    <definedName name="Date_Paiement" localSheetId="4">DATE(YEAR('Remb CMLT2'!Début_Prêt),MONTH('Remb CMLT2'!Début_Prêt)+Payment_Number,DAY('Remb CMLT2'!Début_Prêt))</definedName>
    <definedName name="Date_Paiement" localSheetId="5">DATE(YEAR('Remb CMLT3'!Début_Prêt),MONTH('Remb CMLT3'!Début_Prêt)+Payment_Number,DAY('Remb CMLT3'!Début_Prêt))</definedName>
    <definedName name="Date_Paiement" localSheetId="16">#N/A</definedName>
    <definedName name="Date_Paiement" localSheetId="29">#N/A</definedName>
    <definedName name="Date_Paiement" localSheetId="30">#N/A</definedName>
    <definedName name="Date_Paiement" localSheetId="22">#N/A</definedName>
    <definedName name="Date_Paiement" localSheetId="21">#N/A</definedName>
    <definedName name="Date_Paiement" localSheetId="27">#N/A</definedName>
    <definedName name="Date_Paiement">DATE(YEAR('Remb CMLT2'!Début_Prêt),MONTH('Remb CMLT2'!Début_Prêt)+Payment_Number,DAY('Remb CMLT2'!Début_Prêt))</definedName>
    <definedName name="Date2">'[12]WC analytics (+data pages)'!$D$7</definedName>
    <definedName name="Date3">'[12]WC analytics (+data pages)'!$E$7</definedName>
    <definedName name="DateDébutExp">[16]TDBValidation!$C$8</definedName>
    <definedName name="Début_Prêt" localSheetId="4">'Remb CMLT2'!$D$10</definedName>
    <definedName name="Début_Prêt" localSheetId="5">'Remb CMLT3'!$D$10</definedName>
    <definedName name="Début_Prêt">'Remb CMLT1'!$D$10</definedName>
    <definedName name="Dernière_Ligne" localSheetId="4">IF(Valeurs_Entrées,Ligne_EnTête+Nbre_de_Paiements,Ligne_EnTête)</definedName>
    <definedName name="Dernière_Ligne" localSheetId="5">IF(Valeurs_Entrées,Ligne_EnTête+Nbre_de_Paiements,Ligne_EnTête)</definedName>
    <definedName name="Dernière_Ligne">IF(Valeurs_Entrées,Ligne_EnTête+Nbre_de_Paiements,Ligne_EnTête)</definedName>
    <definedName name="Désactiver">[0]!Désactiver</definedName>
    <definedName name="donne" localSheetId="28">#REF!</definedName>
    <definedName name="donne" localSheetId="13">#REF!</definedName>
    <definedName name="donne" localSheetId="24">#REF!</definedName>
    <definedName name="donne" localSheetId="15">#REF!</definedName>
    <definedName name="donne" localSheetId="7">#REF!</definedName>
    <definedName name="donne" localSheetId="23">#REF!</definedName>
    <definedName name="donne" localSheetId="26">#REF!</definedName>
    <definedName name="donne" localSheetId="25">#REF!</definedName>
    <definedName name="donne" localSheetId="4">#REF!</definedName>
    <definedName name="donne" localSheetId="5">#REF!</definedName>
    <definedName name="donne" localSheetId="16">#REF!</definedName>
    <definedName name="donne" localSheetId="29">#REF!</definedName>
    <definedName name="donne" localSheetId="30">#REF!</definedName>
    <definedName name="donne" localSheetId="22">#REF!</definedName>
    <definedName name="donne" localSheetId="21">#REF!</definedName>
    <definedName name="donne" localSheetId="27">#REF!</definedName>
    <definedName name="donne">#REF!</definedName>
    <definedName name="Données" localSheetId="4">'Remb CMLT2'!$A$28:$H$507</definedName>
    <definedName name="Données" localSheetId="5">'Remb CMLT3'!$A$28:$H$507</definedName>
    <definedName name="Données">'Remb CMLT1'!$A$28:$H$507</definedName>
    <definedName name="Durée_Prêt" localSheetId="4">'Remb CMLT2'!$D$8</definedName>
    <definedName name="Durée_Prêt" localSheetId="5">'Remb CMLT3'!$D$8</definedName>
    <definedName name="Durée_Prêt">'Remb CMLT1'!$D$8</definedName>
    <definedName name="EBITDA_Bridge">'[12]EBITDA Bridge'!$R$4</definedName>
    <definedName name="Ecr_CodeGroupeAnalyse">[17]Ecritures!$A$3</definedName>
    <definedName name="Ecr_Compte">[17]Ecritures!$A$2</definedName>
    <definedName name="Ecr_DateDebut">[17]Ecritures!$B$5</definedName>
    <definedName name="Ecr_DateFin">[17]Ecritures!$C$5</definedName>
    <definedName name="Ecr_LibelleCompte">[17]Ecritures!$B$2</definedName>
    <definedName name="Ecr_NbLignes">[17]Ecritures!$E$3</definedName>
    <definedName name="Ecr_NomGroupeAnalyse">[17]Ecritures!$B$3</definedName>
    <definedName name="Ecr_TypeEcriture">[17]Ecritures!$A$5</definedName>
    <definedName name="EcrD_CodeDepartement">'[18]Ecritures DET'!$G$2</definedName>
    <definedName name="EcrD_NomGroupeAnalyse">'[18]Ecritures DET'!$I$2</definedName>
    <definedName name="EcrD_NumEcriture">'[18]Ecritures DET'!$G$3</definedName>
    <definedName name="Ecrx_CodeDepartement">[19]EcrituresAux!$A$3</definedName>
    <definedName name="Ecrx_CompteAux">[19]EcrituresAux!$A$2</definedName>
    <definedName name="Ecrx_DateDebut">[19]EcrituresAux!$B$5</definedName>
    <definedName name="Ecrx_DateFin">[19]EcrituresAux!$C$5</definedName>
    <definedName name="Ecrx_LibelleCompteAux">[19]EcrituresAux!$B$2</definedName>
    <definedName name="Ecrx_NbLignes">[19]EcrituresAux!$E$3</definedName>
    <definedName name="Ecrx_NomGroupeAnalyse">[19]EcrituresAux!$B$3</definedName>
    <definedName name="Ecrx_TypeEcriture">[19]EcrituresAux!$A$5</definedName>
    <definedName name="edition">[0]!edition</definedName>
    <definedName name="EMPRUNT">[20]INVESTISSEMENTS!$C$14</definedName>
    <definedName name="End_Bal" localSheetId="28">#REF!</definedName>
    <definedName name="End_Bal" localSheetId="13">#REF!</definedName>
    <definedName name="End_Bal" localSheetId="24">#REF!</definedName>
    <definedName name="End_Bal" localSheetId="15">#REF!</definedName>
    <definedName name="End_Bal" localSheetId="7">#REF!</definedName>
    <definedName name="End_Bal" localSheetId="23">#REF!</definedName>
    <definedName name="End_Bal" localSheetId="26">#REF!</definedName>
    <definedName name="End_Bal" localSheetId="25">#REF!</definedName>
    <definedName name="End_Bal" localSheetId="4">#REF!</definedName>
    <definedName name="End_Bal" localSheetId="5">#REF!</definedName>
    <definedName name="End_Bal" localSheetId="16">#REF!</definedName>
    <definedName name="End_Bal" localSheetId="29">#REF!</definedName>
    <definedName name="End_Bal" localSheetId="30">#REF!</definedName>
    <definedName name="End_Bal" localSheetId="22">#REF!</definedName>
    <definedName name="End_Bal" localSheetId="21">#REF!</definedName>
    <definedName name="End_Bal" localSheetId="27">#REF!</definedName>
    <definedName name="End_Bal">#REF!</definedName>
    <definedName name="Ent" localSheetId="4">'Remb CMLT2'!$F$28:$F$507</definedName>
    <definedName name="Ent" localSheetId="5">'Remb CMLT3'!$F$28:$F$507</definedName>
    <definedName name="Ent">'Remb CMLT1'!$F$28:$F$507</definedName>
    <definedName name="ETXAcces">"ETAT.ACC"</definedName>
    <definedName name="Evolution">[0]!Evolution</definedName>
    <definedName name="f">[0]!f</definedName>
    <definedName name="Financement">[0]!Financement</definedName>
    <definedName name="fluxsa">'[21]Affectation Etat de flux'!$F:$F</definedName>
    <definedName name="Full_Print" localSheetId="28">#REF!</definedName>
    <definedName name="Full_Print" localSheetId="13">#REF!</definedName>
    <definedName name="Full_Print" localSheetId="24">#REF!</definedName>
    <definedName name="Full_Print" localSheetId="15">#REF!</definedName>
    <definedName name="Full_Print" localSheetId="7">#REF!</definedName>
    <definedName name="Full_Print" localSheetId="23">#REF!</definedName>
    <definedName name="Full_Print" localSheetId="26">#REF!</definedName>
    <definedName name="Full_Print" localSheetId="25">#REF!</definedName>
    <definedName name="Full_Print" localSheetId="4">#REF!</definedName>
    <definedName name="Full_Print" localSheetId="5">#REF!</definedName>
    <definedName name="Full_Print" localSheetId="16">#REF!</definedName>
    <definedName name="Full_Print" localSheetId="29">#REF!</definedName>
    <definedName name="Full_Print" localSheetId="30">#REF!</definedName>
    <definedName name="Full_Print" localSheetId="22">#REF!</definedName>
    <definedName name="Full_Print" localSheetId="21">#REF!</definedName>
    <definedName name="Full_Print" localSheetId="27">#REF!</definedName>
    <definedName name="Full_Print">#REF!</definedName>
    <definedName name="Garde">[0]!Garde</definedName>
    <definedName name="GrowthHR">[22]PERSONNEL!$I$9</definedName>
    <definedName name="Header_Row" localSheetId="28">ROW(#REF!)</definedName>
    <definedName name="Header_Row" localSheetId="13">ROW(#REF!)</definedName>
    <definedName name="Header_Row" localSheetId="24">ROW(#REF!)</definedName>
    <definedName name="Header_Row" localSheetId="15">ROW(#REF!)</definedName>
    <definedName name="Header_Row" localSheetId="7">ROW(#REF!)</definedName>
    <definedName name="Header_Row" localSheetId="23">ROW(#REF!)</definedName>
    <definedName name="Header_Row" localSheetId="26">ROW(#REF!)</definedName>
    <definedName name="Header_Row" localSheetId="25">ROW(#REF!)</definedName>
    <definedName name="Header_Row" localSheetId="4">ROW(#REF!)</definedName>
    <definedName name="Header_Row" localSheetId="5">ROW(#REF!)</definedName>
    <definedName name="Header_Row" localSheetId="16">ROW(#REF!)</definedName>
    <definedName name="Header_Row" localSheetId="29">ROW(#REF!)</definedName>
    <definedName name="Header_Row" localSheetId="30">ROW(#REF!)</definedName>
    <definedName name="Header_Row" localSheetId="22">ROW(#REF!)</definedName>
    <definedName name="Header_Row" localSheetId="21">ROW(#REF!)</definedName>
    <definedName name="Header_Row" localSheetId="27">ROW(#REF!)</definedName>
    <definedName name="Header_Row">ROW(#REF!)</definedName>
    <definedName name="ImpGestion">[0]!ImpGestion</definedName>
    <definedName name="Impression_Caseàcocher43_QuandClic">[0]!Impression_Caseàcocher43_QuandClic</definedName>
    <definedName name="_xlnm.Print_Titles" localSheetId="3">'Remb CMLT1'!$24:$27</definedName>
    <definedName name="_xlnm.Print_Titles" localSheetId="4">'Remb CMLT2'!$24:$27</definedName>
    <definedName name="_xlnm.Print_Titles" localSheetId="5">'Remb CMLT3'!$24:$27</definedName>
    <definedName name="Impression_Entière" localSheetId="4">'Remb CMLT2'!$A$1:$I$507</definedName>
    <definedName name="Impression_Entière" localSheetId="5">'Remb CMLT3'!$A$1:$I$507</definedName>
    <definedName name="Impression_Entière">'Remb CMLT1'!$A$1:$I$507</definedName>
    <definedName name="Interest_Rate" localSheetId="28">#REF!</definedName>
    <definedName name="Interest_Rate" localSheetId="13">#REF!</definedName>
    <definedName name="Interest_Rate" localSheetId="24">#REF!</definedName>
    <definedName name="Interest_Rate" localSheetId="15">#REF!</definedName>
    <definedName name="Interest_Rate" localSheetId="7">#REF!</definedName>
    <definedName name="Interest_Rate" localSheetId="23">#REF!</definedName>
    <definedName name="Interest_Rate" localSheetId="26">#REF!</definedName>
    <definedName name="Interest_Rate" localSheetId="25">#REF!</definedName>
    <definedName name="Interest_Rate" localSheetId="4">#REF!</definedName>
    <definedName name="Interest_Rate" localSheetId="5">#REF!</definedName>
    <definedName name="Interest_Rate" localSheetId="16">#REF!</definedName>
    <definedName name="Interest_Rate" localSheetId="29">#REF!</definedName>
    <definedName name="Interest_Rate" localSheetId="30">#REF!</definedName>
    <definedName name="Interest_Rate" localSheetId="22">#REF!</definedName>
    <definedName name="Interest_Rate" localSheetId="21">#REF!</definedName>
    <definedName name="Interest_Rate" localSheetId="27">#REF!</definedName>
    <definedName name="Interest_Rate">#REF!</definedName>
    <definedName name="Intérêt_Total" localSheetId="28">'Remb CMLT1'!#REF!</definedName>
    <definedName name="Intérêt_Total" localSheetId="24">'Remb CMLT1'!#REF!</definedName>
    <definedName name="Intérêt_Total" localSheetId="23">'Remb CMLT1'!#REF!</definedName>
    <definedName name="Intérêt_Total" localSheetId="26">'Remb CMLT1'!#REF!</definedName>
    <definedName name="Intérêt_Total" localSheetId="25">'Remb CMLT1'!#REF!</definedName>
    <definedName name="Intérêt_Total" localSheetId="4">'Remb CMLT2'!#REF!</definedName>
    <definedName name="Intérêt_Total" localSheetId="5">'Remb CMLT3'!#REF!</definedName>
    <definedName name="Intérêt_Total" localSheetId="29">'Remb CMLT1'!#REF!</definedName>
    <definedName name="Intérêt_Total" localSheetId="30">'Remb CMLT1'!#REF!</definedName>
    <definedName name="Intérêt_Total" localSheetId="22">'Remb CMLT1'!#REF!</definedName>
    <definedName name="Intérêt_Total" localSheetId="21">'Remb CMLT1'!#REF!</definedName>
    <definedName name="Intérêt_Total" localSheetId="27">'Remb CMLT1'!#REF!</definedName>
    <definedName name="Intérêt_Total">'Remb CMLT1'!#REF!</definedName>
    <definedName name="Intérêts_Cumulés" localSheetId="4">'Remb CMLT2'!$H$28:$H$507</definedName>
    <definedName name="Intérêts_Cumulés" localSheetId="5">'Remb CMLT3'!$H$28:$H$507</definedName>
    <definedName name="Intérêts_Cumulés">'Remb CMLT1'!$H$28:$H$507</definedName>
    <definedName name="khj">[0]!khj</definedName>
    <definedName name="Last_Row" localSheetId="7">#N/A</definedName>
    <definedName name="Last_Row">#N/A</definedName>
    <definedName name="lecode">"R1C27:R63C27"</definedName>
    <definedName name="LES">'[10]tendance secteur ratio'!$Z$1:$Z$56</definedName>
    <definedName name="lesnoms">[10]analyse!$Z$1:$Z$63</definedName>
    <definedName name="LESRUBRIQUES">'[10]tendance secteur ratio'!$Z$1:$Z$56</definedName>
    <definedName name="Ligne_EnTête" localSheetId="4">ROW('Remb CMLT2'!$27:$27)</definedName>
    <definedName name="Ligne_EnTête" localSheetId="5">ROW('Remb CMLT3'!$27:$27)</definedName>
    <definedName name="Ligne_EnTête">ROW('Remb CMLT1'!$27:$27)</definedName>
    <definedName name="Loan_Amount" localSheetId="28">#REF!</definedName>
    <definedName name="Loan_Amount" localSheetId="13">#REF!</definedName>
    <definedName name="Loan_Amount" localSheetId="24">#REF!</definedName>
    <definedName name="Loan_Amount" localSheetId="15">#REF!</definedName>
    <definedName name="Loan_Amount" localSheetId="7">#REF!</definedName>
    <definedName name="Loan_Amount" localSheetId="23">#REF!</definedName>
    <definedName name="Loan_Amount" localSheetId="26">#REF!</definedName>
    <definedName name="Loan_Amount" localSheetId="25">#REF!</definedName>
    <definedName name="Loan_Amount" localSheetId="4">#REF!</definedName>
    <definedName name="Loan_Amount" localSheetId="5">#REF!</definedName>
    <definedName name="Loan_Amount" localSheetId="16">#REF!</definedName>
    <definedName name="Loan_Amount" localSheetId="29">#REF!</definedName>
    <definedName name="Loan_Amount" localSheetId="30">#REF!</definedName>
    <definedName name="Loan_Amount" localSheetId="22">#REF!</definedName>
    <definedName name="Loan_Amount" localSheetId="21">#REF!</definedName>
    <definedName name="Loan_Amount" localSheetId="27">#REF!</definedName>
    <definedName name="Loan_Amount">#REF!</definedName>
    <definedName name="Loan_Start" localSheetId="28">#REF!</definedName>
    <definedName name="Loan_Start" localSheetId="13">#REF!</definedName>
    <definedName name="Loan_Start" localSheetId="24">#REF!</definedName>
    <definedName name="Loan_Start" localSheetId="15">#REF!</definedName>
    <definedName name="Loan_Start" localSheetId="7">#REF!</definedName>
    <definedName name="Loan_Start" localSheetId="23">#REF!</definedName>
    <definedName name="Loan_Start" localSheetId="26">#REF!</definedName>
    <definedName name="Loan_Start" localSheetId="25">#REF!</definedName>
    <definedName name="Loan_Start" localSheetId="4">#REF!</definedName>
    <definedName name="Loan_Start" localSheetId="5">#REF!</definedName>
    <definedName name="Loan_Start" localSheetId="16">#REF!</definedName>
    <definedName name="Loan_Start" localSheetId="29">#REF!</definedName>
    <definedName name="Loan_Start" localSheetId="30">#REF!</definedName>
    <definedName name="Loan_Start" localSheetId="22">#REF!</definedName>
    <definedName name="Loan_Start" localSheetId="21">#REF!</definedName>
    <definedName name="Loan_Start" localSheetId="27">#REF!</definedName>
    <definedName name="Loan_Start">#REF!</definedName>
    <definedName name="Loan_Years" localSheetId="28">#REF!</definedName>
    <definedName name="Loan_Years" localSheetId="13">#REF!</definedName>
    <definedName name="Loan_Years" localSheetId="24">#REF!</definedName>
    <definedName name="Loan_Years" localSheetId="15">#REF!</definedName>
    <definedName name="Loan_Years" localSheetId="7">#REF!</definedName>
    <definedName name="Loan_Years" localSheetId="23">#REF!</definedName>
    <definedName name="Loan_Years" localSheetId="26">#REF!</definedName>
    <definedName name="Loan_Years" localSheetId="25">#REF!</definedName>
    <definedName name="Loan_Years" localSheetId="4">#REF!</definedName>
    <definedName name="Loan_Years" localSheetId="5">#REF!</definedName>
    <definedName name="Loan_Years" localSheetId="16">#REF!</definedName>
    <definedName name="Loan_Years" localSheetId="29">#REF!</definedName>
    <definedName name="Loan_Years" localSheetId="30">#REF!</definedName>
    <definedName name="Loan_Years" localSheetId="22">#REF!</definedName>
    <definedName name="Loan_Years" localSheetId="21">#REF!</definedName>
    <definedName name="Loan_Years" localSheetId="27">#REF!</definedName>
    <definedName name="Loan_Years">#REF!</definedName>
    <definedName name="macro.">[0]!macro.</definedName>
    <definedName name="Macros.bilan">[0]!Macros.bilan</definedName>
    <definedName name="Macros.Charges">[0]!Macros.Charges</definedName>
    <definedName name="Macros.Commentaires">[0]!Macros.Commentaires</definedName>
    <definedName name="Macros.Désactiver">[0]!Macros.Désactiver</definedName>
    <definedName name="Macros.Detail">[0]!Macros.Detail</definedName>
    <definedName name="Macros.Evolution">[0]!Macros.Evolution</definedName>
    <definedName name="Macros.Financement">[0]!Macros.Financement</definedName>
    <definedName name="Macros.Garde">[0]!Macros.Garde</definedName>
    <definedName name="Macros.ratio1">[0]!Macros.ratio1</definedName>
    <definedName name="Macros.ratio2">[0]!Macros.ratio2</definedName>
    <definedName name="Macros.resultat">[0]!Macros.resultat</definedName>
    <definedName name="Macros.Retour_Menu">[0]!Macros.Retour_Menu</definedName>
    <definedName name="Macros.Saisie">[0]!Macros.Saisie</definedName>
    <definedName name="Marge" localSheetId="28">[23]HYPOTHESES!#REF!</definedName>
    <definedName name="Marge" localSheetId="13">[23]HYPOTHESES!#REF!</definedName>
    <definedName name="Marge" localSheetId="24">[23]HYPOTHESES!#REF!</definedName>
    <definedName name="Marge" localSheetId="15">[23]HYPOTHESES!#REF!</definedName>
    <definedName name="Marge" localSheetId="7">HYPOTHESES!#REF!</definedName>
    <definedName name="Marge" localSheetId="23">[23]HYPOTHESES!#REF!</definedName>
    <definedName name="Marge" localSheetId="26">[23]HYPOTHESES!#REF!</definedName>
    <definedName name="Marge" localSheetId="25">[23]HYPOTHESES!#REF!</definedName>
    <definedName name="Marge" localSheetId="4">[23]HYPOTHESES!#REF!</definedName>
    <definedName name="Marge" localSheetId="5">[23]HYPOTHESES!#REF!</definedName>
    <definedName name="Marge" localSheetId="16">[23]HYPOTHESES!#REF!</definedName>
    <definedName name="Marge" localSheetId="29">[23]HYPOTHESES!#REF!</definedName>
    <definedName name="Marge" localSheetId="30">[23]HYPOTHESES!#REF!</definedName>
    <definedName name="Marge" localSheetId="22">[23]HYPOTHESES!#REF!</definedName>
    <definedName name="Marge" localSheetId="21">[23]HYPOTHESES!#REF!</definedName>
    <definedName name="Marge" localSheetId="27">[23]HYPOTHESES!#REF!</definedName>
    <definedName name="Marge">[23]HYPOTHESES!#REF!</definedName>
    <definedName name="mois">[24]Feuil2!$A$1:$A$12</definedName>
    <definedName name="Montant_Prêt" localSheetId="4">'Remb CMLT2'!$D$6</definedName>
    <definedName name="Montant_Prêt" localSheetId="5">'Remb CMLT3'!$D$6</definedName>
    <definedName name="Montant_Prêt">'Remb CMLT1'!$D$6</definedName>
    <definedName name="mtsa">'[21]Affectation Etat de flux'!$E:$E</definedName>
    <definedName name="Name3">'[12]WC analytics (+data pages)'!$E$7</definedName>
    <definedName name="Nbre_de_Paiements" localSheetId="4">MATCH(0.01,Solde_Final,-1)+1</definedName>
    <definedName name="Nbre_de_Paiements" localSheetId="5">MATCH(0.01,Solde_Final,-1)+1</definedName>
    <definedName name="Nbre_de_Paiements">MATCH(0.01,Solde_Final,-1)+1</definedName>
    <definedName name="Nbre_Pmt" localSheetId="4">'Remb CMLT2'!$A$28:$A$507</definedName>
    <definedName name="Nbre_Pmt" localSheetId="5">'Remb CMLT3'!$A$28:$A$507</definedName>
    <definedName name="Nbre_Pmt">'Remb CMLT1'!$A$28:$A$507</definedName>
    <definedName name="Nbre_Pmt_Par_An" localSheetId="4">'Remb CMLT2'!$D$9</definedName>
    <definedName name="Nbre_Pmt_Par_An" localSheetId="5">'Remb CMLT3'!$D$9</definedName>
    <definedName name="Nbre_Pmt_Par_An">'Remb CMLT1'!$D$9</definedName>
    <definedName name="nombrejrs">[16]Support!$B$16</definedName>
    <definedName name="NOPAGE">1</definedName>
    <definedName name="NUMERO">[15]TAB7!$A:$A</definedName>
    <definedName name="pdt">[15]TAB2LU!$F$8:$G$8</definedName>
    <definedName name="plan">[15]PlanComptable!$C$1:$C$1317</definedName>
    <definedName name="Pmt_Mensuel_Programmé" localSheetId="4">'Remb CMLT2'!$I$6</definedName>
    <definedName name="Pmt_Mensuel_Programmé" localSheetId="5">'Remb CMLT3'!$I$6</definedName>
    <definedName name="Pmt_Mensuel_Programmé">'Remb CMLT1'!$I$6</definedName>
    <definedName name="Pmt_Programmé" localSheetId="4">'Remb CMLT2'!$D$28:$D$507</definedName>
    <definedName name="Pmt_Programmé" localSheetId="5">'Remb CMLT3'!$D$28:$D$507</definedName>
    <definedName name="Pmt_Programmé">'Remb CMLT1'!$D$28:$D$507</definedName>
    <definedName name="Pmt_Supplémentaire" localSheetId="28">'Remb CMLT1'!#REF!</definedName>
    <definedName name="Pmt_Supplémentaire" localSheetId="24">'Remb CMLT1'!#REF!</definedName>
    <definedName name="Pmt_Supplémentaire" localSheetId="23">'Remb CMLT1'!#REF!</definedName>
    <definedName name="Pmt_Supplémentaire" localSheetId="26">'Remb CMLT1'!#REF!</definedName>
    <definedName name="Pmt_Supplémentaire" localSheetId="25">'Remb CMLT1'!#REF!</definedName>
    <definedName name="Pmt_Supplémentaire" localSheetId="4">'Remb CMLT2'!#REF!</definedName>
    <definedName name="Pmt_Supplémentaire" localSheetId="5">'Remb CMLT3'!#REF!</definedName>
    <definedName name="Pmt_Supplémentaire" localSheetId="29">'Remb CMLT1'!#REF!</definedName>
    <definedName name="Pmt_Supplémentaire" localSheetId="30">'Remb CMLT1'!#REF!</definedName>
    <definedName name="Pmt_Supplémentaire" localSheetId="22">'Remb CMLT1'!#REF!</definedName>
    <definedName name="Pmt_Supplémentaire" localSheetId="21">'Remb CMLT1'!#REF!</definedName>
    <definedName name="Pmt_Supplémentaire" localSheetId="27">'Remb CMLT1'!#REF!</definedName>
    <definedName name="Pmt_Supplémentaire">'Remb CMLT1'!#REF!</definedName>
    <definedName name="Pmt_Total" localSheetId="28">'Remb CMLT1'!#REF!</definedName>
    <definedName name="Pmt_Total" localSheetId="24">'Remb CMLT1'!#REF!</definedName>
    <definedName name="Pmt_Total" localSheetId="23">'Remb CMLT1'!#REF!</definedName>
    <definedName name="Pmt_Total" localSheetId="26">'Remb CMLT1'!#REF!</definedName>
    <definedName name="Pmt_Total" localSheetId="25">'Remb CMLT1'!#REF!</definedName>
    <definedName name="Pmt_Total" localSheetId="4">'Remb CMLT2'!#REF!</definedName>
    <definedName name="Pmt_Total" localSheetId="5">'Remb CMLT3'!#REF!</definedName>
    <definedName name="Pmt_Total" localSheetId="29">'Remb CMLT1'!#REF!</definedName>
    <definedName name="Pmt_Total" localSheetId="30">'Remb CMLT1'!#REF!</definedName>
    <definedName name="Pmt_Total" localSheetId="22">'Remb CMLT1'!#REF!</definedName>
    <definedName name="Pmt_Total" localSheetId="21">'Remb CMLT1'!#REF!</definedName>
    <definedName name="Pmt_Total" localSheetId="27">'Remb CMLT1'!#REF!</definedName>
    <definedName name="Pmt_Total">'Remb CMLT1'!#REF!</definedName>
    <definedName name="Pmts_Supplémentaires_Programmés" localSheetId="28">'Remb CMLT1'!#REF!</definedName>
    <definedName name="Pmts_Supplémentaires_Programmés" localSheetId="24">'Remb CMLT1'!#REF!</definedName>
    <definedName name="Pmts_Supplémentaires_Programmés" localSheetId="23">'Remb CMLT1'!#REF!</definedName>
    <definedName name="Pmts_Supplémentaires_Programmés" localSheetId="26">'Remb CMLT1'!#REF!</definedName>
    <definedName name="Pmts_Supplémentaires_Programmés" localSheetId="25">'Remb CMLT1'!#REF!</definedName>
    <definedName name="Pmts_Supplémentaires_Programmés" localSheetId="4">'Remb CMLT2'!#REF!</definedName>
    <definedName name="Pmts_Supplémentaires_Programmés" localSheetId="5">'Remb CMLT3'!#REF!</definedName>
    <definedName name="Pmts_Supplémentaires_Programmés" localSheetId="29">'Remb CMLT1'!#REF!</definedName>
    <definedName name="Pmts_Supplémentaires_Programmés" localSheetId="30">'Remb CMLT1'!#REF!</definedName>
    <definedName name="Pmts_Supplémentaires_Programmés" localSheetId="22">'Remb CMLT1'!#REF!</definedName>
    <definedName name="Pmts_Supplémentaires_Programmés" localSheetId="21">'Remb CMLT1'!#REF!</definedName>
    <definedName name="Pmts_Supplémentaires_Programmés" localSheetId="27">'Remb CMLT1'!#REF!</definedName>
    <definedName name="Pmts_Supplémentaires_Programmés">'Remb CMLT1'!#REF!</definedName>
    <definedName name="Princ" localSheetId="4">'Remb CMLT2'!$E$28:$E$507</definedName>
    <definedName name="Princ" localSheetId="5">'Remb CMLT3'!$E$28:$E$507</definedName>
    <definedName name="Princ">'Remb CMLT1'!$E$28:$E$507</definedName>
    <definedName name="rate">'[4]ex rate'!$B$2:$C$14</definedName>
    <definedName name="ratio1">[0]!ratio1</definedName>
    <definedName name="ratio2">[0]!ratio2</definedName>
    <definedName name="Réinit_Zone_Impression" localSheetId="4">OFFSET('Remb CMLT2'!Impression_Entière,0,0,'Remb CMLT2'!Dernière_Ligne)</definedName>
    <definedName name="Réinit_Zone_Impression" localSheetId="5">OFFSET('Remb CMLT3'!Impression_Entière,0,0,'Remb CMLT3'!Dernière_Ligne)</definedName>
    <definedName name="Réinit_Zone_Impression">OFFSET(Impression_Entière,0,0,Dernière_Ligne)</definedName>
    <definedName name="resultat">[0]!resultat</definedName>
    <definedName name="Retour_Menu">[0]!Retour_Menu</definedName>
    <definedName name="RT00">[9]sum_ert!$C:$C</definedName>
    <definedName name="RUB">'[25]BALANCE AU 30.06.01'!$F:$F</definedName>
    <definedName name="rubrique">[10]listes!$B$2:$B$56</definedName>
    <definedName name="Saisie">[0]!Saisie</definedName>
    <definedName name="Sauvegarde">[0]!Sauvegarde</definedName>
    <definedName name="se">[24]PosteCharge!$AF$5:$AF$13</definedName>
    <definedName name="secteur">[24]PosteCharge!$AF$5:$AF$12</definedName>
    <definedName name="select">[0]!select</definedName>
    <definedName name="sld01est" localSheetId="28">'[26]Valeur de rend'!#REF!</definedName>
    <definedName name="sld01est" localSheetId="13">'[26]Valeur de rend'!#REF!</definedName>
    <definedName name="sld01est" localSheetId="24">'[26]Valeur de rend'!#REF!</definedName>
    <definedName name="sld01est" localSheetId="15">'[26]Valeur de rend'!#REF!</definedName>
    <definedName name="sld01est" localSheetId="7">'[26]Valeur de rend'!#REF!</definedName>
    <definedName name="sld01est" localSheetId="23">'[26]Valeur de rend'!#REF!</definedName>
    <definedName name="sld01est" localSheetId="26">'[26]Valeur de rend'!#REF!</definedName>
    <definedName name="sld01est" localSheetId="25">'[26]Valeur de rend'!#REF!</definedName>
    <definedName name="sld01est" localSheetId="4">'[26]Valeur de rend'!#REF!</definedName>
    <definedName name="sld01est" localSheetId="5">'[26]Valeur de rend'!#REF!</definedName>
    <definedName name="sld01est" localSheetId="16">'[26]Valeur de rend'!#REF!</definedName>
    <definedName name="sld01est" localSheetId="29">'[26]Valeur de rend'!#REF!</definedName>
    <definedName name="sld01est" localSheetId="30">'[26]Valeur de rend'!#REF!</definedName>
    <definedName name="sld01est" localSheetId="22">'[26]Valeur de rend'!#REF!</definedName>
    <definedName name="sld01est" localSheetId="21">'[26]Valeur de rend'!#REF!</definedName>
    <definedName name="sld01est" localSheetId="27">'[26]Valeur de rend'!#REF!</definedName>
    <definedName name="sld01est">'[26]Valeur de rend'!#REF!</definedName>
    <definedName name="sociétés">[10]listes!$D$2:$D$63</definedName>
    <definedName name="SOL">'[6]BALANCE AU 30.06.01'!$E:$E</definedName>
    <definedName name="solde">[8]Bilan!$C$3:$C$239</definedName>
    <definedName name="Solde_Départ" localSheetId="4">'Remb CMLT2'!$C$28:$C$507</definedName>
    <definedName name="Solde_Départ" localSheetId="5">'Remb CMLT3'!$C$28:$C$507</definedName>
    <definedName name="Solde_Départ">'Remb CMLT1'!$C$28:$C$507</definedName>
    <definedName name="Solde_Final" localSheetId="4">'Remb CMLT2'!$G$28:$G$507</definedName>
    <definedName name="Solde_Final" localSheetId="5">'Remb CMLT3'!$G$28:$G$507</definedName>
    <definedName name="Solde_Final">'Remb CMLT1'!$G$28:$G$507</definedName>
    <definedName name="Solde00">'[7]Balance comparative (2)'!$F:$F</definedName>
    <definedName name="Solde01">'[7]Balance comparative (2)'!$G:$G</definedName>
    <definedName name="soll">'[27]BALANCE AU 30.06.01'!$E:$E</definedName>
    <definedName name="tab_nouvel_form">'[14]Valid-Budget'!$C$1</definedName>
    <definedName name="Taux_Intérêt" localSheetId="4">'Remb CMLT2'!$D$7</definedName>
    <definedName name="Taux_Intérêt" localSheetId="5">'Remb CMLT3'!$D$7</definedName>
    <definedName name="Taux_Intérêt">'Remb CMLT1'!$D$7</definedName>
    <definedName name="Taux_Intérêt_Programmé" localSheetId="4">'Remb CMLT2'!$D$7</definedName>
    <definedName name="Taux_Intérêt_Programmé" localSheetId="5">'Remb CMLT3'!$D$7</definedName>
    <definedName name="Taux_Intérêt_Programmé">'Remb CMLT1'!$D$7</definedName>
    <definedName name="Tauxdechange" localSheetId="28">[23]HYPOTHESES!#REF!</definedName>
    <definedName name="Tauxdechange" localSheetId="13">[23]HYPOTHESES!#REF!</definedName>
    <definedName name="Tauxdechange" localSheetId="24">[23]HYPOTHESES!#REF!</definedName>
    <definedName name="Tauxdechange" localSheetId="15">[23]HYPOTHESES!#REF!</definedName>
    <definedName name="Tauxdechange" localSheetId="7">HYPOTHESES!#REF!</definedName>
    <definedName name="Tauxdechange" localSheetId="23">[23]HYPOTHESES!#REF!</definedName>
    <definedName name="Tauxdechange" localSheetId="26">[23]HYPOTHESES!#REF!</definedName>
    <definedName name="Tauxdechange" localSheetId="25">[23]HYPOTHESES!#REF!</definedName>
    <definedName name="Tauxdechange" localSheetId="4">[23]HYPOTHESES!#REF!</definedName>
    <definedName name="Tauxdechange" localSheetId="5">[23]HYPOTHESES!#REF!</definedName>
    <definedName name="Tauxdechange" localSheetId="16">[23]HYPOTHESES!#REF!</definedName>
    <definedName name="Tauxdechange" localSheetId="29">[23]HYPOTHESES!#REF!</definedName>
    <definedName name="Tauxdechange" localSheetId="30">[23]HYPOTHESES!#REF!</definedName>
    <definedName name="Tauxdechange" localSheetId="22">[23]HYPOTHESES!#REF!</definedName>
    <definedName name="Tauxdechange" localSheetId="21">[23]HYPOTHESES!#REF!</definedName>
    <definedName name="Tauxdechange" localSheetId="27">[23]HYPOTHESES!#REF!</definedName>
    <definedName name="Tauxdechange">[23]HYPOTHESES!#REF!</definedName>
    <definedName name="TC" localSheetId="7">HYPOTHESES!#REF!</definedName>
    <definedName name="TC">[23]HYPOTHESES!$C$15</definedName>
    <definedName name="TDC" localSheetId="28">[23]HYPOTHESES!#REF!</definedName>
    <definedName name="TDC" localSheetId="13">[23]HYPOTHESES!#REF!</definedName>
    <definedName name="TDC" localSheetId="24">[23]HYPOTHESES!#REF!</definedName>
    <definedName name="TDC" localSheetId="15">[23]HYPOTHESES!#REF!</definedName>
    <definedName name="TDC" localSheetId="7">HYPOTHESES!#REF!</definedName>
    <definedName name="TDC" localSheetId="23">[23]HYPOTHESES!#REF!</definedName>
    <definedName name="TDC" localSheetId="26">[23]HYPOTHESES!#REF!</definedName>
    <definedName name="TDC" localSheetId="25">[23]HYPOTHESES!#REF!</definedName>
    <definedName name="TDC" localSheetId="4">[23]HYPOTHESES!#REF!</definedName>
    <definedName name="TDC" localSheetId="5">[23]HYPOTHESES!#REF!</definedName>
    <definedName name="TDC" localSheetId="16">[23]HYPOTHESES!#REF!</definedName>
    <definedName name="TDC" localSheetId="29">[23]HYPOTHESES!#REF!</definedName>
    <definedName name="TDC" localSheetId="30">[23]HYPOTHESES!#REF!</definedName>
    <definedName name="TDC" localSheetId="22">[23]HYPOTHESES!#REF!</definedName>
    <definedName name="TDC" localSheetId="21">[23]HYPOTHESES!#REF!</definedName>
    <definedName name="TDC" localSheetId="27">[23]HYPOTHESES!#REF!</definedName>
    <definedName name="TDC">[23]HYPOTHESES!#REF!</definedName>
    <definedName name="tm">'[14]Valid-Budget'!$C$1</definedName>
    <definedName name="treza">[0]!treza</definedName>
    <definedName name="Valeurs_Entrées" localSheetId="4">IF(Montant_Prêt*Taux_Intérêt*Durée_Prêt*Début_Prêt&gt;0,1,0)</definedName>
    <definedName name="Valeurs_Entrées" localSheetId="5">IF(Montant_Prêt*Taux_Intérêt*Durée_Prêt*Début_Prêt&gt;0,1,0)</definedName>
    <definedName name="Valeurs_Entrées">IF(Montant_Prêt*Taux_Intérêt*Durée_Prêt*Début_Prêt&gt;0,1,0)</definedName>
    <definedName name="Visualiser">[0]!Visualiser</definedName>
    <definedName name="WACC">[13]Hyp_Expl!$I$7</definedName>
    <definedName name="wrn.Etafi." hidden="1">{#N/A,#N/A,FALSE,"SIG";#N/A,#N/A,FALSE,"Graphe_SIG";#N/A,#N/A,FALSE,"CAF";#N/A,#N/A,FALSE,"VA";#N/A,#N/A,FALSE,"Autofinancement";#N/A,#N/A,FALSE,"BILAN";#N/A,#N/A,FALSE,"FR";#N/A,#N/A,FALSE,"Exploitation";#N/A,#N/A,FALSE,"Rentabilité";#N/A,#N/A,FALSE,"Profit";#N/A,#N/A,FALSE,"Financier";#N/A,#N/A,FALSE,"Trésorerie"}</definedName>
    <definedName name="x">[28]Annexe!$A$1:$A$2</definedName>
    <definedName name="XXXX">[29]Sheet01S!$B$1</definedName>
    <definedName name="YearStart1">'[12]EBITDA Bridge'!$C$7</definedName>
    <definedName name="YearStart2">'[12]EBITDA Bridge'!$C$23</definedName>
    <definedName name="YearStart3">'[12]EBITDA Bridge'!$C$39</definedName>
    <definedName name="YearStart4">'[12]EBITDA Bridge'!$C$55</definedName>
    <definedName name="YearStart5">'[12]EBITDA Bridge'!$C$71</definedName>
    <definedName name="YearStart6">'[12]EBITDA Bridge'!$C$87</definedName>
    <definedName name="YearStart7">'[12]EBITDA Bridge'!$C$103</definedName>
    <definedName name="Zeineb">[30]Feuil1!$A$1:$A$3</definedName>
    <definedName name="_xlnm.Print_Area" localSheetId="28">#REF!</definedName>
    <definedName name="_xlnm.Print_Area" localSheetId="13">#REF!</definedName>
    <definedName name="_xlnm.Print_Area" localSheetId="24">#REF!</definedName>
    <definedName name="_xlnm.Print_Area" localSheetId="15">#REF!</definedName>
    <definedName name="_xlnm.Print_Area" localSheetId="7">#REF!</definedName>
    <definedName name="_xlnm.Print_Area" localSheetId="23">#REF!</definedName>
    <definedName name="_xlnm.Print_Area" localSheetId="26">#REF!</definedName>
    <definedName name="_xlnm.Print_Area" localSheetId="25">#REF!</definedName>
    <definedName name="_xlnm.Print_Area" localSheetId="3">OFFSET(Impression_Entière,0,0,Dernière_Ligne)</definedName>
    <definedName name="_xlnm.Print_Area" localSheetId="4">OFFSET('Remb CMLT2'!Impression_Entière,0,0,'Remb CMLT2'!Dernière_Ligne)</definedName>
    <definedName name="_xlnm.Print_Area" localSheetId="5">OFFSET('Remb CMLT3'!Impression_Entière,0,0,'Remb CMLT3'!Dernière_Ligne)</definedName>
    <definedName name="_xlnm.Print_Area" localSheetId="16">#REF!</definedName>
    <definedName name="_xlnm.Print_Area" localSheetId="29">#REF!</definedName>
    <definedName name="_xlnm.Print_Area" localSheetId="30">#REF!</definedName>
    <definedName name="_xlnm.Print_Area" localSheetId="22">#REF!</definedName>
    <definedName name="_xlnm.Print_Area" localSheetId="21">#REF!</definedName>
    <definedName name="_xlnm.Print_Area" localSheetId="27">#REF!</definedName>
    <definedName name="_xlnm.Print_Area">#REF!</definedName>
  </definedNames>
  <calcPr calcId="125725"/>
</workbook>
</file>

<file path=xl/calcChain.xml><?xml version="1.0" encoding="utf-8"?>
<calcChain xmlns="http://schemas.openxmlformats.org/spreadsheetml/2006/main">
  <c r="D25" i="1"/>
  <c r="F24" i="11"/>
  <c r="F25"/>
  <c r="F26"/>
  <c r="F27"/>
  <c r="F28"/>
  <c r="P33"/>
  <c r="P34"/>
  <c r="P35"/>
  <c r="P24"/>
  <c r="P25"/>
  <c r="P26"/>
  <c r="P27"/>
  <c r="P28"/>
  <c r="P8"/>
  <c r="P9"/>
  <c r="P10"/>
  <c r="P11"/>
  <c r="P12"/>
  <c r="U45"/>
  <c r="U46"/>
  <c r="U47"/>
  <c r="U48"/>
  <c r="U33"/>
  <c r="U34"/>
  <c r="U35"/>
  <c r="U24"/>
  <c r="U25"/>
  <c r="U26"/>
  <c r="U27"/>
  <c r="U28"/>
  <c r="U8"/>
  <c r="U9"/>
  <c r="U10"/>
  <c r="U11"/>
  <c r="U12"/>
  <c r="Z8"/>
  <c r="Z9"/>
  <c r="Z10"/>
  <c r="Z11"/>
  <c r="Z12"/>
  <c r="Z24"/>
  <c r="Z25"/>
  <c r="Z26"/>
  <c r="Z27"/>
  <c r="Z28"/>
  <c r="Z33"/>
  <c r="Z34"/>
  <c r="Z35"/>
  <c r="Z45"/>
  <c r="Z46"/>
  <c r="Z47"/>
  <c r="Z48"/>
  <c r="Z60"/>
  <c r="Z61"/>
  <c r="Z62"/>
  <c r="Z63"/>
  <c r="Z64"/>
  <c r="Z65"/>
  <c r="U60"/>
  <c r="U61"/>
  <c r="U62"/>
  <c r="U63"/>
  <c r="U64"/>
  <c r="U65"/>
  <c r="P60"/>
  <c r="P61"/>
  <c r="P62"/>
  <c r="P63"/>
  <c r="P64"/>
  <c r="P65"/>
  <c r="K60"/>
  <c r="K61"/>
  <c r="K62"/>
  <c r="K63"/>
  <c r="K64"/>
  <c r="K65"/>
  <c r="P45"/>
  <c r="P46"/>
  <c r="P47"/>
  <c r="K45"/>
  <c r="K46"/>
  <c r="K47"/>
  <c r="F45"/>
  <c r="F46"/>
  <c r="F47"/>
  <c r="J36"/>
  <c r="K33"/>
  <c r="K34"/>
  <c r="K24"/>
  <c r="K25"/>
  <c r="K26"/>
  <c r="K27"/>
  <c r="K8"/>
  <c r="K9"/>
  <c r="K10"/>
  <c r="K11"/>
  <c r="E36"/>
  <c r="F33"/>
  <c r="F34"/>
  <c r="F35"/>
  <c r="F60"/>
  <c r="F61"/>
  <c r="F62"/>
  <c r="F63"/>
  <c r="F64"/>
  <c r="F65"/>
  <c r="F8"/>
  <c r="F9"/>
  <c r="F10"/>
  <c r="F11"/>
  <c r="F12"/>
  <c r="F44" i="10"/>
  <c r="F45"/>
  <c r="F46"/>
  <c r="F47"/>
  <c r="A32" i="5" l="1"/>
  <c r="A33"/>
  <c r="A34"/>
  <c r="A35"/>
  <c r="A36"/>
  <c r="A37"/>
  <c r="A38"/>
  <c r="A39"/>
  <c r="A40"/>
  <c r="A41"/>
  <c r="A31"/>
  <c r="A18"/>
  <c r="A19"/>
  <c r="A20"/>
  <c r="A21"/>
  <c r="A22"/>
  <c r="A23"/>
  <c r="A24"/>
  <c r="A25"/>
  <c r="A26"/>
  <c r="A27"/>
  <c r="A17"/>
  <c r="B5" i="49"/>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H147" i="10"/>
  <c r="H142"/>
  <c r="H143"/>
  <c r="H144"/>
  <c r="H145"/>
  <c r="H146"/>
  <c r="F4" i="5"/>
  <c r="G4" s="1"/>
  <c r="B32" s="1"/>
  <c r="F5"/>
  <c r="G5" s="1"/>
  <c r="B33" s="1"/>
  <c r="F6"/>
  <c r="G6" s="1"/>
  <c r="B34" s="1"/>
  <c r="F7"/>
  <c r="G7" s="1"/>
  <c r="B35" s="1"/>
  <c r="F8"/>
  <c r="G8" s="1"/>
  <c r="B36" s="1"/>
  <c r="F9"/>
  <c r="G9" s="1"/>
  <c r="B37" s="1"/>
  <c r="F10"/>
  <c r="G10" s="1"/>
  <c r="B38" s="1"/>
  <c r="F11"/>
  <c r="G11" s="1"/>
  <c r="B39" s="1"/>
  <c r="F12"/>
  <c r="G12" s="1"/>
  <c r="B40" s="1"/>
  <c r="F13"/>
  <c r="G13" s="1"/>
  <c r="B41" s="1"/>
  <c r="F3"/>
  <c r="G3" s="1"/>
  <c r="B31" s="1"/>
  <c r="I11" i="36"/>
  <c r="I10"/>
  <c r="I9"/>
  <c r="I8"/>
  <c r="I11" i="35"/>
  <c r="I10"/>
  <c r="I9"/>
  <c r="I8"/>
  <c r="E20" i="36"/>
  <c r="E20" i="35"/>
  <c r="E19"/>
  <c r="E18"/>
  <c r="E17"/>
  <c r="E16"/>
  <c r="E15"/>
  <c r="E20" i="12"/>
  <c r="I13" i="22"/>
  <c r="C64" i="6"/>
  <c r="D12" i="12"/>
  <c r="D12" i="36"/>
  <c r="D12" i="35"/>
  <c r="D6" i="36"/>
  <c r="I6" s="1"/>
  <c r="D6" i="35"/>
  <c r="I6" s="1"/>
  <c r="I7" s="1"/>
  <c r="F15" l="1"/>
  <c r="F16" s="1"/>
  <c r="F17" s="1"/>
  <c r="F18" s="1"/>
  <c r="F19" s="1"/>
  <c r="F20" s="1"/>
  <c r="F3" i="36"/>
  <c r="D11"/>
  <c r="F3" i="35"/>
  <c r="D11"/>
  <c r="C9" i="10"/>
  <c r="F33"/>
  <c r="F34"/>
  <c r="F35"/>
  <c r="F36"/>
  <c r="F38"/>
  <c r="F39"/>
  <c r="F40"/>
  <c r="F41"/>
  <c r="F42"/>
  <c r="F43"/>
  <c r="F49"/>
  <c r="F50"/>
  <c r="F51"/>
  <c r="F52"/>
  <c r="F53"/>
  <c r="F54"/>
  <c r="F55"/>
  <c r="F56"/>
  <c r="F57"/>
  <c r="F58"/>
  <c r="F60"/>
  <c r="F61"/>
  <c r="F62"/>
  <c r="F63"/>
  <c r="F64"/>
  <c r="F65"/>
  <c r="F66"/>
  <c r="F67"/>
  <c r="F68"/>
  <c r="F69"/>
  <c r="H137"/>
  <c r="H138"/>
  <c r="H139"/>
  <c r="H140"/>
  <c r="H141"/>
  <c r="H136"/>
  <c r="H130"/>
  <c r="H132"/>
  <c r="H133"/>
  <c r="H134"/>
  <c r="H135"/>
  <c r="H131"/>
  <c r="D28" i="36" l="1"/>
  <c r="D28" i="35"/>
  <c r="F37" i="10" l="1"/>
  <c r="H124"/>
  <c r="H125"/>
  <c r="H126"/>
  <c r="H127"/>
  <c r="H128"/>
  <c r="H129"/>
  <c r="H33" l="1"/>
  <c r="H34"/>
  <c r="H35"/>
  <c r="H36"/>
  <c r="H37"/>
  <c r="H38"/>
  <c r="H39"/>
  <c r="H40"/>
  <c r="H41"/>
  <c r="H42"/>
  <c r="H43"/>
  <c r="H44"/>
  <c r="H45"/>
  <c r="H46"/>
  <c r="H47"/>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9"/>
  <c r="H100"/>
  <c r="H101"/>
  <c r="H102"/>
  <c r="H103"/>
  <c r="H104"/>
  <c r="H105"/>
  <c r="H106"/>
  <c r="H107"/>
  <c r="H108"/>
  <c r="H109"/>
  <c r="H110"/>
  <c r="H111"/>
  <c r="H112"/>
  <c r="H113"/>
  <c r="H114"/>
  <c r="H115"/>
  <c r="H116"/>
  <c r="H117"/>
  <c r="H118"/>
  <c r="H119"/>
  <c r="H120"/>
  <c r="H121"/>
  <c r="H122"/>
  <c r="H123"/>
  <c r="G12" i="33"/>
  <c r="H12"/>
  <c r="I12"/>
  <c r="J12"/>
  <c r="F12"/>
  <c r="F16"/>
  <c r="G13" i="10" l="1"/>
  <c r="F13"/>
  <c r="E13"/>
  <c r="C13"/>
  <c r="G15"/>
  <c r="F15"/>
  <c r="E15"/>
  <c r="D15"/>
  <c r="C15"/>
  <c r="G14"/>
  <c r="F14"/>
  <c r="E14"/>
  <c r="D14"/>
  <c r="C14"/>
  <c r="D13"/>
  <c r="H94"/>
  <c r="H95"/>
  <c r="H96"/>
  <c r="H97"/>
  <c r="H98"/>
  <c r="I3" i="32" l="1"/>
  <c r="D11" i="12" l="1"/>
  <c r="F57" i="6"/>
  <c r="G57"/>
  <c r="J3" i="25"/>
  <c r="H19"/>
  <c r="G19"/>
  <c r="F19"/>
  <c r="E19"/>
  <c r="D19"/>
  <c r="H13"/>
  <c r="I23" i="23"/>
  <c r="H23"/>
  <c r="G23"/>
  <c r="F23"/>
  <c r="E23"/>
  <c r="I13"/>
  <c r="I13" i="21"/>
  <c r="X13" i="11"/>
  <c r="G5" i="6" s="1"/>
  <c r="Z7" i="11"/>
  <c r="Z13" s="1"/>
  <c r="Y13" s="1"/>
  <c r="S13"/>
  <c r="F5" i="6" s="1"/>
  <c r="U7" i="11"/>
  <c r="U13" s="1"/>
  <c r="T13" s="1"/>
  <c r="N13"/>
  <c r="E5" i="6" s="1"/>
  <c r="P7" i="11"/>
  <c r="P13" s="1"/>
  <c r="O13" s="1"/>
  <c r="I13"/>
  <c r="D5" i="6" s="1"/>
  <c r="K12" i="11"/>
  <c r="K7"/>
  <c r="K13" s="1"/>
  <c r="J13" s="1"/>
  <c r="D13"/>
  <c r="C5" i="6" s="1"/>
  <c r="D20" s="1"/>
  <c r="F7" i="11"/>
  <c r="F13" s="1"/>
  <c r="J26" i="20"/>
  <c r="I26"/>
  <c r="H26"/>
  <c r="G26"/>
  <c r="F26"/>
  <c r="J21"/>
  <c r="J29" s="1"/>
  <c r="I21"/>
  <c r="I29" s="1"/>
  <c r="H21"/>
  <c r="H29" s="1"/>
  <c r="G21"/>
  <c r="G29" s="1"/>
  <c r="F21"/>
  <c r="F29" s="1"/>
  <c r="F31" s="1"/>
  <c r="F20"/>
  <c r="G20" s="1"/>
  <c r="H20" s="1"/>
  <c r="I20" s="1"/>
  <c r="J20" s="1"/>
  <c r="H15" i="4"/>
  <c r="D8"/>
  <c r="D9"/>
  <c r="C7"/>
  <c r="F40" i="5"/>
  <c r="F41"/>
  <c r="D4"/>
  <c r="D5"/>
  <c r="D6"/>
  <c r="D7"/>
  <c r="D8"/>
  <c r="D9"/>
  <c r="D10"/>
  <c r="D11"/>
  <c r="D12"/>
  <c r="D13"/>
  <c r="D3"/>
  <c r="E13" i="11" l="1"/>
  <c r="C9" i="1"/>
  <c r="C41" i="5"/>
  <c r="C40"/>
  <c r="D41"/>
  <c r="D40"/>
  <c r="E41"/>
  <c r="E40"/>
  <c r="G20" i="6"/>
  <c r="F20"/>
  <c r="E20"/>
  <c r="C20"/>
  <c r="C38"/>
  <c r="G38"/>
  <c r="F38"/>
  <c r="E38"/>
  <c r="D38"/>
  <c r="G31" i="20"/>
  <c r="H31"/>
  <c r="I31"/>
  <c r="J31"/>
  <c r="E9" i="4"/>
  <c r="F9" s="1"/>
  <c r="G9" s="1"/>
  <c r="E8"/>
  <c r="F8" s="1"/>
  <c r="G8" s="1"/>
  <c r="G40" i="5" l="1"/>
  <c r="G41"/>
  <c r="C39" i="6"/>
  <c r="D39"/>
  <c r="E39"/>
  <c r="F39"/>
  <c r="G39"/>
  <c r="C40"/>
  <c r="D37"/>
  <c r="C7" i="24"/>
  <c r="D40" i="6"/>
  <c r="H20"/>
  <c r="H8" i="4"/>
  <c r="H9"/>
  <c r="E37" i="6" l="1"/>
  <c r="E40" s="1"/>
  <c r="D7" i="24"/>
  <c r="F3" i="12"/>
  <c r="F37" i="6" l="1"/>
  <c r="F40" s="1"/>
  <c r="E7" i="24"/>
  <c r="U38" i="11"/>
  <c r="Z44"/>
  <c r="U44"/>
  <c r="P44"/>
  <c r="K44"/>
  <c r="F44"/>
  <c r="Z32"/>
  <c r="U32"/>
  <c r="P32"/>
  <c r="K32"/>
  <c r="F32"/>
  <c r="K31"/>
  <c r="P31"/>
  <c r="U31"/>
  <c r="Z31"/>
  <c r="K35"/>
  <c r="I36"/>
  <c r="D9" i="6" s="1"/>
  <c r="K36" i="11"/>
  <c r="N36"/>
  <c r="E9" i="6" s="1"/>
  <c r="P36" i="11"/>
  <c r="O36" s="1"/>
  <c r="S36"/>
  <c r="F9" i="6" s="1"/>
  <c r="U36" i="11"/>
  <c r="T36" s="1"/>
  <c r="X36"/>
  <c r="G9" i="6" s="1"/>
  <c r="Z36" i="11"/>
  <c r="Y36" s="1"/>
  <c r="K38"/>
  <c r="P38"/>
  <c r="K39"/>
  <c r="P39"/>
  <c r="U39"/>
  <c r="Z39"/>
  <c r="I40"/>
  <c r="D10" i="6" s="1"/>
  <c r="K40" i="11"/>
  <c r="J40" s="1"/>
  <c r="N40"/>
  <c r="E10" i="6" s="1"/>
  <c r="P40" i="11"/>
  <c r="O40" s="1"/>
  <c r="S40"/>
  <c r="F10" i="6" s="1"/>
  <c r="U40" i="11"/>
  <c r="T40" s="1"/>
  <c r="X40"/>
  <c r="G10" i="6" s="1"/>
  <c r="Z40" i="11"/>
  <c r="Y40" s="1"/>
  <c r="K42"/>
  <c r="P42"/>
  <c r="U42"/>
  <c r="Z42"/>
  <c r="K43"/>
  <c r="P43"/>
  <c r="U43"/>
  <c r="Z43"/>
  <c r="K48"/>
  <c r="P48"/>
  <c r="I49"/>
  <c r="D11" i="6" s="1"/>
  <c r="K49" i="11"/>
  <c r="J49" s="1"/>
  <c r="N49"/>
  <c r="E11" i="6" s="1"/>
  <c r="P49" i="11"/>
  <c r="O49" s="1"/>
  <c r="S49"/>
  <c r="F11" i="6" s="1"/>
  <c r="U49" i="11"/>
  <c r="T49" s="1"/>
  <c r="X49"/>
  <c r="G11" i="6" s="1"/>
  <c r="Z49" i="11"/>
  <c r="Y49" s="1"/>
  <c r="K51"/>
  <c r="P51"/>
  <c r="U51"/>
  <c r="Z51"/>
  <c r="K52"/>
  <c r="P52"/>
  <c r="U52"/>
  <c r="Z52"/>
  <c r="K53"/>
  <c r="P53"/>
  <c r="U53"/>
  <c r="Z53"/>
  <c r="K54"/>
  <c r="P54"/>
  <c r="U54"/>
  <c r="Z54"/>
  <c r="K55"/>
  <c r="P55"/>
  <c r="U55"/>
  <c r="Z55"/>
  <c r="I56"/>
  <c r="D12" i="6" s="1"/>
  <c r="K56" i="11"/>
  <c r="J56" s="1"/>
  <c r="N56"/>
  <c r="E12" i="6" s="1"/>
  <c r="P56" i="11"/>
  <c r="O56" s="1"/>
  <c r="S56"/>
  <c r="F12" i="6" s="1"/>
  <c r="U56" i="11"/>
  <c r="T56" s="1"/>
  <c r="X56"/>
  <c r="G12" i="6" s="1"/>
  <c r="Z56" i="11"/>
  <c r="Y56" s="1"/>
  <c r="K58"/>
  <c r="P58"/>
  <c r="U58"/>
  <c r="Z58"/>
  <c r="K59"/>
  <c r="P59"/>
  <c r="U59"/>
  <c r="Z59"/>
  <c r="I66"/>
  <c r="D13" i="6" s="1"/>
  <c r="D56" s="1"/>
  <c r="K66" i="11"/>
  <c r="N66"/>
  <c r="E13" i="6" s="1"/>
  <c r="E56" s="1"/>
  <c r="P66" i="11"/>
  <c r="S66"/>
  <c r="F13" i="6" s="1"/>
  <c r="F56" s="1"/>
  <c r="U66" i="11"/>
  <c r="X66"/>
  <c r="G13" i="6" s="1"/>
  <c r="G56" s="1"/>
  <c r="Z66" i="11"/>
  <c r="X29"/>
  <c r="G8" i="6" s="1"/>
  <c r="Z23" i="11"/>
  <c r="Z29" s="1"/>
  <c r="Y29" s="1"/>
  <c r="X21"/>
  <c r="G7" i="6" s="1"/>
  <c r="Z20" i="11"/>
  <c r="Z19"/>
  <c r="Z21" s="1"/>
  <c r="Y21" s="1"/>
  <c r="X17"/>
  <c r="G6" i="6" s="1"/>
  <c r="Z16" i="11"/>
  <c r="Z15"/>
  <c r="Z17" s="1"/>
  <c r="Y17" s="1"/>
  <c r="S29"/>
  <c r="F8" i="6" s="1"/>
  <c r="U23" i="11"/>
  <c r="U29" s="1"/>
  <c r="T29" s="1"/>
  <c r="S21"/>
  <c r="F7" i="6" s="1"/>
  <c r="U20" i="11"/>
  <c r="U19"/>
  <c r="U21" s="1"/>
  <c r="T21" s="1"/>
  <c r="S17"/>
  <c r="F6" i="6" s="1"/>
  <c r="U16" i="11"/>
  <c r="U15"/>
  <c r="U17" s="1"/>
  <c r="T17" s="1"/>
  <c r="N29"/>
  <c r="E8" i="6" s="1"/>
  <c r="P23" i="11"/>
  <c r="P29" s="1"/>
  <c r="O29" s="1"/>
  <c r="N21"/>
  <c r="E7" i="6" s="1"/>
  <c r="P20" i="11"/>
  <c r="P19"/>
  <c r="P21" s="1"/>
  <c r="O21" s="1"/>
  <c r="N17"/>
  <c r="E6" i="6" s="1"/>
  <c r="P16" i="11"/>
  <c r="P15"/>
  <c r="P17" s="1"/>
  <c r="O17" s="1"/>
  <c r="I29"/>
  <c r="D8" i="6" s="1"/>
  <c r="K28" i="11"/>
  <c r="K23"/>
  <c r="K29" s="1"/>
  <c r="J29" s="1"/>
  <c r="I21"/>
  <c r="D7" i="6" s="1"/>
  <c r="K20" i="11"/>
  <c r="K19"/>
  <c r="K21" s="1"/>
  <c r="J21" s="1"/>
  <c r="I17"/>
  <c r="D6" i="6" s="1"/>
  <c r="K16" i="11"/>
  <c r="K15"/>
  <c r="K17" s="1"/>
  <c r="J17" s="1"/>
  <c r="D66"/>
  <c r="C13" i="6" s="1"/>
  <c r="F59" i="11"/>
  <c r="F58"/>
  <c r="F66" s="1"/>
  <c r="C17" i="1" s="1"/>
  <c r="D56" i="11"/>
  <c r="C12" i="6" s="1"/>
  <c r="C27" s="1"/>
  <c r="F55" i="11"/>
  <c r="F54"/>
  <c r="F53"/>
  <c r="F52"/>
  <c r="F51"/>
  <c r="F56" s="1"/>
  <c r="D49"/>
  <c r="C11" i="6" s="1"/>
  <c r="C26" s="1"/>
  <c r="F48" i="11"/>
  <c r="F43"/>
  <c r="F42"/>
  <c r="F49" s="1"/>
  <c r="E49" s="1"/>
  <c r="D40"/>
  <c r="C10" i="6" s="1"/>
  <c r="C25" s="1"/>
  <c r="F39" i="11"/>
  <c r="F38"/>
  <c r="F40" s="1"/>
  <c r="E40" s="1"/>
  <c r="D36"/>
  <c r="C9" i="6" s="1"/>
  <c r="C24" s="1"/>
  <c r="F31" i="11"/>
  <c r="F36" s="1"/>
  <c r="C13" i="1" s="1"/>
  <c r="D29" i="11"/>
  <c r="C8" i="6" s="1"/>
  <c r="C23" s="1"/>
  <c r="F23" i="11"/>
  <c r="F29" s="1"/>
  <c r="D21"/>
  <c r="C7" i="6" s="1"/>
  <c r="F20" i="11"/>
  <c r="F19"/>
  <c r="F21" s="1"/>
  <c r="E21" s="1"/>
  <c r="D17"/>
  <c r="C6" i="6" s="1"/>
  <c r="D21" s="1"/>
  <c r="F16" i="11"/>
  <c r="F15"/>
  <c r="F17" s="1"/>
  <c r="E17" s="1"/>
  <c r="D28" i="6" l="1"/>
  <c r="D57" s="1"/>
  <c r="C28"/>
  <c r="E28" s="1"/>
  <c r="E57" s="1"/>
  <c r="C21"/>
  <c r="E21"/>
  <c r="F21"/>
  <c r="G21"/>
  <c r="E29" i="11"/>
  <c r="C12" i="1"/>
  <c r="C16"/>
  <c r="E56" i="11"/>
  <c r="Y66"/>
  <c r="Z74"/>
  <c r="T66"/>
  <c r="U74"/>
  <c r="O66"/>
  <c r="P74"/>
  <c r="J66"/>
  <c r="K74"/>
  <c r="C47" i="6"/>
  <c r="C14"/>
  <c r="D47"/>
  <c r="D14"/>
  <c r="E13" i="22" s="1"/>
  <c r="E13" i="21" s="1"/>
  <c r="E13" i="23" s="1"/>
  <c r="D13" i="25" s="1"/>
  <c r="E47" i="6"/>
  <c r="E14"/>
  <c r="F13" i="22" s="1"/>
  <c r="F47" i="6"/>
  <c r="F14"/>
  <c r="G13" i="22" s="1"/>
  <c r="G47" i="6"/>
  <c r="G14"/>
  <c r="H13" i="22" s="1"/>
  <c r="G65" i="6"/>
  <c r="F65"/>
  <c r="E65"/>
  <c r="D65"/>
  <c r="C22"/>
  <c r="C56"/>
  <c r="C65" s="1"/>
  <c r="G37"/>
  <c r="G40" s="1"/>
  <c r="G7" i="24" s="1"/>
  <c r="F7"/>
  <c r="E13" i="25"/>
  <c r="F13" i="23"/>
  <c r="F13" i="21"/>
  <c r="F13" i="25"/>
  <c r="G13" i="23"/>
  <c r="G13" i="21"/>
  <c r="G13" i="25"/>
  <c r="H13" i="23"/>
  <c r="H13" i="21"/>
  <c r="C10" i="1"/>
  <c r="C11"/>
  <c r="C14"/>
  <c r="C15"/>
  <c r="E66" i="11"/>
  <c r="H21" i="6" l="1"/>
  <c r="C48"/>
  <c r="C29"/>
  <c r="B11" i="10"/>
  <c r="F32" i="5" l="1"/>
  <c r="E32"/>
  <c r="D32"/>
  <c r="C32"/>
  <c r="G32"/>
  <c r="F33"/>
  <c r="E33"/>
  <c r="D33"/>
  <c r="C33"/>
  <c r="G33"/>
  <c r="F34"/>
  <c r="E34"/>
  <c r="D34"/>
  <c r="C34"/>
  <c r="G34"/>
  <c r="F35"/>
  <c r="E35"/>
  <c r="D35"/>
  <c r="C35"/>
  <c r="G35"/>
  <c r="F36"/>
  <c r="E36"/>
  <c r="D36"/>
  <c r="C36"/>
  <c r="G36"/>
  <c r="F37"/>
  <c r="E37"/>
  <c r="D37"/>
  <c r="C37"/>
  <c r="F38"/>
  <c r="E38"/>
  <c r="D38"/>
  <c r="C38"/>
  <c r="F39"/>
  <c r="E39"/>
  <c r="D39"/>
  <c r="C39"/>
  <c r="E31"/>
  <c r="F31"/>
  <c r="D31"/>
  <c r="C31"/>
  <c r="G26" i="6"/>
  <c r="F26"/>
  <c r="E26"/>
  <c r="D26"/>
  <c r="H26"/>
  <c r="G23"/>
  <c r="F23"/>
  <c r="E23"/>
  <c r="D23"/>
  <c r="H23"/>
  <c r="D7" i="4"/>
  <c r="E7" s="1"/>
  <c r="F7" s="1"/>
  <c r="G7" s="1"/>
  <c r="H7"/>
  <c r="B28" i="5"/>
  <c r="C28"/>
  <c r="D28"/>
  <c r="E28"/>
  <c r="F28"/>
  <c r="G39" l="1"/>
  <c r="G38"/>
  <c r="G37"/>
  <c r="G31"/>
  <c r="H28" i="6"/>
  <c r="C57"/>
  <c r="C66" s="1"/>
  <c r="B42" i="5"/>
  <c r="C42"/>
  <c r="D42"/>
  <c r="E42"/>
  <c r="F42"/>
  <c r="E27" i="6"/>
  <c r="D27"/>
  <c r="H27"/>
  <c r="G25"/>
  <c r="F25"/>
  <c r="E25"/>
  <c r="D25"/>
  <c r="H25"/>
  <c r="G22"/>
  <c r="F22"/>
  <c r="E22"/>
  <c r="D22"/>
  <c r="H22"/>
  <c r="E10" i="8" l="1"/>
  <c r="C43" i="5"/>
  <c r="D19" i="4"/>
  <c r="D18"/>
  <c r="D17"/>
  <c r="D11"/>
  <c r="D10"/>
  <c r="D10" i="8"/>
  <c r="C19" i="4"/>
  <c r="C18"/>
  <c r="C17"/>
  <c r="C11"/>
  <c r="C10"/>
  <c r="C16" i="10"/>
  <c r="H10" i="8"/>
  <c r="G19" i="4"/>
  <c r="G18"/>
  <c r="G17"/>
  <c r="G11"/>
  <c r="G10"/>
  <c r="G10" i="8"/>
  <c r="F43" i="5"/>
  <c r="E43"/>
  <c r="F19" i="4"/>
  <c r="F18"/>
  <c r="F17"/>
  <c r="F11"/>
  <c r="F10"/>
  <c r="F10" i="8"/>
  <c r="I10" s="1"/>
  <c r="G42" i="5"/>
  <c r="D43"/>
  <c r="E19" i="4"/>
  <c r="H19" s="1"/>
  <c r="E18"/>
  <c r="H18" s="1"/>
  <c r="E17"/>
  <c r="H17" s="1"/>
  <c r="E11"/>
  <c r="H11" s="1"/>
  <c r="E10"/>
  <c r="H10" s="1"/>
  <c r="G24" i="6"/>
  <c r="F24"/>
  <c r="E24"/>
  <c r="D24"/>
  <c r="C49"/>
  <c r="C18" i="10" l="1"/>
  <c r="C11" i="7"/>
  <c r="C12"/>
  <c r="F18" i="20"/>
  <c r="D6" i="8"/>
  <c r="B44" i="5"/>
  <c r="C21" i="4"/>
  <c r="C20"/>
  <c r="C16"/>
  <c r="C13"/>
  <c r="C12"/>
  <c r="G29" i="6"/>
  <c r="H13" i="8" s="1"/>
  <c r="H6" i="32" s="1"/>
  <c r="F29" i="6"/>
  <c r="G13" i="8" s="1"/>
  <c r="G6" i="32" s="1"/>
  <c r="E29" i="6"/>
  <c r="F13" i="8" s="1"/>
  <c r="F6" i="32" s="1"/>
  <c r="D29" i="6"/>
  <c r="E13" i="8" s="1"/>
  <c r="E6" i="32" s="1"/>
  <c r="G48" i="6"/>
  <c r="G66" s="1"/>
  <c r="F48"/>
  <c r="F66" s="1"/>
  <c r="E48"/>
  <c r="E66" s="1"/>
  <c r="D48"/>
  <c r="D66" s="1"/>
  <c r="F13" i="20"/>
  <c r="F12"/>
  <c r="D46" i="6"/>
  <c r="C8" i="24"/>
  <c r="D49" i="6"/>
  <c r="D13" i="8"/>
  <c r="H24" i="6"/>
  <c r="H29" s="1"/>
  <c r="C14" i="4"/>
  <c r="D14"/>
  <c r="D30" i="6"/>
  <c r="E14" i="4"/>
  <c r="E30" i="6"/>
  <c r="F14" i="4"/>
  <c r="F30" i="6"/>
  <c r="G14" i="4"/>
  <c r="G30" i="6"/>
  <c r="D8" i="8" l="1"/>
  <c r="F8" i="20"/>
  <c r="C16" i="24" s="1"/>
  <c r="D10" i="32" s="1"/>
  <c r="F7" i="20"/>
  <c r="C15" i="24" s="1"/>
  <c r="D9" i="32" s="1"/>
  <c r="F5" i="20"/>
  <c r="F10"/>
  <c r="I16" i="24"/>
  <c r="D11" i="32" s="1"/>
  <c r="I17" i="24"/>
  <c r="D12" i="32" s="1"/>
  <c r="E46" i="6"/>
  <c r="E49" s="1"/>
  <c r="D8" i="24"/>
  <c r="D6" i="32"/>
  <c r="H11" i="25"/>
  <c r="I11" i="23"/>
  <c r="I11" i="21"/>
  <c r="I11" i="22"/>
  <c r="G11" i="25"/>
  <c r="H11" i="23"/>
  <c r="H11" i="21"/>
  <c r="H11" i="22"/>
  <c r="F11" i="25"/>
  <c r="G11" i="23"/>
  <c r="G11" i="21"/>
  <c r="G11" i="22"/>
  <c r="E11" i="25"/>
  <c r="F11" i="23"/>
  <c r="F11" i="21"/>
  <c r="F11" i="22"/>
  <c r="C67" i="6"/>
  <c r="D64" s="1"/>
  <c r="D67" s="1"/>
  <c r="E64" s="1"/>
  <c r="E67" s="1"/>
  <c r="F64" s="1"/>
  <c r="F67" s="1"/>
  <c r="G64" s="1"/>
  <c r="G67" s="1"/>
  <c r="C31"/>
  <c r="C58" s="1"/>
  <c r="H14" i="4"/>
  <c r="C25"/>
  <c r="D55" i="6" l="1"/>
  <c r="D58" s="1"/>
  <c r="C9" i="24"/>
  <c r="C10" s="1"/>
  <c r="D6" i="38" s="1"/>
  <c r="D7" i="32"/>
  <c r="F11" i="33" s="1"/>
  <c r="F14" i="20"/>
  <c r="F46" i="6"/>
  <c r="F49" s="1"/>
  <c r="E8" i="24"/>
  <c r="H14" i="25"/>
  <c r="I14" i="23"/>
  <c r="I14" i="21"/>
  <c r="I14" i="22"/>
  <c r="D11" i="25"/>
  <c r="E11" i="23"/>
  <c r="E11" i="21"/>
  <c r="E11" i="22"/>
  <c r="I13" i="8"/>
  <c r="C27" i="4"/>
  <c r="D11" i="8"/>
  <c r="D12" s="1"/>
  <c r="D6" i="48" s="1"/>
  <c r="E55" i="6" l="1"/>
  <c r="E58" s="1"/>
  <c r="D9" i="24"/>
  <c r="D10" s="1"/>
  <c r="F16" i="20"/>
  <c r="D68" i="11"/>
  <c r="G46" i="6"/>
  <c r="G49" s="1"/>
  <c r="G8" i="24" s="1"/>
  <c r="F8"/>
  <c r="D14" i="8"/>
  <c r="D6" i="44" s="1"/>
  <c r="F55" i="6" l="1"/>
  <c r="F58" s="1"/>
  <c r="E9" i="24"/>
  <c r="E10" s="1"/>
  <c r="D69" i="11"/>
  <c r="D71" s="1"/>
  <c r="D74" s="1"/>
  <c r="D16" i="32" s="1"/>
  <c r="F68" i="11"/>
  <c r="F69" s="1"/>
  <c r="D19" i="8"/>
  <c r="G55" i="6" l="1"/>
  <c r="G58" s="1"/>
  <c r="G9" i="24" s="1"/>
  <c r="G10" s="1"/>
  <c r="F9"/>
  <c r="F10" s="1"/>
  <c r="F71" i="11"/>
  <c r="F74" s="1"/>
  <c r="C18" i="1"/>
  <c r="C19" s="1"/>
  <c r="E69" i="11"/>
  <c r="D9" i="1" l="1"/>
  <c r="C24"/>
  <c r="D18"/>
  <c r="C8" i="23"/>
  <c r="C8" i="25"/>
  <c r="C8" i="22"/>
  <c r="C8" i="21"/>
  <c r="E71" i="11"/>
  <c r="C25" i="1" l="1"/>
  <c r="I5" i="24"/>
  <c r="C16" i="21"/>
  <c r="C16" i="22"/>
  <c r="C9" i="25"/>
  <c r="C16" i="23"/>
  <c r="D17" i="32"/>
  <c r="F10" i="33"/>
  <c r="D32" i="1"/>
  <c r="D31"/>
  <c r="C29"/>
  <c r="D12"/>
  <c r="D19"/>
  <c r="D11"/>
  <c r="D10"/>
  <c r="D15"/>
  <c r="D13"/>
  <c r="D14"/>
  <c r="D16"/>
  <c r="D17"/>
  <c r="C8"/>
  <c r="D8" s="1"/>
  <c r="J5" i="24" l="1"/>
  <c r="D19" i="32"/>
  <c r="F6" i="33" s="1"/>
  <c r="D22" i="32"/>
  <c r="C30" i="1"/>
  <c r="C34"/>
  <c r="D29"/>
  <c r="D34" s="1"/>
  <c r="K5" i="24" l="1"/>
  <c r="E19" i="32"/>
  <c r="G6" i="33" s="1"/>
  <c r="D6" i="12"/>
  <c r="D30" i="1"/>
  <c r="D21" i="32"/>
  <c r="F7" i="33"/>
  <c r="L5" i="24" l="1"/>
  <c r="F19" i="32"/>
  <c r="H6" i="33" s="1"/>
  <c r="C28" i="36"/>
  <c r="F28" s="1"/>
  <c r="C28" i="35"/>
  <c r="A28" i="36"/>
  <c r="A28" i="35"/>
  <c r="I6" i="12"/>
  <c r="C9" i="7"/>
  <c r="C28" i="12"/>
  <c r="F28" s="1"/>
  <c r="A28"/>
  <c r="M5" i="24" l="1"/>
  <c r="H19" i="32" s="1"/>
  <c r="J6" i="33" s="1"/>
  <c r="G19" i="32"/>
  <c r="I6" i="33" s="1"/>
  <c r="A29" i="35"/>
  <c r="B28"/>
  <c r="I28" s="1"/>
  <c r="D29"/>
  <c r="F29"/>
  <c r="E29"/>
  <c r="G29"/>
  <c r="C30" s="1"/>
  <c r="D29" i="36"/>
  <c r="A29"/>
  <c r="B28"/>
  <c r="I28" s="1"/>
  <c r="F28" i="35"/>
  <c r="H28" i="36"/>
  <c r="E28"/>
  <c r="G7" i="33"/>
  <c r="E21" i="32"/>
  <c r="H7" i="33"/>
  <c r="F21" i="32"/>
  <c r="I7" i="33"/>
  <c r="G21" i="32"/>
  <c r="J7" i="33"/>
  <c r="H21" i="32"/>
  <c r="D28" i="12"/>
  <c r="H28"/>
  <c r="A29"/>
  <c r="D29"/>
  <c r="B28"/>
  <c r="I28" s="1"/>
  <c r="E28"/>
  <c r="D16" i="10" l="1"/>
  <c r="D18" s="1"/>
  <c r="G28" i="36"/>
  <c r="C29" s="1"/>
  <c r="F29"/>
  <c r="H29" s="1"/>
  <c r="E29"/>
  <c r="G29" s="1"/>
  <c r="C30" s="1"/>
  <c r="H28" i="35"/>
  <c r="E28"/>
  <c r="G28" s="1"/>
  <c r="C29" s="1"/>
  <c r="H29"/>
  <c r="D30" i="36"/>
  <c r="A30"/>
  <c r="B29"/>
  <c r="I29" s="1"/>
  <c r="A30" i="35"/>
  <c r="B29"/>
  <c r="I29" s="1"/>
  <c r="D30"/>
  <c r="F30"/>
  <c r="E30"/>
  <c r="G30"/>
  <c r="C31" s="1"/>
  <c r="G28" i="12"/>
  <c r="C29" s="1"/>
  <c r="A30"/>
  <c r="D30"/>
  <c r="D11" i="7" l="1"/>
  <c r="D12"/>
  <c r="G18" i="20"/>
  <c r="E6" i="8"/>
  <c r="C44" i="5"/>
  <c r="D21" i="4"/>
  <c r="D20"/>
  <c r="D16"/>
  <c r="D13"/>
  <c r="D12"/>
  <c r="D31" i="6"/>
  <c r="E8" i="8"/>
  <c r="E6" i="38"/>
  <c r="F30" i="36"/>
  <c r="E30"/>
  <c r="G30" s="1"/>
  <c r="C31" s="1"/>
  <c r="A31" i="35"/>
  <c r="B30"/>
  <c r="I30" s="1"/>
  <c r="D31"/>
  <c r="F31"/>
  <c r="E31"/>
  <c r="G31"/>
  <c r="C32" s="1"/>
  <c r="D31" i="36"/>
  <c r="A31"/>
  <c r="B30"/>
  <c r="I30" s="1"/>
  <c r="H30"/>
  <c r="H40" i="35"/>
  <c r="H39"/>
  <c r="H38"/>
  <c r="H37"/>
  <c r="H36"/>
  <c r="H35"/>
  <c r="H34"/>
  <c r="H33"/>
  <c r="H32"/>
  <c r="H31"/>
  <c r="H30"/>
  <c r="G13" i="20"/>
  <c r="G12"/>
  <c r="G8"/>
  <c r="G7"/>
  <c r="A31" i="12"/>
  <c r="D31"/>
  <c r="F31" i="36" l="1"/>
  <c r="E31"/>
  <c r="G31" s="1"/>
  <c r="C32" s="1"/>
  <c r="D32"/>
  <c r="A32"/>
  <c r="B31"/>
  <c r="I31" s="1"/>
  <c r="A32" i="35"/>
  <c r="B31"/>
  <c r="I31" s="1"/>
  <c r="D32"/>
  <c r="F32"/>
  <c r="E32"/>
  <c r="G32" s="1"/>
  <c r="C33" s="1"/>
  <c r="H41"/>
  <c r="A32" i="12"/>
  <c r="D32"/>
  <c r="G5" i="20"/>
  <c r="D15" i="24"/>
  <c r="E9" i="32" s="1"/>
  <c r="D16" i="24"/>
  <c r="E10" i="32" s="1"/>
  <c r="G10" i="20"/>
  <c r="J16" i="24"/>
  <c r="J17"/>
  <c r="E12" i="32" s="1"/>
  <c r="E11" l="1"/>
  <c r="E7"/>
  <c r="G11" i="33" s="1"/>
  <c r="F32" i="36"/>
  <c r="E32"/>
  <c r="G32" s="1"/>
  <c r="C33" s="1"/>
  <c r="H31"/>
  <c r="H32"/>
  <c r="A33" i="35"/>
  <c r="B32"/>
  <c r="I32" s="1"/>
  <c r="D33"/>
  <c r="F33"/>
  <c r="E33"/>
  <c r="G33" s="1"/>
  <c r="C34" s="1"/>
  <c r="D33" i="36"/>
  <c r="A33"/>
  <c r="B32"/>
  <c r="I32" s="1"/>
  <c r="A33" i="12"/>
  <c r="D33"/>
  <c r="G14" i="20"/>
  <c r="G16" s="1"/>
  <c r="F33" i="36" l="1"/>
  <c r="E33"/>
  <c r="G33" s="1"/>
  <c r="C34" s="1"/>
  <c r="D34"/>
  <c r="A34"/>
  <c r="B33"/>
  <c r="I33" s="1"/>
  <c r="A34" i="35"/>
  <c r="B33"/>
  <c r="I33" s="1"/>
  <c r="D34"/>
  <c r="F34"/>
  <c r="E34"/>
  <c r="G34" s="1"/>
  <c r="C35" s="1"/>
  <c r="D12" i="25"/>
  <c r="E12" i="23"/>
  <c r="E12" i="21"/>
  <c r="E12" i="22"/>
  <c r="I68" i="11"/>
  <c r="A34" i="12"/>
  <c r="D34"/>
  <c r="E15" i="36" l="1"/>
  <c r="I7" s="1"/>
  <c r="F34"/>
  <c r="E34"/>
  <c r="H33"/>
  <c r="H34"/>
  <c r="A35" i="35"/>
  <c r="B34"/>
  <c r="I34" s="1"/>
  <c r="D35"/>
  <c r="F35"/>
  <c r="E35"/>
  <c r="G35" s="1"/>
  <c r="C36" s="1"/>
  <c r="D35" i="36"/>
  <c r="A35"/>
  <c r="B34"/>
  <c r="I34" s="1"/>
  <c r="H42" i="35"/>
  <c r="A35" i="12"/>
  <c r="D35"/>
  <c r="K68" i="11"/>
  <c r="K69" s="1"/>
  <c r="I69"/>
  <c r="I71" l="1"/>
  <c r="I74" s="1"/>
  <c r="E16" i="32" s="1"/>
  <c r="G34" i="36"/>
  <c r="C35" s="1"/>
  <c r="F15"/>
  <c r="C10" i="7"/>
  <c r="F35" i="36"/>
  <c r="E35"/>
  <c r="G35" s="1"/>
  <c r="C36" s="1"/>
  <c r="D36"/>
  <c r="A36"/>
  <c r="B35"/>
  <c r="I35" s="1"/>
  <c r="A36" i="35"/>
  <c r="B35"/>
  <c r="I35" s="1"/>
  <c r="D36"/>
  <c r="F36"/>
  <c r="E36"/>
  <c r="G36" s="1"/>
  <c r="C37" s="1"/>
  <c r="K71" i="11"/>
  <c r="J71" s="1"/>
  <c r="J69"/>
  <c r="A36" i="12"/>
  <c r="D36"/>
  <c r="G10" i="33" l="1"/>
  <c r="E17" i="32"/>
  <c r="F36" i="36"/>
  <c r="E36"/>
  <c r="G36" s="1"/>
  <c r="C37" s="1"/>
  <c r="H35"/>
  <c r="H36"/>
  <c r="A37" i="35"/>
  <c r="B36"/>
  <c r="I36" s="1"/>
  <c r="D37"/>
  <c r="F37"/>
  <c r="E37"/>
  <c r="G37" s="1"/>
  <c r="C38" s="1"/>
  <c r="D37" i="36"/>
  <c r="A37"/>
  <c r="B36"/>
  <c r="I36" s="1"/>
  <c r="A37" i="12"/>
  <c r="D37"/>
  <c r="F37" i="36" l="1"/>
  <c r="E37"/>
  <c r="G37" s="1"/>
  <c r="C38" s="1"/>
  <c r="D38"/>
  <c r="A38"/>
  <c r="B37"/>
  <c r="I37" s="1"/>
  <c r="A38" i="35"/>
  <c r="B37"/>
  <c r="I37" s="1"/>
  <c r="D38"/>
  <c r="F38"/>
  <c r="E38"/>
  <c r="G38" s="1"/>
  <c r="C39" s="1"/>
  <c r="H43"/>
  <c r="A38" i="12"/>
  <c r="D38"/>
  <c r="F38" i="36" l="1"/>
  <c r="E38"/>
  <c r="G38" s="1"/>
  <c r="C39" s="1"/>
  <c r="H37"/>
  <c r="H38"/>
  <c r="A39" i="35"/>
  <c r="B38"/>
  <c r="I38" s="1"/>
  <c r="D39"/>
  <c r="F39"/>
  <c r="E39"/>
  <c r="G39"/>
  <c r="C40" s="1"/>
  <c r="D39" i="36"/>
  <c r="A39"/>
  <c r="B38"/>
  <c r="I38" s="1"/>
  <c r="A39" i="12"/>
  <c r="D39"/>
  <c r="F39" i="36" l="1"/>
  <c r="E39"/>
  <c r="G39" s="1"/>
  <c r="C40" s="1"/>
  <c r="D40"/>
  <c r="A40"/>
  <c r="B39"/>
  <c r="I39" s="1"/>
  <c r="A40" i="35"/>
  <c r="B39"/>
  <c r="I39" s="1"/>
  <c r="D40"/>
  <c r="F40"/>
  <c r="E40"/>
  <c r="G40"/>
  <c r="C41" s="1"/>
  <c r="A40" i="12"/>
  <c r="D40"/>
  <c r="E16" i="36" l="1"/>
  <c r="F40"/>
  <c r="E40"/>
  <c r="H39"/>
  <c r="H40"/>
  <c r="A41" i="35"/>
  <c r="B40"/>
  <c r="I40" s="1"/>
  <c r="D41"/>
  <c r="F41"/>
  <c r="E41"/>
  <c r="G41"/>
  <c r="C42" s="1"/>
  <c r="D41" i="36"/>
  <c r="A41"/>
  <c r="B40"/>
  <c r="I40" s="1"/>
  <c r="H44" i="35"/>
  <c r="A41" i="12"/>
  <c r="D41"/>
  <c r="E16" i="10" l="1"/>
  <c r="E18" s="1"/>
  <c r="G40" i="36"/>
  <c r="C41" s="1"/>
  <c r="D10" i="7"/>
  <c r="F16" i="36"/>
  <c r="F41"/>
  <c r="E41"/>
  <c r="G41" s="1"/>
  <c r="C42" s="1"/>
  <c r="D42"/>
  <c r="A42"/>
  <c r="B41"/>
  <c r="I41" s="1"/>
  <c r="A42" i="35"/>
  <c r="B41"/>
  <c r="I41" s="1"/>
  <c r="D42"/>
  <c r="F42"/>
  <c r="E42"/>
  <c r="G42"/>
  <c r="C43" s="1"/>
  <c r="A42" i="12"/>
  <c r="D42"/>
  <c r="E11" i="7" l="1"/>
  <c r="E12"/>
  <c r="H18" i="20"/>
  <c r="F6" i="8"/>
  <c r="D44" i="5"/>
  <c r="E21" i="4"/>
  <c r="E20"/>
  <c r="E16"/>
  <c r="E13"/>
  <c r="E12"/>
  <c r="E31" i="6"/>
  <c r="F8" i="8"/>
  <c r="F6" i="38"/>
  <c r="F42" i="36"/>
  <c r="H42" s="1"/>
  <c r="E42"/>
  <c r="G42" s="1"/>
  <c r="C43" s="1"/>
  <c r="H41"/>
  <c r="A43" i="35"/>
  <c r="B42"/>
  <c r="I42" s="1"/>
  <c r="D43"/>
  <c r="F43"/>
  <c r="E43"/>
  <c r="G43"/>
  <c r="C44" s="1"/>
  <c r="D43" i="36"/>
  <c r="A43"/>
  <c r="B42"/>
  <c r="I42" s="1"/>
  <c r="H13" i="20"/>
  <c r="K17" i="24" s="1"/>
  <c r="F12" i="32" s="1"/>
  <c r="H12" i="20"/>
  <c r="H8"/>
  <c r="E16" i="24" s="1"/>
  <c r="F10" i="32" s="1"/>
  <c r="H7" i="20"/>
  <c r="E15" i="24" s="1"/>
  <c r="F9" i="32" s="1"/>
  <c r="A43" i="12"/>
  <c r="D43"/>
  <c r="F43" i="36" l="1"/>
  <c r="H43" s="1"/>
  <c r="E43"/>
  <c r="G43" s="1"/>
  <c r="C44" s="1"/>
  <c r="D44"/>
  <c r="A44"/>
  <c r="B43"/>
  <c r="I43" s="1"/>
  <c r="A44" i="35"/>
  <c r="B43"/>
  <c r="I43" s="1"/>
  <c r="D44"/>
  <c r="F44"/>
  <c r="E44"/>
  <c r="G44"/>
  <c r="C45" s="1"/>
  <c r="H45"/>
  <c r="E45"/>
  <c r="G45" s="1"/>
  <c r="A44" i="12"/>
  <c r="D44"/>
  <c r="H5" i="20"/>
  <c r="H10"/>
  <c r="K16" i="24"/>
  <c r="F11" i="32" l="1"/>
  <c r="F7"/>
  <c r="H11" i="33" s="1"/>
  <c r="F44" i="36"/>
  <c r="H44" s="1"/>
  <c r="E44"/>
  <c r="G44" s="1"/>
  <c r="C45" s="1"/>
  <c r="A45" i="35"/>
  <c r="B44"/>
  <c r="I44" s="1"/>
  <c r="D45"/>
  <c r="F45"/>
  <c r="D45" i="36"/>
  <c r="A45"/>
  <c r="B44"/>
  <c r="I44" s="1"/>
  <c r="C46" i="35"/>
  <c r="F46"/>
  <c r="A45" i="12"/>
  <c r="D45"/>
  <c r="H14" i="20"/>
  <c r="H16" s="1"/>
  <c r="F45" i="36" l="1"/>
  <c r="H45" s="1"/>
  <c r="E45"/>
  <c r="G45" s="1"/>
  <c r="C46" s="1"/>
  <c r="D46"/>
  <c r="A46"/>
  <c r="B45"/>
  <c r="I45" s="1"/>
  <c r="A46" i="35"/>
  <c r="B45"/>
  <c r="I45" s="1"/>
  <c r="D46"/>
  <c r="H46"/>
  <c r="E46"/>
  <c r="G46" s="1"/>
  <c r="C47" s="1"/>
  <c r="E12" i="25"/>
  <c r="F12" i="23"/>
  <c r="F12" i="21"/>
  <c r="F12" i="22"/>
  <c r="N68" i="11"/>
  <c r="A46" i="12"/>
  <c r="D46"/>
  <c r="E17" i="36" l="1"/>
  <c r="F46"/>
  <c r="H46" s="1"/>
  <c r="E46"/>
  <c r="A47" i="35"/>
  <c r="B46"/>
  <c r="I46" s="1"/>
  <c r="D47"/>
  <c r="D47" i="36"/>
  <c r="A47"/>
  <c r="B46"/>
  <c r="I46" s="1"/>
  <c r="F47" i="35"/>
  <c r="A47" i="12"/>
  <c r="D47"/>
  <c r="P68" i="11"/>
  <c r="P69" s="1"/>
  <c r="N69"/>
  <c r="N71" s="1"/>
  <c r="G46" i="36" l="1"/>
  <c r="C47" s="1"/>
  <c r="E10" i="7"/>
  <c r="F17" i="36"/>
  <c r="F47"/>
  <c r="H47" s="1"/>
  <c r="E47"/>
  <c r="G47" s="1"/>
  <c r="C48" s="1"/>
  <c r="D48"/>
  <c r="A48"/>
  <c r="B47"/>
  <c r="I47" s="1"/>
  <c r="A48" i="35"/>
  <c r="B47"/>
  <c r="I47" s="1"/>
  <c r="D48"/>
  <c r="N74" i="11"/>
  <c r="F16" i="32" s="1"/>
  <c r="H47" i="35"/>
  <c r="E47"/>
  <c r="G47" s="1"/>
  <c r="C48" s="1"/>
  <c r="P71" i="11"/>
  <c r="O71" s="1"/>
  <c r="O69"/>
  <c r="A48" i="12"/>
  <c r="D48"/>
  <c r="H10" i="33" l="1"/>
  <c r="F17" i="32"/>
  <c r="F48" i="36"/>
  <c r="H48" s="1"/>
  <c r="E48"/>
  <c r="G48" s="1"/>
  <c r="C49" s="1"/>
  <c r="A49" i="35"/>
  <c r="B48"/>
  <c r="I48" s="1"/>
  <c r="D49"/>
  <c r="D49" i="36"/>
  <c r="A49"/>
  <c r="B48"/>
  <c r="I48" s="1"/>
  <c r="F48" i="35"/>
  <c r="A49" i="12"/>
  <c r="D49"/>
  <c r="F49" i="36" l="1"/>
  <c r="H49" s="1"/>
  <c r="E49"/>
  <c r="G49" s="1"/>
  <c r="C50" s="1"/>
  <c r="D50"/>
  <c r="A50"/>
  <c r="B49"/>
  <c r="I49" s="1"/>
  <c r="A50" i="35"/>
  <c r="B49"/>
  <c r="I49" s="1"/>
  <c r="D50"/>
  <c r="H48"/>
  <c r="E48"/>
  <c r="G48" s="1"/>
  <c r="C49" s="1"/>
  <c r="A50" i="12"/>
  <c r="D50"/>
  <c r="F50" i="36" l="1"/>
  <c r="H50" s="1"/>
  <c r="E50"/>
  <c r="G50" s="1"/>
  <c r="C51" s="1"/>
  <c r="A51" i="35"/>
  <c r="B50"/>
  <c r="I50" s="1"/>
  <c r="D51"/>
  <c r="D51" i="36"/>
  <c r="A51"/>
  <c r="B50"/>
  <c r="I50" s="1"/>
  <c r="F49" i="35"/>
  <c r="A51" i="12"/>
  <c r="D51"/>
  <c r="F51" i="36" l="1"/>
  <c r="H51" s="1"/>
  <c r="E51"/>
  <c r="G51" s="1"/>
  <c r="C52" s="1"/>
  <c r="D52"/>
  <c r="A52"/>
  <c r="B51"/>
  <c r="I51" s="1"/>
  <c r="A52" i="35"/>
  <c r="B51"/>
  <c r="I51" s="1"/>
  <c r="D52"/>
  <c r="H49"/>
  <c r="E49"/>
  <c r="G49" s="1"/>
  <c r="C50" s="1"/>
  <c r="A52" i="12"/>
  <c r="D52"/>
  <c r="E18" i="36" l="1"/>
  <c r="F52"/>
  <c r="H52" s="1"/>
  <c r="E52"/>
  <c r="A53" i="35"/>
  <c r="B52"/>
  <c r="I52" s="1"/>
  <c r="D53"/>
  <c r="D53" i="36"/>
  <c r="A53"/>
  <c r="B52"/>
  <c r="I52" s="1"/>
  <c r="F50" i="35"/>
  <c r="A53" i="12"/>
  <c r="D53"/>
  <c r="F16" i="10" l="1"/>
  <c r="F18" s="1"/>
  <c r="G52" i="36"/>
  <c r="C53" s="1"/>
  <c r="F10" i="7"/>
  <c r="F18" i="36"/>
  <c r="D54"/>
  <c r="A54"/>
  <c r="B53"/>
  <c r="I53" s="1"/>
  <c r="A54" i="35"/>
  <c r="B53"/>
  <c r="I53" s="1"/>
  <c r="D54"/>
  <c r="H50"/>
  <c r="E50"/>
  <c r="G50" s="1"/>
  <c r="C51" s="1"/>
  <c r="A54" i="12"/>
  <c r="D54"/>
  <c r="F11" i="7" l="1"/>
  <c r="F12"/>
  <c r="I18" i="20"/>
  <c r="G6" i="8"/>
  <c r="E44" i="5"/>
  <c r="F21" i="4"/>
  <c r="F20"/>
  <c r="F16"/>
  <c r="F13"/>
  <c r="F12"/>
  <c r="F31" i="6"/>
  <c r="G8" i="8"/>
  <c r="G6" i="38"/>
  <c r="F53" i="36"/>
  <c r="A55" i="35"/>
  <c r="B54"/>
  <c r="I54" s="1"/>
  <c r="D55"/>
  <c r="D55" i="36"/>
  <c r="A55"/>
  <c r="B54"/>
  <c r="I54" s="1"/>
  <c r="F51" i="35"/>
  <c r="I13" i="20"/>
  <c r="L17" i="24" s="1"/>
  <c r="G12" i="32" s="1"/>
  <c r="I12" i="20"/>
  <c r="I8"/>
  <c r="F16" i="24" s="1"/>
  <c r="G10" i="32" s="1"/>
  <c r="I7" i="20"/>
  <c r="F15" i="24" s="1"/>
  <c r="G9" i="32" s="1"/>
  <c r="A55" i="12"/>
  <c r="D55"/>
  <c r="H53" i="36" l="1"/>
  <c r="E53"/>
  <c r="D56"/>
  <c r="A56"/>
  <c r="B55"/>
  <c r="I55" s="1"/>
  <c r="A56" i="35"/>
  <c r="B55"/>
  <c r="I55" s="1"/>
  <c r="D56"/>
  <c r="H51"/>
  <c r="E51"/>
  <c r="A56" i="12"/>
  <c r="D56"/>
  <c r="I5" i="20"/>
  <c r="I10"/>
  <c r="L16" i="24"/>
  <c r="G11" i="32" l="1"/>
  <c r="G7"/>
  <c r="I11" i="33" s="1"/>
  <c r="G53" i="36"/>
  <c r="C54" s="1"/>
  <c r="A57" i="35"/>
  <c r="B56"/>
  <c r="I56" s="1"/>
  <c r="D57"/>
  <c r="D57" i="36"/>
  <c r="A57"/>
  <c r="B56"/>
  <c r="I56" s="1"/>
  <c r="G51" i="35"/>
  <c r="C52" s="1"/>
  <c r="A57" i="12"/>
  <c r="D57"/>
  <c r="I14" i="20"/>
  <c r="I16" s="1"/>
  <c r="F54" i="36" l="1"/>
  <c r="G58"/>
  <c r="F58"/>
  <c r="E58"/>
  <c r="D58"/>
  <c r="C58"/>
  <c r="A58"/>
  <c r="B57"/>
  <c r="I57" s="1"/>
  <c r="A58" i="35"/>
  <c r="B57"/>
  <c r="I57" s="1"/>
  <c r="D58"/>
  <c r="F52"/>
  <c r="D9" i="7"/>
  <c r="F12" i="25"/>
  <c r="G12" i="23"/>
  <c r="G12" i="21"/>
  <c r="G12" i="22"/>
  <c r="S68" i="11"/>
  <c r="A58" i="12"/>
  <c r="D58"/>
  <c r="H54" i="36" l="1"/>
  <c r="E54"/>
  <c r="A59" i="35"/>
  <c r="B58"/>
  <c r="I58" s="1"/>
  <c r="D59"/>
  <c r="G59" i="36"/>
  <c r="F59"/>
  <c r="E59"/>
  <c r="D59"/>
  <c r="C59"/>
  <c r="A59"/>
  <c r="B58"/>
  <c r="I58" s="1"/>
  <c r="H52" i="35"/>
  <c r="E52"/>
  <c r="A59" i="12"/>
  <c r="D59"/>
  <c r="U68" i="11"/>
  <c r="U69" s="1"/>
  <c r="S69"/>
  <c r="S71" l="1"/>
  <c r="S74" s="1"/>
  <c r="G16" i="32" s="1"/>
  <c r="G54" i="36"/>
  <c r="C55" s="1"/>
  <c r="G60"/>
  <c r="F60"/>
  <c r="E60"/>
  <c r="D60"/>
  <c r="C60"/>
  <c r="A60"/>
  <c r="I59"/>
  <c r="B59"/>
  <c r="A60" i="35"/>
  <c r="B59"/>
  <c r="I59" s="1"/>
  <c r="D60"/>
  <c r="G52"/>
  <c r="C53" s="1"/>
  <c r="U71" i="11"/>
  <c r="T71" s="1"/>
  <c r="T69"/>
  <c r="A60" i="12"/>
  <c r="D60"/>
  <c r="I10" i="33" l="1"/>
  <c r="G17" i="32"/>
  <c r="F55" i="36"/>
  <c r="A61" i="35"/>
  <c r="B60"/>
  <c r="I60" s="1"/>
  <c r="D61"/>
  <c r="G61" i="36"/>
  <c r="F61"/>
  <c r="E61"/>
  <c r="D61"/>
  <c r="C61"/>
  <c r="A61"/>
  <c r="I60"/>
  <c r="B60"/>
  <c r="F53" i="35"/>
  <c r="A61" i="12"/>
  <c r="D61"/>
  <c r="H55" i="36" l="1"/>
  <c r="E55"/>
  <c r="G62"/>
  <c r="F62"/>
  <c r="E62"/>
  <c r="D62"/>
  <c r="C62"/>
  <c r="A62"/>
  <c r="I61"/>
  <c r="B61"/>
  <c r="A62" i="35"/>
  <c r="B61"/>
  <c r="I61" s="1"/>
  <c r="D62"/>
  <c r="H53"/>
  <c r="E53"/>
  <c r="A62" i="12"/>
  <c r="D62"/>
  <c r="G55" i="36" l="1"/>
  <c r="C56" s="1"/>
  <c r="A63" i="35"/>
  <c r="B62"/>
  <c r="I62" s="1"/>
  <c r="D63"/>
  <c r="G63" i="36"/>
  <c r="F63"/>
  <c r="E63"/>
  <c r="D63"/>
  <c r="C63"/>
  <c r="A63"/>
  <c r="I62"/>
  <c r="B62"/>
  <c r="G53" i="35"/>
  <c r="C54" s="1"/>
  <c r="A63" i="12"/>
  <c r="D63"/>
  <c r="F56" i="36" l="1"/>
  <c r="G64"/>
  <c r="F64"/>
  <c r="E64"/>
  <c r="D64"/>
  <c r="C64"/>
  <c r="A64"/>
  <c r="I63"/>
  <c r="B63"/>
  <c r="A64" i="35"/>
  <c r="B63"/>
  <c r="I63" s="1"/>
  <c r="D64"/>
  <c r="F54"/>
  <c r="A64" i="12"/>
  <c r="D64"/>
  <c r="H56" i="36" l="1"/>
  <c r="E56"/>
  <c r="G16" i="10"/>
  <c r="A65" i="35"/>
  <c r="B64"/>
  <c r="I64" s="1"/>
  <c r="D65"/>
  <c r="G65" i="36"/>
  <c r="F65"/>
  <c r="E65"/>
  <c r="D65"/>
  <c r="C65"/>
  <c r="A65"/>
  <c r="I64"/>
  <c r="B64"/>
  <c r="H54" i="35"/>
  <c r="E54"/>
  <c r="A65" i="12"/>
  <c r="D65"/>
  <c r="G56" i="36" l="1"/>
  <c r="C57" s="1"/>
  <c r="G18" i="10"/>
  <c r="G11" i="7"/>
  <c r="G12"/>
  <c r="G66" i="36"/>
  <c r="F66"/>
  <c r="E66"/>
  <c r="D66"/>
  <c r="C66"/>
  <c r="A66"/>
  <c r="I65"/>
  <c r="B65"/>
  <c r="A66" i="35"/>
  <c r="B65"/>
  <c r="I65" s="1"/>
  <c r="D66"/>
  <c r="G54"/>
  <c r="C55" s="1"/>
  <c r="A66" i="12"/>
  <c r="D66"/>
  <c r="J18" i="20"/>
  <c r="H6" i="8"/>
  <c r="F44" i="5"/>
  <c r="G21" i="4"/>
  <c r="H21" s="1"/>
  <c r="G20"/>
  <c r="H20" s="1"/>
  <c r="G16"/>
  <c r="H16" s="1"/>
  <c r="G13"/>
  <c r="H13" s="1"/>
  <c r="G12"/>
  <c r="H12" s="1"/>
  <c r="G31" i="6"/>
  <c r="H18" i="10"/>
  <c r="H8" i="8" l="1"/>
  <c r="H6" i="38"/>
  <c r="F57" i="36"/>
  <c r="H66"/>
  <c r="I8" i="8"/>
  <c r="A67" i="35"/>
  <c r="B66"/>
  <c r="I66" s="1"/>
  <c r="D67"/>
  <c r="G67" i="36"/>
  <c r="F67"/>
  <c r="H67" s="1"/>
  <c r="E67"/>
  <c r="D67"/>
  <c r="C67"/>
  <c r="A67"/>
  <c r="I66"/>
  <c r="B66"/>
  <c r="F55" i="35"/>
  <c r="G44" i="5"/>
  <c r="H31" i="6"/>
  <c r="I6" i="8"/>
  <c r="J13" i="20"/>
  <c r="M17" i="24" s="1"/>
  <c r="H12" i="32" s="1"/>
  <c r="J12" i="20"/>
  <c r="J8"/>
  <c r="G16" i="24" s="1"/>
  <c r="H10" i="32" s="1"/>
  <c r="J7" i="20"/>
  <c r="G15" i="24" s="1"/>
  <c r="H9" i="32" s="1"/>
  <c r="A67" i="12"/>
  <c r="D67"/>
  <c r="H57" i="36" l="1"/>
  <c r="E57"/>
  <c r="H63"/>
  <c r="H60"/>
  <c r="H58"/>
  <c r="H59"/>
  <c r="H61"/>
  <c r="H62"/>
  <c r="H64"/>
  <c r="H65"/>
  <c r="G68"/>
  <c r="F68"/>
  <c r="H68" s="1"/>
  <c r="E68"/>
  <c r="D68"/>
  <c r="C68"/>
  <c r="A68"/>
  <c r="I67"/>
  <c r="B67"/>
  <c r="A68" i="35"/>
  <c r="B67"/>
  <c r="I67" s="1"/>
  <c r="D68"/>
  <c r="H55"/>
  <c r="E55"/>
  <c r="A68" i="12"/>
  <c r="D68"/>
  <c r="J5" i="20"/>
  <c r="J10"/>
  <c r="M16" i="24"/>
  <c r="H11" i="32" l="1"/>
  <c r="H7"/>
  <c r="J11" i="33" s="1"/>
  <c r="E19" i="36"/>
  <c r="G57"/>
  <c r="A69" i="35"/>
  <c r="B68"/>
  <c r="I68" s="1"/>
  <c r="D69"/>
  <c r="G69" i="36"/>
  <c r="F69"/>
  <c r="H69" s="1"/>
  <c r="E69"/>
  <c r="D69"/>
  <c r="C69"/>
  <c r="A69"/>
  <c r="I68"/>
  <c r="B68"/>
  <c r="G55" i="35"/>
  <c r="C56" s="1"/>
  <c r="A69" i="12"/>
  <c r="D69"/>
  <c r="J14" i="20"/>
  <c r="J16" s="1"/>
  <c r="G10" i="7" l="1"/>
  <c r="F19" i="36"/>
  <c r="F20" s="1"/>
  <c r="G70"/>
  <c r="F70"/>
  <c r="H70" s="1"/>
  <c r="E70"/>
  <c r="D70"/>
  <c r="C70"/>
  <c r="A70"/>
  <c r="I69"/>
  <c r="B69"/>
  <c r="A70" i="35"/>
  <c r="B69"/>
  <c r="I69" s="1"/>
  <c r="D70"/>
  <c r="F56"/>
  <c r="G12" i="25"/>
  <c r="H12" i="23"/>
  <c r="H12" i="21"/>
  <c r="H12" i="22"/>
  <c r="X68" i="11"/>
  <c r="A70" i="12"/>
  <c r="D70"/>
  <c r="A71" i="35" l="1"/>
  <c r="B70"/>
  <c r="I70" s="1"/>
  <c r="D71"/>
  <c r="G71" i="36"/>
  <c r="F71"/>
  <c r="H71" s="1"/>
  <c r="E71"/>
  <c r="D71"/>
  <c r="C71"/>
  <c r="A71"/>
  <c r="I70"/>
  <c r="B70"/>
  <c r="H56" i="35"/>
  <c r="E56"/>
  <c r="A71" i="12"/>
  <c r="D71"/>
  <c r="Z68" i="11"/>
  <c r="Z69" s="1"/>
  <c r="X69"/>
  <c r="X71" l="1"/>
  <c r="X74" s="1"/>
  <c r="H16" i="32" s="1"/>
  <c r="G72" i="36"/>
  <c r="F72"/>
  <c r="H72" s="1"/>
  <c r="E72"/>
  <c r="D72"/>
  <c r="C72"/>
  <c r="A72"/>
  <c r="I71"/>
  <c r="B71"/>
  <c r="A72" i="35"/>
  <c r="B71"/>
  <c r="I71" s="1"/>
  <c r="D72"/>
  <c r="G56"/>
  <c r="C57" s="1"/>
  <c r="Z71" i="11"/>
  <c r="Y71" s="1"/>
  <c r="Y69"/>
  <c r="A72" i="12"/>
  <c r="D72"/>
  <c r="J10" i="33" l="1"/>
  <c r="H17" i="32"/>
  <c r="I17" s="1"/>
  <c r="A73" i="35"/>
  <c r="B72"/>
  <c r="I72" s="1"/>
  <c r="D73"/>
  <c r="G73" i="36"/>
  <c r="F73"/>
  <c r="H73" s="1"/>
  <c r="E73"/>
  <c r="D73"/>
  <c r="C73"/>
  <c r="A73"/>
  <c r="I72"/>
  <c r="B72"/>
  <c r="F57" i="35"/>
  <c r="A73" i="12"/>
  <c r="D73"/>
  <c r="G74" i="36" l="1"/>
  <c r="F74"/>
  <c r="H74" s="1"/>
  <c r="E74"/>
  <c r="D74"/>
  <c r="C74"/>
  <c r="A74"/>
  <c r="I73"/>
  <c r="B73"/>
  <c r="A74" i="35"/>
  <c r="B73"/>
  <c r="I73" s="1"/>
  <c r="D74"/>
  <c r="H57"/>
  <c r="E57"/>
  <c r="G57" s="1"/>
  <c r="C58" s="1"/>
  <c r="A74" i="12"/>
  <c r="D74"/>
  <c r="A75" i="35" l="1"/>
  <c r="B74"/>
  <c r="I74" s="1"/>
  <c r="D75"/>
  <c r="G75" i="36"/>
  <c r="F75"/>
  <c r="H75" s="1"/>
  <c r="E75"/>
  <c r="D75"/>
  <c r="C75"/>
  <c r="A75"/>
  <c r="I74"/>
  <c r="B74"/>
  <c r="F58" i="35"/>
  <c r="A75" i="12"/>
  <c r="D75"/>
  <c r="G76" i="36" l="1"/>
  <c r="F76"/>
  <c r="H76" s="1"/>
  <c r="E76"/>
  <c r="D76"/>
  <c r="C76"/>
  <c r="A76"/>
  <c r="I75"/>
  <c r="B75"/>
  <c r="A76" i="35"/>
  <c r="B75"/>
  <c r="I75" s="1"/>
  <c r="D76"/>
  <c r="H58"/>
  <c r="E58"/>
  <c r="G58" s="1"/>
  <c r="C59" s="1"/>
  <c r="A76" i="12"/>
  <c r="D76"/>
  <c r="A77" i="35" l="1"/>
  <c r="B76"/>
  <c r="I76" s="1"/>
  <c r="D77"/>
  <c r="G77" i="36"/>
  <c r="F77"/>
  <c r="H77" s="1"/>
  <c r="E77"/>
  <c r="D77"/>
  <c r="C77"/>
  <c r="A77"/>
  <c r="I76"/>
  <c r="B76"/>
  <c r="F59" i="35"/>
  <c r="A77" i="12"/>
  <c r="D77"/>
  <c r="G78" i="36" l="1"/>
  <c r="F78"/>
  <c r="H78" s="1"/>
  <c r="E78"/>
  <c r="D78"/>
  <c r="C78"/>
  <c r="A78"/>
  <c r="I77"/>
  <c r="B77"/>
  <c r="A78" i="35"/>
  <c r="B77"/>
  <c r="I77" s="1"/>
  <c r="D78"/>
  <c r="H59"/>
  <c r="E59"/>
  <c r="G59" s="1"/>
  <c r="C60" s="1"/>
  <c r="A78" i="12"/>
  <c r="D78"/>
  <c r="A79" i="35" l="1"/>
  <c r="B78"/>
  <c r="I78" s="1"/>
  <c r="D79"/>
  <c r="G79" i="36"/>
  <c r="F79"/>
  <c r="H79" s="1"/>
  <c r="E79"/>
  <c r="D79"/>
  <c r="C79"/>
  <c r="A79"/>
  <c r="I78"/>
  <c r="B78"/>
  <c r="F60" i="35"/>
  <c r="A79" i="12"/>
  <c r="D79"/>
  <c r="G80" i="36" l="1"/>
  <c r="F80"/>
  <c r="H80" s="1"/>
  <c r="E80"/>
  <c r="D80"/>
  <c r="C80"/>
  <c r="A80"/>
  <c r="I79"/>
  <c r="B79"/>
  <c r="A80" i="35"/>
  <c r="B79"/>
  <c r="I79" s="1"/>
  <c r="D80"/>
  <c r="H60"/>
  <c r="E60"/>
  <c r="G60" s="1"/>
  <c r="C61" s="1"/>
  <c r="A80" i="12"/>
  <c r="D80"/>
  <c r="A81" i="35" l="1"/>
  <c r="B80"/>
  <c r="I80" s="1"/>
  <c r="D81"/>
  <c r="G81" i="36"/>
  <c r="F81"/>
  <c r="H81" s="1"/>
  <c r="E81"/>
  <c r="D81"/>
  <c r="C81"/>
  <c r="A81"/>
  <c r="I80"/>
  <c r="B80"/>
  <c r="F61" i="35"/>
  <c r="A81" i="12"/>
  <c r="D81"/>
  <c r="G82" i="36" l="1"/>
  <c r="F82"/>
  <c r="H82" s="1"/>
  <c r="E82"/>
  <c r="D82"/>
  <c r="C82"/>
  <c r="A82"/>
  <c r="I81"/>
  <c r="B81"/>
  <c r="A82" i="35"/>
  <c r="B81"/>
  <c r="I81" s="1"/>
  <c r="D82"/>
  <c r="H61"/>
  <c r="E61"/>
  <c r="G61" s="1"/>
  <c r="C62" s="1"/>
  <c r="A82" i="12"/>
  <c r="D82"/>
  <c r="A83" i="35" l="1"/>
  <c r="B82"/>
  <c r="I82" s="1"/>
  <c r="D83"/>
  <c r="G83" i="36"/>
  <c r="F83"/>
  <c r="H83" s="1"/>
  <c r="E83"/>
  <c r="D83"/>
  <c r="C83"/>
  <c r="A83"/>
  <c r="I82"/>
  <c r="B82"/>
  <c r="F62" i="35"/>
  <c r="A83" i="12"/>
  <c r="D83"/>
  <c r="G84" i="36" l="1"/>
  <c r="F84"/>
  <c r="H84" s="1"/>
  <c r="E84"/>
  <c r="D84"/>
  <c r="C84"/>
  <c r="A84"/>
  <c r="I83"/>
  <c r="B83"/>
  <c r="A84" i="35"/>
  <c r="B83"/>
  <c r="I83" s="1"/>
  <c r="D84"/>
  <c r="H62"/>
  <c r="E62"/>
  <c r="G62" s="1"/>
  <c r="C63" s="1"/>
  <c r="A84" i="12"/>
  <c r="D84"/>
  <c r="A85" i="35" l="1"/>
  <c r="B84"/>
  <c r="I84" s="1"/>
  <c r="D85"/>
  <c r="G85" i="36"/>
  <c r="F85"/>
  <c r="H85" s="1"/>
  <c r="E85"/>
  <c r="D85"/>
  <c r="C85"/>
  <c r="A85"/>
  <c r="I84"/>
  <c r="B84"/>
  <c r="F63" i="35"/>
  <c r="A85" i="12"/>
  <c r="D85"/>
  <c r="G86" i="36" l="1"/>
  <c r="F86"/>
  <c r="H86" s="1"/>
  <c r="E86"/>
  <c r="D86"/>
  <c r="C86"/>
  <c r="A86"/>
  <c r="I85"/>
  <c r="B85"/>
  <c r="A86" i="35"/>
  <c r="B85"/>
  <c r="I85" s="1"/>
  <c r="D86"/>
  <c r="H63"/>
  <c r="E63"/>
  <c r="A86" i="12"/>
  <c r="D86"/>
  <c r="A87" i="35" l="1"/>
  <c r="B86"/>
  <c r="I86" s="1"/>
  <c r="D87"/>
  <c r="G87" i="36"/>
  <c r="F87"/>
  <c r="H87" s="1"/>
  <c r="E87"/>
  <c r="D87"/>
  <c r="C87"/>
  <c r="A87"/>
  <c r="I86"/>
  <c r="B86"/>
  <c r="G63" i="35"/>
  <c r="C64" s="1"/>
  <c r="A87" i="12"/>
  <c r="D87"/>
  <c r="G88" i="36" l="1"/>
  <c r="F88"/>
  <c r="H88" s="1"/>
  <c r="E88"/>
  <c r="D88"/>
  <c r="C88"/>
  <c r="A88"/>
  <c r="I87"/>
  <c r="B87"/>
  <c r="A88" i="35"/>
  <c r="B87"/>
  <c r="I87" s="1"/>
  <c r="D88"/>
  <c r="F64"/>
  <c r="E9" i="7"/>
  <c r="A88" i="12"/>
  <c r="D88"/>
  <c r="A89" i="35" l="1"/>
  <c r="B88"/>
  <c r="I88" s="1"/>
  <c r="D89"/>
  <c r="G89" i="36"/>
  <c r="F89"/>
  <c r="H89" s="1"/>
  <c r="E89"/>
  <c r="D89"/>
  <c r="C89"/>
  <c r="A89"/>
  <c r="I88"/>
  <c r="B88"/>
  <c r="H64" i="35"/>
  <c r="E64"/>
  <c r="A89" i="12"/>
  <c r="D89"/>
  <c r="G90" i="36" l="1"/>
  <c r="F90"/>
  <c r="H90" s="1"/>
  <c r="E90"/>
  <c r="D90"/>
  <c r="C90"/>
  <c r="A90"/>
  <c r="I89"/>
  <c r="B89"/>
  <c r="A90" i="35"/>
  <c r="B89"/>
  <c r="I89" s="1"/>
  <c r="D90"/>
  <c r="G64"/>
  <c r="C65" s="1"/>
  <c r="A90" i="12"/>
  <c r="D90"/>
  <c r="A91" i="35" l="1"/>
  <c r="B90"/>
  <c r="I90" s="1"/>
  <c r="D91"/>
  <c r="G91" i="36"/>
  <c r="F91"/>
  <c r="H91" s="1"/>
  <c r="E91"/>
  <c r="D91"/>
  <c r="C91"/>
  <c r="A91"/>
  <c r="I90"/>
  <c r="B90"/>
  <c r="F65" i="35"/>
  <c r="A91" i="12"/>
  <c r="D91"/>
  <c r="G92" i="36" l="1"/>
  <c r="F92"/>
  <c r="H92" s="1"/>
  <c r="E92"/>
  <c r="D92"/>
  <c r="C92"/>
  <c r="A92"/>
  <c r="I91"/>
  <c r="B91"/>
  <c r="A92" i="35"/>
  <c r="B91"/>
  <c r="I91" s="1"/>
  <c r="D92"/>
  <c r="H65"/>
  <c r="E65"/>
  <c r="A92" i="12"/>
  <c r="D92"/>
  <c r="A93" i="35" l="1"/>
  <c r="B92"/>
  <c r="I92" s="1"/>
  <c r="D93"/>
  <c r="G93" i="36"/>
  <c r="F93"/>
  <c r="H93" s="1"/>
  <c r="E93"/>
  <c r="D93"/>
  <c r="C93"/>
  <c r="A93"/>
  <c r="I92"/>
  <c r="B92"/>
  <c r="G65" i="35"/>
  <c r="C66" s="1"/>
  <c r="A93" i="12"/>
  <c r="D93"/>
  <c r="G94" i="36" l="1"/>
  <c r="F94"/>
  <c r="H94" s="1"/>
  <c r="E94"/>
  <c r="D94"/>
  <c r="C94"/>
  <c r="A94"/>
  <c r="I93"/>
  <c r="B93"/>
  <c r="A94" i="35"/>
  <c r="B93"/>
  <c r="I93" s="1"/>
  <c r="D94"/>
  <c r="F66"/>
  <c r="A94" i="12"/>
  <c r="D94"/>
  <c r="A95" i="35" l="1"/>
  <c r="B94"/>
  <c r="I94" s="1"/>
  <c r="D95"/>
  <c r="G95" i="36"/>
  <c r="F95"/>
  <c r="H95" s="1"/>
  <c r="E95"/>
  <c r="D95"/>
  <c r="C95"/>
  <c r="A95"/>
  <c r="I94"/>
  <c r="B94"/>
  <c r="H66" i="35"/>
  <c r="E66"/>
  <c r="A95" i="12"/>
  <c r="D95"/>
  <c r="G96" i="36" l="1"/>
  <c r="F96"/>
  <c r="H96" s="1"/>
  <c r="E96"/>
  <c r="D96"/>
  <c r="C96"/>
  <c r="A96"/>
  <c r="I95"/>
  <c r="B95"/>
  <c r="A96" i="35"/>
  <c r="B95"/>
  <c r="I95" s="1"/>
  <c r="D96"/>
  <c r="G66"/>
  <c r="C67" s="1"/>
  <c r="A96" i="12"/>
  <c r="D96"/>
  <c r="A97" i="35" l="1"/>
  <c r="B96"/>
  <c r="I96" s="1"/>
  <c r="D97"/>
  <c r="G97" i="36"/>
  <c r="F97"/>
  <c r="H97" s="1"/>
  <c r="E97"/>
  <c r="D97"/>
  <c r="C97"/>
  <c r="A97"/>
  <c r="I96"/>
  <c r="B96"/>
  <c r="F67" i="35"/>
  <c r="A97" i="12"/>
  <c r="D97"/>
  <c r="G98" i="36" l="1"/>
  <c r="F98"/>
  <c r="H98" s="1"/>
  <c r="E98"/>
  <c r="D98"/>
  <c r="C98"/>
  <c r="A98"/>
  <c r="I97"/>
  <c r="B97"/>
  <c r="A98" i="35"/>
  <c r="B97"/>
  <c r="I97" s="1"/>
  <c r="D98"/>
  <c r="H67"/>
  <c r="E67"/>
  <c r="A98" i="12"/>
  <c r="D98"/>
  <c r="A99" i="35" l="1"/>
  <c r="B98"/>
  <c r="I98" s="1"/>
  <c r="D99"/>
  <c r="G99" i="36"/>
  <c r="F99"/>
  <c r="H99" s="1"/>
  <c r="E99"/>
  <c r="D99"/>
  <c r="C99"/>
  <c r="A99"/>
  <c r="I98"/>
  <c r="B98"/>
  <c r="G67" i="35"/>
  <c r="C68" s="1"/>
  <c r="A99" i="12"/>
  <c r="D99"/>
  <c r="G100" i="36" l="1"/>
  <c r="F100"/>
  <c r="H100" s="1"/>
  <c r="E100"/>
  <c r="D100"/>
  <c r="C100"/>
  <c r="A100"/>
  <c r="I99"/>
  <c r="B99"/>
  <c r="G100" i="35"/>
  <c r="F100"/>
  <c r="E100"/>
  <c r="D100"/>
  <c r="C100"/>
  <c r="A100"/>
  <c r="B99"/>
  <c r="I99" s="1"/>
  <c r="F68"/>
  <c r="A100" i="12"/>
  <c r="D100"/>
  <c r="G101" i="35" l="1"/>
  <c r="F101"/>
  <c r="E101"/>
  <c r="D101"/>
  <c r="C101"/>
  <c r="A101"/>
  <c r="B100"/>
  <c r="I100" s="1"/>
  <c r="G101" i="36"/>
  <c r="F101"/>
  <c r="H101" s="1"/>
  <c r="E101"/>
  <c r="D101"/>
  <c r="C101"/>
  <c r="A101"/>
  <c r="I100"/>
  <c r="B100"/>
  <c r="H68" i="35"/>
  <c r="E68"/>
  <c r="A101" i="12"/>
  <c r="D101"/>
  <c r="G102" i="36" l="1"/>
  <c r="F102"/>
  <c r="H102" s="1"/>
  <c r="E102"/>
  <c r="D102"/>
  <c r="C102"/>
  <c r="A102"/>
  <c r="I101"/>
  <c r="B101"/>
  <c r="G102" i="35"/>
  <c r="F102"/>
  <c r="E102"/>
  <c r="D102"/>
  <c r="C102"/>
  <c r="A102"/>
  <c r="I101"/>
  <c r="B101"/>
  <c r="G68"/>
  <c r="C69" s="1"/>
  <c r="A102" i="12"/>
  <c r="D102"/>
  <c r="G103" i="35" l="1"/>
  <c r="F103"/>
  <c r="E103"/>
  <c r="D103"/>
  <c r="C103"/>
  <c r="A103"/>
  <c r="I102"/>
  <c r="B102"/>
  <c r="G103" i="36"/>
  <c r="F103"/>
  <c r="H103" s="1"/>
  <c r="E103"/>
  <c r="D103"/>
  <c r="C103"/>
  <c r="A103"/>
  <c r="I102"/>
  <c r="B102"/>
  <c r="F69" i="35"/>
  <c r="A103" i="12"/>
  <c r="D103"/>
  <c r="G104" i="36" l="1"/>
  <c r="F104"/>
  <c r="H104" s="1"/>
  <c r="E104"/>
  <c r="D104"/>
  <c r="C104"/>
  <c r="A104"/>
  <c r="I103"/>
  <c r="B103"/>
  <c r="G104" i="35"/>
  <c r="F104"/>
  <c r="E104"/>
  <c r="D104"/>
  <c r="C104"/>
  <c r="A104"/>
  <c r="I103"/>
  <c r="B103"/>
  <c r="H69"/>
  <c r="E69"/>
  <c r="G69" s="1"/>
  <c r="C70" s="1"/>
  <c r="A104" i="12"/>
  <c r="D104"/>
  <c r="G105" i="35" l="1"/>
  <c r="F105"/>
  <c r="E105"/>
  <c r="D105"/>
  <c r="C105"/>
  <c r="A105"/>
  <c r="I104"/>
  <c r="B104"/>
  <c r="G105" i="36"/>
  <c r="F105"/>
  <c r="H105" s="1"/>
  <c r="E105"/>
  <c r="D105"/>
  <c r="C105"/>
  <c r="A105"/>
  <c r="I104"/>
  <c r="B104"/>
  <c r="F70" i="35"/>
  <c r="A105" i="12"/>
  <c r="D105"/>
  <c r="G106" i="36" l="1"/>
  <c r="F106"/>
  <c r="H106" s="1"/>
  <c r="E106"/>
  <c r="D106"/>
  <c r="C106"/>
  <c r="A106"/>
  <c r="I105"/>
  <c r="B105"/>
  <c r="G106" i="35"/>
  <c r="F106"/>
  <c r="E106"/>
  <c r="D106"/>
  <c r="C106"/>
  <c r="A106"/>
  <c r="I105"/>
  <c r="B105"/>
  <c r="H70"/>
  <c r="E70"/>
  <c r="G70" s="1"/>
  <c r="C71" s="1"/>
  <c r="A106" i="12"/>
  <c r="D106"/>
  <c r="G107" i="35" l="1"/>
  <c r="F107"/>
  <c r="E107"/>
  <c r="D107"/>
  <c r="C107"/>
  <c r="A107"/>
  <c r="I106"/>
  <c r="B106"/>
  <c r="G107" i="36"/>
  <c r="F107"/>
  <c r="H107" s="1"/>
  <c r="E107"/>
  <c r="D107"/>
  <c r="C107"/>
  <c r="A107"/>
  <c r="I106"/>
  <c r="B106"/>
  <c r="F71" i="35"/>
  <c r="A107" i="12"/>
  <c r="D107"/>
  <c r="G108" i="36" l="1"/>
  <c r="F108"/>
  <c r="H108" s="1"/>
  <c r="E108"/>
  <c r="D108"/>
  <c r="C108"/>
  <c r="A108"/>
  <c r="I107"/>
  <c r="B107"/>
  <c r="G108" i="35"/>
  <c r="F108"/>
  <c r="E108"/>
  <c r="D108"/>
  <c r="C108"/>
  <c r="A108"/>
  <c r="I107"/>
  <c r="B107"/>
  <c r="H71"/>
  <c r="E71"/>
  <c r="G71" s="1"/>
  <c r="C72" s="1"/>
  <c r="A108" i="12"/>
  <c r="D108"/>
  <c r="G109" i="35" l="1"/>
  <c r="F109"/>
  <c r="E109"/>
  <c r="D109"/>
  <c r="C109"/>
  <c r="A109"/>
  <c r="I108"/>
  <c r="B108"/>
  <c r="G109" i="36"/>
  <c r="F109"/>
  <c r="H109" s="1"/>
  <c r="E109"/>
  <c r="D109"/>
  <c r="C109"/>
  <c r="A109"/>
  <c r="I108"/>
  <c r="B108"/>
  <c r="F72" i="35"/>
  <c r="A109" i="12"/>
  <c r="D109"/>
  <c r="G110" i="36" l="1"/>
  <c r="F110"/>
  <c r="H110" s="1"/>
  <c r="E110"/>
  <c r="D110"/>
  <c r="C110"/>
  <c r="A110"/>
  <c r="I109"/>
  <c r="B109"/>
  <c r="G110" i="35"/>
  <c r="F110"/>
  <c r="E110"/>
  <c r="D110"/>
  <c r="C110"/>
  <c r="A110"/>
  <c r="I109"/>
  <c r="B109"/>
  <c r="H72"/>
  <c r="E72"/>
  <c r="G72" s="1"/>
  <c r="C73" s="1"/>
  <c r="A110" i="12"/>
  <c r="D110"/>
  <c r="G111" i="35" l="1"/>
  <c r="F111"/>
  <c r="E111"/>
  <c r="D111"/>
  <c r="C111"/>
  <c r="A111"/>
  <c r="I110"/>
  <c r="B110"/>
  <c r="G111" i="36"/>
  <c r="F111"/>
  <c r="H111" s="1"/>
  <c r="E111"/>
  <c r="D111"/>
  <c r="C111"/>
  <c r="A111"/>
  <c r="I110"/>
  <c r="B110"/>
  <c r="F73" i="35"/>
  <c r="A111" i="12"/>
  <c r="D111"/>
  <c r="G112" i="36" l="1"/>
  <c r="F112"/>
  <c r="H112" s="1"/>
  <c r="E112"/>
  <c r="D112"/>
  <c r="C112"/>
  <c r="A112"/>
  <c r="I111"/>
  <c r="B111"/>
  <c r="G112" i="35"/>
  <c r="F112"/>
  <c r="E112"/>
  <c r="D112"/>
  <c r="C112"/>
  <c r="A112"/>
  <c r="I111"/>
  <c r="B111"/>
  <c r="H73"/>
  <c r="E73"/>
  <c r="G73" s="1"/>
  <c r="C74" s="1"/>
  <c r="A112" i="12"/>
  <c r="D112"/>
  <c r="G113" i="35" l="1"/>
  <c r="F113"/>
  <c r="E113"/>
  <c r="D113"/>
  <c r="C113"/>
  <c r="A113"/>
  <c r="I112"/>
  <c r="B112"/>
  <c r="G113" i="36"/>
  <c r="F113"/>
  <c r="H113" s="1"/>
  <c r="E113"/>
  <c r="D113"/>
  <c r="C113"/>
  <c r="A113"/>
  <c r="I112"/>
  <c r="B112"/>
  <c r="F74" i="35"/>
  <c r="A113" i="12"/>
  <c r="D113"/>
  <c r="G114" i="36" l="1"/>
  <c r="F114"/>
  <c r="H114" s="1"/>
  <c r="E114"/>
  <c r="D114"/>
  <c r="C114"/>
  <c r="A114"/>
  <c r="I113"/>
  <c r="B113"/>
  <c r="G114" i="35"/>
  <c r="F114"/>
  <c r="E114"/>
  <c r="D114"/>
  <c r="C114"/>
  <c r="A114"/>
  <c r="I113"/>
  <c r="B113"/>
  <c r="H74"/>
  <c r="E74"/>
  <c r="G74" s="1"/>
  <c r="C75" s="1"/>
  <c r="A114" i="12"/>
  <c r="D114"/>
  <c r="G115" i="35" l="1"/>
  <c r="F115"/>
  <c r="E115"/>
  <c r="D115"/>
  <c r="C115"/>
  <c r="A115"/>
  <c r="I114"/>
  <c r="B114"/>
  <c r="G115" i="36"/>
  <c r="F115"/>
  <c r="H115" s="1"/>
  <c r="E115"/>
  <c r="D115"/>
  <c r="C115"/>
  <c r="A115"/>
  <c r="I114"/>
  <c r="B114"/>
  <c r="F75" i="35"/>
  <c r="A115" i="12"/>
  <c r="D115"/>
  <c r="G116" i="36" l="1"/>
  <c r="F116"/>
  <c r="H116" s="1"/>
  <c r="E116"/>
  <c r="D116"/>
  <c r="C116"/>
  <c r="A116"/>
  <c r="I115"/>
  <c r="B115"/>
  <c r="G116" i="35"/>
  <c r="F116"/>
  <c r="E116"/>
  <c r="D116"/>
  <c r="C116"/>
  <c r="A116"/>
  <c r="I115"/>
  <c r="B115"/>
  <c r="H75"/>
  <c r="E75"/>
  <c r="A116" i="12"/>
  <c r="D116"/>
  <c r="G117" i="35" l="1"/>
  <c r="F117"/>
  <c r="E117"/>
  <c r="D117"/>
  <c r="C117"/>
  <c r="A117"/>
  <c r="I116"/>
  <c r="B116"/>
  <c r="G117" i="36"/>
  <c r="F117"/>
  <c r="H117" s="1"/>
  <c r="E117"/>
  <c r="D117"/>
  <c r="C117"/>
  <c r="A117"/>
  <c r="I116"/>
  <c r="B116"/>
  <c r="G75" i="35"/>
  <c r="C76" s="1"/>
  <c r="A117" i="12"/>
  <c r="D117"/>
  <c r="G118" i="36" l="1"/>
  <c r="F118"/>
  <c r="H118" s="1"/>
  <c r="E118"/>
  <c r="D118"/>
  <c r="C118"/>
  <c r="A118"/>
  <c r="I117"/>
  <c r="B117"/>
  <c r="G118" i="35"/>
  <c r="F118"/>
  <c r="E118"/>
  <c r="D118"/>
  <c r="C118"/>
  <c r="A118"/>
  <c r="I117"/>
  <c r="B117"/>
  <c r="F76"/>
  <c r="F9" i="7"/>
  <c r="A118" i="12"/>
  <c r="D118"/>
  <c r="G119" i="35" l="1"/>
  <c r="F119"/>
  <c r="E119"/>
  <c r="D119"/>
  <c r="C119"/>
  <c r="A119"/>
  <c r="I118"/>
  <c r="B118"/>
  <c r="G119" i="36"/>
  <c r="F119"/>
  <c r="H119" s="1"/>
  <c r="E119"/>
  <c r="D119"/>
  <c r="C119"/>
  <c r="A119"/>
  <c r="I118"/>
  <c r="B118"/>
  <c r="H76" i="35"/>
  <c r="E76"/>
  <c r="A119" i="12"/>
  <c r="D119"/>
  <c r="G120" i="36" l="1"/>
  <c r="F120"/>
  <c r="H120" s="1"/>
  <c r="E120"/>
  <c r="D120"/>
  <c r="C120"/>
  <c r="A120"/>
  <c r="I119"/>
  <c r="B119"/>
  <c r="G120" i="35"/>
  <c r="F120"/>
  <c r="E120"/>
  <c r="D120"/>
  <c r="C120"/>
  <c r="A120"/>
  <c r="I119"/>
  <c r="B119"/>
  <c r="G76"/>
  <c r="C77" s="1"/>
  <c r="A120" i="12"/>
  <c r="D120"/>
  <c r="G121" i="35" l="1"/>
  <c r="F121"/>
  <c r="E121"/>
  <c r="D121"/>
  <c r="C121"/>
  <c r="A121"/>
  <c r="I120"/>
  <c r="B120"/>
  <c r="G121" i="36"/>
  <c r="F121"/>
  <c r="H121" s="1"/>
  <c r="E121"/>
  <c r="D121"/>
  <c r="C121"/>
  <c r="A121"/>
  <c r="I120"/>
  <c r="B120"/>
  <c r="F77" i="35"/>
  <c r="A121" i="12"/>
  <c r="D121"/>
  <c r="G122" i="36" l="1"/>
  <c r="F122"/>
  <c r="H122" s="1"/>
  <c r="E122"/>
  <c r="D122"/>
  <c r="C122"/>
  <c r="A122"/>
  <c r="I121"/>
  <c r="B121"/>
  <c r="G122" i="35"/>
  <c r="F122"/>
  <c r="E122"/>
  <c r="D122"/>
  <c r="C122"/>
  <c r="A122"/>
  <c r="I121"/>
  <c r="B121"/>
  <c r="H77"/>
  <c r="E77"/>
  <c r="A122" i="12"/>
  <c r="D122"/>
  <c r="G123" i="35" l="1"/>
  <c r="F123"/>
  <c r="E123"/>
  <c r="D123"/>
  <c r="C123"/>
  <c r="A123"/>
  <c r="I122"/>
  <c r="B122"/>
  <c r="G123" i="36"/>
  <c r="F123"/>
  <c r="H123" s="1"/>
  <c r="E123"/>
  <c r="D123"/>
  <c r="C123"/>
  <c r="A123"/>
  <c r="I122"/>
  <c r="B122"/>
  <c r="G77" i="35"/>
  <c r="C78" s="1"/>
  <c r="A123" i="12"/>
  <c r="D123"/>
  <c r="G124" i="36" l="1"/>
  <c r="F124"/>
  <c r="H124" s="1"/>
  <c r="E124"/>
  <c r="D124"/>
  <c r="C124"/>
  <c r="A124"/>
  <c r="I123"/>
  <c r="B123"/>
  <c r="G124" i="35"/>
  <c r="F124"/>
  <c r="E124"/>
  <c r="D124"/>
  <c r="C124"/>
  <c r="A124"/>
  <c r="I123"/>
  <c r="B123"/>
  <c r="F78"/>
  <c r="A124" i="12"/>
  <c r="D124"/>
  <c r="G125" i="35" l="1"/>
  <c r="F125"/>
  <c r="E125"/>
  <c r="D125"/>
  <c r="C125"/>
  <c r="A125"/>
  <c r="I124"/>
  <c r="B124"/>
  <c r="G125" i="36"/>
  <c r="F125"/>
  <c r="H125" s="1"/>
  <c r="E125"/>
  <c r="D125"/>
  <c r="C125"/>
  <c r="A125"/>
  <c r="I124"/>
  <c r="B124"/>
  <c r="H78" i="35"/>
  <c r="E78"/>
  <c r="A125" i="12"/>
  <c r="D125"/>
  <c r="G126" i="36" l="1"/>
  <c r="F126"/>
  <c r="H126" s="1"/>
  <c r="E126"/>
  <c r="D126"/>
  <c r="C126"/>
  <c r="A126"/>
  <c r="I125"/>
  <c r="B125"/>
  <c r="G126" i="35"/>
  <c r="F126"/>
  <c r="E126"/>
  <c r="D126"/>
  <c r="C126"/>
  <c r="A126"/>
  <c r="I125"/>
  <c r="B125"/>
  <c r="G78"/>
  <c r="C79" s="1"/>
  <c r="A126" i="12"/>
  <c r="D126"/>
  <c r="G127" i="35" l="1"/>
  <c r="F127"/>
  <c r="E127"/>
  <c r="D127"/>
  <c r="C127"/>
  <c r="A127"/>
  <c r="I126"/>
  <c r="B126"/>
  <c r="G127" i="36"/>
  <c r="F127"/>
  <c r="H127" s="1"/>
  <c r="E127"/>
  <c r="D127"/>
  <c r="C127"/>
  <c r="A127"/>
  <c r="I126"/>
  <c r="B126"/>
  <c r="F79" i="35"/>
  <c r="A127" i="12"/>
  <c r="D127"/>
  <c r="G128" i="36" l="1"/>
  <c r="F128"/>
  <c r="H128" s="1"/>
  <c r="E128"/>
  <c r="D128"/>
  <c r="C128"/>
  <c r="A128"/>
  <c r="I127"/>
  <c r="B127"/>
  <c r="G128" i="35"/>
  <c r="F128"/>
  <c r="E128"/>
  <c r="D128"/>
  <c r="C128"/>
  <c r="A128"/>
  <c r="I127"/>
  <c r="B127"/>
  <c r="H79"/>
  <c r="E79"/>
  <c r="A128" i="12"/>
  <c r="D128"/>
  <c r="G129" i="35" l="1"/>
  <c r="F129"/>
  <c r="E129"/>
  <c r="D129"/>
  <c r="C129"/>
  <c r="A129"/>
  <c r="I128"/>
  <c r="B128"/>
  <c r="G129" i="36"/>
  <c r="F129"/>
  <c r="H129" s="1"/>
  <c r="E129"/>
  <c r="D129"/>
  <c r="C129"/>
  <c r="A129"/>
  <c r="I128"/>
  <c r="B128"/>
  <c r="G79" i="35"/>
  <c r="C80" s="1"/>
  <c r="A129" i="12"/>
  <c r="D129"/>
  <c r="G130" i="36" l="1"/>
  <c r="F130"/>
  <c r="H130" s="1"/>
  <c r="E130"/>
  <c r="D130"/>
  <c r="C130"/>
  <c r="A130"/>
  <c r="I129"/>
  <c r="B129"/>
  <c r="G130" i="35"/>
  <c r="F130"/>
  <c r="E130"/>
  <c r="D130"/>
  <c r="C130"/>
  <c r="A130"/>
  <c r="I129"/>
  <c r="B129"/>
  <c r="F80"/>
  <c r="A130" i="12"/>
  <c r="D130"/>
  <c r="G131" i="35" l="1"/>
  <c r="F131"/>
  <c r="E131"/>
  <c r="D131"/>
  <c r="C131"/>
  <c r="A131"/>
  <c r="I130"/>
  <c r="B130"/>
  <c r="G131" i="36"/>
  <c r="F131"/>
  <c r="H131" s="1"/>
  <c r="E131"/>
  <c r="D131"/>
  <c r="C131"/>
  <c r="A131"/>
  <c r="I130"/>
  <c r="B130"/>
  <c r="H80" i="35"/>
  <c r="E80"/>
  <c r="A131" i="12"/>
  <c r="D131"/>
  <c r="G132" i="36" l="1"/>
  <c r="F132"/>
  <c r="H132" s="1"/>
  <c r="E132"/>
  <c r="D132"/>
  <c r="C132"/>
  <c r="A132"/>
  <c r="I131"/>
  <c r="B131"/>
  <c r="G132" i="35"/>
  <c r="F132"/>
  <c r="E132"/>
  <c r="D132"/>
  <c r="C132"/>
  <c r="A132"/>
  <c r="I131"/>
  <c r="B131"/>
  <c r="G80"/>
  <c r="C81" s="1"/>
  <c r="A132" i="12"/>
  <c r="D132"/>
  <c r="G133" i="35" l="1"/>
  <c r="F133"/>
  <c r="E133"/>
  <c r="D133"/>
  <c r="C133"/>
  <c r="A133"/>
  <c r="I132"/>
  <c r="B132"/>
  <c r="G133" i="36"/>
  <c r="F133"/>
  <c r="H133" s="1"/>
  <c r="E133"/>
  <c r="D133"/>
  <c r="C133"/>
  <c r="A133"/>
  <c r="I132"/>
  <c r="B132"/>
  <c r="F81" i="35"/>
  <c r="A133" i="12"/>
  <c r="D133"/>
  <c r="G134" i="36" l="1"/>
  <c r="F134"/>
  <c r="H134" s="1"/>
  <c r="E134"/>
  <c r="D134"/>
  <c r="C134"/>
  <c r="A134"/>
  <c r="I133"/>
  <c r="B133"/>
  <c r="G134" i="35"/>
  <c r="F134"/>
  <c r="E134"/>
  <c r="D134"/>
  <c r="C134"/>
  <c r="A134"/>
  <c r="I133"/>
  <c r="B133"/>
  <c r="H81"/>
  <c r="E81"/>
  <c r="G81" s="1"/>
  <c r="C82" s="1"/>
  <c r="A134" i="12"/>
  <c r="D134"/>
  <c r="G135" i="35" l="1"/>
  <c r="F135"/>
  <c r="E135"/>
  <c r="D135"/>
  <c r="C135"/>
  <c r="A135"/>
  <c r="I134"/>
  <c r="B134"/>
  <c r="G135" i="36"/>
  <c r="F135"/>
  <c r="H135" s="1"/>
  <c r="E135"/>
  <c r="D135"/>
  <c r="C135"/>
  <c r="A135"/>
  <c r="I134"/>
  <c r="B134"/>
  <c r="F82" i="35"/>
  <c r="A135" i="12"/>
  <c r="D135"/>
  <c r="G136" i="36" l="1"/>
  <c r="F136"/>
  <c r="H136" s="1"/>
  <c r="E136"/>
  <c r="D136"/>
  <c r="C136"/>
  <c r="A136"/>
  <c r="I135"/>
  <c r="B135"/>
  <c r="G136" i="35"/>
  <c r="F136"/>
  <c r="E136"/>
  <c r="D136"/>
  <c r="C136"/>
  <c r="A136"/>
  <c r="I135"/>
  <c r="B135"/>
  <c r="H82"/>
  <c r="E82"/>
  <c r="G82" s="1"/>
  <c r="C83" s="1"/>
  <c r="A136" i="12"/>
  <c r="D136"/>
  <c r="G137" i="35" l="1"/>
  <c r="F137"/>
  <c r="E137"/>
  <c r="D137"/>
  <c r="C137"/>
  <c r="A137"/>
  <c r="I136"/>
  <c r="B136"/>
  <c r="G137" i="36"/>
  <c r="F137"/>
  <c r="H137" s="1"/>
  <c r="E137"/>
  <c r="D137"/>
  <c r="C137"/>
  <c r="A137"/>
  <c r="I136"/>
  <c r="B136"/>
  <c r="F83" i="35"/>
  <c r="A137" i="12"/>
  <c r="D137"/>
  <c r="G138" i="36" l="1"/>
  <c r="F138"/>
  <c r="H138" s="1"/>
  <c r="E138"/>
  <c r="D138"/>
  <c r="C138"/>
  <c r="A138"/>
  <c r="I137"/>
  <c r="B137"/>
  <c r="G138" i="35"/>
  <c r="F138"/>
  <c r="E138"/>
  <c r="D138"/>
  <c r="C138"/>
  <c r="A138"/>
  <c r="I137"/>
  <c r="B137"/>
  <c r="H83"/>
  <c r="E83"/>
  <c r="G83" s="1"/>
  <c r="C84" s="1"/>
  <c r="A138" i="12"/>
  <c r="D138"/>
  <c r="G139" i="35" l="1"/>
  <c r="F139"/>
  <c r="E139"/>
  <c r="D139"/>
  <c r="C139"/>
  <c r="A139"/>
  <c r="I138"/>
  <c r="B138"/>
  <c r="G139" i="36"/>
  <c r="F139"/>
  <c r="H139" s="1"/>
  <c r="E139"/>
  <c r="D139"/>
  <c r="C139"/>
  <c r="A139"/>
  <c r="I138"/>
  <c r="B138"/>
  <c r="F84" i="35"/>
  <c r="A139" i="12"/>
  <c r="D139"/>
  <c r="G140" i="36" l="1"/>
  <c r="F140"/>
  <c r="H140" s="1"/>
  <c r="E140"/>
  <c r="D140"/>
  <c r="C140"/>
  <c r="A140"/>
  <c r="I139"/>
  <c r="B139"/>
  <c r="G140" i="35"/>
  <c r="F140"/>
  <c r="E140"/>
  <c r="D140"/>
  <c r="C140"/>
  <c r="A140"/>
  <c r="I139"/>
  <c r="B139"/>
  <c r="H84"/>
  <c r="E84"/>
  <c r="G84" s="1"/>
  <c r="C85" s="1"/>
  <c r="A140" i="12"/>
  <c r="D140"/>
  <c r="G141" i="35" l="1"/>
  <c r="F141"/>
  <c r="E141"/>
  <c r="D141"/>
  <c r="C141"/>
  <c r="A141"/>
  <c r="I140"/>
  <c r="B140"/>
  <c r="G141" i="36"/>
  <c r="F141"/>
  <c r="H141" s="1"/>
  <c r="E141"/>
  <c r="D141"/>
  <c r="C141"/>
  <c r="A141"/>
  <c r="I140"/>
  <c r="B140"/>
  <c r="F85" i="35"/>
  <c r="A141" i="12"/>
  <c r="D141"/>
  <c r="G142" i="36" l="1"/>
  <c r="F142"/>
  <c r="H142" s="1"/>
  <c r="E142"/>
  <c r="D142"/>
  <c r="C142"/>
  <c r="A142"/>
  <c r="I141"/>
  <c r="B141"/>
  <c r="G142" i="35"/>
  <c r="F142"/>
  <c r="E142"/>
  <c r="D142"/>
  <c r="C142"/>
  <c r="A142"/>
  <c r="I141"/>
  <c r="B141"/>
  <c r="H85"/>
  <c r="E85"/>
  <c r="G85" s="1"/>
  <c r="C86" s="1"/>
  <c r="A142" i="12"/>
  <c r="D142"/>
  <c r="G143" i="35" l="1"/>
  <c r="F143"/>
  <c r="E143"/>
  <c r="D143"/>
  <c r="C143"/>
  <c r="A143"/>
  <c r="I142"/>
  <c r="B142"/>
  <c r="G143" i="36"/>
  <c r="F143"/>
  <c r="H143" s="1"/>
  <c r="E143"/>
  <c r="D143"/>
  <c r="C143"/>
  <c r="A143"/>
  <c r="I142"/>
  <c r="B142"/>
  <c r="F86" i="35"/>
  <c r="A143" i="12"/>
  <c r="D143"/>
  <c r="G144" i="36" l="1"/>
  <c r="F144"/>
  <c r="H144" s="1"/>
  <c r="E144"/>
  <c r="D144"/>
  <c r="C144"/>
  <c r="A144"/>
  <c r="I143"/>
  <c r="B143"/>
  <c r="G144" i="35"/>
  <c r="F144"/>
  <c r="E144"/>
  <c r="D144"/>
  <c r="C144"/>
  <c r="A144"/>
  <c r="I143"/>
  <c r="B143"/>
  <c r="H86"/>
  <c r="E86"/>
  <c r="G86" s="1"/>
  <c r="C87" s="1"/>
  <c r="A144" i="12"/>
  <c r="D144"/>
  <c r="G145" i="35" l="1"/>
  <c r="F145"/>
  <c r="E145"/>
  <c r="D145"/>
  <c r="C145"/>
  <c r="A145"/>
  <c r="I144"/>
  <c r="B144"/>
  <c r="G145" i="36"/>
  <c r="F145"/>
  <c r="H145" s="1"/>
  <c r="E145"/>
  <c r="D145"/>
  <c r="C145"/>
  <c r="A145"/>
  <c r="I144"/>
  <c r="B144"/>
  <c r="F87" i="35"/>
  <c r="A145" i="12"/>
  <c r="D145"/>
  <c r="G146" i="36" l="1"/>
  <c r="F146"/>
  <c r="H146" s="1"/>
  <c r="E146"/>
  <c r="D146"/>
  <c r="C146"/>
  <c r="A146"/>
  <c r="I145"/>
  <c r="B145"/>
  <c r="G146" i="35"/>
  <c r="F146"/>
  <c r="E146"/>
  <c r="D146"/>
  <c r="C146"/>
  <c r="A146"/>
  <c r="I145"/>
  <c r="B145"/>
  <c r="H87"/>
  <c r="E87"/>
  <c r="A146" i="12"/>
  <c r="D146"/>
  <c r="G147" i="35" l="1"/>
  <c r="F147"/>
  <c r="E147"/>
  <c r="D147"/>
  <c r="C147"/>
  <c r="A147"/>
  <c r="I146"/>
  <c r="B146"/>
  <c r="G147" i="36"/>
  <c r="F147"/>
  <c r="H147" s="1"/>
  <c r="E147"/>
  <c r="D147"/>
  <c r="C147"/>
  <c r="A147"/>
  <c r="I146"/>
  <c r="B146"/>
  <c r="G87" i="35"/>
  <c r="C88" s="1"/>
  <c r="A147" i="12"/>
  <c r="D147"/>
  <c r="G148" i="36" l="1"/>
  <c r="F148"/>
  <c r="H148" s="1"/>
  <c r="E148"/>
  <c r="D148"/>
  <c r="C148"/>
  <c r="A148"/>
  <c r="I147"/>
  <c r="B147"/>
  <c r="G148" i="35"/>
  <c r="F148"/>
  <c r="E148"/>
  <c r="D148"/>
  <c r="C148"/>
  <c r="A148"/>
  <c r="I147"/>
  <c r="B147"/>
  <c r="F88"/>
  <c r="G9" i="7"/>
  <c r="A148" i="12"/>
  <c r="D148"/>
  <c r="G149" i="35" l="1"/>
  <c r="F149"/>
  <c r="E149"/>
  <c r="D149"/>
  <c r="C149"/>
  <c r="A149"/>
  <c r="I148"/>
  <c r="B148"/>
  <c r="G149" i="36"/>
  <c r="F149"/>
  <c r="H149" s="1"/>
  <c r="E149"/>
  <c r="D149"/>
  <c r="C149"/>
  <c r="A149"/>
  <c r="I148"/>
  <c r="B148"/>
  <c r="H88" i="35"/>
  <c r="E88"/>
  <c r="A149" i="12"/>
  <c r="D149"/>
  <c r="G150" i="36" l="1"/>
  <c r="F150"/>
  <c r="H150" s="1"/>
  <c r="E150"/>
  <c r="D150"/>
  <c r="C150"/>
  <c r="A150"/>
  <c r="I149"/>
  <c r="B149"/>
  <c r="G150" i="35"/>
  <c r="F150"/>
  <c r="E150"/>
  <c r="D150"/>
  <c r="C150"/>
  <c r="A150"/>
  <c r="I149"/>
  <c r="B149"/>
  <c r="G88"/>
  <c r="C89" s="1"/>
  <c r="A150" i="12"/>
  <c r="D150"/>
  <c r="G151" i="35" l="1"/>
  <c r="F151"/>
  <c r="E151"/>
  <c r="D151"/>
  <c r="C151"/>
  <c r="A151"/>
  <c r="I150"/>
  <c r="B150"/>
  <c r="G151" i="36"/>
  <c r="F151"/>
  <c r="H151" s="1"/>
  <c r="E151"/>
  <c r="D151"/>
  <c r="C151"/>
  <c r="A151"/>
  <c r="I150"/>
  <c r="B150"/>
  <c r="F89" i="35"/>
  <c r="A151" i="12"/>
  <c r="D151"/>
  <c r="G152" i="36" l="1"/>
  <c r="F152"/>
  <c r="H152" s="1"/>
  <c r="E152"/>
  <c r="D152"/>
  <c r="C152"/>
  <c r="A152"/>
  <c r="I151"/>
  <c r="B151"/>
  <c r="G152" i="35"/>
  <c r="F152"/>
  <c r="E152"/>
  <c r="D152"/>
  <c r="C152"/>
  <c r="A152"/>
  <c r="I151"/>
  <c r="B151"/>
  <c r="H89"/>
  <c r="E89"/>
  <c r="A152" i="12"/>
  <c r="D152"/>
  <c r="G153" i="35" l="1"/>
  <c r="F153"/>
  <c r="E153"/>
  <c r="D153"/>
  <c r="C153"/>
  <c r="A153"/>
  <c r="I152"/>
  <c r="B152"/>
  <c r="G153" i="36"/>
  <c r="F153"/>
  <c r="H153" s="1"/>
  <c r="E153"/>
  <c r="D153"/>
  <c r="C153"/>
  <c r="A153"/>
  <c r="I152"/>
  <c r="B152"/>
  <c r="G89" i="35"/>
  <c r="C90" s="1"/>
  <c r="A153" i="12"/>
  <c r="D153"/>
  <c r="G154" i="36" l="1"/>
  <c r="F154"/>
  <c r="H154" s="1"/>
  <c r="E154"/>
  <c r="D154"/>
  <c r="C154"/>
  <c r="A154"/>
  <c r="I153"/>
  <c r="B153"/>
  <c r="G154" i="35"/>
  <c r="F154"/>
  <c r="E154"/>
  <c r="D154"/>
  <c r="C154"/>
  <c r="A154"/>
  <c r="I153"/>
  <c r="B153"/>
  <c r="F90"/>
  <c r="A154" i="12"/>
  <c r="D154"/>
  <c r="G155" i="35" l="1"/>
  <c r="F155"/>
  <c r="E155"/>
  <c r="D155"/>
  <c r="C155"/>
  <c r="A155"/>
  <c r="I154"/>
  <c r="B154"/>
  <c r="G155" i="36"/>
  <c r="F155"/>
  <c r="H155" s="1"/>
  <c r="E155"/>
  <c r="D155"/>
  <c r="C155"/>
  <c r="A155"/>
  <c r="I154"/>
  <c r="B154"/>
  <c r="H90" i="35"/>
  <c r="E90"/>
  <c r="A155" i="12"/>
  <c r="D155"/>
  <c r="G156" i="36" l="1"/>
  <c r="F156"/>
  <c r="H156" s="1"/>
  <c r="E156"/>
  <c r="D156"/>
  <c r="C156"/>
  <c r="A156"/>
  <c r="I155"/>
  <c r="B155"/>
  <c r="G156" i="35"/>
  <c r="F156"/>
  <c r="E156"/>
  <c r="D156"/>
  <c r="C156"/>
  <c r="A156"/>
  <c r="I155"/>
  <c r="B155"/>
  <c r="G90"/>
  <c r="C91" s="1"/>
  <c r="A156" i="12"/>
  <c r="D156"/>
  <c r="G157" i="35" l="1"/>
  <c r="F157"/>
  <c r="E157"/>
  <c r="D157"/>
  <c r="C157"/>
  <c r="A157"/>
  <c r="I156"/>
  <c r="B156"/>
  <c r="G157" i="36"/>
  <c r="F157"/>
  <c r="H157" s="1"/>
  <c r="E157"/>
  <c r="D157"/>
  <c r="C157"/>
  <c r="A157"/>
  <c r="I156"/>
  <c r="B156"/>
  <c r="F91" i="35"/>
  <c r="A157" i="12"/>
  <c r="D157"/>
  <c r="G158" i="36" l="1"/>
  <c r="F158"/>
  <c r="H158" s="1"/>
  <c r="E158"/>
  <c r="D158"/>
  <c r="C158"/>
  <c r="A158"/>
  <c r="I157"/>
  <c r="B157"/>
  <c r="G158" i="35"/>
  <c r="F158"/>
  <c r="E158"/>
  <c r="D158"/>
  <c r="C158"/>
  <c r="A158"/>
  <c r="I157"/>
  <c r="B157"/>
  <c r="H91"/>
  <c r="E91"/>
  <c r="A158" i="12"/>
  <c r="D158"/>
  <c r="G159" i="35" l="1"/>
  <c r="F159"/>
  <c r="E159"/>
  <c r="D159"/>
  <c r="C159"/>
  <c r="A159"/>
  <c r="I158"/>
  <c r="B158"/>
  <c r="G159" i="36"/>
  <c r="F159"/>
  <c r="H159" s="1"/>
  <c r="E159"/>
  <c r="D159"/>
  <c r="C159"/>
  <c r="A159"/>
  <c r="I158"/>
  <c r="B158"/>
  <c r="G91" i="35"/>
  <c r="C92" s="1"/>
  <c r="A159" i="12"/>
  <c r="D159"/>
  <c r="G160" i="36" l="1"/>
  <c r="F160"/>
  <c r="H160" s="1"/>
  <c r="E160"/>
  <c r="D160"/>
  <c r="C160"/>
  <c r="A160"/>
  <c r="I159"/>
  <c r="B159"/>
  <c r="G160" i="35"/>
  <c r="F160"/>
  <c r="E160"/>
  <c r="D160"/>
  <c r="C160"/>
  <c r="A160"/>
  <c r="I159"/>
  <c r="B159"/>
  <c r="F92"/>
  <c r="A160" i="12"/>
  <c r="D160"/>
  <c r="G161" i="35" l="1"/>
  <c r="F161"/>
  <c r="E161"/>
  <c r="D161"/>
  <c r="C161"/>
  <c r="A161"/>
  <c r="I160"/>
  <c r="B160"/>
  <c r="G161" i="36"/>
  <c r="F161"/>
  <c r="H161" s="1"/>
  <c r="E161"/>
  <c r="D161"/>
  <c r="C161"/>
  <c r="A161"/>
  <c r="I160"/>
  <c r="B160"/>
  <c r="H92" i="35"/>
  <c r="E92"/>
  <c r="A161" i="12"/>
  <c r="D161"/>
  <c r="G162" i="36" l="1"/>
  <c r="F162"/>
  <c r="H162" s="1"/>
  <c r="E162"/>
  <c r="D162"/>
  <c r="C162"/>
  <c r="A162"/>
  <c r="I161"/>
  <c r="B161"/>
  <c r="G162" i="35"/>
  <c r="F162"/>
  <c r="E162"/>
  <c r="D162"/>
  <c r="C162"/>
  <c r="A162"/>
  <c r="I161"/>
  <c r="B161"/>
  <c r="G92"/>
  <c r="C93" s="1"/>
  <c r="A162" i="12"/>
  <c r="D162"/>
  <c r="G163" i="35" l="1"/>
  <c r="F163"/>
  <c r="E163"/>
  <c r="D163"/>
  <c r="C163"/>
  <c r="A163"/>
  <c r="I162"/>
  <c r="B162"/>
  <c r="G163" i="36"/>
  <c r="F163"/>
  <c r="H163" s="1"/>
  <c r="E163"/>
  <c r="D163"/>
  <c r="C163"/>
  <c r="A163"/>
  <c r="I162"/>
  <c r="B162"/>
  <c r="F93" i="35"/>
  <c r="A163" i="12"/>
  <c r="D163"/>
  <c r="G164" i="36" l="1"/>
  <c r="F164"/>
  <c r="H164" s="1"/>
  <c r="E164"/>
  <c r="D164"/>
  <c r="C164"/>
  <c r="A164"/>
  <c r="I163"/>
  <c r="B163"/>
  <c r="G164" i="35"/>
  <c r="F164"/>
  <c r="E164"/>
  <c r="D164"/>
  <c r="C164"/>
  <c r="A164"/>
  <c r="I163"/>
  <c r="B163"/>
  <c r="H93"/>
  <c r="E93"/>
  <c r="G93" s="1"/>
  <c r="C94" s="1"/>
  <c r="A164" i="12"/>
  <c r="D164"/>
  <c r="G165" i="35" l="1"/>
  <c r="F165"/>
  <c r="E165"/>
  <c r="D165"/>
  <c r="C165"/>
  <c r="A165"/>
  <c r="I164"/>
  <c r="B164"/>
  <c r="G165" i="36"/>
  <c r="F165"/>
  <c r="H165" s="1"/>
  <c r="E165"/>
  <c r="D165"/>
  <c r="C165"/>
  <c r="A165"/>
  <c r="I164"/>
  <c r="B164"/>
  <c r="F94" i="35"/>
  <c r="A165" i="12"/>
  <c r="D165"/>
  <c r="G166" i="36" l="1"/>
  <c r="F166"/>
  <c r="H166" s="1"/>
  <c r="E166"/>
  <c r="D166"/>
  <c r="C166"/>
  <c r="A166"/>
  <c r="I165"/>
  <c r="B165"/>
  <c r="G166" i="35"/>
  <c r="F166"/>
  <c r="E166"/>
  <c r="D166"/>
  <c r="C166"/>
  <c r="A166"/>
  <c r="I165"/>
  <c r="B165"/>
  <c r="H94"/>
  <c r="E94"/>
  <c r="G94" s="1"/>
  <c r="C95" s="1"/>
  <c r="A166" i="12"/>
  <c r="D166"/>
  <c r="G167" i="35" l="1"/>
  <c r="F167"/>
  <c r="E167"/>
  <c r="D167"/>
  <c r="C167"/>
  <c r="A167"/>
  <c r="I166"/>
  <c r="B166"/>
  <c r="G167" i="36"/>
  <c r="F167"/>
  <c r="H167" s="1"/>
  <c r="E167"/>
  <c r="D167"/>
  <c r="C167"/>
  <c r="A167"/>
  <c r="I166"/>
  <c r="B166"/>
  <c r="F95" i="35"/>
  <c r="A167" i="12"/>
  <c r="D167"/>
  <c r="G168" i="36" l="1"/>
  <c r="F168"/>
  <c r="H168" s="1"/>
  <c r="E168"/>
  <c r="D168"/>
  <c r="C168"/>
  <c r="A168"/>
  <c r="I167"/>
  <c r="B167"/>
  <c r="G168" i="35"/>
  <c r="F168"/>
  <c r="E168"/>
  <c r="D168"/>
  <c r="C168"/>
  <c r="A168"/>
  <c r="I167"/>
  <c r="B167"/>
  <c r="H95"/>
  <c r="E95"/>
  <c r="G95" s="1"/>
  <c r="C96" s="1"/>
  <c r="A168" i="12"/>
  <c r="D168"/>
  <c r="G169" i="35" l="1"/>
  <c r="F169"/>
  <c r="E169"/>
  <c r="D169"/>
  <c r="C169"/>
  <c r="A169"/>
  <c r="I168"/>
  <c r="B168"/>
  <c r="G169" i="36"/>
  <c r="F169"/>
  <c r="H169" s="1"/>
  <c r="E169"/>
  <c r="D169"/>
  <c r="C169"/>
  <c r="A169"/>
  <c r="I168"/>
  <c r="B168"/>
  <c r="F96" i="35"/>
  <c r="A169" i="12"/>
  <c r="D169"/>
  <c r="G170" i="36" l="1"/>
  <c r="F170"/>
  <c r="H170" s="1"/>
  <c r="E170"/>
  <c r="D170"/>
  <c r="C170"/>
  <c r="A170"/>
  <c r="I169"/>
  <c r="B169"/>
  <c r="G170" i="35"/>
  <c r="F170"/>
  <c r="E170"/>
  <c r="D170"/>
  <c r="C170"/>
  <c r="A170"/>
  <c r="I169"/>
  <c r="B169"/>
  <c r="H96"/>
  <c r="E96"/>
  <c r="G96" s="1"/>
  <c r="C97" s="1"/>
  <c r="A170" i="12"/>
  <c r="D170"/>
  <c r="G171" i="35" l="1"/>
  <c r="F171"/>
  <c r="E171"/>
  <c r="D171"/>
  <c r="C171"/>
  <c r="A171"/>
  <c r="I170"/>
  <c r="B170"/>
  <c r="G171" i="36"/>
  <c r="F171"/>
  <c r="H171" s="1"/>
  <c r="E171"/>
  <c r="D171"/>
  <c r="C171"/>
  <c r="A171"/>
  <c r="I170"/>
  <c r="B170"/>
  <c r="F97" i="35"/>
  <c r="A171" i="12"/>
  <c r="D171"/>
  <c r="G172" i="36" l="1"/>
  <c r="F172"/>
  <c r="H172" s="1"/>
  <c r="E172"/>
  <c r="D172"/>
  <c r="C172"/>
  <c r="A172"/>
  <c r="I171"/>
  <c r="B171"/>
  <c r="G172" i="35"/>
  <c r="F172"/>
  <c r="E172"/>
  <c r="D172"/>
  <c r="C172"/>
  <c r="A172"/>
  <c r="I171"/>
  <c r="B171"/>
  <c r="H97"/>
  <c r="E97"/>
  <c r="G97" s="1"/>
  <c r="C98" s="1"/>
  <c r="A172" i="12"/>
  <c r="D172"/>
  <c r="G173" i="35" l="1"/>
  <c r="F173"/>
  <c r="E173"/>
  <c r="D173"/>
  <c r="C173"/>
  <c r="A173"/>
  <c r="I172"/>
  <c r="B172"/>
  <c r="G173" i="36"/>
  <c r="F173"/>
  <c r="H173" s="1"/>
  <c r="E173"/>
  <c r="D173"/>
  <c r="C173"/>
  <c r="A173"/>
  <c r="I172"/>
  <c r="B172"/>
  <c r="F98" i="35"/>
  <c r="A173" i="12"/>
  <c r="D173"/>
  <c r="G174" i="36" l="1"/>
  <c r="F174"/>
  <c r="H174" s="1"/>
  <c r="E174"/>
  <c r="D174"/>
  <c r="C174"/>
  <c r="A174"/>
  <c r="I173"/>
  <c r="B173"/>
  <c r="G174" i="35"/>
  <c r="F174"/>
  <c r="E174"/>
  <c r="D174"/>
  <c r="C174"/>
  <c r="A174"/>
  <c r="I173"/>
  <c r="B173"/>
  <c r="H98"/>
  <c r="E98"/>
  <c r="G98" s="1"/>
  <c r="C99" s="1"/>
  <c r="A174" i="12"/>
  <c r="D174"/>
  <c r="G175" i="35" l="1"/>
  <c r="F175"/>
  <c r="E175"/>
  <c r="D175"/>
  <c r="C175"/>
  <c r="A175"/>
  <c r="I174"/>
  <c r="B174"/>
  <c r="G175" i="36"/>
  <c r="F175"/>
  <c r="H175" s="1"/>
  <c r="E175"/>
  <c r="D175"/>
  <c r="C175"/>
  <c r="A175"/>
  <c r="I174"/>
  <c r="B174"/>
  <c r="F99" i="35"/>
  <c r="H202"/>
  <c r="A175" i="12"/>
  <c r="D175"/>
  <c r="G176" i="36" l="1"/>
  <c r="F176"/>
  <c r="H176" s="1"/>
  <c r="E176"/>
  <c r="D176"/>
  <c r="C176"/>
  <c r="A176"/>
  <c r="I175"/>
  <c r="B175"/>
  <c r="G176" i="35"/>
  <c r="F176"/>
  <c r="E176"/>
  <c r="D176"/>
  <c r="C176"/>
  <c r="A176"/>
  <c r="I175"/>
  <c r="B175"/>
  <c r="H99"/>
  <c r="E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200"/>
  <c r="H198"/>
  <c r="H196"/>
  <c r="H194"/>
  <c r="H195"/>
  <c r="H197"/>
  <c r="H199"/>
  <c r="H201"/>
  <c r="A176" i="12"/>
  <c r="D176"/>
  <c r="G177" i="35" l="1"/>
  <c r="F177"/>
  <c r="E177"/>
  <c r="D177"/>
  <c r="C177"/>
  <c r="A177"/>
  <c r="I176"/>
  <c r="B176"/>
  <c r="G177" i="36"/>
  <c r="F177"/>
  <c r="H177" s="1"/>
  <c r="E177"/>
  <c r="D177"/>
  <c r="C177"/>
  <c r="A177"/>
  <c r="I176"/>
  <c r="B176"/>
  <c r="G99" i="35"/>
  <c r="A177" i="12"/>
  <c r="D177"/>
  <c r="G178" i="36" l="1"/>
  <c r="F178"/>
  <c r="H178" s="1"/>
  <c r="E178"/>
  <c r="D178"/>
  <c r="C178"/>
  <c r="A178"/>
  <c r="I177"/>
  <c r="B177"/>
  <c r="G178" i="35"/>
  <c r="F178"/>
  <c r="E178"/>
  <c r="D178"/>
  <c r="C178"/>
  <c r="A178"/>
  <c r="I177"/>
  <c r="B177"/>
  <c r="A178" i="12"/>
  <c r="D178"/>
  <c r="G179" i="35" l="1"/>
  <c r="F179"/>
  <c r="E179"/>
  <c r="D179"/>
  <c r="C179"/>
  <c r="A179"/>
  <c r="I178"/>
  <c r="B178"/>
  <c r="G179" i="36"/>
  <c r="F179"/>
  <c r="H179" s="1"/>
  <c r="E179"/>
  <c r="D179"/>
  <c r="C179"/>
  <c r="A179"/>
  <c r="I178"/>
  <c r="B178"/>
  <c r="A179" i="12"/>
  <c r="D179"/>
  <c r="G180" i="36" l="1"/>
  <c r="F180"/>
  <c r="H180" s="1"/>
  <c r="E180"/>
  <c r="D180"/>
  <c r="C180"/>
  <c r="A180"/>
  <c r="I179"/>
  <c r="B179"/>
  <c r="G180" i="35"/>
  <c r="F180"/>
  <c r="E180"/>
  <c r="D180"/>
  <c r="C180"/>
  <c r="A180"/>
  <c r="I179"/>
  <c r="B179"/>
  <c r="A180" i="12"/>
  <c r="D180"/>
  <c r="G181" i="35" l="1"/>
  <c r="F181"/>
  <c r="E181"/>
  <c r="D181"/>
  <c r="C181"/>
  <c r="A181"/>
  <c r="I180"/>
  <c r="B180"/>
  <c r="G181" i="36"/>
  <c r="F181"/>
  <c r="H181" s="1"/>
  <c r="E181"/>
  <c r="D181"/>
  <c r="C181"/>
  <c r="A181"/>
  <c r="I180"/>
  <c r="B180"/>
  <c r="A181" i="12"/>
  <c r="D181"/>
  <c r="G182" i="36" l="1"/>
  <c r="F182"/>
  <c r="H182" s="1"/>
  <c r="E182"/>
  <c r="D182"/>
  <c r="C182"/>
  <c r="A182"/>
  <c r="I181"/>
  <c r="B181"/>
  <c r="G182" i="35"/>
  <c r="F182"/>
  <c r="E182"/>
  <c r="D182"/>
  <c r="C182"/>
  <c r="A182"/>
  <c r="I181"/>
  <c r="B181"/>
  <c r="A182" i="12"/>
  <c r="D182"/>
  <c r="G183" i="35" l="1"/>
  <c r="F183"/>
  <c r="E183"/>
  <c r="D183"/>
  <c r="C183"/>
  <c r="A183"/>
  <c r="I182"/>
  <c r="B182"/>
  <c r="G183" i="36"/>
  <c r="F183"/>
  <c r="H183" s="1"/>
  <c r="E183"/>
  <c r="D183"/>
  <c r="C183"/>
  <c r="A183"/>
  <c r="I182"/>
  <c r="B182"/>
  <c r="A183" i="12"/>
  <c r="D183"/>
  <c r="G184" i="36" l="1"/>
  <c r="F184"/>
  <c r="H184" s="1"/>
  <c r="E184"/>
  <c r="D184"/>
  <c r="C184"/>
  <c r="A184"/>
  <c r="I183"/>
  <c r="B183"/>
  <c r="G184" i="35"/>
  <c r="F184"/>
  <c r="E184"/>
  <c r="D184"/>
  <c r="C184"/>
  <c r="A184"/>
  <c r="I183"/>
  <c r="B183"/>
  <c r="A184" i="12"/>
  <c r="D184"/>
  <c r="G185" i="35" l="1"/>
  <c r="F185"/>
  <c r="E185"/>
  <c r="D185"/>
  <c r="C185"/>
  <c r="A185"/>
  <c r="I184"/>
  <c r="B184"/>
  <c r="G185" i="36"/>
  <c r="F185"/>
  <c r="H185" s="1"/>
  <c r="E185"/>
  <c r="D185"/>
  <c r="C185"/>
  <c r="A185"/>
  <c r="I184"/>
  <c r="B184"/>
  <c r="A185" i="12"/>
  <c r="D185"/>
  <c r="G186" i="36" l="1"/>
  <c r="F186"/>
  <c r="H186" s="1"/>
  <c r="E186"/>
  <c r="D186"/>
  <c r="C186"/>
  <c r="A186"/>
  <c r="I185"/>
  <c r="B185"/>
  <c r="G186" i="35"/>
  <c r="F186"/>
  <c r="E186"/>
  <c r="D186"/>
  <c r="C186"/>
  <c r="A186"/>
  <c r="I185"/>
  <c r="B185"/>
  <c r="A186" i="12"/>
  <c r="D186"/>
  <c r="G187" i="35" l="1"/>
  <c r="F187"/>
  <c r="E187"/>
  <c r="D187"/>
  <c r="C187"/>
  <c r="A187"/>
  <c r="I186"/>
  <c r="B186"/>
  <c r="G187" i="36"/>
  <c r="F187"/>
  <c r="H187" s="1"/>
  <c r="E187"/>
  <c r="D187"/>
  <c r="C187"/>
  <c r="A187"/>
  <c r="I186"/>
  <c r="B186"/>
  <c r="A187" i="12"/>
  <c r="D187"/>
  <c r="G188" i="36" l="1"/>
  <c r="F188"/>
  <c r="H188" s="1"/>
  <c r="E188"/>
  <c r="D188"/>
  <c r="C188"/>
  <c r="A188"/>
  <c r="I187"/>
  <c r="B187"/>
  <c r="G188" i="35"/>
  <c r="F188"/>
  <c r="E188"/>
  <c r="D188"/>
  <c r="C188"/>
  <c r="A188"/>
  <c r="I187"/>
  <c r="B187"/>
  <c r="A188" i="12"/>
  <c r="D188"/>
  <c r="G189" i="35" l="1"/>
  <c r="F189"/>
  <c r="E189"/>
  <c r="D189"/>
  <c r="C189"/>
  <c r="A189"/>
  <c r="I188"/>
  <c r="B188"/>
  <c r="G189" i="36"/>
  <c r="F189"/>
  <c r="H189" s="1"/>
  <c r="E189"/>
  <c r="D189"/>
  <c r="C189"/>
  <c r="A189"/>
  <c r="I188"/>
  <c r="B188"/>
  <c r="A189" i="12"/>
  <c r="D189"/>
  <c r="G190" i="36" l="1"/>
  <c r="F190"/>
  <c r="H190" s="1"/>
  <c r="E190"/>
  <c r="D190"/>
  <c r="C190"/>
  <c r="A190"/>
  <c r="I189"/>
  <c r="B189"/>
  <c r="G190" i="35"/>
  <c r="F190"/>
  <c r="E190"/>
  <c r="D190"/>
  <c r="C190"/>
  <c r="A190"/>
  <c r="I189"/>
  <c r="B189"/>
  <c r="A190" i="12"/>
  <c r="D190"/>
  <c r="G191" i="35" l="1"/>
  <c r="F191"/>
  <c r="E191"/>
  <c r="D191"/>
  <c r="C191"/>
  <c r="A191"/>
  <c r="I190"/>
  <c r="B190"/>
  <c r="G191" i="36"/>
  <c r="F191"/>
  <c r="H191" s="1"/>
  <c r="E191"/>
  <c r="D191"/>
  <c r="C191"/>
  <c r="A191"/>
  <c r="I190"/>
  <c r="B190"/>
  <c r="A191" i="12"/>
  <c r="D191"/>
  <c r="G192" i="36" l="1"/>
  <c r="F192"/>
  <c r="H192" s="1"/>
  <c r="E192"/>
  <c r="D192"/>
  <c r="C192"/>
  <c r="A192"/>
  <c r="I191"/>
  <c r="B191"/>
  <c r="G192" i="35"/>
  <c r="F192"/>
  <c r="E192"/>
  <c r="D192"/>
  <c r="C192"/>
  <c r="A192"/>
  <c r="I191"/>
  <c r="B191"/>
  <c r="A192" i="12"/>
  <c r="D192"/>
  <c r="G193" i="35" l="1"/>
  <c r="F193"/>
  <c r="E193"/>
  <c r="D193"/>
  <c r="C193"/>
  <c r="A193"/>
  <c r="I192"/>
  <c r="B192"/>
  <c r="G193" i="36"/>
  <c r="F193"/>
  <c r="H193" s="1"/>
  <c r="E193"/>
  <c r="D193"/>
  <c r="C193"/>
  <c r="A193"/>
  <c r="I192"/>
  <c r="B192"/>
  <c r="A193" i="12"/>
  <c r="D193"/>
  <c r="G194" i="36" l="1"/>
  <c r="F194"/>
  <c r="H194" s="1"/>
  <c r="E194"/>
  <c r="D194"/>
  <c r="C194"/>
  <c r="A194"/>
  <c r="I193"/>
  <c r="B193"/>
  <c r="G194" i="35"/>
  <c r="F194"/>
  <c r="E194"/>
  <c r="D194"/>
  <c r="C194"/>
  <c r="A194"/>
  <c r="I193"/>
  <c r="B193"/>
  <c r="A194" i="12"/>
  <c r="D194"/>
  <c r="G195" i="35" l="1"/>
  <c r="F195"/>
  <c r="E195"/>
  <c r="D195"/>
  <c r="C195"/>
  <c r="A195"/>
  <c r="I194"/>
  <c r="B194"/>
  <c r="G195" i="36"/>
  <c r="F195"/>
  <c r="H195" s="1"/>
  <c r="E195"/>
  <c r="D195"/>
  <c r="C195"/>
  <c r="A195"/>
  <c r="I194"/>
  <c r="B194"/>
  <c r="A195" i="12"/>
  <c r="D195"/>
  <c r="G196" i="36" l="1"/>
  <c r="F196"/>
  <c r="H196" s="1"/>
  <c r="E196"/>
  <c r="D196"/>
  <c r="C196"/>
  <c r="A196"/>
  <c r="I195"/>
  <c r="B195"/>
  <c r="G196" i="35"/>
  <c r="F196"/>
  <c r="E196"/>
  <c r="D196"/>
  <c r="C196"/>
  <c r="A196"/>
  <c r="I195"/>
  <c r="B195"/>
  <c r="A196" i="12"/>
  <c r="D196"/>
  <c r="G197" i="35" l="1"/>
  <c r="F197"/>
  <c r="E197"/>
  <c r="D197"/>
  <c r="C197"/>
  <c r="A197"/>
  <c r="I196"/>
  <c r="B196"/>
  <c r="G197" i="36"/>
  <c r="F197"/>
  <c r="H197" s="1"/>
  <c r="E197"/>
  <c r="D197"/>
  <c r="C197"/>
  <c r="A197"/>
  <c r="I196"/>
  <c r="B196"/>
  <c r="A197" i="12"/>
  <c r="D197"/>
  <c r="G198" i="36" l="1"/>
  <c r="F198"/>
  <c r="H198" s="1"/>
  <c r="E198"/>
  <c r="D198"/>
  <c r="C198"/>
  <c r="A198"/>
  <c r="I197"/>
  <c r="B197"/>
  <c r="G198" i="35"/>
  <c r="F198"/>
  <c r="E198"/>
  <c r="D198"/>
  <c r="C198"/>
  <c r="A198"/>
  <c r="I197"/>
  <c r="B197"/>
  <c r="A198" i="12"/>
  <c r="D198"/>
  <c r="G199" i="35" l="1"/>
  <c r="F199"/>
  <c r="E199"/>
  <c r="D199"/>
  <c r="C199"/>
  <c r="A199"/>
  <c r="I198"/>
  <c r="B198"/>
  <c r="G199" i="36"/>
  <c r="F199"/>
  <c r="H199" s="1"/>
  <c r="E199"/>
  <c r="D199"/>
  <c r="C199"/>
  <c r="A199"/>
  <c r="I198"/>
  <c r="B198"/>
  <c r="A199" i="12"/>
  <c r="D199"/>
  <c r="G200" i="36" l="1"/>
  <c r="F200"/>
  <c r="H200" s="1"/>
  <c r="E200"/>
  <c r="D200"/>
  <c r="C200"/>
  <c r="A200"/>
  <c r="I199"/>
  <c r="B199"/>
  <c r="G200" i="35"/>
  <c r="F200"/>
  <c r="E200"/>
  <c r="D200"/>
  <c r="C200"/>
  <c r="A200"/>
  <c r="I199"/>
  <c r="B199"/>
  <c r="A200" i="12"/>
  <c r="D200"/>
  <c r="G201" i="35" l="1"/>
  <c r="F201"/>
  <c r="E201"/>
  <c r="D201"/>
  <c r="C201"/>
  <c r="A201"/>
  <c r="I200"/>
  <c r="B200"/>
  <c r="G201" i="36"/>
  <c r="F201"/>
  <c r="H201" s="1"/>
  <c r="E201"/>
  <c r="D201"/>
  <c r="C201"/>
  <c r="A201"/>
  <c r="I200"/>
  <c r="B200"/>
  <c r="A201" i="12"/>
  <c r="D201"/>
  <c r="G202" i="36" l="1"/>
  <c r="F202"/>
  <c r="H202" s="1"/>
  <c r="E202"/>
  <c r="D202"/>
  <c r="C202"/>
  <c r="A202"/>
  <c r="I201"/>
  <c r="B201"/>
  <c r="G202" i="35"/>
  <c r="F202"/>
  <c r="E202"/>
  <c r="D202"/>
  <c r="C202"/>
  <c r="A202"/>
  <c r="I201"/>
  <c r="B201"/>
  <c r="A202" i="12"/>
  <c r="D202"/>
  <c r="G203" i="35" l="1"/>
  <c r="F203"/>
  <c r="H203" s="1"/>
  <c r="E203"/>
  <c r="D203"/>
  <c r="C203"/>
  <c r="A203"/>
  <c r="I202"/>
  <c r="B202"/>
  <c r="G203" i="36"/>
  <c r="F203"/>
  <c r="H203" s="1"/>
  <c r="E203"/>
  <c r="D203"/>
  <c r="C203"/>
  <c r="A203"/>
  <c r="I202"/>
  <c r="B202"/>
  <c r="A203" i="12"/>
  <c r="D203"/>
  <c r="G204" i="36" l="1"/>
  <c r="F204"/>
  <c r="H204" s="1"/>
  <c r="E204"/>
  <c r="D204"/>
  <c r="C204"/>
  <c r="A204"/>
  <c r="I203"/>
  <c r="B203"/>
  <c r="G204" i="35"/>
  <c r="F204"/>
  <c r="H204" s="1"/>
  <c r="E204"/>
  <c r="D204"/>
  <c r="C204"/>
  <c r="A204"/>
  <c r="I203"/>
  <c r="B203"/>
  <c r="A204" i="12"/>
  <c r="D204"/>
  <c r="G205" i="35" l="1"/>
  <c r="F205"/>
  <c r="H205" s="1"/>
  <c r="E205"/>
  <c r="D205"/>
  <c r="C205"/>
  <c r="A205"/>
  <c r="I204"/>
  <c r="B204"/>
  <c r="G205" i="36"/>
  <c r="F205"/>
  <c r="H205" s="1"/>
  <c r="E205"/>
  <c r="D205"/>
  <c r="C205"/>
  <c r="A205"/>
  <c r="I204"/>
  <c r="B204"/>
  <c r="A205" i="12"/>
  <c r="D205"/>
  <c r="G206" i="36" l="1"/>
  <c r="F206"/>
  <c r="H206" s="1"/>
  <c r="E206"/>
  <c r="D206"/>
  <c r="C206"/>
  <c r="A206"/>
  <c r="I205"/>
  <c r="B205"/>
  <c r="G206" i="35"/>
  <c r="F206"/>
  <c r="H206" s="1"/>
  <c r="E206"/>
  <c r="D206"/>
  <c r="C206"/>
  <c r="A206"/>
  <c r="I205"/>
  <c r="B205"/>
  <c r="A206" i="12"/>
  <c r="D206"/>
  <c r="G207" i="35" l="1"/>
  <c r="F207"/>
  <c r="H207" s="1"/>
  <c r="E207"/>
  <c r="D207"/>
  <c r="C207"/>
  <c r="A207"/>
  <c r="I206"/>
  <c r="B206"/>
  <c r="G207" i="36"/>
  <c r="F207"/>
  <c r="H207" s="1"/>
  <c r="E207"/>
  <c r="D207"/>
  <c r="C207"/>
  <c r="A207"/>
  <c r="I206"/>
  <c r="B206"/>
  <c r="A207" i="12"/>
  <c r="D207"/>
  <c r="G208" i="36" l="1"/>
  <c r="F208"/>
  <c r="H208" s="1"/>
  <c r="E208"/>
  <c r="D208"/>
  <c r="C208"/>
  <c r="A208"/>
  <c r="I207"/>
  <c r="B207"/>
  <c r="G208" i="35"/>
  <c r="F208"/>
  <c r="H208" s="1"/>
  <c r="E208"/>
  <c r="D208"/>
  <c r="C208"/>
  <c r="A208"/>
  <c r="I207"/>
  <c r="B207"/>
  <c r="A208" i="12"/>
  <c r="D208"/>
  <c r="G209" i="35" l="1"/>
  <c r="F209"/>
  <c r="H209" s="1"/>
  <c r="E209"/>
  <c r="D209"/>
  <c r="C209"/>
  <c r="A209"/>
  <c r="I208"/>
  <c r="B208"/>
  <c r="G209" i="36"/>
  <c r="F209"/>
  <c r="H209" s="1"/>
  <c r="E209"/>
  <c r="D209"/>
  <c r="C209"/>
  <c r="A209"/>
  <c r="I208"/>
  <c r="B208"/>
  <c r="A209" i="12"/>
  <c r="D209"/>
  <c r="G210" i="36" l="1"/>
  <c r="F210"/>
  <c r="H210" s="1"/>
  <c r="E210"/>
  <c r="D210"/>
  <c r="C210"/>
  <c r="A210"/>
  <c r="I209"/>
  <c r="B209"/>
  <c r="G210" i="35"/>
  <c r="F210"/>
  <c r="H210" s="1"/>
  <c r="E210"/>
  <c r="D210"/>
  <c r="C210"/>
  <c r="A210"/>
  <c r="I209"/>
  <c r="B209"/>
  <c r="A210" i="12"/>
  <c r="D210"/>
  <c r="G211" i="35" l="1"/>
  <c r="F211"/>
  <c r="H211" s="1"/>
  <c r="E211"/>
  <c r="D211"/>
  <c r="C211"/>
  <c r="A211"/>
  <c r="I210"/>
  <c r="B210"/>
  <c r="G211" i="36"/>
  <c r="F211"/>
  <c r="H211" s="1"/>
  <c r="E211"/>
  <c r="D211"/>
  <c r="C211"/>
  <c r="A211"/>
  <c r="I210"/>
  <c r="B210"/>
  <c r="A211" i="12"/>
  <c r="D211"/>
  <c r="G212" i="36" l="1"/>
  <c r="F212"/>
  <c r="H212" s="1"/>
  <c r="E212"/>
  <c r="D212"/>
  <c r="C212"/>
  <c r="A212"/>
  <c r="I211"/>
  <c r="B211"/>
  <c r="G212" i="35"/>
  <c r="F212"/>
  <c r="H212" s="1"/>
  <c r="E212"/>
  <c r="D212"/>
  <c r="C212"/>
  <c r="A212"/>
  <c r="I211"/>
  <c r="B211"/>
  <c r="A212" i="12"/>
  <c r="D212"/>
  <c r="G213" i="35" l="1"/>
  <c r="F213"/>
  <c r="H213" s="1"/>
  <c r="E213"/>
  <c r="D213"/>
  <c r="C213"/>
  <c r="A213"/>
  <c r="I212"/>
  <c r="B212"/>
  <c r="G213" i="36"/>
  <c r="F213"/>
  <c r="H213" s="1"/>
  <c r="E213"/>
  <c r="D213"/>
  <c r="C213"/>
  <c r="A213"/>
  <c r="I212"/>
  <c r="B212"/>
  <c r="A213" i="12"/>
  <c r="D213"/>
  <c r="G214" i="36" l="1"/>
  <c r="F214"/>
  <c r="H214" s="1"/>
  <c r="E214"/>
  <c r="D214"/>
  <c r="C214"/>
  <c r="A214"/>
  <c r="I213"/>
  <c r="B213"/>
  <c r="G214" i="35"/>
  <c r="F214"/>
  <c r="H214" s="1"/>
  <c r="E214"/>
  <c r="D214"/>
  <c r="C214"/>
  <c r="A214"/>
  <c r="I213"/>
  <c r="B213"/>
  <c r="A214" i="12"/>
  <c r="D214"/>
  <c r="G215" i="35" l="1"/>
  <c r="F215"/>
  <c r="H215" s="1"/>
  <c r="E215"/>
  <c r="D215"/>
  <c r="C215"/>
  <c r="A215"/>
  <c r="I214"/>
  <c r="B214"/>
  <c r="G215" i="36"/>
  <c r="F215"/>
  <c r="H215" s="1"/>
  <c r="E215"/>
  <c r="D215"/>
  <c r="C215"/>
  <c r="A215"/>
  <c r="I214"/>
  <c r="B214"/>
  <c r="A215" i="12"/>
  <c r="D215"/>
  <c r="G216" i="36" l="1"/>
  <c r="F216"/>
  <c r="H216" s="1"/>
  <c r="E216"/>
  <c r="D216"/>
  <c r="C216"/>
  <c r="A216"/>
  <c r="I215"/>
  <c r="B215"/>
  <c r="G216" i="35"/>
  <c r="F216"/>
  <c r="H216" s="1"/>
  <c r="E216"/>
  <c r="D216"/>
  <c r="C216"/>
  <c r="A216"/>
  <c r="I215"/>
  <c r="B215"/>
  <c r="A216" i="12"/>
  <c r="D216"/>
  <c r="G217" i="35" l="1"/>
  <c r="F217"/>
  <c r="H217" s="1"/>
  <c r="E217"/>
  <c r="D217"/>
  <c r="C217"/>
  <c r="A217"/>
  <c r="I216"/>
  <c r="B216"/>
  <c r="G217" i="36"/>
  <c r="F217"/>
  <c r="H217" s="1"/>
  <c r="E217"/>
  <c r="D217"/>
  <c r="C217"/>
  <c r="A217"/>
  <c r="I216"/>
  <c r="B216"/>
  <c r="A217" i="12"/>
  <c r="D217"/>
  <c r="G218" i="36" l="1"/>
  <c r="F218"/>
  <c r="H218" s="1"/>
  <c r="E218"/>
  <c r="D218"/>
  <c r="C218"/>
  <c r="A218"/>
  <c r="I217"/>
  <c r="B217"/>
  <c r="G218" i="35"/>
  <c r="F218"/>
  <c r="H218" s="1"/>
  <c r="E218"/>
  <c r="D218"/>
  <c r="C218"/>
  <c r="A218"/>
  <c r="I217"/>
  <c r="B217"/>
  <c r="A218" i="12"/>
  <c r="D218"/>
  <c r="G219" i="35" l="1"/>
  <c r="F219"/>
  <c r="H219" s="1"/>
  <c r="E219"/>
  <c r="D219"/>
  <c r="C219"/>
  <c r="A219"/>
  <c r="I218"/>
  <c r="B218"/>
  <c r="G219" i="36"/>
  <c r="F219"/>
  <c r="H219" s="1"/>
  <c r="E219"/>
  <c r="D219"/>
  <c r="C219"/>
  <c r="A219"/>
  <c r="I218"/>
  <c r="B218"/>
  <c r="A219" i="12"/>
  <c r="D219"/>
  <c r="G220" i="36" l="1"/>
  <c r="F220"/>
  <c r="H220" s="1"/>
  <c r="E220"/>
  <c r="D220"/>
  <c r="C220"/>
  <c r="A220"/>
  <c r="I219"/>
  <c r="B219"/>
  <c r="G220" i="35"/>
  <c r="F220"/>
  <c r="H220" s="1"/>
  <c r="E220"/>
  <c r="D220"/>
  <c r="C220"/>
  <c r="A220"/>
  <c r="I219"/>
  <c r="B219"/>
  <c r="A220" i="12"/>
  <c r="D220"/>
  <c r="G221" i="35" l="1"/>
  <c r="F221"/>
  <c r="H221" s="1"/>
  <c r="E221"/>
  <c r="D221"/>
  <c r="C221"/>
  <c r="A221"/>
  <c r="I220"/>
  <c r="B220"/>
  <c r="G221" i="36"/>
  <c r="F221"/>
  <c r="H221" s="1"/>
  <c r="E221"/>
  <c r="D221"/>
  <c r="C221"/>
  <c r="A221"/>
  <c r="I220"/>
  <c r="B220"/>
  <c r="A221" i="12"/>
  <c r="D221"/>
  <c r="G222" i="36" l="1"/>
  <c r="F222"/>
  <c r="H222" s="1"/>
  <c r="E222"/>
  <c r="D222"/>
  <c r="C222"/>
  <c r="A222"/>
  <c r="I221"/>
  <c r="B221"/>
  <c r="G222" i="35"/>
  <c r="F222"/>
  <c r="H222" s="1"/>
  <c r="E222"/>
  <c r="D222"/>
  <c r="C222"/>
  <c r="A222"/>
  <c r="I221"/>
  <c r="B221"/>
  <c r="A222" i="12"/>
  <c r="D222"/>
  <c r="G223" i="35" l="1"/>
  <c r="F223"/>
  <c r="H223" s="1"/>
  <c r="E223"/>
  <c r="D223"/>
  <c r="C223"/>
  <c r="A223"/>
  <c r="I222"/>
  <c r="B222"/>
  <c r="G223" i="36"/>
  <c r="F223"/>
  <c r="H223" s="1"/>
  <c r="E223"/>
  <c r="D223"/>
  <c r="C223"/>
  <c r="A223"/>
  <c r="I222"/>
  <c r="B222"/>
  <c r="A223" i="12"/>
  <c r="D223"/>
  <c r="G224" i="36" l="1"/>
  <c r="F224"/>
  <c r="H224" s="1"/>
  <c r="E224"/>
  <c r="D224"/>
  <c r="C224"/>
  <c r="A224"/>
  <c r="I223"/>
  <c r="B223"/>
  <c r="G224" i="35"/>
  <c r="F224"/>
  <c r="H224" s="1"/>
  <c r="E224"/>
  <c r="D224"/>
  <c r="C224"/>
  <c r="A224"/>
  <c r="I223"/>
  <c r="B223"/>
  <c r="A224" i="12"/>
  <c r="D224"/>
  <c r="G225" i="35" l="1"/>
  <c r="F225"/>
  <c r="H225" s="1"/>
  <c r="E225"/>
  <c r="D225"/>
  <c r="C225"/>
  <c r="A225"/>
  <c r="I224"/>
  <c r="B224"/>
  <c r="G225" i="36"/>
  <c r="F225"/>
  <c r="H225" s="1"/>
  <c r="E225"/>
  <c r="D225"/>
  <c r="C225"/>
  <c r="A225"/>
  <c r="I224"/>
  <c r="B224"/>
  <c r="A225" i="12"/>
  <c r="D225"/>
  <c r="G226" i="36" l="1"/>
  <c r="F226"/>
  <c r="H226" s="1"/>
  <c r="E226"/>
  <c r="D226"/>
  <c r="C226"/>
  <c r="A226"/>
  <c r="I225"/>
  <c r="B225"/>
  <c r="G226" i="35"/>
  <c r="F226"/>
  <c r="H226" s="1"/>
  <c r="E226"/>
  <c r="D226"/>
  <c r="C226"/>
  <c r="A226"/>
  <c r="I225"/>
  <c r="B225"/>
  <c r="A226" i="12"/>
  <c r="D226"/>
  <c r="G227" i="35" l="1"/>
  <c r="F227"/>
  <c r="H227" s="1"/>
  <c r="E227"/>
  <c r="D227"/>
  <c r="C227"/>
  <c r="A227"/>
  <c r="I226"/>
  <c r="B226"/>
  <c r="G227" i="36"/>
  <c r="F227"/>
  <c r="H227" s="1"/>
  <c r="E227"/>
  <c r="D227"/>
  <c r="C227"/>
  <c r="A227"/>
  <c r="I226"/>
  <c r="B226"/>
  <c r="A227" i="12"/>
  <c r="D227"/>
  <c r="G228" i="36" l="1"/>
  <c r="F228"/>
  <c r="H228" s="1"/>
  <c r="E228"/>
  <c r="D228"/>
  <c r="C228"/>
  <c r="A228"/>
  <c r="I227"/>
  <c r="B227"/>
  <c r="G228" i="35"/>
  <c r="F228"/>
  <c r="H228" s="1"/>
  <c r="E228"/>
  <c r="D228"/>
  <c r="C228"/>
  <c r="A228"/>
  <c r="I227"/>
  <c r="B227"/>
  <c r="A228" i="12"/>
  <c r="D228"/>
  <c r="G229" i="35" l="1"/>
  <c r="F229"/>
  <c r="H229" s="1"/>
  <c r="E229"/>
  <c r="D229"/>
  <c r="C229"/>
  <c r="A229"/>
  <c r="I228"/>
  <c r="B228"/>
  <c r="G229" i="36"/>
  <c r="F229"/>
  <c r="H229" s="1"/>
  <c r="E229"/>
  <c r="D229"/>
  <c r="C229"/>
  <c r="A229"/>
  <c r="I228"/>
  <c r="B228"/>
  <c r="A229" i="12"/>
  <c r="D229"/>
  <c r="G230" i="36" l="1"/>
  <c r="F230"/>
  <c r="H230" s="1"/>
  <c r="E230"/>
  <c r="D230"/>
  <c r="C230"/>
  <c r="A230"/>
  <c r="I229"/>
  <c r="B229"/>
  <c r="G230" i="35"/>
  <c r="F230"/>
  <c r="H230" s="1"/>
  <c r="E230"/>
  <c r="D230"/>
  <c r="C230"/>
  <c r="A230"/>
  <c r="I229"/>
  <c r="B229"/>
  <c r="A230" i="12"/>
  <c r="D230"/>
  <c r="G231" i="35" l="1"/>
  <c r="F231"/>
  <c r="H231" s="1"/>
  <c r="E231"/>
  <c r="D231"/>
  <c r="C231"/>
  <c r="A231"/>
  <c r="I230"/>
  <c r="B230"/>
  <c r="G231" i="36"/>
  <c r="F231"/>
  <c r="H231" s="1"/>
  <c r="E231"/>
  <c r="D231"/>
  <c r="C231"/>
  <c r="A231"/>
  <c r="I230"/>
  <c r="B230"/>
  <c r="A231" i="12"/>
  <c r="D231"/>
  <c r="G232" i="36" l="1"/>
  <c r="F232"/>
  <c r="H232" s="1"/>
  <c r="E232"/>
  <c r="D232"/>
  <c r="C232"/>
  <c r="A232"/>
  <c r="I231"/>
  <c r="B231"/>
  <c r="G232" i="35"/>
  <c r="F232"/>
  <c r="H232" s="1"/>
  <c r="E232"/>
  <c r="D232"/>
  <c r="C232"/>
  <c r="A232"/>
  <c r="I231"/>
  <c r="B231"/>
  <c r="A232" i="12"/>
  <c r="D232"/>
  <c r="G233" i="35" l="1"/>
  <c r="F233"/>
  <c r="H233" s="1"/>
  <c r="E233"/>
  <c r="D233"/>
  <c r="C233"/>
  <c r="A233"/>
  <c r="I232"/>
  <c r="B232"/>
  <c r="G233" i="36"/>
  <c r="F233"/>
  <c r="H233" s="1"/>
  <c r="E233"/>
  <c r="D233"/>
  <c r="C233"/>
  <c r="A233"/>
  <c r="I232"/>
  <c r="B232"/>
  <c r="A233" i="12"/>
  <c r="D233"/>
  <c r="G234" i="36" l="1"/>
  <c r="F234"/>
  <c r="H234" s="1"/>
  <c r="E234"/>
  <c r="D234"/>
  <c r="C234"/>
  <c r="A234"/>
  <c r="I233"/>
  <c r="B233"/>
  <c r="G234" i="35"/>
  <c r="F234"/>
  <c r="H234" s="1"/>
  <c r="E234"/>
  <c r="D234"/>
  <c r="C234"/>
  <c r="A234"/>
  <c r="I233"/>
  <c r="B233"/>
  <c r="A234" i="12"/>
  <c r="D234"/>
  <c r="G235" i="35" l="1"/>
  <c r="F235"/>
  <c r="H235" s="1"/>
  <c r="E235"/>
  <c r="D235"/>
  <c r="C235"/>
  <c r="A235"/>
  <c r="I234"/>
  <c r="B234"/>
  <c r="G235" i="36"/>
  <c r="F235"/>
  <c r="H235" s="1"/>
  <c r="E235"/>
  <c r="D235"/>
  <c r="C235"/>
  <c r="A235"/>
  <c r="I234"/>
  <c r="B234"/>
  <c r="A235" i="12"/>
  <c r="D235"/>
  <c r="G236" i="36" l="1"/>
  <c r="F236"/>
  <c r="H236" s="1"/>
  <c r="E236"/>
  <c r="D236"/>
  <c r="C236"/>
  <c r="A236"/>
  <c r="I235"/>
  <c r="B235"/>
  <c r="G236" i="35"/>
  <c r="F236"/>
  <c r="H236" s="1"/>
  <c r="E236"/>
  <c r="D236"/>
  <c r="C236"/>
  <c r="A236"/>
  <c r="I235"/>
  <c r="B235"/>
  <c r="A236" i="12"/>
  <c r="D236"/>
  <c r="G237" i="35" l="1"/>
  <c r="F237"/>
  <c r="H237" s="1"/>
  <c r="E237"/>
  <c r="D237"/>
  <c r="C237"/>
  <c r="A237"/>
  <c r="I236"/>
  <c r="B236"/>
  <c r="G237" i="36"/>
  <c r="F237"/>
  <c r="H237" s="1"/>
  <c r="E237"/>
  <c r="D237"/>
  <c r="C237"/>
  <c r="A237"/>
  <c r="I236"/>
  <c r="B236"/>
  <c r="A237" i="12"/>
  <c r="D237"/>
  <c r="G238" i="36" l="1"/>
  <c r="F238"/>
  <c r="H238" s="1"/>
  <c r="E238"/>
  <c r="D238"/>
  <c r="C238"/>
  <c r="A238"/>
  <c r="I237"/>
  <c r="B237"/>
  <c r="G238" i="35"/>
  <c r="F238"/>
  <c r="H238" s="1"/>
  <c r="E238"/>
  <c r="D238"/>
  <c r="C238"/>
  <c r="A238"/>
  <c r="I237"/>
  <c r="B237"/>
  <c r="A238" i="12"/>
  <c r="D238"/>
  <c r="G239" i="35" l="1"/>
  <c r="F239"/>
  <c r="H239" s="1"/>
  <c r="E239"/>
  <c r="D239"/>
  <c r="C239"/>
  <c r="A239"/>
  <c r="I238"/>
  <c r="B238"/>
  <c r="G239" i="36"/>
  <c r="F239"/>
  <c r="H239" s="1"/>
  <c r="E239"/>
  <c r="D239"/>
  <c r="C239"/>
  <c r="A239"/>
  <c r="I238"/>
  <c r="B238"/>
  <c r="A239" i="12"/>
  <c r="D239"/>
  <c r="G240" i="36" l="1"/>
  <c r="F240"/>
  <c r="H240" s="1"/>
  <c r="E240"/>
  <c r="D240"/>
  <c r="C240"/>
  <c r="A240"/>
  <c r="I239"/>
  <c r="B239"/>
  <c r="G240" i="35"/>
  <c r="F240"/>
  <c r="H240" s="1"/>
  <c r="E240"/>
  <c r="D240"/>
  <c r="C240"/>
  <c r="A240"/>
  <c r="I239"/>
  <c r="B239"/>
  <c r="A240" i="12"/>
  <c r="D240"/>
  <c r="G241" i="35" l="1"/>
  <c r="F241"/>
  <c r="H241" s="1"/>
  <c r="E241"/>
  <c r="D241"/>
  <c r="C241"/>
  <c r="A241"/>
  <c r="I240"/>
  <c r="B240"/>
  <c r="G241" i="36"/>
  <c r="F241"/>
  <c r="H241" s="1"/>
  <c r="E241"/>
  <c r="D241"/>
  <c r="C241"/>
  <c r="A241"/>
  <c r="I240"/>
  <c r="B240"/>
  <c r="A241" i="12"/>
  <c r="D241"/>
  <c r="G242" i="36" l="1"/>
  <c r="F242"/>
  <c r="H242" s="1"/>
  <c r="E242"/>
  <c r="D242"/>
  <c r="C242"/>
  <c r="A242"/>
  <c r="I241"/>
  <c r="B241"/>
  <c r="G242" i="35"/>
  <c r="F242"/>
  <c r="H242" s="1"/>
  <c r="E242"/>
  <c r="D242"/>
  <c r="C242"/>
  <c r="A242"/>
  <c r="I241"/>
  <c r="B241"/>
  <c r="A242" i="12"/>
  <c r="D242"/>
  <c r="G243" i="35" l="1"/>
  <c r="F243"/>
  <c r="H243" s="1"/>
  <c r="E243"/>
  <c r="D243"/>
  <c r="C243"/>
  <c r="A243"/>
  <c r="I242"/>
  <c r="B242"/>
  <c r="G243" i="36"/>
  <c r="F243"/>
  <c r="H243" s="1"/>
  <c r="E243"/>
  <c r="D243"/>
  <c r="C243"/>
  <c r="A243"/>
  <c r="I242"/>
  <c r="B242"/>
  <c r="A243" i="12"/>
  <c r="D243"/>
  <c r="G244" i="36" l="1"/>
  <c r="F244"/>
  <c r="H244" s="1"/>
  <c r="E244"/>
  <c r="D244"/>
  <c r="C244"/>
  <c r="A244"/>
  <c r="I243"/>
  <c r="B243"/>
  <c r="G244" i="35"/>
  <c r="F244"/>
  <c r="H244" s="1"/>
  <c r="E244"/>
  <c r="D244"/>
  <c r="C244"/>
  <c r="A244"/>
  <c r="I243"/>
  <c r="B243"/>
  <c r="A244" i="12"/>
  <c r="D244"/>
  <c r="G245" i="35" l="1"/>
  <c r="F245"/>
  <c r="H245" s="1"/>
  <c r="E245"/>
  <c r="D245"/>
  <c r="C245"/>
  <c r="A245"/>
  <c r="I244"/>
  <c r="B244"/>
  <c r="G245" i="36"/>
  <c r="F245"/>
  <c r="H245" s="1"/>
  <c r="E245"/>
  <c r="D245"/>
  <c r="C245"/>
  <c r="A245"/>
  <c r="I244"/>
  <c r="B244"/>
  <c r="A245" i="12"/>
  <c r="D245"/>
  <c r="G246" i="36" l="1"/>
  <c r="F246"/>
  <c r="H246" s="1"/>
  <c r="E246"/>
  <c r="D246"/>
  <c r="C246"/>
  <c r="A246"/>
  <c r="I245"/>
  <c r="B245"/>
  <c r="G246" i="35"/>
  <c r="F246"/>
  <c r="H246" s="1"/>
  <c r="E246"/>
  <c r="D246"/>
  <c r="C246"/>
  <c r="A246"/>
  <c r="I245"/>
  <c r="B245"/>
  <c r="A246" i="12"/>
  <c r="D246"/>
  <c r="G247" i="35" l="1"/>
  <c r="F247"/>
  <c r="H247" s="1"/>
  <c r="E247"/>
  <c r="D247"/>
  <c r="C247"/>
  <c r="A247"/>
  <c r="I246"/>
  <c r="B246"/>
  <c r="G247" i="36"/>
  <c r="F247"/>
  <c r="H247" s="1"/>
  <c r="E247"/>
  <c r="D247"/>
  <c r="C247"/>
  <c r="A247"/>
  <c r="I246"/>
  <c r="B246"/>
  <c r="A247" i="12"/>
  <c r="D247"/>
  <c r="G248" i="36" l="1"/>
  <c r="F248"/>
  <c r="H248" s="1"/>
  <c r="E248"/>
  <c r="D248"/>
  <c r="C248"/>
  <c r="A248"/>
  <c r="I247"/>
  <c r="B247"/>
  <c r="G248" i="35"/>
  <c r="F248"/>
  <c r="H248" s="1"/>
  <c r="E248"/>
  <c r="D248"/>
  <c r="C248"/>
  <c r="A248"/>
  <c r="I247"/>
  <c r="B247"/>
  <c r="A248" i="12"/>
  <c r="D248"/>
  <c r="G249" i="35" l="1"/>
  <c r="F249"/>
  <c r="H249" s="1"/>
  <c r="E249"/>
  <c r="D249"/>
  <c r="C249"/>
  <c r="A249"/>
  <c r="I248"/>
  <c r="B248"/>
  <c r="G249" i="36"/>
  <c r="F249"/>
  <c r="H249" s="1"/>
  <c r="E249"/>
  <c r="D249"/>
  <c r="C249"/>
  <c r="A249"/>
  <c r="I248"/>
  <c r="B248"/>
  <c r="A249" i="12"/>
  <c r="D249"/>
  <c r="G250" i="36" l="1"/>
  <c r="F250"/>
  <c r="H250" s="1"/>
  <c r="E250"/>
  <c r="D250"/>
  <c r="C250"/>
  <c r="A250"/>
  <c r="I249"/>
  <c r="B249"/>
  <c r="G250" i="35"/>
  <c r="F250"/>
  <c r="H250" s="1"/>
  <c r="E250"/>
  <c r="D250"/>
  <c r="C250"/>
  <c r="A250"/>
  <c r="I249"/>
  <c r="B249"/>
  <c r="A250" i="12"/>
  <c r="D250"/>
  <c r="G251" i="35" l="1"/>
  <c r="F251"/>
  <c r="H251" s="1"/>
  <c r="E251"/>
  <c r="D251"/>
  <c r="C251"/>
  <c r="A251"/>
  <c r="I250"/>
  <c r="B250"/>
  <c r="G251" i="36"/>
  <c r="F251"/>
  <c r="H251" s="1"/>
  <c r="E251"/>
  <c r="D251"/>
  <c r="C251"/>
  <c r="A251"/>
  <c r="I250"/>
  <c r="B250"/>
  <c r="A251" i="12"/>
  <c r="D251"/>
  <c r="G252" i="36" l="1"/>
  <c r="F252"/>
  <c r="H252" s="1"/>
  <c r="E252"/>
  <c r="D252"/>
  <c r="C252"/>
  <c r="A252"/>
  <c r="I251"/>
  <c r="B251"/>
  <c r="G252" i="35"/>
  <c r="F252"/>
  <c r="H252" s="1"/>
  <c r="E252"/>
  <c r="D252"/>
  <c r="C252"/>
  <c r="A252"/>
  <c r="I251"/>
  <c r="B251"/>
  <c r="A252" i="12"/>
  <c r="D252"/>
  <c r="G253" i="35" l="1"/>
  <c r="F253"/>
  <c r="H253" s="1"/>
  <c r="E253"/>
  <c r="D253"/>
  <c r="C253"/>
  <c r="A253"/>
  <c r="I252"/>
  <c r="B252"/>
  <c r="G253" i="36"/>
  <c r="F253"/>
  <c r="H253" s="1"/>
  <c r="E253"/>
  <c r="D253"/>
  <c r="C253"/>
  <c r="A253"/>
  <c r="I252"/>
  <c r="B252"/>
  <c r="A253" i="12"/>
  <c r="D253"/>
  <c r="G254" i="36" l="1"/>
  <c r="F254"/>
  <c r="H254" s="1"/>
  <c r="E254"/>
  <c r="D254"/>
  <c r="C254"/>
  <c r="A254"/>
  <c r="I253"/>
  <c r="B253"/>
  <c r="G254" i="35"/>
  <c r="F254"/>
  <c r="H254" s="1"/>
  <c r="E254"/>
  <c r="D254"/>
  <c r="C254"/>
  <c r="A254"/>
  <c r="I253"/>
  <c r="B253"/>
  <c r="A254" i="12"/>
  <c r="D254"/>
  <c r="G255" i="35" l="1"/>
  <c r="F255"/>
  <c r="H255" s="1"/>
  <c r="E255"/>
  <c r="D255"/>
  <c r="C255"/>
  <c r="A255"/>
  <c r="I254"/>
  <c r="B254"/>
  <c r="G255" i="36"/>
  <c r="F255"/>
  <c r="H255" s="1"/>
  <c r="E255"/>
  <c r="D255"/>
  <c r="C255"/>
  <c r="A255"/>
  <c r="I254"/>
  <c r="B254"/>
  <c r="A255" i="12"/>
  <c r="D255"/>
  <c r="G256" i="36" l="1"/>
  <c r="F256"/>
  <c r="H256" s="1"/>
  <c r="E256"/>
  <c r="D256"/>
  <c r="C256"/>
  <c r="A256"/>
  <c r="I255"/>
  <c r="B255"/>
  <c r="G256" i="35"/>
  <c r="F256"/>
  <c r="H256" s="1"/>
  <c r="E256"/>
  <c r="D256"/>
  <c r="C256"/>
  <c r="A256"/>
  <c r="I255"/>
  <c r="B255"/>
  <c r="A256" i="12"/>
  <c r="D256"/>
  <c r="G257" i="35" l="1"/>
  <c r="F257"/>
  <c r="H257" s="1"/>
  <c r="E257"/>
  <c r="D257"/>
  <c r="C257"/>
  <c r="A257"/>
  <c r="I256"/>
  <c r="B256"/>
  <c r="G257" i="36"/>
  <c r="F257"/>
  <c r="H257" s="1"/>
  <c r="E257"/>
  <c r="D257"/>
  <c r="C257"/>
  <c r="A257"/>
  <c r="I256"/>
  <c r="B256"/>
  <c r="A257" i="12"/>
  <c r="D257"/>
  <c r="G258" i="36" l="1"/>
  <c r="F258"/>
  <c r="H258" s="1"/>
  <c r="E258"/>
  <c r="D258"/>
  <c r="C258"/>
  <c r="A258"/>
  <c r="I257"/>
  <c r="B257"/>
  <c r="G258" i="35"/>
  <c r="F258"/>
  <c r="H258" s="1"/>
  <c r="E258"/>
  <c r="D258"/>
  <c r="C258"/>
  <c r="A258"/>
  <c r="I257"/>
  <c r="B257"/>
  <c r="A258" i="12"/>
  <c r="D258"/>
  <c r="G259" i="35" l="1"/>
  <c r="F259"/>
  <c r="H259" s="1"/>
  <c r="E259"/>
  <c r="D259"/>
  <c r="C259"/>
  <c r="A259"/>
  <c r="I258"/>
  <c r="B258"/>
  <c r="G259" i="36"/>
  <c r="F259"/>
  <c r="H259" s="1"/>
  <c r="E259"/>
  <c r="D259"/>
  <c r="C259"/>
  <c r="A259"/>
  <c r="I258"/>
  <c r="B258"/>
  <c r="A259" i="12"/>
  <c r="D259"/>
  <c r="G260" i="36" l="1"/>
  <c r="F260"/>
  <c r="H260" s="1"/>
  <c r="E260"/>
  <c r="D260"/>
  <c r="C260"/>
  <c r="A260"/>
  <c r="I259"/>
  <c r="B259"/>
  <c r="G260" i="35"/>
  <c r="F260"/>
  <c r="H260" s="1"/>
  <c r="E260"/>
  <c r="D260"/>
  <c r="C260"/>
  <c r="A260"/>
  <c r="I259"/>
  <c r="B259"/>
  <c r="A260" i="12"/>
  <c r="D260"/>
  <c r="G261" i="35" l="1"/>
  <c r="F261"/>
  <c r="H261" s="1"/>
  <c r="E261"/>
  <c r="D261"/>
  <c r="C261"/>
  <c r="A261"/>
  <c r="I260"/>
  <c r="B260"/>
  <c r="G261" i="36"/>
  <c r="F261"/>
  <c r="H261" s="1"/>
  <c r="E261"/>
  <c r="D261"/>
  <c r="C261"/>
  <c r="A261"/>
  <c r="I260"/>
  <c r="B260"/>
  <c r="A261" i="12"/>
  <c r="D261"/>
  <c r="G262" i="36" l="1"/>
  <c r="F262"/>
  <c r="H262" s="1"/>
  <c r="E262"/>
  <c r="D262"/>
  <c r="C262"/>
  <c r="A262"/>
  <c r="I261"/>
  <c r="B261"/>
  <c r="G262" i="35"/>
  <c r="F262"/>
  <c r="H262" s="1"/>
  <c r="E262"/>
  <c r="D262"/>
  <c r="C262"/>
  <c r="A262"/>
  <c r="I261"/>
  <c r="B261"/>
  <c r="A262" i="12"/>
  <c r="D262"/>
  <c r="G263" i="35" l="1"/>
  <c r="F263"/>
  <c r="H263" s="1"/>
  <c r="E263"/>
  <c r="D263"/>
  <c r="C263"/>
  <c r="A263"/>
  <c r="I262"/>
  <c r="B262"/>
  <c r="G263" i="36"/>
  <c r="F263"/>
  <c r="H263" s="1"/>
  <c r="E263"/>
  <c r="D263"/>
  <c r="C263"/>
  <c r="A263"/>
  <c r="I262"/>
  <c r="B262"/>
  <c r="A263" i="12"/>
  <c r="D263"/>
  <c r="G264" i="36" l="1"/>
  <c r="F264"/>
  <c r="H264" s="1"/>
  <c r="E264"/>
  <c r="D264"/>
  <c r="C264"/>
  <c r="A264"/>
  <c r="I263"/>
  <c r="B263"/>
  <c r="G264" i="35"/>
  <c r="F264"/>
  <c r="H264" s="1"/>
  <c r="E264"/>
  <c r="D264"/>
  <c r="C264"/>
  <c r="A264"/>
  <c r="I263"/>
  <c r="B263"/>
  <c r="A264" i="12"/>
  <c r="D264"/>
  <c r="G265" i="35" l="1"/>
  <c r="F265"/>
  <c r="H265" s="1"/>
  <c r="E265"/>
  <c r="D265"/>
  <c r="C265"/>
  <c r="A265"/>
  <c r="I264"/>
  <c r="B264"/>
  <c r="G265" i="36"/>
  <c r="F265"/>
  <c r="H265" s="1"/>
  <c r="E265"/>
  <c r="D265"/>
  <c r="C265"/>
  <c r="A265"/>
  <c r="I264"/>
  <c r="B264"/>
  <c r="A265" i="12"/>
  <c r="D265"/>
  <c r="G266" i="36" l="1"/>
  <c r="F266"/>
  <c r="H266" s="1"/>
  <c r="E266"/>
  <c r="D266"/>
  <c r="C266"/>
  <c r="A266"/>
  <c r="I265"/>
  <c r="B265"/>
  <c r="G266" i="35"/>
  <c r="F266"/>
  <c r="H266" s="1"/>
  <c r="E266"/>
  <c r="D266"/>
  <c r="C266"/>
  <c r="A266"/>
  <c r="I265"/>
  <c r="B265"/>
  <c r="A266" i="12"/>
  <c r="D266"/>
  <c r="G267" i="35" l="1"/>
  <c r="F267"/>
  <c r="H267" s="1"/>
  <c r="E267"/>
  <c r="D267"/>
  <c r="C267"/>
  <c r="A267"/>
  <c r="I266"/>
  <c r="B266"/>
  <c r="G267" i="36"/>
  <c r="F267"/>
  <c r="H267" s="1"/>
  <c r="E267"/>
  <c r="D267"/>
  <c r="C267"/>
  <c r="A267"/>
  <c r="I266"/>
  <c r="B266"/>
  <c r="A267" i="12"/>
  <c r="D267"/>
  <c r="G268" i="36" l="1"/>
  <c r="F268"/>
  <c r="H268" s="1"/>
  <c r="E268"/>
  <c r="D268"/>
  <c r="C268"/>
  <c r="A268"/>
  <c r="I267"/>
  <c r="B267"/>
  <c r="G268" i="35"/>
  <c r="F268"/>
  <c r="H268" s="1"/>
  <c r="E268"/>
  <c r="D268"/>
  <c r="C268"/>
  <c r="A268"/>
  <c r="I267"/>
  <c r="B267"/>
  <c r="A268" i="12"/>
  <c r="D268"/>
  <c r="G269" i="35" l="1"/>
  <c r="F269"/>
  <c r="H269" s="1"/>
  <c r="E269"/>
  <c r="D269"/>
  <c r="C269"/>
  <c r="A269"/>
  <c r="I268"/>
  <c r="B268"/>
  <c r="G269" i="36"/>
  <c r="F269"/>
  <c r="H269" s="1"/>
  <c r="E269"/>
  <c r="D269"/>
  <c r="C269"/>
  <c r="A269"/>
  <c r="I268"/>
  <c r="B268"/>
  <c r="A269" i="12"/>
  <c r="D269"/>
  <c r="G270" i="36" l="1"/>
  <c r="F270"/>
  <c r="H270" s="1"/>
  <c r="E270"/>
  <c r="D270"/>
  <c r="C270"/>
  <c r="A270"/>
  <c r="I269"/>
  <c r="B269"/>
  <c r="G270" i="35"/>
  <c r="F270"/>
  <c r="H270" s="1"/>
  <c r="E270"/>
  <c r="D270"/>
  <c r="C270"/>
  <c r="A270"/>
  <c r="I269"/>
  <c r="B269"/>
  <c r="A270" i="12"/>
  <c r="D270"/>
  <c r="G271" i="35" l="1"/>
  <c r="F271"/>
  <c r="H271" s="1"/>
  <c r="E271"/>
  <c r="D271"/>
  <c r="C271"/>
  <c r="A271"/>
  <c r="I270"/>
  <c r="B270"/>
  <c r="G271" i="36"/>
  <c r="F271"/>
  <c r="H271" s="1"/>
  <c r="E271"/>
  <c r="D271"/>
  <c r="C271"/>
  <c r="A271"/>
  <c r="I270"/>
  <c r="B270"/>
  <c r="A271" i="12"/>
  <c r="D271"/>
  <c r="G272" i="36" l="1"/>
  <c r="F272"/>
  <c r="H272" s="1"/>
  <c r="E272"/>
  <c r="D272"/>
  <c r="C272"/>
  <c r="A272"/>
  <c r="I271"/>
  <c r="B271"/>
  <c r="G272" i="35"/>
  <c r="F272"/>
  <c r="H272" s="1"/>
  <c r="E272"/>
  <c r="D272"/>
  <c r="C272"/>
  <c r="A272"/>
  <c r="I271"/>
  <c r="B271"/>
  <c r="A272" i="12"/>
  <c r="D272"/>
  <c r="G273" i="35" l="1"/>
  <c r="F273"/>
  <c r="H273" s="1"/>
  <c r="E273"/>
  <c r="D273"/>
  <c r="C273"/>
  <c r="A273"/>
  <c r="I272"/>
  <c r="B272"/>
  <c r="G273" i="36"/>
  <c r="F273"/>
  <c r="H273" s="1"/>
  <c r="E273"/>
  <c r="D273"/>
  <c r="C273"/>
  <c r="A273"/>
  <c r="I272"/>
  <c r="B272"/>
  <c r="A273" i="12"/>
  <c r="D273"/>
  <c r="G274" i="36" l="1"/>
  <c r="F274"/>
  <c r="H274" s="1"/>
  <c r="E274"/>
  <c r="D274"/>
  <c r="C274"/>
  <c r="A274"/>
  <c r="I273"/>
  <c r="B273"/>
  <c r="G274" i="35"/>
  <c r="F274"/>
  <c r="H274" s="1"/>
  <c r="E274"/>
  <c r="D274"/>
  <c r="C274"/>
  <c r="A274"/>
  <c r="I273"/>
  <c r="B273"/>
  <c r="A274" i="12"/>
  <c r="D274"/>
  <c r="G275" i="35" l="1"/>
  <c r="F275"/>
  <c r="H275" s="1"/>
  <c r="E275"/>
  <c r="D275"/>
  <c r="C275"/>
  <c r="A275"/>
  <c r="I274"/>
  <c r="B274"/>
  <c r="G275" i="36"/>
  <c r="F275"/>
  <c r="H275" s="1"/>
  <c r="E275"/>
  <c r="D275"/>
  <c r="C275"/>
  <c r="A275"/>
  <c r="I274"/>
  <c r="B274"/>
  <c r="A275" i="12"/>
  <c r="D275"/>
  <c r="G276" i="36" l="1"/>
  <c r="F276"/>
  <c r="H276" s="1"/>
  <c r="E276"/>
  <c r="D276"/>
  <c r="C276"/>
  <c r="A276"/>
  <c r="I275"/>
  <c r="B275"/>
  <c r="G276" i="35"/>
  <c r="F276"/>
  <c r="H276" s="1"/>
  <c r="E276"/>
  <c r="D276"/>
  <c r="C276"/>
  <c r="A276"/>
  <c r="I275"/>
  <c r="B275"/>
  <c r="A276" i="12"/>
  <c r="D276"/>
  <c r="G277" i="35" l="1"/>
  <c r="F277"/>
  <c r="H277" s="1"/>
  <c r="E277"/>
  <c r="D277"/>
  <c r="C277"/>
  <c r="A277"/>
  <c r="I276"/>
  <c r="B276"/>
  <c r="G277" i="36"/>
  <c r="F277"/>
  <c r="H277" s="1"/>
  <c r="E277"/>
  <c r="D277"/>
  <c r="C277"/>
  <c r="A277"/>
  <c r="I276"/>
  <c r="B276"/>
  <c r="A277" i="12"/>
  <c r="D277"/>
  <c r="G278" i="36" l="1"/>
  <c r="F278"/>
  <c r="H278" s="1"/>
  <c r="E278"/>
  <c r="D278"/>
  <c r="C278"/>
  <c r="A278"/>
  <c r="I277"/>
  <c r="B277"/>
  <c r="G278" i="35"/>
  <c r="F278"/>
  <c r="H278" s="1"/>
  <c r="E278"/>
  <c r="D278"/>
  <c r="C278"/>
  <c r="A278"/>
  <c r="I277"/>
  <c r="B277"/>
  <c r="A278" i="12"/>
  <c r="D278"/>
  <c r="G279" i="35" l="1"/>
  <c r="F279"/>
  <c r="H279" s="1"/>
  <c r="E279"/>
  <c r="D279"/>
  <c r="C279"/>
  <c r="A279"/>
  <c r="I278"/>
  <c r="B278"/>
  <c r="G279" i="36"/>
  <c r="F279"/>
  <c r="H279" s="1"/>
  <c r="E279"/>
  <c r="D279"/>
  <c r="C279"/>
  <c r="A279"/>
  <c r="I278"/>
  <c r="B278"/>
  <c r="A279" i="12"/>
  <c r="D279"/>
  <c r="G280" i="36" l="1"/>
  <c r="F280"/>
  <c r="H280" s="1"/>
  <c r="E280"/>
  <c r="D280"/>
  <c r="C280"/>
  <c r="A280"/>
  <c r="I279"/>
  <c r="B279"/>
  <c r="G280" i="35"/>
  <c r="F280"/>
  <c r="H280" s="1"/>
  <c r="E280"/>
  <c r="D280"/>
  <c r="C280"/>
  <c r="A280"/>
  <c r="I279"/>
  <c r="B279"/>
  <c r="A280" i="12"/>
  <c r="D280"/>
  <c r="G281" i="35" l="1"/>
  <c r="F281"/>
  <c r="H281" s="1"/>
  <c r="E281"/>
  <c r="D281"/>
  <c r="C281"/>
  <c r="A281"/>
  <c r="I280"/>
  <c r="B280"/>
  <c r="G281" i="36"/>
  <c r="F281"/>
  <c r="H281" s="1"/>
  <c r="E281"/>
  <c r="D281"/>
  <c r="C281"/>
  <c r="A281"/>
  <c r="I280"/>
  <c r="B280"/>
  <c r="A281" i="12"/>
  <c r="D281"/>
  <c r="G282" i="36" l="1"/>
  <c r="F282"/>
  <c r="H282" s="1"/>
  <c r="E282"/>
  <c r="D282"/>
  <c r="C282"/>
  <c r="A282"/>
  <c r="I281"/>
  <c r="B281"/>
  <c r="G282" i="35"/>
  <c r="F282"/>
  <c r="H282" s="1"/>
  <c r="E282"/>
  <c r="D282"/>
  <c r="C282"/>
  <c r="A282"/>
  <c r="I281"/>
  <c r="B281"/>
  <c r="A282" i="12"/>
  <c r="D282"/>
  <c r="G283" i="35" l="1"/>
  <c r="F283"/>
  <c r="H283" s="1"/>
  <c r="E283"/>
  <c r="D283"/>
  <c r="C283"/>
  <c r="A283"/>
  <c r="I282"/>
  <c r="B282"/>
  <c r="G283" i="36"/>
  <c r="F283"/>
  <c r="H283" s="1"/>
  <c r="E283"/>
  <c r="D283"/>
  <c r="C283"/>
  <c r="A283"/>
  <c r="I282"/>
  <c r="B282"/>
  <c r="A283" i="12"/>
  <c r="D283"/>
  <c r="G284" i="36" l="1"/>
  <c r="F284"/>
  <c r="H284" s="1"/>
  <c r="E284"/>
  <c r="D284"/>
  <c r="C284"/>
  <c r="A284"/>
  <c r="I283"/>
  <c r="B283"/>
  <c r="G284" i="35"/>
  <c r="F284"/>
  <c r="H284" s="1"/>
  <c r="E284"/>
  <c r="D284"/>
  <c r="C284"/>
  <c r="A284"/>
  <c r="I283"/>
  <c r="B283"/>
  <c r="A284" i="12"/>
  <c r="D284"/>
  <c r="G285" i="35" l="1"/>
  <c r="F285"/>
  <c r="H285" s="1"/>
  <c r="E285"/>
  <c r="D285"/>
  <c r="C285"/>
  <c r="A285"/>
  <c r="I284"/>
  <c r="B284"/>
  <c r="G285" i="36"/>
  <c r="F285"/>
  <c r="H285" s="1"/>
  <c r="E285"/>
  <c r="D285"/>
  <c r="C285"/>
  <c r="A285"/>
  <c r="I284"/>
  <c r="B284"/>
  <c r="A285" i="12"/>
  <c r="D285"/>
  <c r="G286" i="36" l="1"/>
  <c r="F286"/>
  <c r="H286" s="1"/>
  <c r="E286"/>
  <c r="D286"/>
  <c r="C286"/>
  <c r="A286"/>
  <c r="I285"/>
  <c r="B285"/>
  <c r="G286" i="35"/>
  <c r="F286"/>
  <c r="H286" s="1"/>
  <c r="E286"/>
  <c r="D286"/>
  <c r="C286"/>
  <c r="A286"/>
  <c r="I285"/>
  <c r="B285"/>
  <c r="A286" i="12"/>
  <c r="D286"/>
  <c r="G287" i="35" l="1"/>
  <c r="F287"/>
  <c r="H287" s="1"/>
  <c r="E287"/>
  <c r="D287"/>
  <c r="C287"/>
  <c r="A287"/>
  <c r="I286"/>
  <c r="B286"/>
  <c r="G287" i="36"/>
  <c r="F287"/>
  <c r="H287" s="1"/>
  <c r="E287"/>
  <c r="D287"/>
  <c r="C287"/>
  <c r="A287"/>
  <c r="I286"/>
  <c r="B286"/>
  <c r="A287" i="12"/>
  <c r="D287"/>
  <c r="G288" i="36" l="1"/>
  <c r="F288"/>
  <c r="H288" s="1"/>
  <c r="E288"/>
  <c r="D288"/>
  <c r="C288"/>
  <c r="A288"/>
  <c r="I287"/>
  <c r="B287"/>
  <c r="G288" i="35"/>
  <c r="F288"/>
  <c r="H288" s="1"/>
  <c r="E288"/>
  <c r="D288"/>
  <c r="C288"/>
  <c r="A288"/>
  <c r="I287"/>
  <c r="B287"/>
  <c r="A288" i="12"/>
  <c r="D288"/>
  <c r="G289" i="35" l="1"/>
  <c r="F289"/>
  <c r="H289" s="1"/>
  <c r="E289"/>
  <c r="D289"/>
  <c r="C289"/>
  <c r="A289"/>
  <c r="I288"/>
  <c r="B288"/>
  <c r="G289" i="36"/>
  <c r="F289"/>
  <c r="H289" s="1"/>
  <c r="E289"/>
  <c r="D289"/>
  <c r="C289"/>
  <c r="A289"/>
  <c r="I288"/>
  <c r="B288"/>
  <c r="A289" i="12"/>
  <c r="D289"/>
  <c r="G290" i="36" l="1"/>
  <c r="F290"/>
  <c r="H290" s="1"/>
  <c r="E290"/>
  <c r="D290"/>
  <c r="C290"/>
  <c r="A290"/>
  <c r="I289"/>
  <c r="B289"/>
  <c r="G290" i="35"/>
  <c r="F290"/>
  <c r="H290" s="1"/>
  <c r="E290"/>
  <c r="D290"/>
  <c r="C290"/>
  <c r="A290"/>
  <c r="I289"/>
  <c r="B289"/>
  <c r="A290" i="12"/>
  <c r="D290"/>
  <c r="G291" i="35" l="1"/>
  <c r="F291"/>
  <c r="H291" s="1"/>
  <c r="E291"/>
  <c r="D291"/>
  <c r="C291"/>
  <c r="A291"/>
  <c r="I290"/>
  <c r="B290"/>
  <c r="G291" i="36"/>
  <c r="F291"/>
  <c r="H291" s="1"/>
  <c r="E291"/>
  <c r="D291"/>
  <c r="C291"/>
  <c r="A291"/>
  <c r="I290"/>
  <c r="B290"/>
  <c r="A291" i="12"/>
  <c r="D291"/>
  <c r="G292" i="36" l="1"/>
  <c r="F292"/>
  <c r="H292" s="1"/>
  <c r="E292"/>
  <c r="D292"/>
  <c r="C292"/>
  <c r="A292"/>
  <c r="I291"/>
  <c r="B291"/>
  <c r="G292" i="35"/>
  <c r="F292"/>
  <c r="H292" s="1"/>
  <c r="E292"/>
  <c r="D292"/>
  <c r="C292"/>
  <c r="A292"/>
  <c r="I291"/>
  <c r="B291"/>
  <c r="A292" i="12"/>
  <c r="D292"/>
  <c r="G293" i="35" l="1"/>
  <c r="F293"/>
  <c r="H293" s="1"/>
  <c r="E293"/>
  <c r="D293"/>
  <c r="C293"/>
  <c r="A293"/>
  <c r="I292"/>
  <c r="B292"/>
  <c r="G293" i="36"/>
  <c r="F293"/>
  <c r="H293" s="1"/>
  <c r="E293"/>
  <c r="D293"/>
  <c r="C293"/>
  <c r="A293"/>
  <c r="I292"/>
  <c r="B292"/>
  <c r="A293" i="12"/>
  <c r="D293"/>
  <c r="G294" i="36" l="1"/>
  <c r="F294"/>
  <c r="H294" s="1"/>
  <c r="E294"/>
  <c r="D294"/>
  <c r="C294"/>
  <c r="A294"/>
  <c r="I293"/>
  <c r="B293"/>
  <c r="G294" i="35"/>
  <c r="F294"/>
  <c r="H294" s="1"/>
  <c r="E294"/>
  <c r="D294"/>
  <c r="C294"/>
  <c r="A294"/>
  <c r="I293"/>
  <c r="B293"/>
  <c r="A294" i="12"/>
  <c r="D294"/>
  <c r="G295" i="35" l="1"/>
  <c r="F295"/>
  <c r="H295" s="1"/>
  <c r="E295"/>
  <c r="D295"/>
  <c r="C295"/>
  <c r="A295"/>
  <c r="I294"/>
  <c r="B294"/>
  <c r="G295" i="36"/>
  <c r="F295"/>
  <c r="H295" s="1"/>
  <c r="E295"/>
  <c r="D295"/>
  <c r="C295"/>
  <c r="A295"/>
  <c r="I294"/>
  <c r="B294"/>
  <c r="A295" i="12"/>
  <c r="D295"/>
  <c r="G296" i="36" l="1"/>
  <c r="F296"/>
  <c r="H296" s="1"/>
  <c r="E296"/>
  <c r="D296"/>
  <c r="C296"/>
  <c r="A296"/>
  <c r="I295"/>
  <c r="B295"/>
  <c r="G296" i="35"/>
  <c r="F296"/>
  <c r="H296" s="1"/>
  <c r="E296"/>
  <c r="D296"/>
  <c r="C296"/>
  <c r="A296"/>
  <c r="I295"/>
  <c r="B295"/>
  <c r="A296" i="12"/>
  <c r="D296"/>
  <c r="G297" i="35" l="1"/>
  <c r="F297"/>
  <c r="H297" s="1"/>
  <c r="E297"/>
  <c r="D297"/>
  <c r="C297"/>
  <c r="A297"/>
  <c r="I296"/>
  <c r="B296"/>
  <c r="G297" i="36"/>
  <c r="F297"/>
  <c r="H297" s="1"/>
  <c r="E297"/>
  <c r="D297"/>
  <c r="C297"/>
  <c r="A297"/>
  <c r="I296"/>
  <c r="B296"/>
  <c r="A297" i="12"/>
  <c r="D297"/>
  <c r="G298" i="36" l="1"/>
  <c r="F298"/>
  <c r="H298" s="1"/>
  <c r="E298"/>
  <c r="D298"/>
  <c r="C298"/>
  <c r="A298"/>
  <c r="I297"/>
  <c r="B297"/>
  <c r="G298" i="35"/>
  <c r="F298"/>
  <c r="H298" s="1"/>
  <c r="E298"/>
  <c r="D298"/>
  <c r="C298"/>
  <c r="A298"/>
  <c r="I297"/>
  <c r="B297"/>
  <c r="A298" i="12"/>
  <c r="D298"/>
  <c r="G299" i="35" l="1"/>
  <c r="F299"/>
  <c r="H299" s="1"/>
  <c r="E299"/>
  <c r="D299"/>
  <c r="C299"/>
  <c r="A299"/>
  <c r="I298"/>
  <c r="B298"/>
  <c r="G299" i="36"/>
  <c r="F299"/>
  <c r="H299" s="1"/>
  <c r="E299"/>
  <c r="D299"/>
  <c r="C299"/>
  <c r="A299"/>
  <c r="I298"/>
  <c r="B298"/>
  <c r="A299" i="12"/>
  <c r="D299"/>
  <c r="G300" i="36" l="1"/>
  <c r="F300"/>
  <c r="H300" s="1"/>
  <c r="E300"/>
  <c r="D300"/>
  <c r="C300"/>
  <c r="A300"/>
  <c r="I299"/>
  <c r="B299"/>
  <c r="G300" i="35"/>
  <c r="F300"/>
  <c r="H300" s="1"/>
  <c r="E300"/>
  <c r="D300"/>
  <c r="C300"/>
  <c r="A300"/>
  <c r="I299"/>
  <c r="B299"/>
  <c r="A300" i="12"/>
  <c r="D300"/>
  <c r="G301" i="35" l="1"/>
  <c r="F301"/>
  <c r="H301" s="1"/>
  <c r="E301"/>
  <c r="D301"/>
  <c r="C301"/>
  <c r="A301"/>
  <c r="I300"/>
  <c r="B300"/>
  <c r="G301" i="36"/>
  <c r="F301"/>
  <c r="H301" s="1"/>
  <c r="E301"/>
  <c r="D301"/>
  <c r="C301"/>
  <c r="A301"/>
  <c r="I300"/>
  <c r="B300"/>
  <c r="A301" i="12"/>
  <c r="D301"/>
  <c r="G302" i="36" l="1"/>
  <c r="F302"/>
  <c r="H302" s="1"/>
  <c r="E302"/>
  <c r="D302"/>
  <c r="C302"/>
  <c r="A302"/>
  <c r="I301"/>
  <c r="B301"/>
  <c r="G302" i="35"/>
  <c r="F302"/>
  <c r="H302" s="1"/>
  <c r="E302"/>
  <c r="D302"/>
  <c r="C302"/>
  <c r="A302"/>
  <c r="I301"/>
  <c r="B301"/>
  <c r="A302" i="12"/>
  <c r="D302"/>
  <c r="G303" i="35" l="1"/>
  <c r="F303"/>
  <c r="H303" s="1"/>
  <c r="E303"/>
  <c r="D303"/>
  <c r="C303"/>
  <c r="A303"/>
  <c r="I302"/>
  <c r="B302"/>
  <c r="G303" i="36"/>
  <c r="F303"/>
  <c r="H303" s="1"/>
  <c r="E303"/>
  <c r="D303"/>
  <c r="C303"/>
  <c r="A303"/>
  <c r="I302"/>
  <c r="B302"/>
  <c r="A303" i="12"/>
  <c r="D303"/>
  <c r="G304" i="36" l="1"/>
  <c r="F304"/>
  <c r="H304" s="1"/>
  <c r="E304"/>
  <c r="D304"/>
  <c r="C304"/>
  <c r="A304"/>
  <c r="I303"/>
  <c r="B303"/>
  <c r="G304" i="35"/>
  <c r="F304"/>
  <c r="H304" s="1"/>
  <c r="E304"/>
  <c r="D304"/>
  <c r="C304"/>
  <c r="A304"/>
  <c r="I303"/>
  <c r="B303"/>
  <c r="A304" i="12"/>
  <c r="D304"/>
  <c r="G305" i="35" l="1"/>
  <c r="F305"/>
  <c r="H305" s="1"/>
  <c r="E305"/>
  <c r="D305"/>
  <c r="C305"/>
  <c r="A305"/>
  <c r="I304"/>
  <c r="B304"/>
  <c r="G305" i="36"/>
  <c r="F305"/>
  <c r="H305" s="1"/>
  <c r="E305"/>
  <c r="D305"/>
  <c r="C305"/>
  <c r="A305"/>
  <c r="I304"/>
  <c r="B304"/>
  <c r="A305" i="12"/>
  <c r="D305"/>
  <c r="G306" i="36" l="1"/>
  <c r="F306"/>
  <c r="H306" s="1"/>
  <c r="E306"/>
  <c r="D306"/>
  <c r="C306"/>
  <c r="A306"/>
  <c r="I305"/>
  <c r="B305"/>
  <c r="G306" i="35"/>
  <c r="F306"/>
  <c r="H306" s="1"/>
  <c r="E306"/>
  <c r="D306"/>
  <c r="C306"/>
  <c r="A306"/>
  <c r="I305"/>
  <c r="B305"/>
  <c r="A306" i="12"/>
  <c r="D306"/>
  <c r="G307" i="35" l="1"/>
  <c r="F307"/>
  <c r="H307" s="1"/>
  <c r="E307"/>
  <c r="D307"/>
  <c r="C307"/>
  <c r="A307"/>
  <c r="I306"/>
  <c r="B306"/>
  <c r="G307" i="36"/>
  <c r="F307"/>
  <c r="H307" s="1"/>
  <c r="E307"/>
  <c r="D307"/>
  <c r="C307"/>
  <c r="A307"/>
  <c r="I306"/>
  <c r="B306"/>
  <c r="A307" i="12"/>
  <c r="D307"/>
  <c r="G308" i="36" l="1"/>
  <c r="F308"/>
  <c r="H308" s="1"/>
  <c r="E308"/>
  <c r="D308"/>
  <c r="C308"/>
  <c r="A308"/>
  <c r="I307"/>
  <c r="B307"/>
  <c r="G308" i="35"/>
  <c r="F308"/>
  <c r="H308" s="1"/>
  <c r="E308"/>
  <c r="D308"/>
  <c r="C308"/>
  <c r="A308"/>
  <c r="I307"/>
  <c r="B307"/>
  <c r="A308" i="12"/>
  <c r="D308"/>
  <c r="G309" i="35" l="1"/>
  <c r="F309"/>
  <c r="H309" s="1"/>
  <c r="E309"/>
  <c r="D309"/>
  <c r="C309"/>
  <c r="A309"/>
  <c r="I308"/>
  <c r="B308"/>
  <c r="G309" i="36"/>
  <c r="F309"/>
  <c r="H309" s="1"/>
  <c r="E309"/>
  <c r="D309"/>
  <c r="C309"/>
  <c r="A309"/>
  <c r="I308"/>
  <c r="B308"/>
  <c r="A309" i="12"/>
  <c r="D309"/>
  <c r="G310" i="36" l="1"/>
  <c r="F310"/>
  <c r="H310" s="1"/>
  <c r="E310"/>
  <c r="D310"/>
  <c r="C310"/>
  <c r="A310"/>
  <c r="I309"/>
  <c r="B309"/>
  <c r="G310" i="35"/>
  <c r="F310"/>
  <c r="H310" s="1"/>
  <c r="E310"/>
  <c r="D310"/>
  <c r="C310"/>
  <c r="A310"/>
  <c r="I309"/>
  <c r="B309"/>
  <c r="A310" i="12"/>
  <c r="D310"/>
  <c r="G311" i="35" l="1"/>
  <c r="F311"/>
  <c r="H311" s="1"/>
  <c r="E311"/>
  <c r="D311"/>
  <c r="C311"/>
  <c r="A311"/>
  <c r="I310"/>
  <c r="B310"/>
  <c r="G311" i="36"/>
  <c r="F311"/>
  <c r="H311" s="1"/>
  <c r="E311"/>
  <c r="D311"/>
  <c r="C311"/>
  <c r="A311"/>
  <c r="I310"/>
  <c r="B310"/>
  <c r="A311" i="12"/>
  <c r="D311"/>
  <c r="G312" i="36" l="1"/>
  <c r="F312"/>
  <c r="H312" s="1"/>
  <c r="E312"/>
  <c r="D312"/>
  <c r="C312"/>
  <c r="A312"/>
  <c r="I311"/>
  <c r="B311"/>
  <c r="G312" i="35"/>
  <c r="F312"/>
  <c r="H312" s="1"/>
  <c r="E312"/>
  <c r="D312"/>
  <c r="C312"/>
  <c r="A312"/>
  <c r="I311"/>
  <c r="B311"/>
  <c r="A312" i="12"/>
  <c r="D312"/>
  <c r="G313" i="35" l="1"/>
  <c r="F313"/>
  <c r="H313" s="1"/>
  <c r="E313"/>
  <c r="D313"/>
  <c r="C313"/>
  <c r="A313"/>
  <c r="I312"/>
  <c r="B312"/>
  <c r="G313" i="36"/>
  <c r="F313"/>
  <c r="H313" s="1"/>
  <c r="E313"/>
  <c r="D313"/>
  <c r="C313"/>
  <c r="A313"/>
  <c r="I312"/>
  <c r="B312"/>
  <c r="A313" i="12"/>
  <c r="D313"/>
  <c r="G314" i="36" l="1"/>
  <c r="F314"/>
  <c r="H314" s="1"/>
  <c r="E314"/>
  <c r="D314"/>
  <c r="C314"/>
  <c r="A314"/>
  <c r="I313"/>
  <c r="B313"/>
  <c r="G314" i="35"/>
  <c r="F314"/>
  <c r="H314" s="1"/>
  <c r="E314"/>
  <c r="D314"/>
  <c r="C314"/>
  <c r="A314"/>
  <c r="I313"/>
  <c r="B313"/>
  <c r="A314" i="12"/>
  <c r="D314"/>
  <c r="G315" i="35" l="1"/>
  <c r="F315"/>
  <c r="H315" s="1"/>
  <c r="E315"/>
  <c r="D315"/>
  <c r="C315"/>
  <c r="A315"/>
  <c r="I314"/>
  <c r="B314"/>
  <c r="G315" i="36"/>
  <c r="F315"/>
  <c r="H315" s="1"/>
  <c r="E315"/>
  <c r="D315"/>
  <c r="C315"/>
  <c r="A315"/>
  <c r="I314"/>
  <c r="B314"/>
  <c r="A315" i="12"/>
  <c r="D315"/>
  <c r="G316" i="36" l="1"/>
  <c r="F316"/>
  <c r="H316" s="1"/>
  <c r="E316"/>
  <c r="D316"/>
  <c r="C316"/>
  <c r="A316"/>
  <c r="I315"/>
  <c r="B315"/>
  <c r="G316" i="35"/>
  <c r="F316"/>
  <c r="H316" s="1"/>
  <c r="E316"/>
  <c r="D316"/>
  <c r="C316"/>
  <c r="A316"/>
  <c r="I315"/>
  <c r="B315"/>
  <c r="A316" i="12"/>
  <c r="D316"/>
  <c r="G317" i="35" l="1"/>
  <c r="F317"/>
  <c r="H317" s="1"/>
  <c r="E317"/>
  <c r="D317"/>
  <c r="C317"/>
  <c r="A317"/>
  <c r="I316"/>
  <c r="B316"/>
  <c r="G317" i="36"/>
  <c r="F317"/>
  <c r="H317" s="1"/>
  <c r="E317"/>
  <c r="D317"/>
  <c r="C317"/>
  <c r="A317"/>
  <c r="I316"/>
  <c r="B316"/>
  <c r="A317" i="12"/>
  <c r="D317"/>
  <c r="G318" i="36" l="1"/>
  <c r="F318"/>
  <c r="H318" s="1"/>
  <c r="E318"/>
  <c r="D318"/>
  <c r="C318"/>
  <c r="A318"/>
  <c r="I317"/>
  <c r="B317"/>
  <c r="G318" i="35"/>
  <c r="F318"/>
  <c r="H318" s="1"/>
  <c r="E318"/>
  <c r="D318"/>
  <c r="C318"/>
  <c r="A318"/>
  <c r="I317"/>
  <c r="B317"/>
  <c r="A318" i="12"/>
  <c r="D318"/>
  <c r="G319" i="35" l="1"/>
  <c r="F319"/>
  <c r="H319" s="1"/>
  <c r="E319"/>
  <c r="D319"/>
  <c r="C319"/>
  <c r="A319"/>
  <c r="I318"/>
  <c r="B318"/>
  <c r="G319" i="36"/>
  <c r="F319"/>
  <c r="H319" s="1"/>
  <c r="E319"/>
  <c r="D319"/>
  <c r="C319"/>
  <c r="A319"/>
  <c r="I318"/>
  <c r="B318"/>
  <c r="A319" i="12"/>
  <c r="D319"/>
  <c r="G320" i="36" l="1"/>
  <c r="F320"/>
  <c r="H320" s="1"/>
  <c r="E320"/>
  <c r="D320"/>
  <c r="C320"/>
  <c r="A320"/>
  <c r="I319"/>
  <c r="B319"/>
  <c r="G320" i="35"/>
  <c r="F320"/>
  <c r="H320" s="1"/>
  <c r="E320"/>
  <c r="D320"/>
  <c r="C320"/>
  <c r="A320"/>
  <c r="I319"/>
  <c r="B319"/>
  <c r="A320" i="12"/>
  <c r="D320"/>
  <c r="G321" i="35" l="1"/>
  <c r="F321"/>
  <c r="H321" s="1"/>
  <c r="E321"/>
  <c r="D321"/>
  <c r="C321"/>
  <c r="A321"/>
  <c r="I320"/>
  <c r="B320"/>
  <c r="G321" i="36"/>
  <c r="F321"/>
  <c r="H321" s="1"/>
  <c r="E321"/>
  <c r="D321"/>
  <c r="C321"/>
  <c r="A321"/>
  <c r="I320"/>
  <c r="B320"/>
  <c r="A321" i="12"/>
  <c r="D321"/>
  <c r="G322" i="36" l="1"/>
  <c r="F322"/>
  <c r="H322" s="1"/>
  <c r="E322"/>
  <c r="D322"/>
  <c r="C322"/>
  <c r="A322"/>
  <c r="I321"/>
  <c r="B321"/>
  <c r="G322" i="35"/>
  <c r="F322"/>
  <c r="H322" s="1"/>
  <c r="E322"/>
  <c r="D322"/>
  <c r="C322"/>
  <c r="A322"/>
  <c r="I321"/>
  <c r="B321"/>
  <c r="A322" i="12"/>
  <c r="D322"/>
  <c r="G323" i="35" l="1"/>
  <c r="F323"/>
  <c r="H323" s="1"/>
  <c r="E323"/>
  <c r="D323"/>
  <c r="C323"/>
  <c r="A323"/>
  <c r="I322"/>
  <c r="B322"/>
  <c r="G323" i="36"/>
  <c r="F323"/>
  <c r="H323" s="1"/>
  <c r="E323"/>
  <c r="D323"/>
  <c r="C323"/>
  <c r="A323"/>
  <c r="I322"/>
  <c r="B322"/>
  <c r="A323" i="12"/>
  <c r="D323"/>
  <c r="G324" i="36" l="1"/>
  <c r="F324"/>
  <c r="H324" s="1"/>
  <c r="E324"/>
  <c r="D324"/>
  <c r="C324"/>
  <c r="A324"/>
  <c r="I323"/>
  <c r="B323"/>
  <c r="G324" i="35"/>
  <c r="F324"/>
  <c r="H324" s="1"/>
  <c r="E324"/>
  <c r="D324"/>
  <c r="C324"/>
  <c r="A324"/>
  <c r="I323"/>
  <c r="B323"/>
  <c r="A324" i="12"/>
  <c r="D324"/>
  <c r="G325" i="35" l="1"/>
  <c r="F325"/>
  <c r="H325" s="1"/>
  <c r="E325"/>
  <c r="D325"/>
  <c r="C325"/>
  <c r="A325"/>
  <c r="I324"/>
  <c r="B324"/>
  <c r="G325" i="36"/>
  <c r="F325"/>
  <c r="H325" s="1"/>
  <c r="E325"/>
  <c r="D325"/>
  <c r="C325"/>
  <c r="A325"/>
  <c r="I324"/>
  <c r="B324"/>
  <c r="A325" i="12"/>
  <c r="D325"/>
  <c r="G326" i="36" l="1"/>
  <c r="F326"/>
  <c r="H326" s="1"/>
  <c r="E326"/>
  <c r="D326"/>
  <c r="C326"/>
  <c r="A326"/>
  <c r="I325"/>
  <c r="B325"/>
  <c r="G326" i="35"/>
  <c r="F326"/>
  <c r="H326" s="1"/>
  <c r="E326"/>
  <c r="D326"/>
  <c r="C326"/>
  <c r="A326"/>
  <c r="I325"/>
  <c r="B325"/>
  <c r="A326" i="12"/>
  <c r="D326"/>
  <c r="G327" i="35" l="1"/>
  <c r="F327"/>
  <c r="H327" s="1"/>
  <c r="E327"/>
  <c r="D327"/>
  <c r="C327"/>
  <c r="A327"/>
  <c r="I326"/>
  <c r="B326"/>
  <c r="G327" i="36"/>
  <c r="F327"/>
  <c r="H327" s="1"/>
  <c r="E327"/>
  <c r="D327"/>
  <c r="C327"/>
  <c r="A327"/>
  <c r="I326"/>
  <c r="B326"/>
  <c r="A327" i="12"/>
  <c r="D327"/>
  <c r="G328" i="36" l="1"/>
  <c r="F328"/>
  <c r="H328" s="1"/>
  <c r="E328"/>
  <c r="D328"/>
  <c r="C328"/>
  <c r="A328"/>
  <c r="I327"/>
  <c r="B327"/>
  <c r="G328" i="35"/>
  <c r="F328"/>
  <c r="H328" s="1"/>
  <c r="E328"/>
  <c r="D328"/>
  <c r="C328"/>
  <c r="A328"/>
  <c r="I327"/>
  <c r="B327"/>
  <c r="A328" i="12"/>
  <c r="D328"/>
  <c r="G329" i="35" l="1"/>
  <c r="F329"/>
  <c r="H329" s="1"/>
  <c r="E329"/>
  <c r="D329"/>
  <c r="C329"/>
  <c r="A329"/>
  <c r="I328"/>
  <c r="B328"/>
  <c r="G329" i="36"/>
  <c r="F329"/>
  <c r="H329" s="1"/>
  <c r="E329"/>
  <c r="D329"/>
  <c r="C329"/>
  <c r="A329"/>
  <c r="I328"/>
  <c r="B328"/>
  <c r="A329" i="12"/>
  <c r="D329"/>
  <c r="G330" i="36" l="1"/>
  <c r="F330"/>
  <c r="H330" s="1"/>
  <c r="E330"/>
  <c r="D330"/>
  <c r="C330"/>
  <c r="A330"/>
  <c r="I329"/>
  <c r="B329"/>
  <c r="G330" i="35"/>
  <c r="F330"/>
  <c r="H330" s="1"/>
  <c r="E330"/>
  <c r="D330"/>
  <c r="C330"/>
  <c r="A330"/>
  <c r="I329"/>
  <c r="B329"/>
  <c r="A330" i="12"/>
  <c r="D330"/>
  <c r="G331" i="35" l="1"/>
  <c r="F331"/>
  <c r="H331" s="1"/>
  <c r="E331"/>
  <c r="D331"/>
  <c r="C331"/>
  <c r="A331"/>
  <c r="I330"/>
  <c r="B330"/>
  <c r="G331" i="36"/>
  <c r="F331"/>
  <c r="H331" s="1"/>
  <c r="E331"/>
  <c r="D331"/>
  <c r="C331"/>
  <c r="A331"/>
  <c r="I330"/>
  <c r="B330"/>
  <c r="A331" i="12"/>
  <c r="D331"/>
  <c r="G332" i="36" l="1"/>
  <c r="F332"/>
  <c r="H332" s="1"/>
  <c r="E332"/>
  <c r="D332"/>
  <c r="C332"/>
  <c r="A332"/>
  <c r="I331"/>
  <c r="B331"/>
  <c r="G332" i="35"/>
  <c r="F332"/>
  <c r="H332" s="1"/>
  <c r="E332"/>
  <c r="D332"/>
  <c r="C332"/>
  <c r="A332"/>
  <c r="I331"/>
  <c r="B331"/>
  <c r="A332" i="12"/>
  <c r="D332"/>
  <c r="G333" i="35" l="1"/>
  <c r="F333"/>
  <c r="H333" s="1"/>
  <c r="E333"/>
  <c r="D333"/>
  <c r="C333"/>
  <c r="A333"/>
  <c r="I332"/>
  <c r="B332"/>
  <c r="G333" i="36"/>
  <c r="F333"/>
  <c r="H333" s="1"/>
  <c r="E333"/>
  <c r="D333"/>
  <c r="C333"/>
  <c r="A333"/>
  <c r="I332"/>
  <c r="B332"/>
  <c r="A333" i="12"/>
  <c r="D333"/>
  <c r="G334" i="36" l="1"/>
  <c r="F334"/>
  <c r="H334" s="1"/>
  <c r="E334"/>
  <c r="D334"/>
  <c r="C334"/>
  <c r="A334"/>
  <c r="I333"/>
  <c r="B333"/>
  <c r="G334" i="35"/>
  <c r="F334"/>
  <c r="H334" s="1"/>
  <c r="E334"/>
  <c r="D334"/>
  <c r="C334"/>
  <c r="A334"/>
  <c r="I333"/>
  <c r="B333"/>
  <c r="A334" i="12"/>
  <c r="D334"/>
  <c r="G335" i="35" l="1"/>
  <c r="F335"/>
  <c r="H335" s="1"/>
  <c r="E335"/>
  <c r="D335"/>
  <c r="C335"/>
  <c r="A335"/>
  <c r="I334"/>
  <c r="B334"/>
  <c r="G335" i="36"/>
  <c r="F335"/>
  <c r="H335" s="1"/>
  <c r="E335"/>
  <c r="D335"/>
  <c r="C335"/>
  <c r="A335"/>
  <c r="I334"/>
  <c r="B334"/>
  <c r="A335" i="12"/>
  <c r="D335"/>
  <c r="G336" i="36" l="1"/>
  <c r="F336"/>
  <c r="H336" s="1"/>
  <c r="E336"/>
  <c r="D336"/>
  <c r="C336"/>
  <c r="A336"/>
  <c r="I335"/>
  <c r="B335"/>
  <c r="G336" i="35"/>
  <c r="F336"/>
  <c r="H336" s="1"/>
  <c r="E336"/>
  <c r="D336"/>
  <c r="C336"/>
  <c r="A336"/>
  <c r="I335"/>
  <c r="B335"/>
  <c r="A336" i="12"/>
  <c r="D336"/>
  <c r="G337" i="35" l="1"/>
  <c r="F337"/>
  <c r="H337" s="1"/>
  <c r="E337"/>
  <c r="D337"/>
  <c r="C337"/>
  <c r="A337"/>
  <c r="I336"/>
  <c r="B336"/>
  <c r="G337" i="36"/>
  <c r="F337"/>
  <c r="H337" s="1"/>
  <c r="E337"/>
  <c r="D337"/>
  <c r="C337"/>
  <c r="A337"/>
  <c r="I336"/>
  <c r="B336"/>
  <c r="A337" i="12"/>
  <c r="D337"/>
  <c r="G338" i="36" l="1"/>
  <c r="F338"/>
  <c r="H338" s="1"/>
  <c r="E338"/>
  <c r="D338"/>
  <c r="C338"/>
  <c r="A338"/>
  <c r="I337"/>
  <c r="B337"/>
  <c r="G338" i="35"/>
  <c r="F338"/>
  <c r="H338" s="1"/>
  <c r="E338"/>
  <c r="D338"/>
  <c r="C338"/>
  <c r="A338"/>
  <c r="I337"/>
  <c r="B337"/>
  <c r="A338" i="12"/>
  <c r="D338"/>
  <c r="G339" i="35" l="1"/>
  <c r="F339"/>
  <c r="H339" s="1"/>
  <c r="E339"/>
  <c r="D339"/>
  <c r="C339"/>
  <c r="A339"/>
  <c r="I338"/>
  <c r="B338"/>
  <c r="G339" i="36"/>
  <c r="F339"/>
  <c r="H339" s="1"/>
  <c r="E339"/>
  <c r="D339"/>
  <c r="C339"/>
  <c r="A339"/>
  <c r="I338"/>
  <c r="B338"/>
  <c r="A339" i="12"/>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D339"/>
  <c r="H25" i="4"/>
  <c r="H27" s="1"/>
  <c r="G340" i="36" l="1"/>
  <c r="F340"/>
  <c r="H340" s="1"/>
  <c r="E340"/>
  <c r="C340"/>
  <c r="A340"/>
  <c r="I339"/>
  <c r="B339"/>
  <c r="G340" i="35"/>
  <c r="F340"/>
  <c r="H340" s="1"/>
  <c r="E340"/>
  <c r="C340"/>
  <c r="A340"/>
  <c r="I339"/>
  <c r="B339"/>
  <c r="A508" i="12"/>
  <c r="C508"/>
  <c r="G508"/>
  <c r="E508"/>
  <c r="F508"/>
  <c r="D25" i="4"/>
  <c r="E11" i="8" s="1"/>
  <c r="E12" s="1"/>
  <c r="E6" i="48" s="1"/>
  <c r="G341" i="35" l="1"/>
  <c r="F341"/>
  <c r="H341" s="1"/>
  <c r="E341"/>
  <c r="C341"/>
  <c r="A341"/>
  <c r="I340"/>
  <c r="D340"/>
  <c r="B340"/>
  <c r="G341" i="36"/>
  <c r="F341"/>
  <c r="H341" s="1"/>
  <c r="E341"/>
  <c r="C341"/>
  <c r="A341"/>
  <c r="I340"/>
  <c r="D340"/>
  <c r="B340"/>
  <c r="C509" i="12"/>
  <c r="G509"/>
  <c r="E509"/>
  <c r="F509"/>
  <c r="E14" i="8"/>
  <c r="E6" i="44" s="1"/>
  <c r="D26" i="4"/>
  <c r="D27"/>
  <c r="G25"/>
  <c r="F25"/>
  <c r="E25"/>
  <c r="F11" i="8" s="1"/>
  <c r="F12" l="1"/>
  <c r="G342" i="36"/>
  <c r="F342"/>
  <c r="H342" s="1"/>
  <c r="E342"/>
  <c r="C342"/>
  <c r="A342"/>
  <c r="I341"/>
  <c r="D341"/>
  <c r="B341"/>
  <c r="G342" i="35"/>
  <c r="F342"/>
  <c r="H342" s="1"/>
  <c r="E342"/>
  <c r="C342"/>
  <c r="A342"/>
  <c r="I341"/>
  <c r="D341"/>
  <c r="B341"/>
  <c r="F19" i="8"/>
  <c r="F20"/>
  <c r="F27" i="4"/>
  <c r="G11" i="8"/>
  <c r="G27" i="4"/>
  <c r="H11" i="8"/>
  <c r="E19"/>
  <c r="E20"/>
  <c r="I11"/>
  <c r="I12" s="1"/>
  <c r="E26" i="4"/>
  <c r="E27"/>
  <c r="F26"/>
  <c r="G26"/>
  <c r="F14" i="8" l="1"/>
  <c r="F6" i="44" s="1"/>
  <c r="F6" i="48"/>
  <c r="H12" i="8"/>
  <c r="G12"/>
  <c r="G343" i="35"/>
  <c r="F343"/>
  <c r="H343" s="1"/>
  <c r="E343"/>
  <c r="C343"/>
  <c r="A343"/>
  <c r="I342"/>
  <c r="D342"/>
  <c r="B342"/>
  <c r="G343" i="36"/>
  <c r="F343"/>
  <c r="H343" s="1"/>
  <c r="E343"/>
  <c r="C343"/>
  <c r="A343"/>
  <c r="I342"/>
  <c r="D342"/>
  <c r="B342"/>
  <c r="I19" i="8"/>
  <c r="I14"/>
  <c r="H19"/>
  <c r="H20"/>
  <c r="G19"/>
  <c r="G20"/>
  <c r="G14" l="1"/>
  <c r="G6" i="44" s="1"/>
  <c r="G6" i="48"/>
  <c r="H14" i="8"/>
  <c r="H6" i="44" s="1"/>
  <c r="H6" i="48"/>
  <c r="G344" i="36"/>
  <c r="F344"/>
  <c r="H344" s="1"/>
  <c r="E344"/>
  <c r="C344"/>
  <c r="A344"/>
  <c r="I343"/>
  <c r="D343"/>
  <c r="B343"/>
  <c r="G344" i="35"/>
  <c r="F344"/>
  <c r="H344" s="1"/>
  <c r="E344"/>
  <c r="C344"/>
  <c r="A344"/>
  <c r="I343"/>
  <c r="D343"/>
  <c r="B343"/>
  <c r="B29" i="12"/>
  <c r="F29"/>
  <c r="I29"/>
  <c r="G345" i="35" l="1"/>
  <c r="F345"/>
  <c r="H345" s="1"/>
  <c r="E345"/>
  <c r="C345"/>
  <c r="A345"/>
  <c r="I344"/>
  <c r="D344"/>
  <c r="B344"/>
  <c r="G345" i="36"/>
  <c r="F345"/>
  <c r="H345" s="1"/>
  <c r="E345"/>
  <c r="C345"/>
  <c r="A345"/>
  <c r="I344"/>
  <c r="D344"/>
  <c r="B344"/>
  <c r="E29" i="12"/>
  <c r="G29"/>
  <c r="C30" s="1"/>
  <c r="D507"/>
  <c r="B507"/>
  <c r="I507" s="1"/>
  <c r="D506"/>
  <c r="B506"/>
  <c r="I506" s="1"/>
  <c r="D505"/>
  <c r="B505"/>
  <c r="I505" s="1"/>
  <c r="D504"/>
  <c r="B504"/>
  <c r="I504" s="1"/>
  <c r="D503"/>
  <c r="B503"/>
  <c r="I503" s="1"/>
  <c r="D502"/>
  <c r="B502"/>
  <c r="I502" s="1"/>
  <c r="D501"/>
  <c r="B501"/>
  <c r="I501" s="1"/>
  <c r="D500"/>
  <c r="B500"/>
  <c r="I500" s="1"/>
  <c r="D499"/>
  <c r="B499"/>
  <c r="I499" s="1"/>
  <c r="D498"/>
  <c r="B498"/>
  <c r="I498" s="1"/>
  <c r="D497"/>
  <c r="B497"/>
  <c r="I497" s="1"/>
  <c r="D496"/>
  <c r="B496"/>
  <c r="I496" s="1"/>
  <c r="D495"/>
  <c r="B495"/>
  <c r="I495" s="1"/>
  <c r="D494"/>
  <c r="B494"/>
  <c r="I494" s="1"/>
  <c r="D493"/>
  <c r="B493"/>
  <c r="I493" s="1"/>
  <c r="D492"/>
  <c r="B492"/>
  <c r="I492" s="1"/>
  <c r="D491"/>
  <c r="B491"/>
  <c r="I491" s="1"/>
  <c r="D490"/>
  <c r="B490"/>
  <c r="I490" s="1"/>
  <c r="D489"/>
  <c r="B489"/>
  <c r="I489" s="1"/>
  <c r="D488"/>
  <c r="B488"/>
  <c r="I488" s="1"/>
  <c r="D487"/>
  <c r="B487"/>
  <c r="I487" s="1"/>
  <c r="D486"/>
  <c r="B486"/>
  <c r="I486" s="1"/>
  <c r="D485"/>
  <c r="B485"/>
  <c r="I485" s="1"/>
  <c r="D484"/>
  <c r="B484"/>
  <c r="I484" s="1"/>
  <c r="D483"/>
  <c r="B483"/>
  <c r="I483" s="1"/>
  <c r="D482"/>
  <c r="B482"/>
  <c r="I482" s="1"/>
  <c r="D481"/>
  <c r="B481"/>
  <c r="I481" s="1"/>
  <c r="D480"/>
  <c r="B480"/>
  <c r="I480" s="1"/>
  <c r="D479"/>
  <c r="B479"/>
  <c r="I479" s="1"/>
  <c r="D478"/>
  <c r="B478"/>
  <c r="I478" s="1"/>
  <c r="D477"/>
  <c r="B477"/>
  <c r="I477" s="1"/>
  <c r="D476"/>
  <c r="B476"/>
  <c r="I476" s="1"/>
  <c r="D475"/>
  <c r="B475"/>
  <c r="I475" s="1"/>
  <c r="D474"/>
  <c r="B474"/>
  <c r="I474" s="1"/>
  <c r="D473"/>
  <c r="B473"/>
  <c r="I473" s="1"/>
  <c r="D472"/>
  <c r="B472"/>
  <c r="I472" s="1"/>
  <c r="D471"/>
  <c r="B471"/>
  <c r="I471" s="1"/>
  <c r="D470"/>
  <c r="B470"/>
  <c r="I470" s="1"/>
  <c r="D469"/>
  <c r="B469"/>
  <c r="I469" s="1"/>
  <c r="D468"/>
  <c r="B468"/>
  <c r="I468" s="1"/>
  <c r="D467"/>
  <c r="B467"/>
  <c r="I467" s="1"/>
  <c r="D466"/>
  <c r="B466"/>
  <c r="I466" s="1"/>
  <c r="D465"/>
  <c r="B465"/>
  <c r="I465" s="1"/>
  <c r="D464"/>
  <c r="B464"/>
  <c r="I464" s="1"/>
  <c r="D463"/>
  <c r="B463"/>
  <c r="I463" s="1"/>
  <c r="D462"/>
  <c r="B462"/>
  <c r="I462" s="1"/>
  <c r="D461"/>
  <c r="B461"/>
  <c r="I461" s="1"/>
  <c r="D460"/>
  <c r="B460"/>
  <c r="I460" s="1"/>
  <c r="D459"/>
  <c r="B459"/>
  <c r="I459" s="1"/>
  <c r="D458"/>
  <c r="B458"/>
  <c r="I458" s="1"/>
  <c r="D457"/>
  <c r="B457"/>
  <c r="I457" s="1"/>
  <c r="D456"/>
  <c r="B456"/>
  <c r="I456" s="1"/>
  <c r="D455"/>
  <c r="B455"/>
  <c r="I455" s="1"/>
  <c r="D454"/>
  <c r="B454"/>
  <c r="I454" s="1"/>
  <c r="D453"/>
  <c r="B453"/>
  <c r="I453" s="1"/>
  <c r="D452"/>
  <c r="B452"/>
  <c r="I452" s="1"/>
  <c r="D451"/>
  <c r="B451"/>
  <c r="I451" s="1"/>
  <c r="D450"/>
  <c r="B450"/>
  <c r="I450" s="1"/>
  <c r="D449"/>
  <c r="B449"/>
  <c r="I449" s="1"/>
  <c r="D448"/>
  <c r="B448"/>
  <c r="I448" s="1"/>
  <c r="D447"/>
  <c r="B447"/>
  <c r="I447" s="1"/>
  <c r="D446"/>
  <c r="B446"/>
  <c r="I446" s="1"/>
  <c r="D445"/>
  <c r="B445"/>
  <c r="I445" s="1"/>
  <c r="D444"/>
  <c r="B444"/>
  <c r="I444" s="1"/>
  <c r="D443"/>
  <c r="B443"/>
  <c r="I443" s="1"/>
  <c r="D442"/>
  <c r="B442"/>
  <c r="I442" s="1"/>
  <c r="D441"/>
  <c r="B441"/>
  <c r="I441" s="1"/>
  <c r="D440"/>
  <c r="B440"/>
  <c r="I440" s="1"/>
  <c r="D439"/>
  <c r="B439"/>
  <c r="I439" s="1"/>
  <c r="D438"/>
  <c r="B438"/>
  <c r="I438" s="1"/>
  <c r="D437"/>
  <c r="B437"/>
  <c r="I437" s="1"/>
  <c r="D436"/>
  <c r="B436"/>
  <c r="I436" s="1"/>
  <c r="D435"/>
  <c r="B435"/>
  <c r="I435" s="1"/>
  <c r="D434"/>
  <c r="B434"/>
  <c r="I434" s="1"/>
  <c r="D433"/>
  <c r="B433"/>
  <c r="I433" s="1"/>
  <c r="D432"/>
  <c r="B432"/>
  <c r="I432" s="1"/>
  <c r="D431"/>
  <c r="B431"/>
  <c r="I431" s="1"/>
  <c r="D430"/>
  <c r="B430"/>
  <c r="I430" s="1"/>
  <c r="D429"/>
  <c r="B429"/>
  <c r="I429" s="1"/>
  <c r="D428"/>
  <c r="B428"/>
  <c r="I428" s="1"/>
  <c r="D427"/>
  <c r="B427"/>
  <c r="I427" s="1"/>
  <c r="D426"/>
  <c r="B426"/>
  <c r="I426" s="1"/>
  <c r="D425"/>
  <c r="B425"/>
  <c r="I425" s="1"/>
  <c r="D424"/>
  <c r="B424"/>
  <c r="I424" s="1"/>
  <c r="D423"/>
  <c r="B423"/>
  <c r="I423" s="1"/>
  <c r="D422"/>
  <c r="B422"/>
  <c r="I422" s="1"/>
  <c r="D421"/>
  <c r="B421"/>
  <c r="I421" s="1"/>
  <c r="D420"/>
  <c r="B420"/>
  <c r="I420" s="1"/>
  <c r="D419"/>
  <c r="B419"/>
  <c r="I419" s="1"/>
  <c r="D418"/>
  <c r="B418"/>
  <c r="I418" s="1"/>
  <c r="D417"/>
  <c r="B417"/>
  <c r="I417" s="1"/>
  <c r="D416"/>
  <c r="B416"/>
  <c r="I416" s="1"/>
  <c r="D415"/>
  <c r="B415"/>
  <c r="I415" s="1"/>
  <c r="D414"/>
  <c r="B414"/>
  <c r="I414" s="1"/>
  <c r="D413"/>
  <c r="B413"/>
  <c r="I413" s="1"/>
  <c r="D412"/>
  <c r="B412"/>
  <c r="I412" s="1"/>
  <c r="D411"/>
  <c r="B411"/>
  <c r="I411" s="1"/>
  <c r="D410"/>
  <c r="B410"/>
  <c r="I410" s="1"/>
  <c r="D409"/>
  <c r="B409"/>
  <c r="I409" s="1"/>
  <c r="D408"/>
  <c r="B408"/>
  <c r="I408" s="1"/>
  <c r="D407"/>
  <c r="B407"/>
  <c r="I407" s="1"/>
  <c r="D406"/>
  <c r="B406"/>
  <c r="I406" s="1"/>
  <c r="D405"/>
  <c r="B405"/>
  <c r="I405" s="1"/>
  <c r="D404"/>
  <c r="B404"/>
  <c r="I404" s="1"/>
  <c r="D403"/>
  <c r="B403"/>
  <c r="I403" s="1"/>
  <c r="D402"/>
  <c r="B402"/>
  <c r="I402" s="1"/>
  <c r="D401"/>
  <c r="B401"/>
  <c r="I401" s="1"/>
  <c r="D400"/>
  <c r="B400"/>
  <c r="I400" s="1"/>
  <c r="D399"/>
  <c r="B399"/>
  <c r="I399" s="1"/>
  <c r="D398"/>
  <c r="B398"/>
  <c r="I398" s="1"/>
  <c r="D397"/>
  <c r="B397"/>
  <c r="I397" s="1"/>
  <c r="D396"/>
  <c r="B396"/>
  <c r="I396" s="1"/>
  <c r="D395"/>
  <c r="B395"/>
  <c r="I395" s="1"/>
  <c r="D394"/>
  <c r="B394"/>
  <c r="I394" s="1"/>
  <c r="D393"/>
  <c r="B393"/>
  <c r="I393" s="1"/>
  <c r="D392"/>
  <c r="B392"/>
  <c r="I392" s="1"/>
  <c r="D391"/>
  <c r="B391"/>
  <c r="I391" s="1"/>
  <c r="D390"/>
  <c r="B390"/>
  <c r="I390" s="1"/>
  <c r="D389"/>
  <c r="B389"/>
  <c r="I389" s="1"/>
  <c r="D388"/>
  <c r="B388"/>
  <c r="I388" s="1"/>
  <c r="D387"/>
  <c r="B387"/>
  <c r="I387" s="1"/>
  <c r="D386"/>
  <c r="B386"/>
  <c r="I386" s="1"/>
  <c r="D385"/>
  <c r="B385"/>
  <c r="I385" s="1"/>
  <c r="D384"/>
  <c r="B384"/>
  <c r="I384" s="1"/>
  <c r="D383"/>
  <c r="B383"/>
  <c r="I383" s="1"/>
  <c r="D382"/>
  <c r="B382"/>
  <c r="I382" s="1"/>
  <c r="D381"/>
  <c r="B381"/>
  <c r="I381" s="1"/>
  <c r="D380"/>
  <c r="B380"/>
  <c r="I380" s="1"/>
  <c r="D379"/>
  <c r="B379"/>
  <c r="I379" s="1"/>
  <c r="D378"/>
  <c r="B378"/>
  <c r="I378" s="1"/>
  <c r="D377"/>
  <c r="B377"/>
  <c r="I377" s="1"/>
  <c r="D376"/>
  <c r="B376"/>
  <c r="I376" s="1"/>
  <c r="D375"/>
  <c r="B375"/>
  <c r="I375" s="1"/>
  <c r="D374"/>
  <c r="B374"/>
  <c r="I374" s="1"/>
  <c r="D373"/>
  <c r="B373"/>
  <c r="I373" s="1"/>
  <c r="D372"/>
  <c r="B372"/>
  <c r="I372" s="1"/>
  <c r="D371"/>
  <c r="B371"/>
  <c r="I371" s="1"/>
  <c r="D370"/>
  <c r="B370"/>
  <c r="I370" s="1"/>
  <c r="D369"/>
  <c r="B369"/>
  <c r="I369" s="1"/>
  <c r="D368"/>
  <c r="B368"/>
  <c r="I368" s="1"/>
  <c r="D367"/>
  <c r="B367"/>
  <c r="I367" s="1"/>
  <c r="D366"/>
  <c r="B366"/>
  <c r="I366" s="1"/>
  <c r="D365"/>
  <c r="B365"/>
  <c r="I365" s="1"/>
  <c r="D364"/>
  <c r="B364"/>
  <c r="I364" s="1"/>
  <c r="D363"/>
  <c r="B363"/>
  <c r="I363" s="1"/>
  <c r="D362"/>
  <c r="B362"/>
  <c r="I362" s="1"/>
  <c r="D361"/>
  <c r="B361"/>
  <c r="I361" s="1"/>
  <c r="D360"/>
  <c r="B360"/>
  <c r="I360" s="1"/>
  <c r="D359"/>
  <c r="B359"/>
  <c r="I359" s="1"/>
  <c r="D358"/>
  <c r="B358"/>
  <c r="I358" s="1"/>
  <c r="D357"/>
  <c r="B357"/>
  <c r="I357" s="1"/>
  <c r="D356"/>
  <c r="B356"/>
  <c r="I356" s="1"/>
  <c r="D355"/>
  <c r="B355"/>
  <c r="I355" s="1"/>
  <c r="D354"/>
  <c r="B354"/>
  <c r="I354" s="1"/>
  <c r="D353"/>
  <c r="B353"/>
  <c r="I353" s="1"/>
  <c r="D352"/>
  <c r="B352"/>
  <c r="I352" s="1"/>
  <c r="D351"/>
  <c r="B351"/>
  <c r="I351" s="1"/>
  <c r="D350"/>
  <c r="B350"/>
  <c r="I350" s="1"/>
  <c r="D349"/>
  <c r="B349"/>
  <c r="I349" s="1"/>
  <c r="D348"/>
  <c r="B348"/>
  <c r="I348" s="1"/>
  <c r="D347"/>
  <c r="B347"/>
  <c r="I347" s="1"/>
  <c r="D346"/>
  <c r="B346"/>
  <c r="I346" s="1"/>
  <c r="D345"/>
  <c r="B345"/>
  <c r="I345" s="1"/>
  <c r="D344"/>
  <c r="B344"/>
  <c r="I344" s="1"/>
  <c r="D343"/>
  <c r="B343"/>
  <c r="I343" s="1"/>
  <c r="D342"/>
  <c r="B342"/>
  <c r="I342" s="1"/>
  <c r="D341"/>
  <c r="B341"/>
  <c r="I341" s="1"/>
  <c r="D340"/>
  <c r="B340"/>
  <c r="I340" s="1"/>
  <c r="B339"/>
  <c r="I339" s="1"/>
  <c r="B338"/>
  <c r="I338" s="1"/>
  <c r="B337"/>
  <c r="I337" s="1"/>
  <c r="B336"/>
  <c r="I336" s="1"/>
  <c r="B335"/>
  <c r="I335" s="1"/>
  <c r="B334"/>
  <c r="I334" s="1"/>
  <c r="B333"/>
  <c r="I333" s="1"/>
  <c r="B332"/>
  <c r="I332" s="1"/>
  <c r="B331"/>
  <c r="I331" s="1"/>
  <c r="B330"/>
  <c r="I330" s="1"/>
  <c r="B329"/>
  <c r="I329" s="1"/>
  <c r="B328"/>
  <c r="I328" s="1"/>
  <c r="B327"/>
  <c r="I327" s="1"/>
  <c r="B326"/>
  <c r="I326" s="1"/>
  <c r="B325"/>
  <c r="I325" s="1"/>
  <c r="B324"/>
  <c r="I324" s="1"/>
  <c r="B323"/>
  <c r="I323" s="1"/>
  <c r="B322"/>
  <c r="I322" s="1"/>
  <c r="B321"/>
  <c r="I321" s="1"/>
  <c r="B320"/>
  <c r="I320" s="1"/>
  <c r="B319"/>
  <c r="I319" s="1"/>
  <c r="B318"/>
  <c r="I318" s="1"/>
  <c r="B317"/>
  <c r="I317" s="1"/>
  <c r="B316"/>
  <c r="I316" s="1"/>
  <c r="B315"/>
  <c r="I315" s="1"/>
  <c r="B314"/>
  <c r="I314" s="1"/>
  <c r="B313"/>
  <c r="I313" s="1"/>
  <c r="B312"/>
  <c r="I312" s="1"/>
  <c r="B311"/>
  <c r="I311" s="1"/>
  <c r="B310"/>
  <c r="I310" s="1"/>
  <c r="B309"/>
  <c r="I309" s="1"/>
  <c r="B308"/>
  <c r="I308" s="1"/>
  <c r="B307"/>
  <c r="I307" s="1"/>
  <c r="B306"/>
  <c r="I306" s="1"/>
  <c r="B305"/>
  <c r="I305" s="1"/>
  <c r="B304"/>
  <c r="I304" s="1"/>
  <c r="B303"/>
  <c r="I303" s="1"/>
  <c r="B302"/>
  <c r="I302" s="1"/>
  <c r="B301"/>
  <c r="I301" s="1"/>
  <c r="B300"/>
  <c r="I300" s="1"/>
  <c r="B299"/>
  <c r="I299" s="1"/>
  <c r="B298"/>
  <c r="I298" s="1"/>
  <c r="B297"/>
  <c r="I297" s="1"/>
  <c r="B296"/>
  <c r="I296" s="1"/>
  <c r="B295"/>
  <c r="I295" s="1"/>
  <c r="B294"/>
  <c r="I294" s="1"/>
  <c r="B293"/>
  <c r="I293" s="1"/>
  <c r="B292"/>
  <c r="I292" s="1"/>
  <c r="B291"/>
  <c r="I291" s="1"/>
  <c r="B290"/>
  <c r="I290" s="1"/>
  <c r="B289"/>
  <c r="I289" s="1"/>
  <c r="B288"/>
  <c r="I288" s="1"/>
  <c r="B287"/>
  <c r="I287" s="1"/>
  <c r="B286"/>
  <c r="I286" s="1"/>
  <c r="B285"/>
  <c r="I285" s="1"/>
  <c r="B284"/>
  <c r="I284" s="1"/>
  <c r="B283"/>
  <c r="I283" s="1"/>
  <c r="B282"/>
  <c r="I282" s="1"/>
  <c r="B281"/>
  <c r="I281" s="1"/>
  <c r="B280"/>
  <c r="I280" s="1"/>
  <c r="B279"/>
  <c r="I279" s="1"/>
  <c r="B278"/>
  <c r="I278" s="1"/>
  <c r="B277"/>
  <c r="I277" s="1"/>
  <c r="B276"/>
  <c r="I276" s="1"/>
  <c r="B275"/>
  <c r="I275" s="1"/>
  <c r="B274"/>
  <c r="I274" s="1"/>
  <c r="B273"/>
  <c r="I273" s="1"/>
  <c r="B272"/>
  <c r="I272" s="1"/>
  <c r="B271"/>
  <c r="I271" s="1"/>
  <c r="B270"/>
  <c r="I270" s="1"/>
  <c r="B269"/>
  <c r="I269" s="1"/>
  <c r="B268"/>
  <c r="I268" s="1"/>
  <c r="B267"/>
  <c r="I267" s="1"/>
  <c r="B266"/>
  <c r="I266" s="1"/>
  <c r="B265"/>
  <c r="I265" s="1"/>
  <c r="B264"/>
  <c r="I264" s="1"/>
  <c r="B263"/>
  <c r="I263" s="1"/>
  <c r="B262"/>
  <c r="I262" s="1"/>
  <c r="B261"/>
  <c r="I261" s="1"/>
  <c r="B260"/>
  <c r="I260" s="1"/>
  <c r="B259"/>
  <c r="I259" s="1"/>
  <c r="B258"/>
  <c r="I258" s="1"/>
  <c r="B257"/>
  <c r="I257" s="1"/>
  <c r="B256"/>
  <c r="I256" s="1"/>
  <c r="B255"/>
  <c r="I255" s="1"/>
  <c r="B254"/>
  <c r="I254" s="1"/>
  <c r="B253"/>
  <c r="I253" s="1"/>
  <c r="B252"/>
  <c r="I252" s="1"/>
  <c r="B251"/>
  <c r="I251" s="1"/>
  <c r="B250"/>
  <c r="I250" s="1"/>
  <c r="B249"/>
  <c r="I249" s="1"/>
  <c r="B248"/>
  <c r="I248" s="1"/>
  <c r="B247"/>
  <c r="I247" s="1"/>
  <c r="B246"/>
  <c r="I246" s="1"/>
  <c r="B245"/>
  <c r="I245" s="1"/>
  <c r="B244"/>
  <c r="I244" s="1"/>
  <c r="B243"/>
  <c r="I243" s="1"/>
  <c r="B242"/>
  <c r="I242" s="1"/>
  <c r="B241"/>
  <c r="I241" s="1"/>
  <c r="B240"/>
  <c r="I240" s="1"/>
  <c r="B239"/>
  <c r="I239" s="1"/>
  <c r="B238"/>
  <c r="I238" s="1"/>
  <c r="B237"/>
  <c r="I237" s="1"/>
  <c r="B236"/>
  <c r="I236" s="1"/>
  <c r="B235"/>
  <c r="I235" s="1"/>
  <c r="B234"/>
  <c r="I234" s="1"/>
  <c r="B233"/>
  <c r="I233" s="1"/>
  <c r="B232"/>
  <c r="I232" s="1"/>
  <c r="B231"/>
  <c r="I231" s="1"/>
  <c r="B230"/>
  <c r="I230" s="1"/>
  <c r="B229"/>
  <c r="I229" s="1"/>
  <c r="B228"/>
  <c r="I228" s="1"/>
  <c r="B227"/>
  <c r="I227" s="1"/>
  <c r="B226"/>
  <c r="I226" s="1"/>
  <c r="B225"/>
  <c r="I225" s="1"/>
  <c r="B224"/>
  <c r="I224" s="1"/>
  <c r="B223"/>
  <c r="I223" s="1"/>
  <c r="B222"/>
  <c r="I222" s="1"/>
  <c r="B221"/>
  <c r="I221" s="1"/>
  <c r="B220"/>
  <c r="I220" s="1"/>
  <c r="B219"/>
  <c r="I219" s="1"/>
  <c r="B218"/>
  <c r="I218" s="1"/>
  <c r="B217"/>
  <c r="I217" s="1"/>
  <c r="B216"/>
  <c r="I216" s="1"/>
  <c r="B215"/>
  <c r="I215" s="1"/>
  <c r="B214"/>
  <c r="I214" s="1"/>
  <c r="B213"/>
  <c r="I213" s="1"/>
  <c r="B212"/>
  <c r="I212" s="1"/>
  <c r="B211"/>
  <c r="I211" s="1"/>
  <c r="B210"/>
  <c r="I210" s="1"/>
  <c r="B209"/>
  <c r="I209" s="1"/>
  <c r="B208"/>
  <c r="I208" s="1"/>
  <c r="B207"/>
  <c r="I207" s="1"/>
  <c r="B206"/>
  <c r="I206" s="1"/>
  <c r="B205"/>
  <c r="I205" s="1"/>
  <c r="B204"/>
  <c r="I204" s="1"/>
  <c r="B203"/>
  <c r="I203" s="1"/>
  <c r="B202"/>
  <c r="I202" s="1"/>
  <c r="B201"/>
  <c r="I201" s="1"/>
  <c r="B200"/>
  <c r="I200" s="1"/>
  <c r="B199"/>
  <c r="I199" s="1"/>
  <c r="B198"/>
  <c r="I198" s="1"/>
  <c r="B197"/>
  <c r="I197" s="1"/>
  <c r="B196"/>
  <c r="I196" s="1"/>
  <c r="B195"/>
  <c r="I195" s="1"/>
  <c r="B194"/>
  <c r="I194" s="1"/>
  <c r="B193"/>
  <c r="I193" s="1"/>
  <c r="B192"/>
  <c r="I192" s="1"/>
  <c r="B191"/>
  <c r="I191" s="1"/>
  <c r="B190"/>
  <c r="I190" s="1"/>
  <c r="B189"/>
  <c r="I189" s="1"/>
  <c r="B188"/>
  <c r="I188" s="1"/>
  <c r="B187"/>
  <c r="I187" s="1"/>
  <c r="B186"/>
  <c r="I186" s="1"/>
  <c r="B185"/>
  <c r="I185" s="1"/>
  <c r="B184"/>
  <c r="I184" s="1"/>
  <c r="B183"/>
  <c r="I183" s="1"/>
  <c r="B182"/>
  <c r="I182" s="1"/>
  <c r="B181"/>
  <c r="I181" s="1"/>
  <c r="B180"/>
  <c r="I180" s="1"/>
  <c r="B179"/>
  <c r="I179" s="1"/>
  <c r="B178"/>
  <c r="I178" s="1"/>
  <c r="B177"/>
  <c r="I177" s="1"/>
  <c r="B176"/>
  <c r="I176" s="1"/>
  <c r="B175"/>
  <c r="I175" s="1"/>
  <c r="B174"/>
  <c r="I174" s="1"/>
  <c r="B173"/>
  <c r="I173" s="1"/>
  <c r="B172"/>
  <c r="I172" s="1"/>
  <c r="B171"/>
  <c r="I171" s="1"/>
  <c r="B170"/>
  <c r="I170" s="1"/>
  <c r="B169"/>
  <c r="I169" s="1"/>
  <c r="B168"/>
  <c r="I168" s="1"/>
  <c r="B167"/>
  <c r="I167" s="1"/>
  <c r="B166"/>
  <c r="I166" s="1"/>
  <c r="B165"/>
  <c r="I165" s="1"/>
  <c r="B164"/>
  <c r="I164" s="1"/>
  <c r="B163"/>
  <c r="I163" s="1"/>
  <c r="B162"/>
  <c r="I162" s="1"/>
  <c r="B161"/>
  <c r="I161" s="1"/>
  <c r="B160"/>
  <c r="I160" s="1"/>
  <c r="B159"/>
  <c r="I159" s="1"/>
  <c r="B158"/>
  <c r="I158" s="1"/>
  <c r="B157"/>
  <c r="I157" s="1"/>
  <c r="B156"/>
  <c r="I156" s="1"/>
  <c r="B155"/>
  <c r="I155" s="1"/>
  <c r="B154"/>
  <c r="I154" s="1"/>
  <c r="B153"/>
  <c r="I153" s="1"/>
  <c r="B152"/>
  <c r="I152" s="1"/>
  <c r="B151"/>
  <c r="I151" s="1"/>
  <c r="B150"/>
  <c r="I150" s="1"/>
  <c r="B149"/>
  <c r="I149" s="1"/>
  <c r="B148"/>
  <c r="I148" s="1"/>
  <c r="B147"/>
  <c r="I147" s="1"/>
  <c r="B146"/>
  <c r="I146" s="1"/>
  <c r="B145"/>
  <c r="I145" s="1"/>
  <c r="B144"/>
  <c r="I144" s="1"/>
  <c r="B143"/>
  <c r="I143" s="1"/>
  <c r="B142"/>
  <c r="I142" s="1"/>
  <c r="B141"/>
  <c r="I141" s="1"/>
  <c r="B140"/>
  <c r="I140" s="1"/>
  <c r="B139"/>
  <c r="I139" s="1"/>
  <c r="B138"/>
  <c r="I138" s="1"/>
  <c r="B137"/>
  <c r="I137" s="1"/>
  <c r="B136"/>
  <c r="I136" s="1"/>
  <c r="B135"/>
  <c r="I135" s="1"/>
  <c r="B134"/>
  <c r="I134" s="1"/>
  <c r="B133"/>
  <c r="I133" s="1"/>
  <c r="B132"/>
  <c r="I132" s="1"/>
  <c r="B131"/>
  <c r="I131" s="1"/>
  <c r="B130"/>
  <c r="I130" s="1"/>
  <c r="B129"/>
  <c r="I129" s="1"/>
  <c r="B128"/>
  <c r="I128" s="1"/>
  <c r="B127"/>
  <c r="I127" s="1"/>
  <c r="B126"/>
  <c r="I126" s="1"/>
  <c r="B125"/>
  <c r="I125" s="1"/>
  <c r="B124"/>
  <c r="I124" s="1"/>
  <c r="B123"/>
  <c r="I123" s="1"/>
  <c r="B122"/>
  <c r="I122" s="1"/>
  <c r="B121"/>
  <c r="I121" s="1"/>
  <c r="B120"/>
  <c r="I120" s="1"/>
  <c r="B119"/>
  <c r="I119" s="1"/>
  <c r="B118"/>
  <c r="I118" s="1"/>
  <c r="B117"/>
  <c r="I117" s="1"/>
  <c r="B116"/>
  <c r="I116" s="1"/>
  <c r="B115"/>
  <c r="I115" s="1"/>
  <c r="B114"/>
  <c r="I114" s="1"/>
  <c r="B113"/>
  <c r="I113" s="1"/>
  <c r="B112"/>
  <c r="I112" s="1"/>
  <c r="B111"/>
  <c r="I111" s="1"/>
  <c r="B110"/>
  <c r="I110" s="1"/>
  <c r="B109"/>
  <c r="I109" s="1"/>
  <c r="B108"/>
  <c r="I108" s="1"/>
  <c r="B107"/>
  <c r="I107" s="1"/>
  <c r="B106"/>
  <c r="I106" s="1"/>
  <c r="B105"/>
  <c r="I105" s="1"/>
  <c r="B104"/>
  <c r="I104" s="1"/>
  <c r="B103"/>
  <c r="I103" s="1"/>
  <c r="B102"/>
  <c r="I102" s="1"/>
  <c r="B101"/>
  <c r="I101" s="1"/>
  <c r="B100"/>
  <c r="I100" s="1"/>
  <c r="B99"/>
  <c r="I99" s="1"/>
  <c r="B98"/>
  <c r="I98" s="1"/>
  <c r="B97"/>
  <c r="I97" s="1"/>
  <c r="B96"/>
  <c r="I96" s="1"/>
  <c r="B95"/>
  <c r="I95" s="1"/>
  <c r="B94"/>
  <c r="I94" s="1"/>
  <c r="B93"/>
  <c r="I93" s="1"/>
  <c r="B92"/>
  <c r="I92" s="1"/>
  <c r="B91"/>
  <c r="I91" s="1"/>
  <c r="B90"/>
  <c r="I90" s="1"/>
  <c r="B89"/>
  <c r="I89" s="1"/>
  <c r="B88"/>
  <c r="I88" s="1"/>
  <c r="B87"/>
  <c r="I87" s="1"/>
  <c r="B86"/>
  <c r="I86" s="1"/>
  <c r="B85"/>
  <c r="I85" s="1"/>
  <c r="B84"/>
  <c r="I84" s="1"/>
  <c r="B83"/>
  <c r="I83" s="1"/>
  <c r="B82"/>
  <c r="I82" s="1"/>
  <c r="B81"/>
  <c r="I81" s="1"/>
  <c r="B80"/>
  <c r="I80" s="1"/>
  <c r="B79"/>
  <c r="I79" s="1"/>
  <c r="B78"/>
  <c r="I78" s="1"/>
  <c r="B77"/>
  <c r="I77" s="1"/>
  <c r="B76"/>
  <c r="I76" s="1"/>
  <c r="B75"/>
  <c r="I75" s="1"/>
  <c r="B74"/>
  <c r="I74" s="1"/>
  <c r="B73"/>
  <c r="I73" s="1"/>
  <c r="B72"/>
  <c r="I72" s="1"/>
  <c r="B71"/>
  <c r="I71" s="1"/>
  <c r="B70"/>
  <c r="I70" s="1"/>
  <c r="B69"/>
  <c r="I69" s="1"/>
  <c r="B68"/>
  <c r="I68" s="1"/>
  <c r="B67"/>
  <c r="I67" s="1"/>
  <c r="B66"/>
  <c r="I66" s="1"/>
  <c r="B65"/>
  <c r="I65" s="1"/>
  <c r="B64"/>
  <c r="I64" s="1"/>
  <c r="B63"/>
  <c r="I63" s="1"/>
  <c r="B62"/>
  <c r="I62" s="1"/>
  <c r="B61"/>
  <c r="I61" s="1"/>
  <c r="B60"/>
  <c r="I60" s="1"/>
  <c r="B59"/>
  <c r="I59" s="1"/>
  <c r="B58"/>
  <c r="I58" s="1"/>
  <c r="B57"/>
  <c r="I57" s="1"/>
  <c r="B56"/>
  <c r="I56" s="1"/>
  <c r="B55"/>
  <c r="I55" s="1"/>
  <c r="B54"/>
  <c r="I54" s="1"/>
  <c r="B53"/>
  <c r="I53" s="1"/>
  <c r="B52"/>
  <c r="I52" s="1"/>
  <c r="B51"/>
  <c r="I51" s="1"/>
  <c r="B50"/>
  <c r="I50" s="1"/>
  <c r="B49"/>
  <c r="I49" s="1"/>
  <c r="B48"/>
  <c r="I48" s="1"/>
  <c r="B47"/>
  <c r="I47" s="1"/>
  <c r="B46"/>
  <c r="I46" s="1"/>
  <c r="B45"/>
  <c r="I45" s="1"/>
  <c r="B44"/>
  <c r="I44" s="1"/>
  <c r="B43"/>
  <c r="I43" s="1"/>
  <c r="B42"/>
  <c r="I42" s="1"/>
  <c r="B41"/>
  <c r="I41" s="1"/>
  <c r="B40"/>
  <c r="I40" s="1"/>
  <c r="B39"/>
  <c r="I39" s="1"/>
  <c r="B38"/>
  <c r="I38" s="1"/>
  <c r="B37"/>
  <c r="I37" s="1"/>
  <c r="B36"/>
  <c r="I36" s="1"/>
  <c r="B35"/>
  <c r="I35" s="1"/>
  <c r="B34"/>
  <c r="I34" s="1"/>
  <c r="B33"/>
  <c r="I33" s="1"/>
  <c r="B32"/>
  <c r="I32" s="1"/>
  <c r="B31"/>
  <c r="I31" s="1"/>
  <c r="B30"/>
  <c r="I30" s="1"/>
  <c r="G346" i="36" l="1"/>
  <c r="F346"/>
  <c r="H346" s="1"/>
  <c r="E346"/>
  <c r="C346"/>
  <c r="A346"/>
  <c r="I345"/>
  <c r="D345"/>
  <c r="B345"/>
  <c r="G346" i="35"/>
  <c r="F346"/>
  <c r="H346" s="1"/>
  <c r="E346"/>
  <c r="C346"/>
  <c r="A346"/>
  <c r="I345"/>
  <c r="D345"/>
  <c r="B345"/>
  <c r="H29" i="12"/>
  <c r="G347" i="35" l="1"/>
  <c r="F347"/>
  <c r="H347" s="1"/>
  <c r="E347"/>
  <c r="C347"/>
  <c r="A347"/>
  <c r="I346"/>
  <c r="D346"/>
  <c r="B346"/>
  <c r="G347" i="36"/>
  <c r="F347"/>
  <c r="H347" s="1"/>
  <c r="E347"/>
  <c r="C347"/>
  <c r="A347"/>
  <c r="I346"/>
  <c r="D346"/>
  <c r="B346"/>
  <c r="F30" i="12"/>
  <c r="G348" i="36" l="1"/>
  <c r="F348"/>
  <c r="H348" s="1"/>
  <c r="E348"/>
  <c r="C348"/>
  <c r="A348"/>
  <c r="I347"/>
  <c r="D347"/>
  <c r="B347"/>
  <c r="G348" i="35"/>
  <c r="F348"/>
  <c r="H348" s="1"/>
  <c r="E348"/>
  <c r="C348"/>
  <c r="A348"/>
  <c r="I347"/>
  <c r="D347"/>
  <c r="B347"/>
  <c r="E30" i="12"/>
  <c r="H30"/>
  <c r="G349" i="35" l="1"/>
  <c r="F349"/>
  <c r="H349" s="1"/>
  <c r="E349"/>
  <c r="C349"/>
  <c r="A349"/>
  <c r="I348"/>
  <c r="D348"/>
  <c r="B348"/>
  <c r="G349" i="36"/>
  <c r="F349"/>
  <c r="H349" s="1"/>
  <c r="E349"/>
  <c r="C349"/>
  <c r="A349"/>
  <c r="I348"/>
  <c r="D348"/>
  <c r="B348"/>
  <c r="G30" i="12"/>
  <c r="C31" s="1"/>
  <c r="F31"/>
  <c r="G350" i="36" l="1"/>
  <c r="F350"/>
  <c r="H350" s="1"/>
  <c r="E350"/>
  <c r="C350"/>
  <c r="A350"/>
  <c r="I349"/>
  <c r="D349"/>
  <c r="B349"/>
  <c r="G350" i="35"/>
  <c r="F350"/>
  <c r="H350" s="1"/>
  <c r="E350"/>
  <c r="C350"/>
  <c r="A350"/>
  <c r="I349"/>
  <c r="D349"/>
  <c r="B349"/>
  <c r="E31" i="12"/>
  <c r="H31"/>
  <c r="G351" i="35" l="1"/>
  <c r="F351"/>
  <c r="H351" s="1"/>
  <c r="E351"/>
  <c r="C351"/>
  <c r="A351"/>
  <c r="I350"/>
  <c r="D350"/>
  <c r="B350"/>
  <c r="G351" i="36"/>
  <c r="F351"/>
  <c r="H351" s="1"/>
  <c r="E351"/>
  <c r="C351"/>
  <c r="A351"/>
  <c r="I350"/>
  <c r="D350"/>
  <c r="B350"/>
  <c r="G31" i="12"/>
  <c r="C32" s="1"/>
  <c r="F32"/>
  <c r="G352" i="36" l="1"/>
  <c r="F352"/>
  <c r="H352" s="1"/>
  <c r="E352"/>
  <c r="C352"/>
  <c r="A352"/>
  <c r="I351"/>
  <c r="D351"/>
  <c r="B351"/>
  <c r="G352" i="35"/>
  <c r="F352"/>
  <c r="H352" s="1"/>
  <c r="E352"/>
  <c r="C352"/>
  <c r="A352"/>
  <c r="I351"/>
  <c r="D351"/>
  <c r="B351"/>
  <c r="E32" i="12"/>
  <c r="H32"/>
  <c r="G353" i="35" l="1"/>
  <c r="F353"/>
  <c r="H353" s="1"/>
  <c r="E353"/>
  <c r="C353"/>
  <c r="A353"/>
  <c r="I352"/>
  <c r="D352"/>
  <c r="B352"/>
  <c r="G353" i="36"/>
  <c r="F353"/>
  <c r="H353" s="1"/>
  <c r="E353"/>
  <c r="C353"/>
  <c r="A353"/>
  <c r="I352"/>
  <c r="D352"/>
  <c r="B352"/>
  <c r="G32" i="12"/>
  <c r="C33" s="1"/>
  <c r="F33"/>
  <c r="E33" s="1"/>
  <c r="E15" s="1"/>
  <c r="D24" i="32" s="1"/>
  <c r="F13" i="33" s="1"/>
  <c r="F14" s="1"/>
  <c r="G33" i="12"/>
  <c r="C34" s="1"/>
  <c r="E16" l="1"/>
  <c r="G354" i="36"/>
  <c r="F354"/>
  <c r="H354" s="1"/>
  <c r="E354"/>
  <c r="C354"/>
  <c r="A354"/>
  <c r="I353"/>
  <c r="D353"/>
  <c r="B353"/>
  <c r="G354" i="35"/>
  <c r="F354"/>
  <c r="H354" s="1"/>
  <c r="E354"/>
  <c r="C354"/>
  <c r="A354"/>
  <c r="I353"/>
  <c r="D353"/>
  <c r="B353"/>
  <c r="H33" i="12"/>
  <c r="I8" l="1"/>
  <c r="E24" i="32"/>
  <c r="G13" i="33" s="1"/>
  <c r="I18" i="24"/>
  <c r="G355" i="35"/>
  <c r="F355"/>
  <c r="H355" s="1"/>
  <c r="E355"/>
  <c r="C355"/>
  <c r="A355"/>
  <c r="I354"/>
  <c r="D354"/>
  <c r="B354"/>
  <c r="G355" i="36"/>
  <c r="F355"/>
  <c r="H355" s="1"/>
  <c r="E355"/>
  <c r="C355"/>
  <c r="A355"/>
  <c r="I354"/>
  <c r="D354"/>
  <c r="B354"/>
  <c r="F34" i="12"/>
  <c r="H34"/>
  <c r="G356" i="36" l="1"/>
  <c r="F356"/>
  <c r="H356" s="1"/>
  <c r="E356"/>
  <c r="C356"/>
  <c r="A356"/>
  <c r="I355"/>
  <c r="D355"/>
  <c r="B355"/>
  <c r="G356" i="35"/>
  <c r="F356"/>
  <c r="H356" s="1"/>
  <c r="E356"/>
  <c r="C356"/>
  <c r="A356"/>
  <c r="I355"/>
  <c r="D355"/>
  <c r="B355"/>
  <c r="E34" i="12"/>
  <c r="G357" i="35" l="1"/>
  <c r="F357"/>
  <c r="H357" s="1"/>
  <c r="E357"/>
  <c r="C357"/>
  <c r="A357"/>
  <c r="I356"/>
  <c r="D356"/>
  <c r="B356"/>
  <c r="G357" i="36"/>
  <c r="F357"/>
  <c r="H357" s="1"/>
  <c r="E357"/>
  <c r="C357"/>
  <c r="A357"/>
  <c r="I356"/>
  <c r="D356"/>
  <c r="B356"/>
  <c r="G34" i="12"/>
  <c r="C35" s="1"/>
  <c r="G358" i="36" l="1"/>
  <c r="F358"/>
  <c r="H358" s="1"/>
  <c r="E358"/>
  <c r="C358"/>
  <c r="A358"/>
  <c r="I357"/>
  <c r="D357"/>
  <c r="B357"/>
  <c r="G358" i="35"/>
  <c r="F358"/>
  <c r="H358" s="1"/>
  <c r="E358"/>
  <c r="C358"/>
  <c r="A358"/>
  <c r="I357"/>
  <c r="D357"/>
  <c r="B357"/>
  <c r="F35" i="12"/>
  <c r="G359" i="35" l="1"/>
  <c r="F359"/>
  <c r="H359" s="1"/>
  <c r="E359"/>
  <c r="C359"/>
  <c r="A359"/>
  <c r="I358"/>
  <c r="D358"/>
  <c r="B358"/>
  <c r="G359" i="36"/>
  <c r="F359"/>
  <c r="H359" s="1"/>
  <c r="E359"/>
  <c r="C359"/>
  <c r="A359"/>
  <c r="I358"/>
  <c r="D358"/>
  <c r="B358"/>
  <c r="E35" i="12"/>
  <c r="H35"/>
  <c r="G360" i="36" l="1"/>
  <c r="F360"/>
  <c r="H360" s="1"/>
  <c r="E360"/>
  <c r="C360"/>
  <c r="A360"/>
  <c r="I359"/>
  <c r="D359"/>
  <c r="B359"/>
  <c r="G360" i="35"/>
  <c r="F360"/>
  <c r="H360" s="1"/>
  <c r="E360"/>
  <c r="C360"/>
  <c r="A360"/>
  <c r="I359"/>
  <c r="D359"/>
  <c r="B359"/>
  <c r="G35" i="12"/>
  <c r="C36" s="1"/>
  <c r="G361" i="35" l="1"/>
  <c r="F361"/>
  <c r="H361" s="1"/>
  <c r="E361"/>
  <c r="C361"/>
  <c r="A361"/>
  <c r="I360"/>
  <c r="D360"/>
  <c r="B360"/>
  <c r="G361" i="36"/>
  <c r="F361"/>
  <c r="H361" s="1"/>
  <c r="E361"/>
  <c r="C361"/>
  <c r="A361"/>
  <c r="I360"/>
  <c r="D360"/>
  <c r="B360"/>
  <c r="F36" i="12"/>
  <c r="G362" i="36" l="1"/>
  <c r="F362"/>
  <c r="H362" s="1"/>
  <c r="E362"/>
  <c r="C362"/>
  <c r="A362"/>
  <c r="I361"/>
  <c r="D361"/>
  <c r="B361"/>
  <c r="G362" i="35"/>
  <c r="F362"/>
  <c r="H362" s="1"/>
  <c r="E362"/>
  <c r="C362"/>
  <c r="A362"/>
  <c r="I361"/>
  <c r="D361"/>
  <c r="B361"/>
  <c r="E36" i="12"/>
  <c r="E17" s="1"/>
  <c r="H36"/>
  <c r="I9" l="1"/>
  <c r="F24" i="32"/>
  <c r="H13" i="33" s="1"/>
  <c r="J18" i="24"/>
  <c r="G363" i="35"/>
  <c r="F363"/>
  <c r="H363" s="1"/>
  <c r="E363"/>
  <c r="C363"/>
  <c r="A363"/>
  <c r="I362"/>
  <c r="D362"/>
  <c r="B362"/>
  <c r="G363" i="36"/>
  <c r="F363"/>
  <c r="H363" s="1"/>
  <c r="E363"/>
  <c r="C363"/>
  <c r="A363"/>
  <c r="I362"/>
  <c r="D362"/>
  <c r="B362"/>
  <c r="G36" i="12"/>
  <c r="C37" s="1"/>
  <c r="G364" i="36" l="1"/>
  <c r="F364"/>
  <c r="H364" s="1"/>
  <c r="E364"/>
  <c r="C364"/>
  <c r="A364"/>
  <c r="I363"/>
  <c r="D363"/>
  <c r="B363"/>
  <c r="G364" i="35"/>
  <c r="F364"/>
  <c r="H364" s="1"/>
  <c r="E364"/>
  <c r="C364"/>
  <c r="A364"/>
  <c r="I363"/>
  <c r="D363"/>
  <c r="B363"/>
  <c r="F37" i="12"/>
  <c r="G365" i="35" l="1"/>
  <c r="F365"/>
  <c r="H365" s="1"/>
  <c r="E365"/>
  <c r="C365"/>
  <c r="A365"/>
  <c r="I364"/>
  <c r="D364"/>
  <c r="B364"/>
  <c r="G365" i="36"/>
  <c r="F365"/>
  <c r="H365" s="1"/>
  <c r="E365"/>
  <c r="C365"/>
  <c r="A365"/>
  <c r="I364"/>
  <c r="D364"/>
  <c r="B364"/>
  <c r="E37" i="12"/>
  <c r="H37"/>
  <c r="F15"/>
  <c r="G366" i="36" l="1"/>
  <c r="F366"/>
  <c r="H366" s="1"/>
  <c r="E366"/>
  <c r="C366"/>
  <c r="A366"/>
  <c r="I365"/>
  <c r="D365"/>
  <c r="B365"/>
  <c r="G366" i="35"/>
  <c r="F366"/>
  <c r="H366" s="1"/>
  <c r="E366"/>
  <c r="C366"/>
  <c r="A366"/>
  <c r="I365"/>
  <c r="D365"/>
  <c r="B365"/>
  <c r="G37" i="12"/>
  <c r="C38" s="1"/>
  <c r="G367" i="35" l="1"/>
  <c r="F367"/>
  <c r="H367" s="1"/>
  <c r="E367"/>
  <c r="C367"/>
  <c r="A367"/>
  <c r="I366"/>
  <c r="D366"/>
  <c r="B366"/>
  <c r="G367" i="36"/>
  <c r="F367"/>
  <c r="H367" s="1"/>
  <c r="E367"/>
  <c r="C367"/>
  <c r="A367"/>
  <c r="I366"/>
  <c r="D366"/>
  <c r="B366"/>
  <c r="F38" i="12"/>
  <c r="G368" i="36" l="1"/>
  <c r="F368"/>
  <c r="H368" s="1"/>
  <c r="E368"/>
  <c r="C368"/>
  <c r="A368"/>
  <c r="I367"/>
  <c r="D367"/>
  <c r="B367"/>
  <c r="G368" i="35"/>
  <c r="F368"/>
  <c r="H368" s="1"/>
  <c r="E368"/>
  <c r="C368"/>
  <c r="A368"/>
  <c r="I367"/>
  <c r="D367"/>
  <c r="B367"/>
  <c r="E38" i="12"/>
  <c r="H38"/>
  <c r="G369" i="35" l="1"/>
  <c r="F369"/>
  <c r="H369" s="1"/>
  <c r="E369"/>
  <c r="C369"/>
  <c r="A369"/>
  <c r="I368"/>
  <c r="D368"/>
  <c r="B368"/>
  <c r="G369" i="36"/>
  <c r="F369"/>
  <c r="H369" s="1"/>
  <c r="E369"/>
  <c r="C369"/>
  <c r="A369"/>
  <c r="I368"/>
  <c r="D368"/>
  <c r="B368"/>
  <c r="G38" i="12"/>
  <c r="C39" s="1"/>
  <c r="G370" i="36" l="1"/>
  <c r="F370"/>
  <c r="H370" s="1"/>
  <c r="E370"/>
  <c r="C370"/>
  <c r="A370"/>
  <c r="I369"/>
  <c r="D369"/>
  <c r="B369"/>
  <c r="G370" i="35"/>
  <c r="F370"/>
  <c r="H370" s="1"/>
  <c r="E370"/>
  <c r="C370"/>
  <c r="A370"/>
  <c r="I369"/>
  <c r="D369"/>
  <c r="B369"/>
  <c r="F39" i="12"/>
  <c r="G371" i="35" l="1"/>
  <c r="F371"/>
  <c r="H371" s="1"/>
  <c r="E371"/>
  <c r="C371"/>
  <c r="A371"/>
  <c r="I370"/>
  <c r="D370"/>
  <c r="B370"/>
  <c r="G371" i="36"/>
  <c r="F371"/>
  <c r="H371" s="1"/>
  <c r="E371"/>
  <c r="C371"/>
  <c r="A371"/>
  <c r="I370"/>
  <c r="D370"/>
  <c r="B370"/>
  <c r="E39" i="12"/>
  <c r="E18" s="1"/>
  <c r="H39"/>
  <c r="I10" l="1"/>
  <c r="G24" i="32"/>
  <c r="I13" i="33" s="1"/>
  <c r="K18" i="24"/>
  <c r="G372" i="36"/>
  <c r="F372"/>
  <c r="H372" s="1"/>
  <c r="E372"/>
  <c r="C372"/>
  <c r="A372"/>
  <c r="I371"/>
  <c r="D371"/>
  <c r="B371"/>
  <c r="G372" i="35"/>
  <c r="F372"/>
  <c r="H372" s="1"/>
  <c r="E372"/>
  <c r="C372"/>
  <c r="A372"/>
  <c r="I371"/>
  <c r="D371"/>
  <c r="B371"/>
  <c r="I7" i="12"/>
  <c r="C8" i="7" s="1"/>
  <c r="G39" i="12"/>
  <c r="C40" s="1"/>
  <c r="G373" i="35" l="1"/>
  <c r="F373"/>
  <c r="H373" s="1"/>
  <c r="E373"/>
  <c r="C373"/>
  <c r="A373"/>
  <c r="I372"/>
  <c r="D372"/>
  <c r="B372"/>
  <c r="G373" i="36"/>
  <c r="F373"/>
  <c r="H373" s="1"/>
  <c r="E373"/>
  <c r="C373"/>
  <c r="A373"/>
  <c r="I372"/>
  <c r="D372"/>
  <c r="B372"/>
  <c r="F40" i="12"/>
  <c r="G374" i="36" l="1"/>
  <c r="F374"/>
  <c r="H374" s="1"/>
  <c r="E374"/>
  <c r="C374"/>
  <c r="A374"/>
  <c r="I373"/>
  <c r="D373"/>
  <c r="B373"/>
  <c r="G374" i="35"/>
  <c r="F374"/>
  <c r="H374" s="1"/>
  <c r="E374"/>
  <c r="C374"/>
  <c r="A374"/>
  <c r="I373"/>
  <c r="D373"/>
  <c r="B373"/>
  <c r="E40" i="12"/>
  <c r="H40"/>
  <c r="G375" i="35" l="1"/>
  <c r="F375"/>
  <c r="H375" s="1"/>
  <c r="E375"/>
  <c r="C375"/>
  <c r="A375"/>
  <c r="I374"/>
  <c r="D374"/>
  <c r="B374"/>
  <c r="G375" i="36"/>
  <c r="F375"/>
  <c r="H375" s="1"/>
  <c r="E375"/>
  <c r="C375"/>
  <c r="A375"/>
  <c r="I374"/>
  <c r="D374"/>
  <c r="B374"/>
  <c r="G40" i="12"/>
  <c r="C41" s="1"/>
  <c r="G376" i="36" l="1"/>
  <c r="F376"/>
  <c r="H376" s="1"/>
  <c r="E376"/>
  <c r="C376"/>
  <c r="A376"/>
  <c r="I375"/>
  <c r="D375"/>
  <c r="B375"/>
  <c r="G376" i="35"/>
  <c r="F376"/>
  <c r="H376" s="1"/>
  <c r="E376"/>
  <c r="C376"/>
  <c r="A376"/>
  <c r="I375"/>
  <c r="D375"/>
  <c r="B375"/>
  <c r="F41" i="12"/>
  <c r="G377" i="35" l="1"/>
  <c r="F377"/>
  <c r="H377" s="1"/>
  <c r="E377"/>
  <c r="C377"/>
  <c r="A377"/>
  <c r="I376"/>
  <c r="D376"/>
  <c r="B376"/>
  <c r="G377" i="36"/>
  <c r="F377"/>
  <c r="H377" s="1"/>
  <c r="E377"/>
  <c r="C377"/>
  <c r="A377"/>
  <c r="I376"/>
  <c r="D376"/>
  <c r="B376"/>
  <c r="E41" i="12"/>
  <c r="H41"/>
  <c r="G378" i="36" l="1"/>
  <c r="F378"/>
  <c r="H378" s="1"/>
  <c r="E378"/>
  <c r="C378"/>
  <c r="A378"/>
  <c r="I377"/>
  <c r="D377"/>
  <c r="B377"/>
  <c r="G378" i="35"/>
  <c r="F378"/>
  <c r="H378" s="1"/>
  <c r="E378"/>
  <c r="C378"/>
  <c r="A378"/>
  <c r="I377"/>
  <c r="D377"/>
  <c r="B377"/>
  <c r="G41" i="12"/>
  <c r="C42" s="1"/>
  <c r="G379" i="35" l="1"/>
  <c r="F379"/>
  <c r="H379" s="1"/>
  <c r="E379"/>
  <c r="C379"/>
  <c r="A379"/>
  <c r="I378"/>
  <c r="D378"/>
  <c r="B378"/>
  <c r="G379" i="36"/>
  <c r="F379"/>
  <c r="H379" s="1"/>
  <c r="E379"/>
  <c r="C379"/>
  <c r="A379"/>
  <c r="I378"/>
  <c r="D378"/>
  <c r="B378"/>
  <c r="F42" i="12"/>
  <c r="G380" i="36" l="1"/>
  <c r="F380"/>
  <c r="H380" s="1"/>
  <c r="E380"/>
  <c r="C380"/>
  <c r="A380"/>
  <c r="I379"/>
  <c r="D379"/>
  <c r="B379"/>
  <c r="G380" i="35"/>
  <c r="F380"/>
  <c r="H380" s="1"/>
  <c r="E380"/>
  <c r="C380"/>
  <c r="A380"/>
  <c r="I379"/>
  <c r="D379"/>
  <c r="B379"/>
  <c r="E42" i="12"/>
  <c r="E19" s="1"/>
  <c r="H42"/>
  <c r="I11" l="1"/>
  <c r="H24" i="32"/>
  <c r="J13" i="33" s="1"/>
  <c r="L18" i="24"/>
  <c r="G381" i="35"/>
  <c r="F381"/>
  <c r="H381" s="1"/>
  <c r="E381"/>
  <c r="C381"/>
  <c r="A381"/>
  <c r="I380"/>
  <c r="D380"/>
  <c r="B380"/>
  <c r="G381" i="36"/>
  <c r="F381"/>
  <c r="H381" s="1"/>
  <c r="E381"/>
  <c r="C381"/>
  <c r="A381"/>
  <c r="I380"/>
  <c r="D380"/>
  <c r="B380"/>
  <c r="G42" i="12"/>
  <c r="C43" s="1"/>
  <c r="G382" i="36" l="1"/>
  <c r="F382"/>
  <c r="H382" s="1"/>
  <c r="E382"/>
  <c r="C382"/>
  <c r="A382"/>
  <c r="I381"/>
  <c r="D381"/>
  <c r="B381"/>
  <c r="G382" i="35"/>
  <c r="F382"/>
  <c r="H382" s="1"/>
  <c r="E382"/>
  <c r="C382"/>
  <c r="A382"/>
  <c r="I381"/>
  <c r="D381"/>
  <c r="B381"/>
  <c r="F43" i="12"/>
  <c r="F48"/>
  <c r="G383" i="35" l="1"/>
  <c r="F383"/>
  <c r="H383" s="1"/>
  <c r="E383"/>
  <c r="C383"/>
  <c r="A383"/>
  <c r="I382"/>
  <c r="D382"/>
  <c r="B382"/>
  <c r="G383" i="36"/>
  <c r="F383"/>
  <c r="H383" s="1"/>
  <c r="E383"/>
  <c r="C383"/>
  <c r="A383"/>
  <c r="I382"/>
  <c r="D382"/>
  <c r="B382"/>
  <c r="E43" i="12"/>
  <c r="H43"/>
  <c r="E48"/>
  <c r="G384" i="36" l="1"/>
  <c r="F384"/>
  <c r="H384" s="1"/>
  <c r="E384"/>
  <c r="C384"/>
  <c r="A384"/>
  <c r="I383"/>
  <c r="D383"/>
  <c r="B383"/>
  <c r="G384" i="35"/>
  <c r="F384"/>
  <c r="H384" s="1"/>
  <c r="E384"/>
  <c r="C384"/>
  <c r="A384"/>
  <c r="I383"/>
  <c r="D383"/>
  <c r="B383"/>
  <c r="G48" i="12"/>
  <c r="C49" s="1"/>
  <c r="G43"/>
  <c r="C44" s="1"/>
  <c r="F49"/>
  <c r="G385" i="35" l="1"/>
  <c r="F385"/>
  <c r="H385" s="1"/>
  <c r="E385"/>
  <c r="C385"/>
  <c r="A385"/>
  <c r="I384"/>
  <c r="D384"/>
  <c r="B384"/>
  <c r="G385" i="36"/>
  <c r="F385"/>
  <c r="H385" s="1"/>
  <c r="E385"/>
  <c r="C385"/>
  <c r="A385"/>
  <c r="I384"/>
  <c r="D384"/>
  <c r="B384"/>
  <c r="F44" i="12"/>
  <c r="E49"/>
  <c r="G386" i="36" l="1"/>
  <c r="F386"/>
  <c r="H386" s="1"/>
  <c r="E386"/>
  <c r="C386"/>
  <c r="A386"/>
  <c r="I385"/>
  <c r="D385"/>
  <c r="B385"/>
  <c r="G386" i="35"/>
  <c r="F386"/>
  <c r="H386" s="1"/>
  <c r="E386"/>
  <c r="C386"/>
  <c r="A386"/>
  <c r="I385"/>
  <c r="D385"/>
  <c r="B385"/>
  <c r="G49" i="12"/>
  <c r="C50" s="1"/>
  <c r="E44"/>
  <c r="H44"/>
  <c r="F50"/>
  <c r="G387" i="35" l="1"/>
  <c r="F387"/>
  <c r="H387" s="1"/>
  <c r="E387"/>
  <c r="C387"/>
  <c r="A387"/>
  <c r="I386"/>
  <c r="D386"/>
  <c r="B386"/>
  <c r="G387" i="36"/>
  <c r="F387"/>
  <c r="H387" s="1"/>
  <c r="E387"/>
  <c r="C387"/>
  <c r="A387"/>
  <c r="I386"/>
  <c r="D386"/>
  <c r="B386"/>
  <c r="G44" i="12"/>
  <c r="C45" s="1"/>
  <c r="F45" s="1"/>
  <c r="E50"/>
  <c r="G388" i="36" l="1"/>
  <c r="F388"/>
  <c r="H388" s="1"/>
  <c r="E388"/>
  <c r="C388"/>
  <c r="A388"/>
  <c r="I387"/>
  <c r="D387"/>
  <c r="B387"/>
  <c r="G388" i="35"/>
  <c r="F388"/>
  <c r="H388" s="1"/>
  <c r="E388"/>
  <c r="C388"/>
  <c r="A388"/>
  <c r="I387"/>
  <c r="D387"/>
  <c r="B387"/>
  <c r="G50" i="12"/>
  <c r="C51" s="1"/>
  <c r="E45"/>
  <c r="M18" i="24" s="1"/>
  <c r="H45" i="12"/>
  <c r="F51"/>
  <c r="G389" i="35" l="1"/>
  <c r="F389"/>
  <c r="H389" s="1"/>
  <c r="E389"/>
  <c r="C389"/>
  <c r="A389"/>
  <c r="I388"/>
  <c r="D388"/>
  <c r="B388"/>
  <c r="G389" i="36"/>
  <c r="F389"/>
  <c r="H389" s="1"/>
  <c r="E389"/>
  <c r="C389"/>
  <c r="A389"/>
  <c r="I388"/>
  <c r="D388"/>
  <c r="B388"/>
  <c r="G45" i="12"/>
  <c r="C46" s="1"/>
  <c r="F46" s="1"/>
  <c r="E51"/>
  <c r="G390" i="36" l="1"/>
  <c r="F390"/>
  <c r="H390" s="1"/>
  <c r="E390"/>
  <c r="C390"/>
  <c r="A390"/>
  <c r="I389"/>
  <c r="D389"/>
  <c r="B389"/>
  <c r="G390" i="35"/>
  <c r="F390"/>
  <c r="H390" s="1"/>
  <c r="E390"/>
  <c r="C390"/>
  <c r="A390"/>
  <c r="I389"/>
  <c r="D389"/>
  <c r="B389"/>
  <c r="E46" i="12"/>
  <c r="H46"/>
  <c r="F16"/>
  <c r="I13" i="24" s="1"/>
  <c r="G51" i="12"/>
  <c r="C52" s="1"/>
  <c r="G391" i="35" l="1"/>
  <c r="F391"/>
  <c r="H391" s="1"/>
  <c r="E391"/>
  <c r="C391"/>
  <c r="A391"/>
  <c r="I390"/>
  <c r="D390"/>
  <c r="B390"/>
  <c r="G391" i="36"/>
  <c r="F391"/>
  <c r="H391" s="1"/>
  <c r="E391"/>
  <c r="C391"/>
  <c r="A391"/>
  <c r="I390"/>
  <c r="D390"/>
  <c r="B390"/>
  <c r="G46" i="12"/>
  <c r="C47" s="1"/>
  <c r="F47" s="1"/>
  <c r="F52"/>
  <c r="G392" i="36" l="1"/>
  <c r="F392"/>
  <c r="H392" s="1"/>
  <c r="E392"/>
  <c r="C392"/>
  <c r="A392"/>
  <c r="I391"/>
  <c r="D391"/>
  <c r="B391"/>
  <c r="G392" i="35"/>
  <c r="F392"/>
  <c r="H392" s="1"/>
  <c r="E392"/>
  <c r="C392"/>
  <c r="A392"/>
  <c r="I391"/>
  <c r="D391"/>
  <c r="B391"/>
  <c r="E47" i="12"/>
  <c r="H51"/>
  <c r="H50"/>
  <c r="H49"/>
  <c r="H47"/>
  <c r="H48"/>
  <c r="E52"/>
  <c r="H52"/>
  <c r="G393" i="35" l="1"/>
  <c r="F393"/>
  <c r="H393" s="1"/>
  <c r="E393"/>
  <c r="C393"/>
  <c r="A393"/>
  <c r="I392"/>
  <c r="D392"/>
  <c r="B392"/>
  <c r="G393" i="36"/>
  <c r="F393"/>
  <c r="H393" s="1"/>
  <c r="E393"/>
  <c r="C393"/>
  <c r="A393"/>
  <c r="I392"/>
  <c r="D392"/>
  <c r="B392"/>
  <c r="G47" i="12"/>
  <c r="C48" s="1"/>
  <c r="G52"/>
  <c r="C53" s="1"/>
  <c r="F53"/>
  <c r="G394" i="36" l="1"/>
  <c r="F394"/>
  <c r="H394" s="1"/>
  <c r="E394"/>
  <c r="C394"/>
  <c r="A394"/>
  <c r="I393"/>
  <c r="D393"/>
  <c r="B393"/>
  <c r="G394" i="35"/>
  <c r="F394"/>
  <c r="H394" s="1"/>
  <c r="E394"/>
  <c r="C394"/>
  <c r="A394"/>
  <c r="I393"/>
  <c r="D393"/>
  <c r="B393"/>
  <c r="E53" i="12"/>
  <c r="H53"/>
  <c r="G395" i="35" l="1"/>
  <c r="F395"/>
  <c r="H395" s="1"/>
  <c r="E395"/>
  <c r="C395"/>
  <c r="A395"/>
  <c r="I394"/>
  <c r="D394"/>
  <c r="B394"/>
  <c r="G395" i="36"/>
  <c r="F395"/>
  <c r="H395" s="1"/>
  <c r="E395"/>
  <c r="C395"/>
  <c r="A395"/>
  <c r="I394"/>
  <c r="D394"/>
  <c r="B394"/>
  <c r="G53" i="12"/>
  <c r="C54" s="1"/>
  <c r="F54"/>
  <c r="G396" i="36" l="1"/>
  <c r="F396"/>
  <c r="H396" s="1"/>
  <c r="E396"/>
  <c r="C396"/>
  <c r="A396"/>
  <c r="I395"/>
  <c r="D395"/>
  <c r="B395"/>
  <c r="G396" i="35"/>
  <c r="F396"/>
  <c r="H396" s="1"/>
  <c r="E396"/>
  <c r="C396"/>
  <c r="A396"/>
  <c r="I395"/>
  <c r="D395"/>
  <c r="B395"/>
  <c r="E54" i="12"/>
  <c r="H54"/>
  <c r="G397" i="35" l="1"/>
  <c r="F397"/>
  <c r="H397" s="1"/>
  <c r="E397"/>
  <c r="C397"/>
  <c r="A397"/>
  <c r="I396"/>
  <c r="D396"/>
  <c r="B396"/>
  <c r="G397" i="36"/>
  <c r="F397"/>
  <c r="H397" s="1"/>
  <c r="E397"/>
  <c r="C397"/>
  <c r="A397"/>
  <c r="I396"/>
  <c r="D396"/>
  <c r="B396"/>
  <c r="G54" i="12"/>
  <c r="C55" s="1"/>
  <c r="F55"/>
  <c r="G398" i="36" l="1"/>
  <c r="F398"/>
  <c r="H398" s="1"/>
  <c r="E398"/>
  <c r="C398"/>
  <c r="A398"/>
  <c r="I397"/>
  <c r="D397"/>
  <c r="B397"/>
  <c r="G398" i="35"/>
  <c r="F398"/>
  <c r="H398" s="1"/>
  <c r="E398"/>
  <c r="C398"/>
  <c r="A398"/>
  <c r="I397"/>
  <c r="D397"/>
  <c r="B397"/>
  <c r="E55" i="12"/>
  <c r="H55"/>
  <c r="G399" i="35" l="1"/>
  <c r="F399"/>
  <c r="H399" s="1"/>
  <c r="E399"/>
  <c r="C399"/>
  <c r="A399"/>
  <c r="I398"/>
  <c r="D398"/>
  <c r="B398"/>
  <c r="G399" i="36"/>
  <c r="F399"/>
  <c r="H399" s="1"/>
  <c r="E399"/>
  <c r="C399"/>
  <c r="A399"/>
  <c r="I398"/>
  <c r="D398"/>
  <c r="B398"/>
  <c r="G55" i="12"/>
  <c r="C56" s="1"/>
  <c r="F56"/>
  <c r="G400" i="36" l="1"/>
  <c r="F400"/>
  <c r="H400" s="1"/>
  <c r="E400"/>
  <c r="C400"/>
  <c r="A400"/>
  <c r="I399"/>
  <c r="D399"/>
  <c r="B399"/>
  <c r="G400" i="35"/>
  <c r="F400"/>
  <c r="H400" s="1"/>
  <c r="E400"/>
  <c r="C400"/>
  <c r="A400"/>
  <c r="I399"/>
  <c r="D399"/>
  <c r="B399"/>
  <c r="E56" i="12"/>
  <c r="H56"/>
  <c r="G401" i="35" l="1"/>
  <c r="F401"/>
  <c r="H401" s="1"/>
  <c r="E401"/>
  <c r="C401"/>
  <c r="A401"/>
  <c r="I400"/>
  <c r="D400"/>
  <c r="B400"/>
  <c r="G401" i="36"/>
  <c r="F401"/>
  <c r="H401" s="1"/>
  <c r="E401"/>
  <c r="C401"/>
  <c r="A401"/>
  <c r="I400"/>
  <c r="D400"/>
  <c r="B400"/>
  <c r="G56" i="12"/>
  <c r="C57" s="1"/>
  <c r="F57"/>
  <c r="G402" i="36" l="1"/>
  <c r="F402"/>
  <c r="H402" s="1"/>
  <c r="E402"/>
  <c r="C402"/>
  <c r="A402"/>
  <c r="I401"/>
  <c r="D401"/>
  <c r="B401"/>
  <c r="G402" i="35"/>
  <c r="F402"/>
  <c r="H402" s="1"/>
  <c r="E402"/>
  <c r="C402"/>
  <c r="A402"/>
  <c r="I401"/>
  <c r="D401"/>
  <c r="B401"/>
  <c r="E57" i="12"/>
  <c r="G57" s="1"/>
  <c r="C58" s="1"/>
  <c r="H57"/>
  <c r="G403" i="35" l="1"/>
  <c r="F403"/>
  <c r="H403" s="1"/>
  <c r="E403"/>
  <c r="C403"/>
  <c r="A403"/>
  <c r="I402"/>
  <c r="D402"/>
  <c r="B402"/>
  <c r="G403" i="36"/>
  <c r="F403"/>
  <c r="H403" s="1"/>
  <c r="E403"/>
  <c r="C403"/>
  <c r="A403"/>
  <c r="I402"/>
  <c r="D402"/>
  <c r="B402"/>
  <c r="F58" i="12"/>
  <c r="G404" i="36" l="1"/>
  <c r="F404"/>
  <c r="H404" s="1"/>
  <c r="E404"/>
  <c r="C404"/>
  <c r="A404"/>
  <c r="I403"/>
  <c r="D403"/>
  <c r="B403"/>
  <c r="G404" i="35"/>
  <c r="F404"/>
  <c r="H404" s="1"/>
  <c r="E404"/>
  <c r="C404"/>
  <c r="A404"/>
  <c r="I403"/>
  <c r="D403"/>
  <c r="B403"/>
  <c r="E58" i="12"/>
  <c r="G58" s="1"/>
  <c r="C59" s="1"/>
  <c r="H58"/>
  <c r="G405" i="35" l="1"/>
  <c r="F405"/>
  <c r="H405" s="1"/>
  <c r="E405"/>
  <c r="C405"/>
  <c r="A405"/>
  <c r="I404"/>
  <c r="D404"/>
  <c r="B404"/>
  <c r="G405" i="36"/>
  <c r="F405"/>
  <c r="H405" s="1"/>
  <c r="E405"/>
  <c r="C405"/>
  <c r="A405"/>
  <c r="I404"/>
  <c r="D404"/>
  <c r="B404"/>
  <c r="F59" i="12"/>
  <c r="G406" i="36" l="1"/>
  <c r="F406"/>
  <c r="H406" s="1"/>
  <c r="E406"/>
  <c r="C406"/>
  <c r="A406"/>
  <c r="I405"/>
  <c r="D405"/>
  <c r="B405"/>
  <c r="G406" i="35"/>
  <c r="F406"/>
  <c r="H406" s="1"/>
  <c r="E406"/>
  <c r="C406"/>
  <c r="A406"/>
  <c r="I405"/>
  <c r="D405"/>
  <c r="B405"/>
  <c r="E59" i="12"/>
  <c r="G59" s="1"/>
  <c r="C60" s="1"/>
  <c r="H59"/>
  <c r="G407" i="35" l="1"/>
  <c r="F407"/>
  <c r="H407" s="1"/>
  <c r="E407"/>
  <c r="C407"/>
  <c r="A407"/>
  <c r="I406"/>
  <c r="D406"/>
  <c r="B406"/>
  <c r="G407" i="36"/>
  <c r="F407"/>
  <c r="H407" s="1"/>
  <c r="E407"/>
  <c r="C407"/>
  <c r="A407"/>
  <c r="I406"/>
  <c r="D406"/>
  <c r="B406"/>
  <c r="F60" i="12"/>
  <c r="G408" i="36" l="1"/>
  <c r="F408"/>
  <c r="H408" s="1"/>
  <c r="E408"/>
  <c r="C408"/>
  <c r="A408"/>
  <c r="I407"/>
  <c r="D407"/>
  <c r="B407"/>
  <c r="G408" i="35"/>
  <c r="F408"/>
  <c r="H408" s="1"/>
  <c r="E408"/>
  <c r="C408"/>
  <c r="A408"/>
  <c r="I407"/>
  <c r="D407"/>
  <c r="B407"/>
  <c r="E60" i="12"/>
  <c r="G60" s="1"/>
  <c r="C61" s="1"/>
  <c r="H60"/>
  <c r="G409" i="35" l="1"/>
  <c r="F409"/>
  <c r="H409" s="1"/>
  <c r="E409"/>
  <c r="C409"/>
  <c r="A409"/>
  <c r="I408"/>
  <c r="D408"/>
  <c r="B408"/>
  <c r="G409" i="36"/>
  <c r="F409"/>
  <c r="H409" s="1"/>
  <c r="E409"/>
  <c r="C409"/>
  <c r="A409"/>
  <c r="I408"/>
  <c r="D408"/>
  <c r="B408"/>
  <c r="F61" i="12"/>
  <c r="G410" i="36" l="1"/>
  <c r="F410"/>
  <c r="H410" s="1"/>
  <c r="E410"/>
  <c r="C410"/>
  <c r="A410"/>
  <c r="I409"/>
  <c r="D409"/>
  <c r="B409"/>
  <c r="G410" i="35"/>
  <c r="F410"/>
  <c r="H410" s="1"/>
  <c r="E410"/>
  <c r="C410"/>
  <c r="A410"/>
  <c r="I409"/>
  <c r="D409"/>
  <c r="B409"/>
  <c r="E61" i="12"/>
  <c r="G61" s="1"/>
  <c r="C62" s="1"/>
  <c r="H61"/>
  <c r="G411" i="35" l="1"/>
  <c r="F411"/>
  <c r="H411" s="1"/>
  <c r="E411"/>
  <c r="C411"/>
  <c r="A411"/>
  <c r="I410"/>
  <c r="D410"/>
  <c r="B410"/>
  <c r="G411" i="36"/>
  <c r="F411"/>
  <c r="H411" s="1"/>
  <c r="E411"/>
  <c r="C411"/>
  <c r="A411"/>
  <c r="I410"/>
  <c r="D410"/>
  <c r="B410"/>
  <c r="F62" i="12"/>
  <c r="G412" i="36" l="1"/>
  <c r="F412"/>
  <c r="H412" s="1"/>
  <c r="E412"/>
  <c r="C412"/>
  <c r="A412"/>
  <c r="I411"/>
  <c r="D411"/>
  <c r="B411"/>
  <c r="G412" i="35"/>
  <c r="F412"/>
  <c r="H412" s="1"/>
  <c r="E412"/>
  <c r="C412"/>
  <c r="A412"/>
  <c r="I411"/>
  <c r="D411"/>
  <c r="B411"/>
  <c r="E62" i="12"/>
  <c r="G62" s="1"/>
  <c r="C63" s="1"/>
  <c r="H62"/>
  <c r="G413" i="35" l="1"/>
  <c r="F413"/>
  <c r="H413" s="1"/>
  <c r="E413"/>
  <c r="C413"/>
  <c r="A413"/>
  <c r="I412"/>
  <c r="D412"/>
  <c r="B412"/>
  <c r="G413" i="36"/>
  <c r="F413"/>
  <c r="H413" s="1"/>
  <c r="E413"/>
  <c r="C413"/>
  <c r="A413"/>
  <c r="I412"/>
  <c r="D412"/>
  <c r="B412"/>
  <c r="F63" i="12"/>
  <c r="G414" i="36" l="1"/>
  <c r="F414"/>
  <c r="H414" s="1"/>
  <c r="E414"/>
  <c r="C414"/>
  <c r="A414"/>
  <c r="I413"/>
  <c r="D413"/>
  <c r="B413"/>
  <c r="G414" i="35"/>
  <c r="F414"/>
  <c r="H414" s="1"/>
  <c r="E414"/>
  <c r="C414"/>
  <c r="A414"/>
  <c r="I413"/>
  <c r="D413"/>
  <c r="B413"/>
  <c r="E63" i="12"/>
  <c r="H63"/>
  <c r="G415" i="35" l="1"/>
  <c r="F415"/>
  <c r="H415" s="1"/>
  <c r="E415"/>
  <c r="C415"/>
  <c r="A415"/>
  <c r="I414"/>
  <c r="D414"/>
  <c r="B414"/>
  <c r="G415" i="36"/>
  <c r="F415"/>
  <c r="H415" s="1"/>
  <c r="E415"/>
  <c r="C415"/>
  <c r="A415"/>
  <c r="I414"/>
  <c r="D414"/>
  <c r="B414"/>
  <c r="F17" i="12"/>
  <c r="J13" i="24" s="1"/>
  <c r="G63" i="12"/>
  <c r="C64" s="1"/>
  <c r="G416" i="36" l="1"/>
  <c r="F416"/>
  <c r="H416" s="1"/>
  <c r="E416"/>
  <c r="C416"/>
  <c r="A416"/>
  <c r="I415"/>
  <c r="D415"/>
  <c r="B415"/>
  <c r="G416" i="35"/>
  <c r="F416"/>
  <c r="H416" s="1"/>
  <c r="E416"/>
  <c r="C416"/>
  <c r="A416"/>
  <c r="I415"/>
  <c r="D415"/>
  <c r="B415"/>
  <c r="F64" i="12"/>
  <c r="G417" i="35" l="1"/>
  <c r="F417"/>
  <c r="H417" s="1"/>
  <c r="E417"/>
  <c r="C417"/>
  <c r="A417"/>
  <c r="I416"/>
  <c r="D416"/>
  <c r="B416"/>
  <c r="G417" i="36"/>
  <c r="F417"/>
  <c r="H417" s="1"/>
  <c r="E417"/>
  <c r="C417"/>
  <c r="A417"/>
  <c r="I416"/>
  <c r="D416"/>
  <c r="B416"/>
  <c r="E64" i="12"/>
  <c r="H64"/>
  <c r="G418" i="36" l="1"/>
  <c r="F418"/>
  <c r="H418" s="1"/>
  <c r="E418"/>
  <c r="C418"/>
  <c r="A418"/>
  <c r="I417"/>
  <c r="D417"/>
  <c r="B417"/>
  <c r="G418" i="35"/>
  <c r="F418"/>
  <c r="H418" s="1"/>
  <c r="E418"/>
  <c r="C418"/>
  <c r="A418"/>
  <c r="I417"/>
  <c r="D417"/>
  <c r="B417"/>
  <c r="G64" i="12"/>
  <c r="C65" s="1"/>
  <c r="F65"/>
  <c r="G419" i="35" l="1"/>
  <c r="F419"/>
  <c r="H419" s="1"/>
  <c r="E419"/>
  <c r="C419"/>
  <c r="A419"/>
  <c r="I418"/>
  <c r="D418"/>
  <c r="B418"/>
  <c r="G419" i="36"/>
  <c r="F419"/>
  <c r="H419" s="1"/>
  <c r="E419"/>
  <c r="C419"/>
  <c r="A419"/>
  <c r="I418"/>
  <c r="D418"/>
  <c r="B418"/>
  <c r="E65" i="12"/>
  <c r="H65"/>
  <c r="G420" i="36" l="1"/>
  <c r="F420"/>
  <c r="H420" s="1"/>
  <c r="E420"/>
  <c r="C420"/>
  <c r="A420"/>
  <c r="I419"/>
  <c r="D419"/>
  <c r="B419"/>
  <c r="G420" i="35"/>
  <c r="F420"/>
  <c r="H420" s="1"/>
  <c r="E420"/>
  <c r="C420"/>
  <c r="A420"/>
  <c r="I419"/>
  <c r="D419"/>
  <c r="B419"/>
  <c r="G65" i="12"/>
  <c r="C66" s="1"/>
  <c r="F66"/>
  <c r="G421" i="35" l="1"/>
  <c r="F421"/>
  <c r="H421" s="1"/>
  <c r="E421"/>
  <c r="C421"/>
  <c r="A421"/>
  <c r="I420"/>
  <c r="D420"/>
  <c r="B420"/>
  <c r="G421" i="36"/>
  <c r="F421"/>
  <c r="H421" s="1"/>
  <c r="E421"/>
  <c r="C421"/>
  <c r="A421"/>
  <c r="I420"/>
  <c r="D420"/>
  <c r="B420"/>
  <c r="E66" i="12"/>
  <c r="H66"/>
  <c r="G422" i="36" l="1"/>
  <c r="F422"/>
  <c r="H422" s="1"/>
  <c r="E422"/>
  <c r="C422"/>
  <c r="A422"/>
  <c r="I421"/>
  <c r="D421"/>
  <c r="B421"/>
  <c r="G422" i="35"/>
  <c r="F422"/>
  <c r="H422" s="1"/>
  <c r="E422"/>
  <c r="C422"/>
  <c r="A422"/>
  <c r="I421"/>
  <c r="D421"/>
  <c r="B421"/>
  <c r="G66" i="12"/>
  <c r="C67" s="1"/>
  <c r="F67"/>
  <c r="G423" i="35" l="1"/>
  <c r="F423"/>
  <c r="H423" s="1"/>
  <c r="E423"/>
  <c r="C423"/>
  <c r="A423"/>
  <c r="I422"/>
  <c r="D422"/>
  <c r="B422"/>
  <c r="G423" i="36"/>
  <c r="F423"/>
  <c r="H423" s="1"/>
  <c r="E423"/>
  <c r="C423"/>
  <c r="A423"/>
  <c r="I422"/>
  <c r="D422"/>
  <c r="B422"/>
  <c r="E67" i="12"/>
  <c r="H67"/>
  <c r="G424" i="36" l="1"/>
  <c r="F424"/>
  <c r="H424" s="1"/>
  <c r="E424"/>
  <c r="C424"/>
  <c r="A424"/>
  <c r="I423"/>
  <c r="D423"/>
  <c r="B423"/>
  <c r="G424" i="35"/>
  <c r="F424"/>
  <c r="H424" s="1"/>
  <c r="E424"/>
  <c r="C424"/>
  <c r="A424"/>
  <c r="I423"/>
  <c r="D423"/>
  <c r="B423"/>
  <c r="G67" i="12"/>
  <c r="C68" s="1"/>
  <c r="F68"/>
  <c r="G425" i="35" l="1"/>
  <c r="F425"/>
  <c r="H425" s="1"/>
  <c r="E425"/>
  <c r="C425"/>
  <c r="A425"/>
  <c r="I424"/>
  <c r="D424"/>
  <c r="B424"/>
  <c r="G425" i="36"/>
  <c r="F425"/>
  <c r="H425" s="1"/>
  <c r="E425"/>
  <c r="C425"/>
  <c r="A425"/>
  <c r="I424"/>
  <c r="D424"/>
  <c r="B424"/>
  <c r="E68" i="12"/>
  <c r="H68"/>
  <c r="G426" i="36" l="1"/>
  <c r="F426"/>
  <c r="H426" s="1"/>
  <c r="E426"/>
  <c r="C426"/>
  <c r="A426"/>
  <c r="I425"/>
  <c r="D425"/>
  <c r="B425"/>
  <c r="G426" i="35"/>
  <c r="F426"/>
  <c r="H426" s="1"/>
  <c r="E426"/>
  <c r="C426"/>
  <c r="A426"/>
  <c r="I425"/>
  <c r="D425"/>
  <c r="B425"/>
  <c r="G68" i="12"/>
  <c r="C69" s="1"/>
  <c r="F69"/>
  <c r="G427" i="35" l="1"/>
  <c r="F427"/>
  <c r="H427" s="1"/>
  <c r="E427"/>
  <c r="C427"/>
  <c r="A427"/>
  <c r="I426"/>
  <c r="D426"/>
  <c r="B426"/>
  <c r="G427" i="36"/>
  <c r="F427"/>
  <c r="H427" s="1"/>
  <c r="E427"/>
  <c r="C427"/>
  <c r="A427"/>
  <c r="I426"/>
  <c r="D426"/>
  <c r="B426"/>
  <c r="E69" i="12"/>
  <c r="G69" s="1"/>
  <c r="C70" s="1"/>
  <c r="H69"/>
  <c r="G428" i="36" l="1"/>
  <c r="F428"/>
  <c r="H428" s="1"/>
  <c r="E428"/>
  <c r="C428"/>
  <c r="A428"/>
  <c r="I427"/>
  <c r="D427"/>
  <c r="B427"/>
  <c r="G428" i="35"/>
  <c r="F428"/>
  <c r="H428" s="1"/>
  <c r="E428"/>
  <c r="C428"/>
  <c r="A428"/>
  <c r="I427"/>
  <c r="D427"/>
  <c r="B427"/>
  <c r="F70" i="12"/>
  <c r="G429" i="35" l="1"/>
  <c r="F429"/>
  <c r="H429" s="1"/>
  <c r="E429"/>
  <c r="C429"/>
  <c r="A429"/>
  <c r="I428"/>
  <c r="D428"/>
  <c r="B428"/>
  <c r="G429" i="36"/>
  <c r="F429"/>
  <c r="H429" s="1"/>
  <c r="E429"/>
  <c r="C429"/>
  <c r="A429"/>
  <c r="I428"/>
  <c r="D428"/>
  <c r="B428"/>
  <c r="E70" i="12"/>
  <c r="G70" s="1"/>
  <c r="C71" s="1"/>
  <c r="H70"/>
  <c r="G430" i="36" l="1"/>
  <c r="F430"/>
  <c r="H430" s="1"/>
  <c r="E430"/>
  <c r="C430"/>
  <c r="A430"/>
  <c r="I429"/>
  <c r="D429"/>
  <c r="B429"/>
  <c r="G430" i="35"/>
  <c r="F430"/>
  <c r="H430" s="1"/>
  <c r="E430"/>
  <c r="C430"/>
  <c r="A430"/>
  <c r="I429"/>
  <c r="D429"/>
  <c r="B429"/>
  <c r="F71" i="12"/>
  <c r="G431" i="35" l="1"/>
  <c r="F431"/>
  <c r="H431" s="1"/>
  <c r="E431"/>
  <c r="C431"/>
  <c r="A431"/>
  <c r="I430"/>
  <c r="D430"/>
  <c r="B430"/>
  <c r="G431" i="36"/>
  <c r="F431"/>
  <c r="H431" s="1"/>
  <c r="E431"/>
  <c r="C431"/>
  <c r="A431"/>
  <c r="I430"/>
  <c r="D430"/>
  <c r="B430"/>
  <c r="E71" i="12"/>
  <c r="G71" s="1"/>
  <c r="C72" s="1"/>
  <c r="H71"/>
  <c r="G432" i="36" l="1"/>
  <c r="F432"/>
  <c r="H432" s="1"/>
  <c r="E432"/>
  <c r="C432"/>
  <c r="A432"/>
  <c r="I431"/>
  <c r="D431"/>
  <c r="B431"/>
  <c r="G432" i="35"/>
  <c r="F432"/>
  <c r="H432" s="1"/>
  <c r="E432"/>
  <c r="C432"/>
  <c r="A432"/>
  <c r="I431"/>
  <c r="D431"/>
  <c r="B431"/>
  <c r="F72" i="12"/>
  <c r="G433" i="35" l="1"/>
  <c r="F433"/>
  <c r="H433" s="1"/>
  <c r="E433"/>
  <c r="C433"/>
  <c r="A433"/>
  <c r="I432"/>
  <c r="D432"/>
  <c r="B432"/>
  <c r="G433" i="36"/>
  <c r="F433"/>
  <c r="H433" s="1"/>
  <c r="E433"/>
  <c r="C433"/>
  <c r="A433"/>
  <c r="I432"/>
  <c r="D432"/>
  <c r="B432"/>
  <c r="E72" i="12"/>
  <c r="G72" s="1"/>
  <c r="C73" s="1"/>
  <c r="H72"/>
  <c r="G434" i="36" l="1"/>
  <c r="F434"/>
  <c r="H434" s="1"/>
  <c r="E434"/>
  <c r="C434"/>
  <c r="A434"/>
  <c r="I433"/>
  <c r="D433"/>
  <c r="B433"/>
  <c r="G434" i="35"/>
  <c r="F434"/>
  <c r="H434" s="1"/>
  <c r="E434"/>
  <c r="C434"/>
  <c r="A434"/>
  <c r="I433"/>
  <c r="D433"/>
  <c r="B433"/>
  <c r="F73" i="12"/>
  <c r="G435" i="35" l="1"/>
  <c r="F435"/>
  <c r="H435" s="1"/>
  <c r="E435"/>
  <c r="C435"/>
  <c r="A435"/>
  <c r="I434"/>
  <c r="D434"/>
  <c r="B434"/>
  <c r="G435" i="36"/>
  <c r="F435"/>
  <c r="H435" s="1"/>
  <c r="E435"/>
  <c r="C435"/>
  <c r="A435"/>
  <c r="I434"/>
  <c r="D434"/>
  <c r="B434"/>
  <c r="E73" i="12"/>
  <c r="G73" s="1"/>
  <c r="C74" s="1"/>
  <c r="H73"/>
  <c r="G436" i="36" l="1"/>
  <c r="F436"/>
  <c r="H436" s="1"/>
  <c r="E436"/>
  <c r="C436"/>
  <c r="A436"/>
  <c r="I435"/>
  <c r="D435"/>
  <c r="B435"/>
  <c r="G436" i="35"/>
  <c r="F436"/>
  <c r="H436" s="1"/>
  <c r="E436"/>
  <c r="C436"/>
  <c r="A436"/>
  <c r="I435"/>
  <c r="D435"/>
  <c r="B435"/>
  <c r="F74" i="12"/>
  <c r="G437" i="35" l="1"/>
  <c r="F437"/>
  <c r="H437" s="1"/>
  <c r="E437"/>
  <c r="C437"/>
  <c r="A437"/>
  <c r="I436"/>
  <c r="D436"/>
  <c r="B436"/>
  <c r="G437" i="36"/>
  <c r="F437"/>
  <c r="H437" s="1"/>
  <c r="E437"/>
  <c r="C437"/>
  <c r="A437"/>
  <c r="I436"/>
  <c r="D436"/>
  <c r="B436"/>
  <c r="E74" i="12"/>
  <c r="G74" s="1"/>
  <c r="C75" s="1"/>
  <c r="H74"/>
  <c r="G438" i="36" l="1"/>
  <c r="F438"/>
  <c r="H438" s="1"/>
  <c r="E438"/>
  <c r="C438"/>
  <c r="A438"/>
  <c r="I437"/>
  <c r="D437"/>
  <c r="B437"/>
  <c r="G438" i="35"/>
  <c r="F438"/>
  <c r="H438" s="1"/>
  <c r="E438"/>
  <c r="C438"/>
  <c r="A438"/>
  <c r="I437"/>
  <c r="D437"/>
  <c r="B437"/>
  <c r="F75" i="12"/>
  <c r="G439" i="35" l="1"/>
  <c r="F439"/>
  <c r="H439" s="1"/>
  <c r="E439"/>
  <c r="C439"/>
  <c r="A439"/>
  <c r="I438"/>
  <c r="D438"/>
  <c r="B438"/>
  <c r="G439" i="36"/>
  <c r="F439"/>
  <c r="H439" s="1"/>
  <c r="E439"/>
  <c r="C439"/>
  <c r="A439"/>
  <c r="I438"/>
  <c r="D438"/>
  <c r="B438"/>
  <c r="E75" i="12"/>
  <c r="H75"/>
  <c r="G440" i="36" l="1"/>
  <c r="F440"/>
  <c r="H440" s="1"/>
  <c r="E440"/>
  <c r="C440"/>
  <c r="A440"/>
  <c r="I439"/>
  <c r="D439"/>
  <c r="B439"/>
  <c r="G440" i="35"/>
  <c r="F440"/>
  <c r="H440" s="1"/>
  <c r="E440"/>
  <c r="C440"/>
  <c r="A440"/>
  <c r="I439"/>
  <c r="D439"/>
  <c r="B439"/>
  <c r="F18" i="12"/>
  <c r="K13" i="24" s="1"/>
  <c r="G75" i="12"/>
  <c r="C76" s="1"/>
  <c r="G441" i="35" l="1"/>
  <c r="F441"/>
  <c r="H441" s="1"/>
  <c r="E441"/>
  <c r="C441"/>
  <c r="A441"/>
  <c r="I440"/>
  <c r="D440"/>
  <c r="B440"/>
  <c r="G441" i="36"/>
  <c r="F441"/>
  <c r="H441" s="1"/>
  <c r="E441"/>
  <c r="C441"/>
  <c r="A441"/>
  <c r="I440"/>
  <c r="D440"/>
  <c r="B440"/>
  <c r="F76" i="12"/>
  <c r="G442" i="36" l="1"/>
  <c r="F442"/>
  <c r="H442" s="1"/>
  <c r="E442"/>
  <c r="C442"/>
  <c r="A442"/>
  <c r="I441"/>
  <c r="D441"/>
  <c r="B441"/>
  <c r="G442" i="35"/>
  <c r="F442"/>
  <c r="H442" s="1"/>
  <c r="E442"/>
  <c r="C442"/>
  <c r="A442"/>
  <c r="I441"/>
  <c r="D441"/>
  <c r="B441"/>
  <c r="E76" i="12"/>
  <c r="H76"/>
  <c r="G443" i="35" l="1"/>
  <c r="F443"/>
  <c r="H443" s="1"/>
  <c r="E443"/>
  <c r="C443"/>
  <c r="A443"/>
  <c r="I442"/>
  <c r="D442"/>
  <c r="B442"/>
  <c r="G443" i="36"/>
  <c r="F443"/>
  <c r="H443" s="1"/>
  <c r="E443"/>
  <c r="C443"/>
  <c r="A443"/>
  <c r="I442"/>
  <c r="D442"/>
  <c r="B442"/>
  <c r="G76" i="12"/>
  <c r="C77" s="1"/>
  <c r="F77"/>
  <c r="G444" i="36" l="1"/>
  <c r="F444"/>
  <c r="H444" s="1"/>
  <c r="E444"/>
  <c r="C444"/>
  <c r="A444"/>
  <c r="I443"/>
  <c r="D443"/>
  <c r="B443"/>
  <c r="G444" i="35"/>
  <c r="F444"/>
  <c r="H444" s="1"/>
  <c r="E444"/>
  <c r="C444"/>
  <c r="A444"/>
  <c r="I443"/>
  <c r="D443"/>
  <c r="B443"/>
  <c r="E77" i="12"/>
  <c r="H77"/>
  <c r="G445" i="35" l="1"/>
  <c r="F445"/>
  <c r="H445" s="1"/>
  <c r="E445"/>
  <c r="C445"/>
  <c r="A445"/>
  <c r="I444"/>
  <c r="D444"/>
  <c r="B444"/>
  <c r="G445" i="36"/>
  <c r="F445"/>
  <c r="H445" s="1"/>
  <c r="E445"/>
  <c r="C445"/>
  <c r="A445"/>
  <c r="I444"/>
  <c r="D444"/>
  <c r="B444"/>
  <c r="G77" i="12"/>
  <c r="C78" s="1"/>
  <c r="F78"/>
  <c r="G446" i="36" l="1"/>
  <c r="F446"/>
  <c r="H446" s="1"/>
  <c r="E446"/>
  <c r="C446"/>
  <c r="A446"/>
  <c r="I445"/>
  <c r="D445"/>
  <c r="B445"/>
  <c r="G446" i="35"/>
  <c r="F446"/>
  <c r="H446" s="1"/>
  <c r="E446"/>
  <c r="C446"/>
  <c r="A446"/>
  <c r="I445"/>
  <c r="D445"/>
  <c r="B445"/>
  <c r="E78" i="12"/>
  <c r="H78"/>
  <c r="G447" i="35" l="1"/>
  <c r="F447"/>
  <c r="H447" s="1"/>
  <c r="E447"/>
  <c r="C447"/>
  <c r="A447"/>
  <c r="I446"/>
  <c r="D446"/>
  <c r="B446"/>
  <c r="G447" i="36"/>
  <c r="F447"/>
  <c r="H447" s="1"/>
  <c r="E447"/>
  <c r="C447"/>
  <c r="A447"/>
  <c r="I446"/>
  <c r="D446"/>
  <c r="B446"/>
  <c r="G78" i="12"/>
  <c r="C79" s="1"/>
  <c r="F79"/>
  <c r="G448" i="36" l="1"/>
  <c r="F448"/>
  <c r="H448" s="1"/>
  <c r="E448"/>
  <c r="C448"/>
  <c r="A448"/>
  <c r="I447"/>
  <c r="D447"/>
  <c r="B447"/>
  <c r="G448" i="35"/>
  <c r="F448"/>
  <c r="H448" s="1"/>
  <c r="E448"/>
  <c r="C448"/>
  <c r="A448"/>
  <c r="I447"/>
  <c r="D447"/>
  <c r="B447"/>
  <c r="E79" i="12"/>
  <c r="H79"/>
  <c r="G449" i="35" l="1"/>
  <c r="F449"/>
  <c r="H449" s="1"/>
  <c r="E449"/>
  <c r="C449"/>
  <c r="A449"/>
  <c r="I448"/>
  <c r="D448"/>
  <c r="B448"/>
  <c r="G449" i="36"/>
  <c r="F449"/>
  <c r="H449" s="1"/>
  <c r="E449"/>
  <c r="C449"/>
  <c r="A449"/>
  <c r="I448"/>
  <c r="D448"/>
  <c r="B448"/>
  <c r="G79" i="12"/>
  <c r="C80" s="1"/>
  <c r="F80"/>
  <c r="G450" i="36" l="1"/>
  <c r="F450"/>
  <c r="H450" s="1"/>
  <c r="E450"/>
  <c r="C450"/>
  <c r="A450"/>
  <c r="I449"/>
  <c r="D449"/>
  <c r="B449"/>
  <c r="G450" i="35"/>
  <c r="F450"/>
  <c r="H450" s="1"/>
  <c r="E450"/>
  <c r="C450"/>
  <c r="A450"/>
  <c r="I449"/>
  <c r="D449"/>
  <c r="B449"/>
  <c r="E80" i="12"/>
  <c r="H80"/>
  <c r="G451" i="35" l="1"/>
  <c r="F451"/>
  <c r="H451" s="1"/>
  <c r="E451"/>
  <c r="C451"/>
  <c r="A451"/>
  <c r="I450"/>
  <c r="D450"/>
  <c r="B450"/>
  <c r="G451" i="36"/>
  <c r="F451"/>
  <c r="H451" s="1"/>
  <c r="E451"/>
  <c r="C451"/>
  <c r="A451"/>
  <c r="I450"/>
  <c r="D450"/>
  <c r="B450"/>
  <c r="G80" i="12"/>
  <c r="C81" s="1"/>
  <c r="F81"/>
  <c r="G452" i="36" l="1"/>
  <c r="F452"/>
  <c r="H452" s="1"/>
  <c r="E452"/>
  <c r="C452"/>
  <c r="A452"/>
  <c r="I451"/>
  <c r="D451"/>
  <c r="B451"/>
  <c r="G452" i="35"/>
  <c r="F452"/>
  <c r="H452" s="1"/>
  <c r="E452"/>
  <c r="C452"/>
  <c r="A452"/>
  <c r="I451"/>
  <c r="D451"/>
  <c r="B451"/>
  <c r="E81" i="12"/>
  <c r="G81" s="1"/>
  <c r="C82" s="1"/>
  <c r="H81"/>
  <c r="G453" i="35" l="1"/>
  <c r="F453"/>
  <c r="H453" s="1"/>
  <c r="E453"/>
  <c r="C453"/>
  <c r="A453"/>
  <c r="I452"/>
  <c r="D452"/>
  <c r="B452"/>
  <c r="G453" i="36"/>
  <c r="F453"/>
  <c r="H453" s="1"/>
  <c r="E453"/>
  <c r="C453"/>
  <c r="A453"/>
  <c r="I452"/>
  <c r="D452"/>
  <c r="B452"/>
  <c r="F82" i="12"/>
  <c r="G454" i="36" l="1"/>
  <c r="F454"/>
  <c r="H454" s="1"/>
  <c r="E454"/>
  <c r="C454"/>
  <c r="A454"/>
  <c r="I453"/>
  <c r="D453"/>
  <c r="B453"/>
  <c r="G454" i="35"/>
  <c r="F454"/>
  <c r="H454" s="1"/>
  <c r="E454"/>
  <c r="C454"/>
  <c r="A454"/>
  <c r="I453"/>
  <c r="D453"/>
  <c r="B453"/>
  <c r="E82" i="12"/>
  <c r="G82" s="1"/>
  <c r="C83" s="1"/>
  <c r="H82"/>
  <c r="G455" i="35" l="1"/>
  <c r="F455"/>
  <c r="H455" s="1"/>
  <c r="E455"/>
  <c r="C455"/>
  <c r="A455"/>
  <c r="I454"/>
  <c r="D454"/>
  <c r="B454"/>
  <c r="G455" i="36"/>
  <c r="F455"/>
  <c r="H455" s="1"/>
  <c r="E455"/>
  <c r="C455"/>
  <c r="A455"/>
  <c r="I454"/>
  <c r="D454"/>
  <c r="B454"/>
  <c r="F83" i="12"/>
  <c r="G456" i="36" l="1"/>
  <c r="F456"/>
  <c r="H456" s="1"/>
  <c r="E456"/>
  <c r="C456"/>
  <c r="A456"/>
  <c r="I455"/>
  <c r="D455"/>
  <c r="B455"/>
  <c r="G456" i="35"/>
  <c r="F456"/>
  <c r="H456" s="1"/>
  <c r="E456"/>
  <c r="C456"/>
  <c r="A456"/>
  <c r="I455"/>
  <c r="D455"/>
  <c r="B455"/>
  <c r="E83" i="12"/>
  <c r="G83" s="1"/>
  <c r="C84" s="1"/>
  <c r="H83"/>
  <c r="G457" i="35" l="1"/>
  <c r="F457"/>
  <c r="H457" s="1"/>
  <c r="E457"/>
  <c r="C457"/>
  <c r="A457"/>
  <c r="I456"/>
  <c r="D456"/>
  <c r="B456"/>
  <c r="G457" i="36"/>
  <c r="F457"/>
  <c r="H457" s="1"/>
  <c r="E457"/>
  <c r="C457"/>
  <c r="A457"/>
  <c r="I456"/>
  <c r="D456"/>
  <c r="B456"/>
  <c r="F84" i="12"/>
  <c r="F124"/>
  <c r="E124" s="1"/>
  <c r="G124"/>
  <c r="C125" s="1"/>
  <c r="G458" i="36" l="1"/>
  <c r="F458"/>
  <c r="H458" s="1"/>
  <c r="E458"/>
  <c r="C458"/>
  <c r="A458"/>
  <c r="I457"/>
  <c r="D457"/>
  <c r="B457"/>
  <c r="G458" i="35"/>
  <c r="F458"/>
  <c r="H458" s="1"/>
  <c r="E458"/>
  <c r="C458"/>
  <c r="A458"/>
  <c r="I457"/>
  <c r="D457"/>
  <c r="B457"/>
  <c r="E84" i="12"/>
  <c r="G84" s="1"/>
  <c r="C85" s="1"/>
  <c r="H84"/>
  <c r="F125"/>
  <c r="E125" s="1"/>
  <c r="G125"/>
  <c r="C126" s="1"/>
  <c r="G459" i="35" l="1"/>
  <c r="F459"/>
  <c r="H459" s="1"/>
  <c r="E459"/>
  <c r="C459"/>
  <c r="A459"/>
  <c r="I458"/>
  <c r="D458"/>
  <c r="B458"/>
  <c r="G459" i="36"/>
  <c r="F459"/>
  <c r="H459" s="1"/>
  <c r="E459"/>
  <c r="C459"/>
  <c r="A459"/>
  <c r="I458"/>
  <c r="D458"/>
  <c r="B458"/>
  <c r="F85" i="12"/>
  <c r="F126"/>
  <c r="E126" s="1"/>
  <c r="G126"/>
  <c r="C127" s="1"/>
  <c r="G460" i="36" l="1"/>
  <c r="F460"/>
  <c r="H460" s="1"/>
  <c r="E460"/>
  <c r="C460"/>
  <c r="A460"/>
  <c r="I459"/>
  <c r="D459"/>
  <c r="B459"/>
  <c r="G460" i="35"/>
  <c r="F460"/>
  <c r="H460" s="1"/>
  <c r="E460"/>
  <c r="C460"/>
  <c r="A460"/>
  <c r="I459"/>
  <c r="D459"/>
  <c r="B459"/>
  <c r="E85" i="12"/>
  <c r="G85" s="1"/>
  <c r="C86" s="1"/>
  <c r="H85"/>
  <c r="F127"/>
  <c r="E127" s="1"/>
  <c r="G127"/>
  <c r="C128" s="1"/>
  <c r="G461" i="35" l="1"/>
  <c r="F461"/>
  <c r="H461" s="1"/>
  <c r="E461"/>
  <c r="C461"/>
  <c r="A461"/>
  <c r="I460"/>
  <c r="D460"/>
  <c r="B460"/>
  <c r="G461" i="36"/>
  <c r="F461"/>
  <c r="H461" s="1"/>
  <c r="E461"/>
  <c r="C461"/>
  <c r="A461"/>
  <c r="I460"/>
  <c r="D460"/>
  <c r="B460"/>
  <c r="F86" i="12"/>
  <c r="F128"/>
  <c r="E128" s="1"/>
  <c r="G128"/>
  <c r="C129" s="1"/>
  <c r="G462" i="36" l="1"/>
  <c r="F462"/>
  <c r="H462" s="1"/>
  <c r="E462"/>
  <c r="C462"/>
  <c r="A462"/>
  <c r="I461"/>
  <c r="D461"/>
  <c r="B461"/>
  <c r="G462" i="35"/>
  <c r="F462"/>
  <c r="H462" s="1"/>
  <c r="E462"/>
  <c r="C462"/>
  <c r="A462"/>
  <c r="I461"/>
  <c r="D461"/>
  <c r="B461"/>
  <c r="E86" i="12"/>
  <c r="G86" s="1"/>
  <c r="C87" s="1"/>
  <c r="H86"/>
  <c r="F129"/>
  <c r="E129" s="1"/>
  <c r="G129"/>
  <c r="C130" s="1"/>
  <c r="G463" i="35" l="1"/>
  <c r="F463"/>
  <c r="H463" s="1"/>
  <c r="E463"/>
  <c r="C463"/>
  <c r="A463"/>
  <c r="I462"/>
  <c r="D462"/>
  <c r="B462"/>
  <c r="G463" i="36"/>
  <c r="F463"/>
  <c r="H463" s="1"/>
  <c r="E463"/>
  <c r="C463"/>
  <c r="A463"/>
  <c r="I462"/>
  <c r="D462"/>
  <c r="B462"/>
  <c r="F87" i="12"/>
  <c r="F130"/>
  <c r="E130" s="1"/>
  <c r="G130"/>
  <c r="C131" s="1"/>
  <c r="G464" i="36" l="1"/>
  <c r="F464"/>
  <c r="H464" s="1"/>
  <c r="E464"/>
  <c r="C464"/>
  <c r="A464"/>
  <c r="I463"/>
  <c r="D463"/>
  <c r="B463"/>
  <c r="G464" i="35"/>
  <c r="F464"/>
  <c r="H464" s="1"/>
  <c r="E464"/>
  <c r="C464"/>
  <c r="A464"/>
  <c r="I463"/>
  <c r="D463"/>
  <c r="B463"/>
  <c r="E87" i="12"/>
  <c r="H87"/>
  <c r="F131"/>
  <c r="E131" s="1"/>
  <c r="G131"/>
  <c r="C132" s="1"/>
  <c r="G465" i="35" l="1"/>
  <c r="F465"/>
  <c r="H465" s="1"/>
  <c r="E465"/>
  <c r="C465"/>
  <c r="A465"/>
  <c r="I464"/>
  <c r="D464"/>
  <c r="B464"/>
  <c r="G465" i="36"/>
  <c r="F465"/>
  <c r="H465" s="1"/>
  <c r="E465"/>
  <c r="C465"/>
  <c r="A465"/>
  <c r="I464"/>
  <c r="D464"/>
  <c r="B464"/>
  <c r="F19" i="12"/>
  <c r="L13" i="24" s="1"/>
  <c r="G87" i="12"/>
  <c r="C88" s="1"/>
  <c r="F132"/>
  <c r="E132" s="1"/>
  <c r="G132"/>
  <c r="C133" s="1"/>
  <c r="G466" i="36" l="1"/>
  <c r="F466"/>
  <c r="H466" s="1"/>
  <c r="E466"/>
  <c r="C466"/>
  <c r="A466"/>
  <c r="I465"/>
  <c r="D465"/>
  <c r="B465"/>
  <c r="G466" i="35"/>
  <c r="F466"/>
  <c r="H466" s="1"/>
  <c r="E466"/>
  <c r="C466"/>
  <c r="A466"/>
  <c r="I465"/>
  <c r="D465"/>
  <c r="B465"/>
  <c r="F88" i="12"/>
  <c r="F133"/>
  <c r="E133" s="1"/>
  <c r="G133"/>
  <c r="C134" s="1"/>
  <c r="G467" i="35" l="1"/>
  <c r="F467"/>
  <c r="H467" s="1"/>
  <c r="E467"/>
  <c r="C467"/>
  <c r="A467"/>
  <c r="I466"/>
  <c r="D466"/>
  <c r="B466"/>
  <c r="G467" i="36"/>
  <c r="F467"/>
  <c r="H467" s="1"/>
  <c r="E467"/>
  <c r="C467"/>
  <c r="A467"/>
  <c r="I466"/>
  <c r="D466"/>
  <c r="B466"/>
  <c r="E88" i="12"/>
  <c r="H88"/>
  <c r="F134"/>
  <c r="E134" s="1"/>
  <c r="G134"/>
  <c r="C135" s="1"/>
  <c r="G468" i="36" l="1"/>
  <c r="F468"/>
  <c r="H468" s="1"/>
  <c r="E468"/>
  <c r="C468"/>
  <c r="A468"/>
  <c r="I467"/>
  <c r="D467"/>
  <c r="B467"/>
  <c r="G468" i="35"/>
  <c r="F468"/>
  <c r="H468" s="1"/>
  <c r="E468"/>
  <c r="C468"/>
  <c r="A468"/>
  <c r="I467"/>
  <c r="D467"/>
  <c r="B467"/>
  <c r="G88" i="12"/>
  <c r="C89" s="1"/>
  <c r="F135"/>
  <c r="E135" s="1"/>
  <c r="G135"/>
  <c r="C136" s="1"/>
  <c r="G469" i="35" l="1"/>
  <c r="F469"/>
  <c r="H469" s="1"/>
  <c r="E469"/>
  <c r="C469"/>
  <c r="A469"/>
  <c r="I468"/>
  <c r="D468"/>
  <c r="B468"/>
  <c r="G469" i="36"/>
  <c r="F469"/>
  <c r="H469" s="1"/>
  <c r="E469"/>
  <c r="C469"/>
  <c r="A469"/>
  <c r="I468"/>
  <c r="D468"/>
  <c r="B468"/>
  <c r="F89" i="12"/>
  <c r="F136"/>
  <c r="E136" s="1"/>
  <c r="G136"/>
  <c r="C137" s="1"/>
  <c r="G470" i="36" l="1"/>
  <c r="F470"/>
  <c r="H470" s="1"/>
  <c r="E470"/>
  <c r="C470"/>
  <c r="A470"/>
  <c r="I469"/>
  <c r="D469"/>
  <c r="B469"/>
  <c r="G470" i="35"/>
  <c r="F470"/>
  <c r="H470" s="1"/>
  <c r="E470"/>
  <c r="C470"/>
  <c r="A470"/>
  <c r="I469"/>
  <c r="D469"/>
  <c r="B469"/>
  <c r="E89" i="12"/>
  <c r="H89"/>
  <c r="F137"/>
  <c r="E137" s="1"/>
  <c r="G137"/>
  <c r="C138" s="1"/>
  <c r="G471" i="35" l="1"/>
  <c r="F471"/>
  <c r="H471" s="1"/>
  <c r="E471"/>
  <c r="C471"/>
  <c r="A471"/>
  <c r="I470"/>
  <c r="D470"/>
  <c r="B470"/>
  <c r="G471" i="36"/>
  <c r="F471"/>
  <c r="H471" s="1"/>
  <c r="E471"/>
  <c r="C471"/>
  <c r="A471"/>
  <c r="I470"/>
  <c r="D470"/>
  <c r="B470"/>
  <c r="G89" i="12"/>
  <c r="C90" s="1"/>
  <c r="F138"/>
  <c r="E138" s="1"/>
  <c r="G138"/>
  <c r="C139" s="1"/>
  <c r="G472" i="36" l="1"/>
  <c r="F472"/>
  <c r="H472" s="1"/>
  <c r="E472"/>
  <c r="C472"/>
  <c r="A472"/>
  <c r="I471"/>
  <c r="D471"/>
  <c r="B471"/>
  <c r="G472" i="35"/>
  <c r="F472"/>
  <c r="H472" s="1"/>
  <c r="E472"/>
  <c r="C472"/>
  <c r="A472"/>
  <c r="I471"/>
  <c r="D471"/>
  <c r="B471"/>
  <c r="F90" i="12"/>
  <c r="F139"/>
  <c r="E139" s="1"/>
  <c r="G139"/>
  <c r="C140" s="1"/>
  <c r="G473" i="35" l="1"/>
  <c r="F473"/>
  <c r="H473" s="1"/>
  <c r="E473"/>
  <c r="C473"/>
  <c r="A473"/>
  <c r="I472"/>
  <c r="D472"/>
  <c r="B472"/>
  <c r="G473" i="36"/>
  <c r="F473"/>
  <c r="H473" s="1"/>
  <c r="E473"/>
  <c r="C473"/>
  <c r="A473"/>
  <c r="I472"/>
  <c r="D472"/>
  <c r="B472"/>
  <c r="E90" i="12"/>
  <c r="H90"/>
  <c r="F140"/>
  <c r="E140" s="1"/>
  <c r="G140"/>
  <c r="C141" s="1"/>
  <c r="G474" i="36" l="1"/>
  <c r="F474"/>
  <c r="H474" s="1"/>
  <c r="E474"/>
  <c r="C474"/>
  <c r="A474"/>
  <c r="I473"/>
  <c r="D473"/>
  <c r="B473"/>
  <c r="G474" i="35"/>
  <c r="F474"/>
  <c r="H474" s="1"/>
  <c r="E474"/>
  <c r="C474"/>
  <c r="A474"/>
  <c r="I473"/>
  <c r="D473"/>
  <c r="B473"/>
  <c r="G90" i="12"/>
  <c r="C91" s="1"/>
  <c r="F141"/>
  <c r="E141" s="1"/>
  <c r="G141"/>
  <c r="C142" s="1"/>
  <c r="G475" i="35" l="1"/>
  <c r="F475"/>
  <c r="H475" s="1"/>
  <c r="E475"/>
  <c r="C475"/>
  <c r="A475"/>
  <c r="I474"/>
  <c r="D474"/>
  <c r="B474"/>
  <c r="G475" i="36"/>
  <c r="F475"/>
  <c r="H475" s="1"/>
  <c r="E475"/>
  <c r="C475"/>
  <c r="A475"/>
  <c r="I474"/>
  <c r="D474"/>
  <c r="B474"/>
  <c r="F91" i="12"/>
  <c r="F142"/>
  <c r="E142" s="1"/>
  <c r="G142"/>
  <c r="C143" s="1"/>
  <c r="G476" i="36" l="1"/>
  <c r="F476"/>
  <c r="H476" s="1"/>
  <c r="E476"/>
  <c r="C476"/>
  <c r="A476"/>
  <c r="I475"/>
  <c r="D475"/>
  <c r="B475"/>
  <c r="G476" i="35"/>
  <c r="F476"/>
  <c r="H476" s="1"/>
  <c r="E476"/>
  <c r="C476"/>
  <c r="A476"/>
  <c r="I475"/>
  <c r="D475"/>
  <c r="B475"/>
  <c r="E91" i="12"/>
  <c r="H91"/>
  <c r="F143"/>
  <c r="E143" s="1"/>
  <c r="G143"/>
  <c r="C144" s="1"/>
  <c r="G477" i="35" l="1"/>
  <c r="F477"/>
  <c r="H477" s="1"/>
  <c r="E477"/>
  <c r="C477"/>
  <c r="A477"/>
  <c r="I476"/>
  <c r="D476"/>
  <c r="B476"/>
  <c r="G477" i="36"/>
  <c r="F477"/>
  <c r="H477" s="1"/>
  <c r="E477"/>
  <c r="C477"/>
  <c r="A477"/>
  <c r="I476"/>
  <c r="D476"/>
  <c r="B476"/>
  <c r="G91" i="12"/>
  <c r="C92" s="1"/>
  <c r="F144"/>
  <c r="E144" s="1"/>
  <c r="G144"/>
  <c r="C145" s="1"/>
  <c r="G478" i="36" l="1"/>
  <c r="F478"/>
  <c r="H478" s="1"/>
  <c r="E478"/>
  <c r="C478"/>
  <c r="A478"/>
  <c r="I477"/>
  <c r="D477"/>
  <c r="B477"/>
  <c r="G478" i="35"/>
  <c r="F478"/>
  <c r="H478" s="1"/>
  <c r="E478"/>
  <c r="C478"/>
  <c r="A478"/>
  <c r="I477"/>
  <c r="D477"/>
  <c r="B477"/>
  <c r="F92" i="12"/>
  <c r="F145"/>
  <c r="E145" s="1"/>
  <c r="G145"/>
  <c r="C146" s="1"/>
  <c r="G479" i="35" l="1"/>
  <c r="F479"/>
  <c r="H479" s="1"/>
  <c r="E479"/>
  <c r="C479"/>
  <c r="A479"/>
  <c r="I478"/>
  <c r="D478"/>
  <c r="B478"/>
  <c r="G479" i="36"/>
  <c r="F479"/>
  <c r="H479" s="1"/>
  <c r="E479"/>
  <c r="C479"/>
  <c r="A479"/>
  <c r="I478"/>
  <c r="D478"/>
  <c r="B478"/>
  <c r="E92" i="12"/>
  <c r="H92"/>
  <c r="F146"/>
  <c r="E146" s="1"/>
  <c r="G146"/>
  <c r="C147" s="1"/>
  <c r="G480" i="36" l="1"/>
  <c r="F480"/>
  <c r="H480" s="1"/>
  <c r="E480"/>
  <c r="C480"/>
  <c r="A480"/>
  <c r="I479"/>
  <c r="D479"/>
  <c r="B479"/>
  <c r="G480" i="35"/>
  <c r="F480"/>
  <c r="H480" s="1"/>
  <c r="E480"/>
  <c r="C480"/>
  <c r="A480"/>
  <c r="I479"/>
  <c r="D479"/>
  <c r="B479"/>
  <c r="G92" i="12"/>
  <c r="C93" s="1"/>
  <c r="F147"/>
  <c r="E147" s="1"/>
  <c r="G147"/>
  <c r="C148" s="1"/>
  <c r="G481" i="35" l="1"/>
  <c r="F481"/>
  <c r="H481" s="1"/>
  <c r="E481"/>
  <c r="C481"/>
  <c r="A481"/>
  <c r="I480"/>
  <c r="D480"/>
  <c r="B480"/>
  <c r="G481" i="36"/>
  <c r="F481"/>
  <c r="H481" s="1"/>
  <c r="E481"/>
  <c r="C481"/>
  <c r="A481"/>
  <c r="I480"/>
  <c r="D480"/>
  <c r="B480"/>
  <c r="F93" i="12"/>
  <c r="F148"/>
  <c r="E148" s="1"/>
  <c r="G148"/>
  <c r="C149" s="1"/>
  <c r="G482" i="36" l="1"/>
  <c r="F482"/>
  <c r="H482" s="1"/>
  <c r="E482"/>
  <c r="C482"/>
  <c r="A482"/>
  <c r="I481"/>
  <c r="D481"/>
  <c r="B481"/>
  <c r="G482" i="35"/>
  <c r="F482"/>
  <c r="H482" s="1"/>
  <c r="E482"/>
  <c r="C482"/>
  <c r="A482"/>
  <c r="I481"/>
  <c r="D481"/>
  <c r="B481"/>
  <c r="E93" i="12"/>
  <c r="G93" s="1"/>
  <c r="C94" s="1"/>
  <c r="H93"/>
  <c r="F149"/>
  <c r="E149" s="1"/>
  <c r="G149"/>
  <c r="C150" s="1"/>
  <c r="G483" i="35" l="1"/>
  <c r="F483"/>
  <c r="H483" s="1"/>
  <c r="E483"/>
  <c r="C483"/>
  <c r="A483"/>
  <c r="I482"/>
  <c r="D482"/>
  <c r="B482"/>
  <c r="G483" i="36"/>
  <c r="F483"/>
  <c r="H483" s="1"/>
  <c r="E483"/>
  <c r="C483"/>
  <c r="A483"/>
  <c r="I482"/>
  <c r="D482"/>
  <c r="B482"/>
  <c r="F94" i="12"/>
  <c r="F150"/>
  <c r="E150" s="1"/>
  <c r="G150"/>
  <c r="C151" s="1"/>
  <c r="G484" i="36" l="1"/>
  <c r="F484"/>
  <c r="H484" s="1"/>
  <c r="E484"/>
  <c r="C484"/>
  <c r="A484"/>
  <c r="I483"/>
  <c r="D483"/>
  <c r="B483"/>
  <c r="G484" i="35"/>
  <c r="F484"/>
  <c r="H484" s="1"/>
  <c r="E484"/>
  <c r="C484"/>
  <c r="A484"/>
  <c r="I483"/>
  <c r="D483"/>
  <c r="B483"/>
  <c r="E94" i="12"/>
  <c r="G94" s="1"/>
  <c r="C95" s="1"/>
  <c r="H94"/>
  <c r="F151"/>
  <c r="E151" s="1"/>
  <c r="G151"/>
  <c r="C152" s="1"/>
  <c r="G485" i="35" l="1"/>
  <c r="F485"/>
  <c r="H485" s="1"/>
  <c r="E485"/>
  <c r="C485"/>
  <c r="A485"/>
  <c r="I484"/>
  <c r="D484"/>
  <c r="B484"/>
  <c r="G485" i="36"/>
  <c r="F485"/>
  <c r="H485" s="1"/>
  <c r="E485"/>
  <c r="C485"/>
  <c r="A485"/>
  <c r="I484"/>
  <c r="D484"/>
  <c r="B484"/>
  <c r="F95" i="12"/>
  <c r="F152"/>
  <c r="E152" s="1"/>
  <c r="G152"/>
  <c r="C153" s="1"/>
  <c r="G486" i="36" l="1"/>
  <c r="F486"/>
  <c r="H486" s="1"/>
  <c r="E486"/>
  <c r="C486"/>
  <c r="A486"/>
  <c r="I485"/>
  <c r="D485"/>
  <c r="B485"/>
  <c r="G486" i="35"/>
  <c r="F486"/>
  <c r="H486" s="1"/>
  <c r="E486"/>
  <c r="C486"/>
  <c r="A486"/>
  <c r="I485"/>
  <c r="D485"/>
  <c r="B485"/>
  <c r="E95" i="12"/>
  <c r="G95" s="1"/>
  <c r="C96" s="1"/>
  <c r="H95"/>
  <c r="F153"/>
  <c r="E153" s="1"/>
  <c r="G153"/>
  <c r="C154" s="1"/>
  <c r="G487" i="35" l="1"/>
  <c r="F487"/>
  <c r="H487" s="1"/>
  <c r="E487"/>
  <c r="C487"/>
  <c r="A487"/>
  <c r="I486"/>
  <c r="D486"/>
  <c r="B486"/>
  <c r="G487" i="36"/>
  <c r="F487"/>
  <c r="H487" s="1"/>
  <c r="E487"/>
  <c r="C487"/>
  <c r="A487"/>
  <c r="I486"/>
  <c r="D486"/>
  <c r="B486"/>
  <c r="F96" i="12"/>
  <c r="F154"/>
  <c r="E154" s="1"/>
  <c r="G154"/>
  <c r="C155" s="1"/>
  <c r="G488" i="36" l="1"/>
  <c r="F488"/>
  <c r="H488" s="1"/>
  <c r="E488"/>
  <c r="C488"/>
  <c r="A488"/>
  <c r="I487"/>
  <c r="D487"/>
  <c r="B487"/>
  <c r="G488" i="35"/>
  <c r="F488"/>
  <c r="H488" s="1"/>
  <c r="E488"/>
  <c r="C488"/>
  <c r="A488"/>
  <c r="I487"/>
  <c r="D487"/>
  <c r="B487"/>
  <c r="E96" i="12"/>
  <c r="G96" s="1"/>
  <c r="C97" s="1"/>
  <c r="H96"/>
  <c r="F155"/>
  <c r="E155" s="1"/>
  <c r="G155"/>
  <c r="C156" s="1"/>
  <c r="G489" i="35" l="1"/>
  <c r="F489"/>
  <c r="H489" s="1"/>
  <c r="E489"/>
  <c r="C489"/>
  <c r="A489"/>
  <c r="I488"/>
  <c r="D488"/>
  <c r="B488"/>
  <c r="G489" i="36"/>
  <c r="F489"/>
  <c r="H489" s="1"/>
  <c r="E489"/>
  <c r="C489"/>
  <c r="A489"/>
  <c r="I488"/>
  <c r="D488"/>
  <c r="B488"/>
  <c r="F97" i="12"/>
  <c r="F156"/>
  <c r="E156" s="1"/>
  <c r="G156"/>
  <c r="C157" s="1"/>
  <c r="G490" i="36" l="1"/>
  <c r="F490"/>
  <c r="H490" s="1"/>
  <c r="E490"/>
  <c r="C490"/>
  <c r="A490"/>
  <c r="I489"/>
  <c r="D489"/>
  <c r="B489"/>
  <c r="G490" i="35"/>
  <c r="F490"/>
  <c r="H490" s="1"/>
  <c r="E490"/>
  <c r="C490"/>
  <c r="A490"/>
  <c r="I489"/>
  <c r="D489"/>
  <c r="B489"/>
  <c r="E97" i="12"/>
  <c r="G97" s="1"/>
  <c r="C98" s="1"/>
  <c r="H97"/>
  <c r="F157"/>
  <c r="E157" s="1"/>
  <c r="G157"/>
  <c r="C158" s="1"/>
  <c r="G491" i="35" l="1"/>
  <c r="F491"/>
  <c r="H491" s="1"/>
  <c r="E491"/>
  <c r="C491"/>
  <c r="A491"/>
  <c r="I490"/>
  <c r="D490"/>
  <c r="B490"/>
  <c r="G491" i="36"/>
  <c r="F491"/>
  <c r="H491" s="1"/>
  <c r="E491"/>
  <c r="C491"/>
  <c r="A491"/>
  <c r="I490"/>
  <c r="D490"/>
  <c r="B490"/>
  <c r="F98" i="12"/>
  <c r="F158"/>
  <c r="E158" s="1"/>
  <c r="G158"/>
  <c r="C159" s="1"/>
  <c r="G492" i="36" l="1"/>
  <c r="F492"/>
  <c r="H492" s="1"/>
  <c r="E492"/>
  <c r="C492"/>
  <c r="A492"/>
  <c r="I491"/>
  <c r="D491"/>
  <c r="B491"/>
  <c r="G492" i="35"/>
  <c r="F492"/>
  <c r="H492" s="1"/>
  <c r="E492"/>
  <c r="C492"/>
  <c r="A492"/>
  <c r="I491"/>
  <c r="D491"/>
  <c r="B491"/>
  <c r="E98" i="12"/>
  <c r="G98" s="1"/>
  <c r="C99" s="1"/>
  <c r="H98"/>
  <c r="F159"/>
  <c r="E159" s="1"/>
  <c r="G159"/>
  <c r="C160" s="1"/>
  <c r="G493" i="35" l="1"/>
  <c r="F493"/>
  <c r="H493" s="1"/>
  <c r="E493"/>
  <c r="C493"/>
  <c r="A493"/>
  <c r="I492"/>
  <c r="D492"/>
  <c r="B492"/>
  <c r="G493" i="36"/>
  <c r="F493"/>
  <c r="H493" s="1"/>
  <c r="E493"/>
  <c r="C493"/>
  <c r="A493"/>
  <c r="I492"/>
  <c r="D492"/>
  <c r="B492"/>
  <c r="F99" i="12"/>
  <c r="F160"/>
  <c r="E160" s="1"/>
  <c r="G160"/>
  <c r="C161" s="1"/>
  <c r="G494" i="36" l="1"/>
  <c r="F494"/>
  <c r="H494" s="1"/>
  <c r="E494"/>
  <c r="C494"/>
  <c r="A494"/>
  <c r="I493"/>
  <c r="D493"/>
  <c r="B493"/>
  <c r="G494" i="35"/>
  <c r="F494"/>
  <c r="H494" s="1"/>
  <c r="E494"/>
  <c r="C494"/>
  <c r="A494"/>
  <c r="I493"/>
  <c r="D493"/>
  <c r="B493"/>
  <c r="E99" i="12"/>
  <c r="H99"/>
  <c r="F161"/>
  <c r="E161" s="1"/>
  <c r="G161"/>
  <c r="C162" s="1"/>
  <c r="G495" i="35" l="1"/>
  <c r="F495"/>
  <c r="H495" s="1"/>
  <c r="E495"/>
  <c r="C495"/>
  <c r="A495"/>
  <c r="I494"/>
  <c r="D494"/>
  <c r="B494"/>
  <c r="G495" i="36"/>
  <c r="F495"/>
  <c r="H495" s="1"/>
  <c r="E495"/>
  <c r="C495"/>
  <c r="A495"/>
  <c r="I494"/>
  <c r="D494"/>
  <c r="B494"/>
  <c r="F20" i="12"/>
  <c r="M13" i="24" s="1"/>
  <c r="G99" i="12"/>
  <c r="C100" s="1"/>
  <c r="F162"/>
  <c r="E162" s="1"/>
  <c r="G162"/>
  <c r="C163" s="1"/>
  <c r="G496" i="36" l="1"/>
  <c r="F496"/>
  <c r="H496" s="1"/>
  <c r="E496"/>
  <c r="C496"/>
  <c r="A496"/>
  <c r="I495"/>
  <c r="D495"/>
  <c r="B495"/>
  <c r="G496" i="35"/>
  <c r="F496"/>
  <c r="H496" s="1"/>
  <c r="E496"/>
  <c r="C496"/>
  <c r="A496"/>
  <c r="I495"/>
  <c r="D495"/>
  <c r="B495"/>
  <c r="F100" i="12"/>
  <c r="F163"/>
  <c r="E163" s="1"/>
  <c r="G163"/>
  <c r="C164" s="1"/>
  <c r="G497" i="35" l="1"/>
  <c r="F497"/>
  <c r="H497" s="1"/>
  <c r="E497"/>
  <c r="C497"/>
  <c r="A497"/>
  <c r="I496"/>
  <c r="D496"/>
  <c r="B496"/>
  <c r="G497" i="36"/>
  <c r="F497"/>
  <c r="H497" s="1"/>
  <c r="E497"/>
  <c r="C497"/>
  <c r="A497"/>
  <c r="I496"/>
  <c r="D496"/>
  <c r="B496"/>
  <c r="E100" i="12"/>
  <c r="G100" s="1"/>
  <c r="C101" s="1"/>
  <c r="H100"/>
  <c r="F164"/>
  <c r="E164" s="1"/>
  <c r="G164"/>
  <c r="C165" s="1"/>
  <c r="G498" i="36" l="1"/>
  <c r="F498"/>
  <c r="H498" s="1"/>
  <c r="E498"/>
  <c r="C498"/>
  <c r="A498"/>
  <c r="I497"/>
  <c r="D497"/>
  <c r="B497"/>
  <c r="G498" i="35"/>
  <c r="F498"/>
  <c r="H498" s="1"/>
  <c r="E498"/>
  <c r="C498"/>
  <c r="A498"/>
  <c r="I497"/>
  <c r="D497"/>
  <c r="B497"/>
  <c r="F101" i="12"/>
  <c r="F165"/>
  <c r="E165" s="1"/>
  <c r="G165"/>
  <c r="C166" s="1"/>
  <c r="G499" i="35" l="1"/>
  <c r="F499"/>
  <c r="H499" s="1"/>
  <c r="E499"/>
  <c r="C499"/>
  <c r="A499"/>
  <c r="I498"/>
  <c r="D498"/>
  <c r="B498"/>
  <c r="G499" i="36"/>
  <c r="F499"/>
  <c r="H499" s="1"/>
  <c r="E499"/>
  <c r="C499"/>
  <c r="A499"/>
  <c r="I498"/>
  <c r="D498"/>
  <c r="B498"/>
  <c r="E101" i="12"/>
  <c r="G101" s="1"/>
  <c r="C102" s="1"/>
  <c r="H101"/>
  <c r="F166"/>
  <c r="E166" s="1"/>
  <c r="G166"/>
  <c r="C167" s="1"/>
  <c r="G500" i="36" l="1"/>
  <c r="F500"/>
  <c r="H500" s="1"/>
  <c r="E500"/>
  <c r="C500"/>
  <c r="A500"/>
  <c r="I499"/>
  <c r="D499"/>
  <c r="B499"/>
  <c r="G500" i="35"/>
  <c r="F500"/>
  <c r="H500" s="1"/>
  <c r="E500"/>
  <c r="C500"/>
  <c r="A500"/>
  <c r="I499"/>
  <c r="D499"/>
  <c r="B499"/>
  <c r="F102" i="12"/>
  <c r="F167"/>
  <c r="E167" s="1"/>
  <c r="G167"/>
  <c r="C168" s="1"/>
  <c r="G501" i="35" l="1"/>
  <c r="F501"/>
  <c r="H501" s="1"/>
  <c r="E501"/>
  <c r="C501"/>
  <c r="A501"/>
  <c r="I500"/>
  <c r="D500"/>
  <c r="B500"/>
  <c r="G501" i="36"/>
  <c r="F501"/>
  <c r="H501" s="1"/>
  <c r="E501"/>
  <c r="C501"/>
  <c r="A501"/>
  <c r="I500"/>
  <c r="D500"/>
  <c r="B500"/>
  <c r="E102" i="12"/>
  <c r="G102" s="1"/>
  <c r="C103" s="1"/>
  <c r="H102"/>
  <c r="F168"/>
  <c r="E168" s="1"/>
  <c r="G168"/>
  <c r="C169" s="1"/>
  <c r="G502" i="36" l="1"/>
  <c r="F502"/>
  <c r="H502" s="1"/>
  <c r="E502"/>
  <c r="C502"/>
  <c r="A502"/>
  <c r="I501"/>
  <c r="D501"/>
  <c r="B501"/>
  <c r="G502" i="35"/>
  <c r="F502"/>
  <c r="H502" s="1"/>
  <c r="E502"/>
  <c r="C502"/>
  <c r="A502"/>
  <c r="I501"/>
  <c r="D501"/>
  <c r="B501"/>
  <c r="F103" i="12"/>
  <c r="F169"/>
  <c r="E169" s="1"/>
  <c r="G169"/>
  <c r="C170" s="1"/>
  <c r="G503" i="35" l="1"/>
  <c r="F503"/>
  <c r="H503" s="1"/>
  <c r="E503"/>
  <c r="C503"/>
  <c r="A503"/>
  <c r="I502"/>
  <c r="D502"/>
  <c r="B502"/>
  <c r="G503" i="36"/>
  <c r="F503"/>
  <c r="H503" s="1"/>
  <c r="E503"/>
  <c r="C503"/>
  <c r="A503"/>
  <c r="I502"/>
  <c r="D502"/>
  <c r="B502"/>
  <c r="E103" i="12"/>
  <c r="G103" s="1"/>
  <c r="C104" s="1"/>
  <c r="H103"/>
  <c r="F170"/>
  <c r="E170" s="1"/>
  <c r="G170"/>
  <c r="C171" s="1"/>
  <c r="G504" i="36" l="1"/>
  <c r="F504"/>
  <c r="H504" s="1"/>
  <c r="E504"/>
  <c r="C504"/>
  <c r="A504"/>
  <c r="I503"/>
  <c r="D503"/>
  <c r="B503"/>
  <c r="G504" i="35"/>
  <c r="F504"/>
  <c r="H504" s="1"/>
  <c r="E504"/>
  <c r="C504"/>
  <c r="A504"/>
  <c r="I503"/>
  <c r="D503"/>
  <c r="B503"/>
  <c r="F104" i="12"/>
  <c r="F171"/>
  <c r="E171" s="1"/>
  <c r="G171"/>
  <c r="C172" s="1"/>
  <c r="G505" i="35" l="1"/>
  <c r="F505"/>
  <c r="H505" s="1"/>
  <c r="E505"/>
  <c r="C505"/>
  <c r="A505"/>
  <c r="I504"/>
  <c r="D504"/>
  <c r="B504"/>
  <c r="G505" i="36"/>
  <c r="F505"/>
  <c r="H505" s="1"/>
  <c r="E505"/>
  <c r="C505"/>
  <c r="A505"/>
  <c r="I504"/>
  <c r="D504"/>
  <c r="B504"/>
  <c r="E104" i="12"/>
  <c r="G104" s="1"/>
  <c r="C105" s="1"/>
  <c r="H104"/>
  <c r="F172"/>
  <c r="E172" s="1"/>
  <c r="G172"/>
  <c r="C173" s="1"/>
  <c r="G506" i="36" l="1"/>
  <c r="F506"/>
  <c r="H506" s="1"/>
  <c r="E506"/>
  <c r="C506"/>
  <c r="A506"/>
  <c r="I505"/>
  <c r="D505"/>
  <c r="B505"/>
  <c r="G506" i="35"/>
  <c r="F506"/>
  <c r="H506" s="1"/>
  <c r="E506"/>
  <c r="C506"/>
  <c r="A506"/>
  <c r="I505"/>
  <c r="D505"/>
  <c r="B505"/>
  <c r="F105" i="12"/>
  <c r="F173"/>
  <c r="E173" s="1"/>
  <c r="G173"/>
  <c r="C174" s="1"/>
  <c r="G507" i="35" l="1"/>
  <c r="F507"/>
  <c r="H507" s="1"/>
  <c r="E507"/>
  <c r="C507"/>
  <c r="A507"/>
  <c r="I506"/>
  <c r="D506"/>
  <c r="B506"/>
  <c r="G507" i="36"/>
  <c r="F507"/>
  <c r="H507" s="1"/>
  <c r="E507"/>
  <c r="C507"/>
  <c r="A507"/>
  <c r="I506"/>
  <c r="D506"/>
  <c r="B506"/>
  <c r="E105" i="12"/>
  <c r="G105" s="1"/>
  <c r="C106" s="1"/>
  <c r="H105"/>
  <c r="F174"/>
  <c r="E174" s="1"/>
  <c r="G174"/>
  <c r="C175" s="1"/>
  <c r="G508" i="36" l="1"/>
  <c r="F508"/>
  <c r="E508"/>
  <c r="C508"/>
  <c r="A508"/>
  <c r="I507"/>
  <c r="D507"/>
  <c r="B507"/>
  <c r="G508" i="35"/>
  <c r="F508"/>
  <c r="E508"/>
  <c r="C508"/>
  <c r="A508"/>
  <c r="I507"/>
  <c r="D507"/>
  <c r="B507"/>
  <c r="F106" i="12"/>
  <c r="F175"/>
  <c r="E175" s="1"/>
  <c r="G175"/>
  <c r="C176" s="1"/>
  <c r="G509" i="35" l="1"/>
  <c r="F509"/>
  <c r="E509"/>
  <c r="C509"/>
  <c r="G509" i="36"/>
  <c r="F509"/>
  <c r="E509"/>
  <c r="C509"/>
  <c r="E106" i="12"/>
  <c r="G106" s="1"/>
  <c r="C107" s="1"/>
  <c r="H106"/>
  <c r="F176"/>
  <c r="E176" s="1"/>
  <c r="G176"/>
  <c r="C177" s="1"/>
  <c r="F107" l="1"/>
  <c r="F177"/>
  <c r="E177" s="1"/>
  <c r="G177"/>
  <c r="C178" s="1"/>
  <c r="E107" l="1"/>
  <c r="G107" s="1"/>
  <c r="C108" s="1"/>
  <c r="H107"/>
  <c r="F178"/>
  <c r="E178" s="1"/>
  <c r="G178"/>
  <c r="C179" s="1"/>
  <c r="F108" l="1"/>
  <c r="F179"/>
  <c r="E179" s="1"/>
  <c r="G179"/>
  <c r="C180" s="1"/>
  <c r="E108" l="1"/>
  <c r="G108" s="1"/>
  <c r="C109" s="1"/>
  <c r="H108"/>
  <c r="F180"/>
  <c r="E180" s="1"/>
  <c r="G180"/>
  <c r="C181" s="1"/>
  <c r="F109" l="1"/>
  <c r="F181"/>
  <c r="E181" s="1"/>
  <c r="G181"/>
  <c r="C182" s="1"/>
  <c r="E109" l="1"/>
  <c r="G109" s="1"/>
  <c r="C110" s="1"/>
  <c r="H109"/>
  <c r="F182"/>
  <c r="E182" s="1"/>
  <c r="G182"/>
  <c r="C183" s="1"/>
  <c r="F110" l="1"/>
  <c r="F183"/>
  <c r="E183" s="1"/>
  <c r="G183"/>
  <c r="C184" s="1"/>
  <c r="E110" l="1"/>
  <c r="G110" s="1"/>
  <c r="C111" s="1"/>
  <c r="H110"/>
  <c r="F184"/>
  <c r="E184" s="1"/>
  <c r="G184"/>
  <c r="C185" s="1"/>
  <c r="F111" l="1"/>
  <c r="F185"/>
  <c r="E185" s="1"/>
  <c r="G185"/>
  <c r="C186" s="1"/>
  <c r="E111" l="1"/>
  <c r="G111" s="1"/>
  <c r="C112" s="1"/>
  <c r="H111"/>
  <c r="F186"/>
  <c r="E186" s="1"/>
  <c r="G186"/>
  <c r="C187" s="1"/>
  <c r="F112" l="1"/>
  <c r="F187"/>
  <c r="E187" s="1"/>
  <c r="G187"/>
  <c r="C188" s="1"/>
  <c r="E112" l="1"/>
  <c r="G112" s="1"/>
  <c r="C113" s="1"/>
  <c r="H112"/>
  <c r="F188"/>
  <c r="E188" s="1"/>
  <c r="G188"/>
  <c r="C189" s="1"/>
  <c r="F113" l="1"/>
  <c r="F189"/>
  <c r="E189" s="1"/>
  <c r="G189"/>
  <c r="C190" s="1"/>
  <c r="E113" l="1"/>
  <c r="G113" s="1"/>
  <c r="C114" s="1"/>
  <c r="H113"/>
  <c r="F190"/>
  <c r="E190" s="1"/>
  <c r="G190"/>
  <c r="C191" s="1"/>
  <c r="F114" l="1"/>
  <c r="F191"/>
  <c r="E191" s="1"/>
  <c r="G191"/>
  <c r="C192" s="1"/>
  <c r="E114" l="1"/>
  <c r="G114" s="1"/>
  <c r="C115" s="1"/>
  <c r="H114"/>
  <c r="F192"/>
  <c r="E192" s="1"/>
  <c r="G192"/>
  <c r="C193" s="1"/>
  <c r="F115" l="1"/>
  <c r="F193"/>
  <c r="E193" s="1"/>
  <c r="G193"/>
  <c r="C194" s="1"/>
  <c r="E115" l="1"/>
  <c r="G115" s="1"/>
  <c r="C116" s="1"/>
  <c r="H115"/>
  <c r="F194"/>
  <c r="E194" s="1"/>
  <c r="G194"/>
  <c r="C195" s="1"/>
  <c r="F116" l="1"/>
  <c r="F195"/>
  <c r="E195" s="1"/>
  <c r="G195"/>
  <c r="C196" s="1"/>
  <c r="E116" l="1"/>
  <c r="G116" s="1"/>
  <c r="C117" s="1"/>
  <c r="H116"/>
  <c r="F196"/>
  <c r="E196" s="1"/>
  <c r="G196"/>
  <c r="C197" s="1"/>
  <c r="F117" l="1"/>
  <c r="F197"/>
  <c r="E197" s="1"/>
  <c r="G197"/>
  <c r="C198" s="1"/>
  <c r="E117" l="1"/>
  <c r="G117" s="1"/>
  <c r="C118" s="1"/>
  <c r="H117"/>
  <c r="F198"/>
  <c r="E198" s="1"/>
  <c r="G198"/>
  <c r="C199" s="1"/>
  <c r="F118" l="1"/>
  <c r="F199"/>
  <c r="E199" s="1"/>
  <c r="G199"/>
  <c r="C200" s="1"/>
  <c r="E118" l="1"/>
  <c r="G118" s="1"/>
  <c r="C119" s="1"/>
  <c r="H118"/>
  <c r="F200"/>
  <c r="E200" s="1"/>
  <c r="G200"/>
  <c r="C201" s="1"/>
  <c r="F119" l="1"/>
  <c r="F201"/>
  <c r="E201" s="1"/>
  <c r="G201"/>
  <c r="C202" s="1"/>
  <c r="E119" l="1"/>
  <c r="G119" s="1"/>
  <c r="C120" s="1"/>
  <c r="H119"/>
  <c r="F202"/>
  <c r="E202" s="1"/>
  <c r="G202"/>
  <c r="C203" s="1"/>
  <c r="F120" l="1"/>
  <c r="F203"/>
  <c r="E203" s="1"/>
  <c r="G203"/>
  <c r="C204" s="1"/>
  <c r="E120" l="1"/>
  <c r="G120" s="1"/>
  <c r="C121" s="1"/>
  <c r="H120"/>
  <c r="F204"/>
  <c r="E204" s="1"/>
  <c r="G204"/>
  <c r="C205" s="1"/>
  <c r="F121" l="1"/>
  <c r="F205"/>
  <c r="E205" s="1"/>
  <c r="G205"/>
  <c r="C206" s="1"/>
  <c r="E121" l="1"/>
  <c r="G121" s="1"/>
  <c r="C122" s="1"/>
  <c r="H121"/>
  <c r="F206"/>
  <c r="E206" s="1"/>
  <c r="G206"/>
  <c r="C207" s="1"/>
  <c r="F122" l="1"/>
  <c r="F207"/>
  <c r="E207" s="1"/>
  <c r="G207"/>
  <c r="C208" s="1"/>
  <c r="E122" l="1"/>
  <c r="G122" s="1"/>
  <c r="C123" s="1"/>
  <c r="H122"/>
  <c r="F208"/>
  <c r="E208" s="1"/>
  <c r="G208"/>
  <c r="C209" s="1"/>
  <c r="F123" l="1"/>
  <c r="F209"/>
  <c r="E209" s="1"/>
  <c r="G209"/>
  <c r="C210" s="1"/>
  <c r="H209"/>
  <c r="E123" l="1"/>
  <c r="G123" s="1"/>
  <c r="C124" s="1"/>
  <c r="H160"/>
  <c r="H130"/>
  <c r="H128"/>
  <c r="H126"/>
  <c r="H124"/>
  <c r="H123"/>
  <c r="H125"/>
  <c r="H127"/>
  <c r="H129"/>
  <c r="H131"/>
  <c r="H132"/>
  <c r="H133"/>
  <c r="H134"/>
  <c r="H135"/>
  <c r="H136"/>
  <c r="H137"/>
  <c r="H138"/>
  <c r="H139"/>
  <c r="H140"/>
  <c r="H141"/>
  <c r="H142"/>
  <c r="H143"/>
  <c r="H144"/>
  <c r="H145"/>
  <c r="H146"/>
  <c r="H147"/>
  <c r="H158"/>
  <c r="H156"/>
  <c r="H154"/>
  <c r="H152"/>
  <c r="H150"/>
  <c r="H148"/>
  <c r="H149"/>
  <c r="H151"/>
  <c r="H153"/>
  <c r="H155"/>
  <c r="H157"/>
  <c r="H159"/>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207"/>
  <c r="H205"/>
  <c r="H203"/>
  <c r="H201"/>
  <c r="H199"/>
  <c r="H197"/>
  <c r="H198"/>
  <c r="H200"/>
  <c r="H202"/>
  <c r="H204"/>
  <c r="H206"/>
  <c r="H208"/>
  <c r="F210"/>
  <c r="E210" s="1"/>
  <c r="G210"/>
  <c r="C211" s="1"/>
  <c r="H210"/>
  <c r="F211" l="1"/>
  <c r="E211" s="1"/>
  <c r="G211"/>
  <c r="C212" s="1"/>
  <c r="H211"/>
  <c r="F212" l="1"/>
  <c r="E212" s="1"/>
  <c r="G212"/>
  <c r="C213" s="1"/>
  <c r="H212"/>
  <c r="F213" l="1"/>
  <c r="E213" s="1"/>
  <c r="G213"/>
  <c r="C214" s="1"/>
  <c r="H213"/>
  <c r="F214" l="1"/>
  <c r="E214" s="1"/>
  <c r="G214"/>
  <c r="C215" s="1"/>
  <c r="H214"/>
  <c r="F215" l="1"/>
  <c r="E215" s="1"/>
  <c r="G215"/>
  <c r="C216" s="1"/>
  <c r="H215"/>
  <c r="F216" l="1"/>
  <c r="E216" s="1"/>
  <c r="G216"/>
  <c r="C217" s="1"/>
  <c r="H216"/>
  <c r="F217" l="1"/>
  <c r="E217" s="1"/>
  <c r="G217"/>
  <c r="C218" s="1"/>
  <c r="H217"/>
  <c r="F218" l="1"/>
  <c r="E218" s="1"/>
  <c r="G218"/>
  <c r="C219" s="1"/>
  <c r="H218"/>
  <c r="F219" l="1"/>
  <c r="E219" s="1"/>
  <c r="G219"/>
  <c r="C220" s="1"/>
  <c r="H219"/>
  <c r="F220" l="1"/>
  <c r="E220" s="1"/>
  <c r="G220"/>
  <c r="C221" s="1"/>
  <c r="H220"/>
  <c r="F221" l="1"/>
  <c r="E221" s="1"/>
  <c r="G221"/>
  <c r="C222" s="1"/>
  <c r="H221"/>
  <c r="F222" l="1"/>
  <c r="E222" s="1"/>
  <c r="G222"/>
  <c r="C223" s="1"/>
  <c r="H222"/>
  <c r="F223" l="1"/>
  <c r="E223" s="1"/>
  <c r="G223"/>
  <c r="C224" s="1"/>
  <c r="H223"/>
  <c r="F224" l="1"/>
  <c r="E224" s="1"/>
  <c r="G224"/>
  <c r="C225" s="1"/>
  <c r="H224"/>
  <c r="F225" l="1"/>
  <c r="E225" s="1"/>
  <c r="G225"/>
  <c r="C226" s="1"/>
  <c r="H225"/>
  <c r="F226" l="1"/>
  <c r="E226" s="1"/>
  <c r="G226"/>
  <c r="C227" s="1"/>
  <c r="H226"/>
  <c r="F227" l="1"/>
  <c r="E227" s="1"/>
  <c r="G227"/>
  <c r="C228" s="1"/>
  <c r="H227"/>
  <c r="F228" l="1"/>
  <c r="E228" s="1"/>
  <c r="G228"/>
  <c r="C229" s="1"/>
  <c r="H228"/>
  <c r="F229" l="1"/>
  <c r="E229" s="1"/>
  <c r="G229"/>
  <c r="C230" s="1"/>
  <c r="H229"/>
  <c r="F230" l="1"/>
  <c r="E230" s="1"/>
  <c r="G230"/>
  <c r="C231" s="1"/>
  <c r="H230"/>
  <c r="F231" l="1"/>
  <c r="E231" s="1"/>
  <c r="G231"/>
  <c r="C232" s="1"/>
  <c r="H231"/>
  <c r="F232" l="1"/>
  <c r="E232" s="1"/>
  <c r="G232"/>
  <c r="C233" s="1"/>
  <c r="H232"/>
  <c r="F233" l="1"/>
  <c r="E233" s="1"/>
  <c r="G233"/>
  <c r="C234" s="1"/>
  <c r="H233"/>
  <c r="F234" l="1"/>
  <c r="E234" s="1"/>
  <c r="G234"/>
  <c r="C235" s="1"/>
  <c r="H234"/>
  <c r="F235" l="1"/>
  <c r="E235" s="1"/>
  <c r="G235"/>
  <c r="C236" s="1"/>
  <c r="H235"/>
  <c r="F236" l="1"/>
  <c r="E236" s="1"/>
  <c r="G236"/>
  <c r="C237" s="1"/>
  <c r="H236"/>
  <c r="F237" l="1"/>
  <c r="E237" s="1"/>
  <c r="G237"/>
  <c r="C238" s="1"/>
  <c r="H237"/>
  <c r="F238" l="1"/>
  <c r="E238" s="1"/>
  <c r="G238"/>
  <c r="C239" s="1"/>
  <c r="H238"/>
  <c r="F239" l="1"/>
  <c r="E239" s="1"/>
  <c r="G239"/>
  <c r="C240" s="1"/>
  <c r="H239"/>
  <c r="F240" l="1"/>
  <c r="E240" s="1"/>
  <c r="G240"/>
  <c r="C241" s="1"/>
  <c r="H240"/>
  <c r="F241" l="1"/>
  <c r="E241" s="1"/>
  <c r="G241"/>
  <c r="C242" s="1"/>
  <c r="H241"/>
  <c r="F242" l="1"/>
  <c r="E242" s="1"/>
  <c r="G242"/>
  <c r="C243" s="1"/>
  <c r="H242"/>
  <c r="F243" l="1"/>
  <c r="E243" s="1"/>
  <c r="G243"/>
  <c r="C244" s="1"/>
  <c r="H243"/>
  <c r="F244" l="1"/>
  <c r="E244" s="1"/>
  <c r="G244"/>
  <c r="C245" s="1"/>
  <c r="H244"/>
  <c r="F245" l="1"/>
  <c r="E245" s="1"/>
  <c r="G245"/>
  <c r="C246" s="1"/>
  <c r="H245"/>
  <c r="F246" l="1"/>
  <c r="E246" s="1"/>
  <c r="G246"/>
  <c r="C247" s="1"/>
  <c r="H246"/>
  <c r="F247" l="1"/>
  <c r="E247" s="1"/>
  <c r="G247"/>
  <c r="C248" s="1"/>
  <c r="H247"/>
  <c r="F248" l="1"/>
  <c r="E248" s="1"/>
  <c r="G248"/>
  <c r="C249" s="1"/>
  <c r="H248"/>
  <c r="F249" l="1"/>
  <c r="E249" s="1"/>
  <c r="G249"/>
  <c r="C250" s="1"/>
  <c r="H249"/>
  <c r="F250" l="1"/>
  <c r="E250" s="1"/>
  <c r="G250"/>
  <c r="C251" s="1"/>
  <c r="H250"/>
  <c r="F251" l="1"/>
  <c r="E251" s="1"/>
  <c r="G251"/>
  <c r="C252" s="1"/>
  <c r="H251"/>
  <c r="F252" l="1"/>
  <c r="E252" s="1"/>
  <c r="G252"/>
  <c r="C253" s="1"/>
  <c r="H252"/>
  <c r="F253" l="1"/>
  <c r="E253" s="1"/>
  <c r="G253"/>
  <c r="C254" s="1"/>
  <c r="H253"/>
  <c r="F254" l="1"/>
  <c r="E254" s="1"/>
  <c r="G254"/>
  <c r="C255" s="1"/>
  <c r="H254"/>
  <c r="F255" l="1"/>
  <c r="E255" s="1"/>
  <c r="G255"/>
  <c r="C256" s="1"/>
  <c r="H255"/>
  <c r="F256" l="1"/>
  <c r="E256" s="1"/>
  <c r="G256"/>
  <c r="C257" s="1"/>
  <c r="H256"/>
  <c r="F257" l="1"/>
  <c r="E257" s="1"/>
  <c r="G257"/>
  <c r="C258" s="1"/>
  <c r="H257"/>
  <c r="F258" l="1"/>
  <c r="E258" s="1"/>
  <c r="G258"/>
  <c r="C259" s="1"/>
  <c r="H258"/>
  <c r="F259" l="1"/>
  <c r="E259" s="1"/>
  <c r="G259"/>
  <c r="C260" s="1"/>
  <c r="H259"/>
  <c r="F260" l="1"/>
  <c r="E260" s="1"/>
  <c r="G260"/>
  <c r="C261" s="1"/>
  <c r="H260"/>
  <c r="F261" l="1"/>
  <c r="E261" s="1"/>
  <c r="G261"/>
  <c r="C262" s="1"/>
  <c r="H261"/>
  <c r="F262" l="1"/>
  <c r="E262" s="1"/>
  <c r="G262"/>
  <c r="C263" s="1"/>
  <c r="H262"/>
  <c r="F263" l="1"/>
  <c r="E263" s="1"/>
  <c r="G263"/>
  <c r="C264" s="1"/>
  <c r="H263"/>
  <c r="F264" l="1"/>
  <c r="E264" s="1"/>
  <c r="G264"/>
  <c r="C265" s="1"/>
  <c r="H264"/>
  <c r="F265" l="1"/>
  <c r="E265" s="1"/>
  <c r="G265"/>
  <c r="C266" s="1"/>
  <c r="H265"/>
  <c r="F266" l="1"/>
  <c r="E266" s="1"/>
  <c r="G266"/>
  <c r="C267" s="1"/>
  <c r="H266"/>
  <c r="F267" l="1"/>
  <c r="E267" s="1"/>
  <c r="G267"/>
  <c r="C268" s="1"/>
  <c r="H267"/>
  <c r="F268" l="1"/>
  <c r="E268" s="1"/>
  <c r="G268"/>
  <c r="C269" s="1"/>
  <c r="H268"/>
  <c r="F269" l="1"/>
  <c r="E269" s="1"/>
  <c r="G269"/>
  <c r="C270" s="1"/>
  <c r="H269"/>
  <c r="F270" l="1"/>
  <c r="E270" s="1"/>
  <c r="G270"/>
  <c r="C271" s="1"/>
  <c r="H270"/>
  <c r="F271" l="1"/>
  <c r="E271" s="1"/>
  <c r="G271"/>
  <c r="C272" s="1"/>
  <c r="H271"/>
  <c r="F272" l="1"/>
  <c r="E272" s="1"/>
  <c r="G272"/>
  <c r="C273" s="1"/>
  <c r="H272"/>
  <c r="F273" l="1"/>
  <c r="E273" s="1"/>
  <c r="G273"/>
  <c r="C274" s="1"/>
  <c r="H273"/>
  <c r="F274" l="1"/>
  <c r="E274" s="1"/>
  <c r="G274"/>
  <c r="C275" s="1"/>
  <c r="H274"/>
  <c r="F275" l="1"/>
  <c r="E275" s="1"/>
  <c r="G275"/>
  <c r="C276" s="1"/>
  <c r="H275"/>
  <c r="F276" l="1"/>
  <c r="E276" s="1"/>
  <c r="G276"/>
  <c r="C277" s="1"/>
  <c r="H276"/>
  <c r="F277" l="1"/>
  <c r="E277" s="1"/>
  <c r="G277"/>
  <c r="C278" s="1"/>
  <c r="H277"/>
  <c r="F278" l="1"/>
  <c r="E278" s="1"/>
  <c r="G278"/>
  <c r="C279" s="1"/>
  <c r="H278"/>
  <c r="F279" l="1"/>
  <c r="E279" s="1"/>
  <c r="G279"/>
  <c r="C280" s="1"/>
  <c r="H279"/>
  <c r="F280" l="1"/>
  <c r="E280" s="1"/>
  <c r="G280"/>
  <c r="C281" s="1"/>
  <c r="H280"/>
  <c r="F281" l="1"/>
  <c r="E281" s="1"/>
  <c r="G281"/>
  <c r="C282" s="1"/>
  <c r="H281"/>
  <c r="F282" l="1"/>
  <c r="E282" s="1"/>
  <c r="G282"/>
  <c r="C283" s="1"/>
  <c r="H282"/>
  <c r="F283" l="1"/>
  <c r="E283" s="1"/>
  <c r="G283"/>
  <c r="C284" s="1"/>
  <c r="H283"/>
  <c r="F284" l="1"/>
  <c r="E284" s="1"/>
  <c r="G284"/>
  <c r="C285" s="1"/>
  <c r="H284"/>
  <c r="F285" l="1"/>
  <c r="E285" s="1"/>
  <c r="G285"/>
  <c r="C286" s="1"/>
  <c r="H285"/>
  <c r="F286" l="1"/>
  <c r="E286" s="1"/>
  <c r="G286"/>
  <c r="C287" s="1"/>
  <c r="H286"/>
  <c r="F287" l="1"/>
  <c r="E287" s="1"/>
  <c r="G287"/>
  <c r="C288" s="1"/>
  <c r="H287"/>
  <c r="F288" l="1"/>
  <c r="E288" s="1"/>
  <c r="G288"/>
  <c r="C289" s="1"/>
  <c r="H288"/>
  <c r="F289" l="1"/>
  <c r="E289" s="1"/>
  <c r="G289"/>
  <c r="C290" s="1"/>
  <c r="H289"/>
  <c r="F290" l="1"/>
  <c r="E290" s="1"/>
  <c r="G290"/>
  <c r="C291" s="1"/>
  <c r="H290"/>
  <c r="F291" l="1"/>
  <c r="E291" s="1"/>
  <c r="G291"/>
  <c r="C292" s="1"/>
  <c r="H291"/>
  <c r="F292" l="1"/>
  <c r="E292" s="1"/>
  <c r="G292"/>
  <c r="C293" s="1"/>
  <c r="H292"/>
  <c r="F293" l="1"/>
  <c r="E293" s="1"/>
  <c r="G293"/>
  <c r="C294" s="1"/>
  <c r="H293"/>
  <c r="F294" l="1"/>
  <c r="E294" s="1"/>
  <c r="G294"/>
  <c r="C295" s="1"/>
  <c r="H294"/>
  <c r="F295" l="1"/>
  <c r="E295" s="1"/>
  <c r="G295"/>
  <c r="C296" s="1"/>
  <c r="H295"/>
  <c r="F296" l="1"/>
  <c r="E296" s="1"/>
  <c r="G296"/>
  <c r="C297" s="1"/>
  <c r="H296"/>
  <c r="F297" l="1"/>
  <c r="E297" s="1"/>
  <c r="G297"/>
  <c r="C298" s="1"/>
  <c r="H297"/>
  <c r="F298" l="1"/>
  <c r="E298" s="1"/>
  <c r="G298"/>
  <c r="C299" s="1"/>
  <c r="H298"/>
  <c r="F299" l="1"/>
  <c r="E299" s="1"/>
  <c r="G299"/>
  <c r="C300" s="1"/>
  <c r="H299"/>
  <c r="F300" l="1"/>
  <c r="E300" s="1"/>
  <c r="G300"/>
  <c r="C301" s="1"/>
  <c r="H300"/>
  <c r="F301" l="1"/>
  <c r="E301" s="1"/>
  <c r="G301"/>
  <c r="C302" s="1"/>
  <c r="H301"/>
  <c r="F302" l="1"/>
  <c r="E302" s="1"/>
  <c r="G302"/>
  <c r="C303" s="1"/>
  <c r="H302"/>
  <c r="F303" l="1"/>
  <c r="E303" s="1"/>
  <c r="G303"/>
  <c r="C304" s="1"/>
  <c r="H303"/>
  <c r="F304" l="1"/>
  <c r="E304" s="1"/>
  <c r="G304"/>
  <c r="C305" s="1"/>
  <c r="H304"/>
  <c r="F305" l="1"/>
  <c r="E305" s="1"/>
  <c r="G305"/>
  <c r="C306" s="1"/>
  <c r="H305"/>
  <c r="F306" l="1"/>
  <c r="E306" s="1"/>
  <c r="G306"/>
  <c r="C307" s="1"/>
  <c r="H306"/>
  <c r="F307" l="1"/>
  <c r="E307" s="1"/>
  <c r="G307"/>
  <c r="C308" s="1"/>
  <c r="H307"/>
  <c r="F308" l="1"/>
  <c r="E308" s="1"/>
  <c r="G308"/>
  <c r="C309" s="1"/>
  <c r="H308"/>
  <c r="F309" l="1"/>
  <c r="E309" s="1"/>
  <c r="G309"/>
  <c r="C310" s="1"/>
  <c r="H309"/>
  <c r="F310" l="1"/>
  <c r="E310" s="1"/>
  <c r="G310"/>
  <c r="C311" s="1"/>
  <c r="H310"/>
  <c r="F311" l="1"/>
  <c r="E311" s="1"/>
  <c r="G311"/>
  <c r="C312" s="1"/>
  <c r="H311"/>
  <c r="F312" l="1"/>
  <c r="E312" s="1"/>
  <c r="G312"/>
  <c r="C313" s="1"/>
  <c r="H312"/>
  <c r="F313" l="1"/>
  <c r="E313" s="1"/>
  <c r="G313"/>
  <c r="C314" s="1"/>
  <c r="H313"/>
  <c r="F314" l="1"/>
  <c r="E314" s="1"/>
  <c r="G314"/>
  <c r="C315" s="1"/>
  <c r="H314"/>
  <c r="F315" l="1"/>
  <c r="E315" s="1"/>
  <c r="G315"/>
  <c r="C316" s="1"/>
  <c r="H315"/>
  <c r="F316" l="1"/>
  <c r="E316" s="1"/>
  <c r="G316"/>
  <c r="C317" s="1"/>
  <c r="H316"/>
  <c r="F317" l="1"/>
  <c r="E317" s="1"/>
  <c r="G317"/>
  <c r="C318" s="1"/>
  <c r="H317"/>
  <c r="F318" l="1"/>
  <c r="E318" s="1"/>
  <c r="G318"/>
  <c r="C319" s="1"/>
  <c r="H318"/>
  <c r="F319" l="1"/>
  <c r="E319" s="1"/>
  <c r="G319"/>
  <c r="C320" s="1"/>
  <c r="H319"/>
  <c r="F320" l="1"/>
  <c r="E320" s="1"/>
  <c r="G320"/>
  <c r="C321" s="1"/>
  <c r="H320"/>
  <c r="F321" l="1"/>
  <c r="E321" s="1"/>
  <c r="G321"/>
  <c r="C322" s="1"/>
  <c r="H321"/>
  <c r="F322" l="1"/>
  <c r="E322" s="1"/>
  <c r="G322"/>
  <c r="C323" s="1"/>
  <c r="H322"/>
  <c r="F323" l="1"/>
  <c r="E323" s="1"/>
  <c r="G323"/>
  <c r="C324" s="1"/>
  <c r="H323"/>
  <c r="F324" l="1"/>
  <c r="E324" s="1"/>
  <c r="G324"/>
  <c r="C325" s="1"/>
  <c r="H324"/>
  <c r="F325" l="1"/>
  <c r="E325" s="1"/>
  <c r="G325"/>
  <c r="C326" s="1"/>
  <c r="H325"/>
  <c r="F326" l="1"/>
  <c r="E326" s="1"/>
  <c r="G326"/>
  <c r="C327" s="1"/>
  <c r="H326"/>
  <c r="F327" l="1"/>
  <c r="E327" s="1"/>
  <c r="G327"/>
  <c r="C328" s="1"/>
  <c r="H327"/>
  <c r="F328" l="1"/>
  <c r="E328" s="1"/>
  <c r="G328"/>
  <c r="C329" s="1"/>
  <c r="H328"/>
  <c r="F329" l="1"/>
  <c r="E329" s="1"/>
  <c r="G329"/>
  <c r="C330" s="1"/>
  <c r="H329"/>
  <c r="F330" l="1"/>
  <c r="E330" s="1"/>
  <c r="G330"/>
  <c r="C331" s="1"/>
  <c r="H330"/>
  <c r="F331" l="1"/>
  <c r="E331" s="1"/>
  <c r="G331"/>
  <c r="C332" s="1"/>
  <c r="H331"/>
  <c r="F332" l="1"/>
  <c r="E332" s="1"/>
  <c r="G332"/>
  <c r="C333" s="1"/>
  <c r="H332"/>
  <c r="F333" l="1"/>
  <c r="E333" s="1"/>
  <c r="G333"/>
  <c r="C334" s="1"/>
  <c r="H333"/>
  <c r="F334" l="1"/>
  <c r="E334" s="1"/>
  <c r="G334"/>
  <c r="C335" s="1"/>
  <c r="H334"/>
  <c r="F335" l="1"/>
  <c r="E335" s="1"/>
  <c r="G335"/>
  <c r="C336" s="1"/>
  <c r="H335"/>
  <c r="F336" l="1"/>
  <c r="E336" s="1"/>
  <c r="G336"/>
  <c r="C337" s="1"/>
  <c r="H336"/>
  <c r="F337" l="1"/>
  <c r="E337" s="1"/>
  <c r="G337"/>
  <c r="C338" s="1"/>
  <c r="H337"/>
  <c r="F338" l="1"/>
  <c r="E338" s="1"/>
  <c r="G338"/>
  <c r="C339" s="1"/>
  <c r="H338"/>
  <c r="F339" l="1"/>
  <c r="E339" s="1"/>
  <c r="G339"/>
  <c r="C340" s="1"/>
  <c r="H339"/>
  <c r="F340" l="1"/>
  <c r="E340" s="1"/>
  <c r="G340"/>
  <c r="C341" s="1"/>
  <c r="H340"/>
  <c r="F341" l="1"/>
  <c r="E341" s="1"/>
  <c r="G341"/>
  <c r="C342" s="1"/>
  <c r="H341"/>
  <c r="F342" l="1"/>
  <c r="E342" s="1"/>
  <c r="G342"/>
  <c r="C343" s="1"/>
  <c r="H342"/>
  <c r="F343" l="1"/>
  <c r="E343" s="1"/>
  <c r="G343"/>
  <c r="C344" s="1"/>
  <c r="H343"/>
  <c r="F344" l="1"/>
  <c r="E344" s="1"/>
  <c r="G344"/>
  <c r="C345" s="1"/>
  <c r="H344"/>
  <c r="F345" l="1"/>
  <c r="E345" s="1"/>
  <c r="G345"/>
  <c r="C346" s="1"/>
  <c r="H345"/>
  <c r="F346" l="1"/>
  <c r="E346" s="1"/>
  <c r="G346"/>
  <c r="C347" s="1"/>
  <c r="H346"/>
  <c r="F347" l="1"/>
  <c r="E347" s="1"/>
  <c r="G347"/>
  <c r="C348" s="1"/>
  <c r="H347"/>
  <c r="F348" l="1"/>
  <c r="E348" s="1"/>
  <c r="G348"/>
  <c r="C349" s="1"/>
  <c r="H348"/>
  <c r="F349" l="1"/>
  <c r="E349" s="1"/>
  <c r="G349"/>
  <c r="C350" s="1"/>
  <c r="H349"/>
  <c r="F350" l="1"/>
  <c r="E350" s="1"/>
  <c r="G350"/>
  <c r="C351" s="1"/>
  <c r="H350"/>
  <c r="F351" l="1"/>
  <c r="E351" s="1"/>
  <c r="G351"/>
  <c r="C352" s="1"/>
  <c r="H351"/>
  <c r="F352" l="1"/>
  <c r="E352" s="1"/>
  <c r="G352"/>
  <c r="C353" s="1"/>
  <c r="H352"/>
  <c r="F353" l="1"/>
  <c r="E353" s="1"/>
  <c r="G353"/>
  <c r="C354" s="1"/>
  <c r="H353"/>
  <c r="F354" l="1"/>
  <c r="E354" s="1"/>
  <c r="G354"/>
  <c r="C355" s="1"/>
  <c r="H354"/>
  <c r="F355" l="1"/>
  <c r="E355" s="1"/>
  <c r="G355"/>
  <c r="C356" s="1"/>
  <c r="H355"/>
  <c r="F356" l="1"/>
  <c r="E356" s="1"/>
  <c r="G356"/>
  <c r="C357" s="1"/>
  <c r="H356"/>
  <c r="F357" l="1"/>
  <c r="E357" s="1"/>
  <c r="G357"/>
  <c r="C358" s="1"/>
  <c r="H357"/>
  <c r="F358" l="1"/>
  <c r="E358" s="1"/>
  <c r="G358"/>
  <c r="C359" s="1"/>
  <c r="H358"/>
  <c r="F359" l="1"/>
  <c r="E359" s="1"/>
  <c r="G359"/>
  <c r="C360" s="1"/>
  <c r="H359"/>
  <c r="F360" l="1"/>
  <c r="E360" s="1"/>
  <c r="G360"/>
  <c r="C361" s="1"/>
  <c r="H360"/>
  <c r="F361" l="1"/>
  <c r="E361" s="1"/>
  <c r="G361"/>
  <c r="C362" s="1"/>
  <c r="H361"/>
  <c r="F362" l="1"/>
  <c r="E362" s="1"/>
  <c r="G362"/>
  <c r="C363" s="1"/>
  <c r="H362"/>
  <c r="F363" l="1"/>
  <c r="E363" s="1"/>
  <c r="G363"/>
  <c r="C364" s="1"/>
  <c r="H363"/>
  <c r="F364" l="1"/>
  <c r="E364" s="1"/>
  <c r="G364"/>
  <c r="C365" s="1"/>
  <c r="H364"/>
  <c r="F365" l="1"/>
  <c r="E365" s="1"/>
  <c r="G365"/>
  <c r="C366" s="1"/>
  <c r="H365"/>
  <c r="F366" l="1"/>
  <c r="E366" s="1"/>
  <c r="G366"/>
  <c r="C367" s="1"/>
  <c r="H366"/>
  <c r="F367" l="1"/>
  <c r="E367" s="1"/>
  <c r="G367"/>
  <c r="C368" s="1"/>
  <c r="H367"/>
  <c r="F368" l="1"/>
  <c r="E368" s="1"/>
  <c r="G368"/>
  <c r="C369" s="1"/>
  <c r="H368"/>
  <c r="F369" l="1"/>
  <c r="E369" s="1"/>
  <c r="G369"/>
  <c r="C370" s="1"/>
  <c r="H369"/>
  <c r="F370" l="1"/>
  <c r="E370" s="1"/>
  <c r="G370"/>
  <c r="C371" s="1"/>
  <c r="H370"/>
  <c r="F371" l="1"/>
  <c r="E371" s="1"/>
  <c r="G371"/>
  <c r="C372" s="1"/>
  <c r="H371"/>
  <c r="F372" l="1"/>
  <c r="E372" s="1"/>
  <c r="G372"/>
  <c r="C373" s="1"/>
  <c r="H372"/>
  <c r="F373" l="1"/>
  <c r="E373" s="1"/>
  <c r="G373"/>
  <c r="C374" s="1"/>
  <c r="H373"/>
  <c r="F374" l="1"/>
  <c r="E374" s="1"/>
  <c r="G374"/>
  <c r="C375" s="1"/>
  <c r="H374"/>
  <c r="F375" l="1"/>
  <c r="E375" s="1"/>
  <c r="G375"/>
  <c r="C376" s="1"/>
  <c r="H375"/>
  <c r="F376" l="1"/>
  <c r="E376" s="1"/>
  <c r="G376"/>
  <c r="C377" s="1"/>
  <c r="H376"/>
  <c r="F377" l="1"/>
  <c r="E377" s="1"/>
  <c r="G377"/>
  <c r="C378" s="1"/>
  <c r="H377"/>
  <c r="F378" l="1"/>
  <c r="E378" s="1"/>
  <c r="G378"/>
  <c r="C379" s="1"/>
  <c r="H378"/>
  <c r="F379" l="1"/>
  <c r="E379" s="1"/>
  <c r="G379"/>
  <c r="C380" s="1"/>
  <c r="H379"/>
  <c r="F380" l="1"/>
  <c r="E380" s="1"/>
  <c r="G380"/>
  <c r="C381" s="1"/>
  <c r="H380"/>
  <c r="F381" l="1"/>
  <c r="E381" s="1"/>
  <c r="G381"/>
  <c r="C382" s="1"/>
  <c r="H381"/>
  <c r="F382" l="1"/>
  <c r="E382" s="1"/>
  <c r="G382"/>
  <c r="C383" s="1"/>
  <c r="H382"/>
  <c r="F383" l="1"/>
  <c r="E383" s="1"/>
  <c r="G383"/>
  <c r="C384" s="1"/>
  <c r="H383"/>
  <c r="F384" l="1"/>
  <c r="E384" s="1"/>
  <c r="G384"/>
  <c r="C385" s="1"/>
  <c r="H384"/>
  <c r="F385" l="1"/>
  <c r="E385" s="1"/>
  <c r="G385"/>
  <c r="C386" s="1"/>
  <c r="H385"/>
  <c r="F386" l="1"/>
  <c r="E386" s="1"/>
  <c r="G386"/>
  <c r="C387" s="1"/>
  <c r="H386"/>
  <c r="F387" l="1"/>
  <c r="E387" s="1"/>
  <c r="G387"/>
  <c r="C388" s="1"/>
  <c r="H387"/>
  <c r="F388" l="1"/>
  <c r="E388" s="1"/>
  <c r="G388"/>
  <c r="C389" s="1"/>
  <c r="H388"/>
  <c r="F389" l="1"/>
  <c r="E389" s="1"/>
  <c r="G389"/>
  <c r="C390" s="1"/>
  <c r="H389"/>
  <c r="F390" l="1"/>
  <c r="E390" s="1"/>
  <c r="G390"/>
  <c r="C391" s="1"/>
  <c r="H390"/>
  <c r="F391" l="1"/>
  <c r="E391" s="1"/>
  <c r="G391"/>
  <c r="C392" s="1"/>
  <c r="H391"/>
  <c r="F392" l="1"/>
  <c r="E392" s="1"/>
  <c r="G392"/>
  <c r="C393" s="1"/>
  <c r="H392"/>
  <c r="F393" l="1"/>
  <c r="E393" s="1"/>
  <c r="G393"/>
  <c r="C394" s="1"/>
  <c r="H393"/>
  <c r="F394" l="1"/>
  <c r="E394" s="1"/>
  <c r="G394"/>
  <c r="C395" s="1"/>
  <c r="H394"/>
  <c r="F395" l="1"/>
  <c r="E395" s="1"/>
  <c r="G395"/>
  <c r="C396" s="1"/>
  <c r="H395"/>
  <c r="F396" l="1"/>
  <c r="E396" s="1"/>
  <c r="G396"/>
  <c r="C397" s="1"/>
  <c r="H396"/>
  <c r="F397" l="1"/>
  <c r="E397" s="1"/>
  <c r="G397"/>
  <c r="C398" s="1"/>
  <c r="H397"/>
  <c r="F398" l="1"/>
  <c r="E398" s="1"/>
  <c r="G398"/>
  <c r="C399" s="1"/>
  <c r="H398"/>
  <c r="F399" l="1"/>
  <c r="E399" s="1"/>
  <c r="G399"/>
  <c r="C400" s="1"/>
  <c r="H399"/>
  <c r="F400" l="1"/>
  <c r="E400" s="1"/>
  <c r="G400"/>
  <c r="C401" s="1"/>
  <c r="H400"/>
  <c r="F401" l="1"/>
  <c r="E401" s="1"/>
  <c r="G401"/>
  <c r="C402" s="1"/>
  <c r="H401"/>
  <c r="F402" l="1"/>
  <c r="E402" s="1"/>
  <c r="G402"/>
  <c r="C403" s="1"/>
  <c r="H402"/>
  <c r="F403" l="1"/>
  <c r="E403" s="1"/>
  <c r="G403"/>
  <c r="C404" s="1"/>
  <c r="H403"/>
  <c r="F404" l="1"/>
  <c r="E404" s="1"/>
  <c r="G404"/>
  <c r="C405" s="1"/>
  <c r="H404"/>
  <c r="F405" l="1"/>
  <c r="E405" s="1"/>
  <c r="G405"/>
  <c r="C406" s="1"/>
  <c r="H405"/>
  <c r="F406" l="1"/>
  <c r="E406" s="1"/>
  <c r="G406"/>
  <c r="C407" s="1"/>
  <c r="H406"/>
  <c r="F407" l="1"/>
  <c r="E407" s="1"/>
  <c r="G407"/>
  <c r="C408" s="1"/>
  <c r="H407"/>
  <c r="F408" l="1"/>
  <c r="E408" s="1"/>
  <c r="G408"/>
  <c r="C409" s="1"/>
  <c r="H408"/>
  <c r="F409" l="1"/>
  <c r="E409" s="1"/>
  <c r="G409"/>
  <c r="C410" s="1"/>
  <c r="H409"/>
  <c r="F410" l="1"/>
  <c r="E410" s="1"/>
  <c r="G410"/>
  <c r="C411" s="1"/>
  <c r="H410"/>
  <c r="F411" l="1"/>
  <c r="E411" s="1"/>
  <c r="G411"/>
  <c r="C412" s="1"/>
  <c r="H411"/>
  <c r="F412" l="1"/>
  <c r="E412" s="1"/>
  <c r="G412"/>
  <c r="C413" s="1"/>
  <c r="H412"/>
  <c r="F413" l="1"/>
  <c r="E413" s="1"/>
  <c r="G413"/>
  <c r="C414" s="1"/>
  <c r="H413"/>
  <c r="F414" l="1"/>
  <c r="E414" s="1"/>
  <c r="G414"/>
  <c r="C415" s="1"/>
  <c r="H414"/>
  <c r="F415" l="1"/>
  <c r="E415" s="1"/>
  <c r="G415"/>
  <c r="C416" s="1"/>
  <c r="H415"/>
  <c r="F416" l="1"/>
  <c r="E416" s="1"/>
  <c r="G416"/>
  <c r="C417" s="1"/>
  <c r="H416"/>
  <c r="F417" l="1"/>
  <c r="E417" s="1"/>
  <c r="G417"/>
  <c r="C418" s="1"/>
  <c r="H417"/>
  <c r="F418" l="1"/>
  <c r="E418" s="1"/>
  <c r="G418"/>
  <c r="C419" s="1"/>
  <c r="H418"/>
  <c r="F419" l="1"/>
  <c r="E419" s="1"/>
  <c r="G419"/>
  <c r="C420" s="1"/>
  <c r="H419"/>
  <c r="F420" l="1"/>
  <c r="E420" s="1"/>
  <c r="G420"/>
  <c r="C421" s="1"/>
  <c r="H420"/>
  <c r="F421" l="1"/>
  <c r="E421" s="1"/>
  <c r="G421"/>
  <c r="C422" s="1"/>
  <c r="H421"/>
  <c r="F422" l="1"/>
  <c r="E422" s="1"/>
  <c r="G422"/>
  <c r="C423" s="1"/>
  <c r="H422"/>
  <c r="F423" l="1"/>
  <c r="E423" s="1"/>
  <c r="G423"/>
  <c r="C424" s="1"/>
  <c r="H423"/>
  <c r="F424" l="1"/>
  <c r="E424" s="1"/>
  <c r="G424"/>
  <c r="C425" s="1"/>
  <c r="H424"/>
  <c r="F425" l="1"/>
  <c r="E425" s="1"/>
  <c r="G425"/>
  <c r="C426" s="1"/>
  <c r="H425"/>
  <c r="F426" l="1"/>
  <c r="E426" s="1"/>
  <c r="G426"/>
  <c r="C427" s="1"/>
  <c r="H426"/>
  <c r="F427" l="1"/>
  <c r="E427" s="1"/>
  <c r="G427"/>
  <c r="C428" s="1"/>
  <c r="H427"/>
  <c r="F428" l="1"/>
  <c r="E428" s="1"/>
  <c r="G428"/>
  <c r="C429" s="1"/>
  <c r="H428"/>
  <c r="F429" l="1"/>
  <c r="E429" s="1"/>
  <c r="G429"/>
  <c r="C430" s="1"/>
  <c r="H429"/>
  <c r="F430" l="1"/>
  <c r="E430" s="1"/>
  <c r="G430"/>
  <c r="C431" s="1"/>
  <c r="H430"/>
  <c r="F431" l="1"/>
  <c r="E431" s="1"/>
  <c r="G431"/>
  <c r="C432" s="1"/>
  <c r="H431"/>
  <c r="F432" l="1"/>
  <c r="E432" s="1"/>
  <c r="G432"/>
  <c r="C433" s="1"/>
  <c r="H432"/>
  <c r="F433" l="1"/>
  <c r="E433" s="1"/>
  <c r="G433"/>
  <c r="C434" s="1"/>
  <c r="H433"/>
  <c r="F434" l="1"/>
  <c r="E434" s="1"/>
  <c r="G434"/>
  <c r="C435" s="1"/>
  <c r="H434"/>
  <c r="F435" l="1"/>
  <c r="E435" s="1"/>
  <c r="G435"/>
  <c r="C436" s="1"/>
  <c r="H435"/>
  <c r="F436" l="1"/>
  <c r="E436" s="1"/>
  <c r="G436"/>
  <c r="C437" s="1"/>
  <c r="H436"/>
  <c r="F437" l="1"/>
  <c r="E437" s="1"/>
  <c r="G437"/>
  <c r="C438" s="1"/>
  <c r="H437"/>
  <c r="F438" l="1"/>
  <c r="E438" s="1"/>
  <c r="G438"/>
  <c r="C439" s="1"/>
  <c r="H438"/>
  <c r="F439" l="1"/>
  <c r="E439" s="1"/>
  <c r="G439"/>
  <c r="C440" s="1"/>
  <c r="H439"/>
  <c r="F440" l="1"/>
  <c r="E440" s="1"/>
  <c r="G440"/>
  <c r="C441" s="1"/>
  <c r="H440"/>
  <c r="F441" l="1"/>
  <c r="E441" s="1"/>
  <c r="G441"/>
  <c r="C442" s="1"/>
  <c r="H441"/>
  <c r="F442" l="1"/>
  <c r="E442" s="1"/>
  <c r="G442"/>
  <c r="C443" s="1"/>
  <c r="H442"/>
  <c r="F443" l="1"/>
  <c r="E443" s="1"/>
  <c r="G443"/>
  <c r="C444" s="1"/>
  <c r="H443"/>
  <c r="F444" l="1"/>
  <c r="E444" s="1"/>
  <c r="G444"/>
  <c r="C445" s="1"/>
  <c r="H444"/>
  <c r="F445" l="1"/>
  <c r="E445" s="1"/>
  <c r="G445"/>
  <c r="C446" s="1"/>
  <c r="H445"/>
  <c r="F446" l="1"/>
  <c r="E446" s="1"/>
  <c r="G446"/>
  <c r="C447" s="1"/>
  <c r="H446"/>
  <c r="F447" l="1"/>
  <c r="E447" s="1"/>
  <c r="G447"/>
  <c r="C448" s="1"/>
  <c r="H447"/>
  <c r="F448" l="1"/>
  <c r="E448" s="1"/>
  <c r="G448"/>
  <c r="C449" s="1"/>
  <c r="H448"/>
  <c r="F449" l="1"/>
  <c r="E449" s="1"/>
  <c r="G449"/>
  <c r="C450" s="1"/>
  <c r="H449"/>
  <c r="F450" l="1"/>
  <c r="E450" s="1"/>
  <c r="G450"/>
  <c r="C451" s="1"/>
  <c r="H450"/>
  <c r="F451" l="1"/>
  <c r="E451" s="1"/>
  <c r="G451"/>
  <c r="C452" s="1"/>
  <c r="H451"/>
  <c r="F452" l="1"/>
  <c r="E452" s="1"/>
  <c r="G452"/>
  <c r="C453" s="1"/>
  <c r="H452"/>
  <c r="F453" l="1"/>
  <c r="E453" s="1"/>
  <c r="G453"/>
  <c r="C454" s="1"/>
  <c r="H453"/>
  <c r="F454" l="1"/>
  <c r="E454" s="1"/>
  <c r="G454"/>
  <c r="C455" s="1"/>
  <c r="H454"/>
  <c r="F455" l="1"/>
  <c r="E455" s="1"/>
  <c r="G455"/>
  <c r="C456" s="1"/>
  <c r="H455"/>
  <c r="F456" l="1"/>
  <c r="E456" s="1"/>
  <c r="G456"/>
  <c r="C457" s="1"/>
  <c r="H456"/>
  <c r="F457" l="1"/>
  <c r="E457" s="1"/>
  <c r="G457"/>
  <c r="C458" s="1"/>
  <c r="H457"/>
  <c r="F458" l="1"/>
  <c r="E458" s="1"/>
  <c r="G458"/>
  <c r="C459" s="1"/>
  <c r="H458"/>
  <c r="F459" l="1"/>
  <c r="E459" s="1"/>
  <c r="G459"/>
  <c r="C460" s="1"/>
  <c r="H459"/>
  <c r="F460" l="1"/>
  <c r="E460" s="1"/>
  <c r="G460"/>
  <c r="C461" s="1"/>
  <c r="H460"/>
  <c r="F461" l="1"/>
  <c r="E461" s="1"/>
  <c r="G461"/>
  <c r="C462" s="1"/>
  <c r="H461"/>
  <c r="F462" l="1"/>
  <c r="E462" s="1"/>
  <c r="G462"/>
  <c r="C463" s="1"/>
  <c r="H462"/>
  <c r="F463" l="1"/>
  <c r="E463" s="1"/>
  <c r="G463"/>
  <c r="C464" s="1"/>
  <c r="H463"/>
  <c r="F464" l="1"/>
  <c r="E464" s="1"/>
  <c r="G464"/>
  <c r="C465" s="1"/>
  <c r="H464"/>
  <c r="F465" l="1"/>
  <c r="E465" s="1"/>
  <c r="G465"/>
  <c r="C466" s="1"/>
  <c r="H465"/>
  <c r="F466" l="1"/>
  <c r="E466" s="1"/>
  <c r="G466"/>
  <c r="C467" s="1"/>
  <c r="H466"/>
  <c r="F467" l="1"/>
  <c r="E467" s="1"/>
  <c r="G467"/>
  <c r="C468" s="1"/>
  <c r="H467"/>
  <c r="F468" l="1"/>
  <c r="E468" s="1"/>
  <c r="G468"/>
  <c r="C469" s="1"/>
  <c r="H468"/>
  <c r="F469" l="1"/>
  <c r="E469" s="1"/>
  <c r="G469"/>
  <c r="C470" s="1"/>
  <c r="H469"/>
  <c r="F470" l="1"/>
  <c r="E470" s="1"/>
  <c r="G470"/>
  <c r="C471" s="1"/>
  <c r="H470"/>
  <c r="F471" l="1"/>
  <c r="E471" s="1"/>
  <c r="G471"/>
  <c r="C472" s="1"/>
  <c r="H471"/>
  <c r="F472" l="1"/>
  <c r="E472" s="1"/>
  <c r="G472"/>
  <c r="C473" s="1"/>
  <c r="H472"/>
  <c r="F473" l="1"/>
  <c r="E473" s="1"/>
  <c r="G473"/>
  <c r="C474" s="1"/>
  <c r="H473"/>
  <c r="F474" l="1"/>
  <c r="E474" s="1"/>
  <c r="G474"/>
  <c r="C475" s="1"/>
  <c r="H474"/>
  <c r="F475" l="1"/>
  <c r="E475" s="1"/>
  <c r="G475"/>
  <c r="C476" s="1"/>
  <c r="H475"/>
  <c r="F476" l="1"/>
  <c r="E476" s="1"/>
  <c r="G476"/>
  <c r="C477" s="1"/>
  <c r="H476"/>
  <c r="F477" l="1"/>
  <c r="E477" s="1"/>
  <c r="G477"/>
  <c r="C478" s="1"/>
  <c r="H477"/>
  <c r="F478" l="1"/>
  <c r="E478" s="1"/>
  <c r="G478"/>
  <c r="C479" s="1"/>
  <c r="H478"/>
  <c r="F479" l="1"/>
  <c r="E479" s="1"/>
  <c r="G479"/>
  <c r="C480" s="1"/>
  <c r="H479"/>
  <c r="F480" l="1"/>
  <c r="E480" s="1"/>
  <c r="G480"/>
  <c r="C481" s="1"/>
  <c r="H480"/>
  <c r="F481" l="1"/>
  <c r="E481" s="1"/>
  <c r="G481"/>
  <c r="C482" s="1"/>
  <c r="H481"/>
  <c r="F482" l="1"/>
  <c r="E482" s="1"/>
  <c r="G482"/>
  <c r="C483" s="1"/>
  <c r="H482"/>
  <c r="F483" l="1"/>
  <c r="E483" s="1"/>
  <c r="G483"/>
  <c r="C484" s="1"/>
  <c r="H483"/>
  <c r="F484" l="1"/>
  <c r="E484" s="1"/>
  <c r="G484"/>
  <c r="C485" s="1"/>
  <c r="H484"/>
  <c r="F485" l="1"/>
  <c r="E485" s="1"/>
  <c r="G485"/>
  <c r="C486" s="1"/>
  <c r="H485"/>
  <c r="F486" l="1"/>
  <c r="E486" s="1"/>
  <c r="G486"/>
  <c r="C487" s="1"/>
  <c r="H486"/>
  <c r="F487" l="1"/>
  <c r="E487" s="1"/>
  <c r="G487"/>
  <c r="C488" s="1"/>
  <c r="H487"/>
  <c r="F488" l="1"/>
  <c r="E488" s="1"/>
  <c r="G488"/>
  <c r="C489" s="1"/>
  <c r="H488"/>
  <c r="F489" l="1"/>
  <c r="E489" s="1"/>
  <c r="G489"/>
  <c r="C490" s="1"/>
  <c r="H489"/>
  <c r="F490" l="1"/>
  <c r="E490" s="1"/>
  <c r="G490"/>
  <c r="C491" s="1"/>
  <c r="H490"/>
  <c r="F491" l="1"/>
  <c r="E491" s="1"/>
  <c r="G491"/>
  <c r="C492" s="1"/>
  <c r="H491"/>
  <c r="F492" l="1"/>
  <c r="E492" s="1"/>
  <c r="G492"/>
  <c r="C493" s="1"/>
  <c r="H492"/>
  <c r="F493" l="1"/>
  <c r="E493" s="1"/>
  <c r="G493"/>
  <c r="C494" s="1"/>
  <c r="H493"/>
  <c r="F494" l="1"/>
  <c r="E494" s="1"/>
  <c r="G494"/>
  <c r="C495" s="1"/>
  <c r="H494"/>
  <c r="F495" l="1"/>
  <c r="E495" s="1"/>
  <c r="G495"/>
  <c r="C496" s="1"/>
  <c r="H495"/>
  <c r="F496" l="1"/>
  <c r="E496" s="1"/>
  <c r="G496"/>
  <c r="C497" s="1"/>
  <c r="H496"/>
  <c r="F497" l="1"/>
  <c r="E497" s="1"/>
  <c r="G497"/>
  <c r="C498" s="1"/>
  <c r="H497"/>
  <c r="F498" l="1"/>
  <c r="E498" s="1"/>
  <c r="G498"/>
  <c r="C499" s="1"/>
  <c r="H498"/>
  <c r="F499" l="1"/>
  <c r="E499" s="1"/>
  <c r="G499"/>
  <c r="C500" s="1"/>
  <c r="H499"/>
  <c r="F500" l="1"/>
  <c r="E500" s="1"/>
  <c r="G500"/>
  <c r="C501" s="1"/>
  <c r="H500"/>
  <c r="F501" l="1"/>
  <c r="E501" s="1"/>
  <c r="G501"/>
  <c r="C502" s="1"/>
  <c r="H501"/>
  <c r="F502" l="1"/>
  <c r="E502" s="1"/>
  <c r="G502"/>
  <c r="C503" s="1"/>
  <c r="H502"/>
  <c r="F503" l="1"/>
  <c r="E503" s="1"/>
  <c r="G503"/>
  <c r="C504" s="1"/>
  <c r="H503"/>
  <c r="F504" l="1"/>
  <c r="E504" s="1"/>
  <c r="G504"/>
  <c r="C505" s="1"/>
  <c r="H504"/>
  <c r="F505" l="1"/>
  <c r="E505" s="1"/>
  <c r="G505"/>
  <c r="C506" s="1"/>
  <c r="H505"/>
  <c r="F506" l="1"/>
  <c r="E506" s="1"/>
  <c r="G506"/>
  <c r="C507" s="1"/>
  <c r="H506"/>
  <c r="F507" l="1"/>
  <c r="G507"/>
  <c r="E507" l="1"/>
  <c r="H507"/>
  <c r="D8" i="7"/>
  <c r="E8"/>
  <c r="F8"/>
  <c r="G8"/>
  <c r="G13" l="1"/>
  <c r="F13"/>
  <c r="E13"/>
  <c r="D13"/>
  <c r="C13"/>
  <c r="D15" i="8"/>
  <c r="G14" i="7"/>
  <c r="H15" i="8"/>
  <c r="F14" i="7"/>
  <c r="G15" i="8"/>
  <c r="E14" i="7"/>
  <c r="F15" i="8"/>
  <c r="D14" i="7"/>
  <c r="E15" i="8"/>
  <c r="I15"/>
  <c r="D16"/>
  <c r="D17" s="1"/>
  <c r="E16" l="1"/>
  <c r="E17" s="1"/>
  <c r="E6" i="41"/>
  <c r="F16" i="8"/>
  <c r="F17" s="1"/>
  <c r="F6" i="41"/>
  <c r="G16" i="8"/>
  <c r="G17" s="1"/>
  <c r="G6" i="41"/>
  <c r="H16" i="8"/>
  <c r="H17" s="1"/>
  <c r="H6" i="41"/>
  <c r="D6"/>
  <c r="I17" i="8"/>
  <c r="C15" i="7"/>
  <c r="D13" i="32"/>
  <c r="D15" i="7"/>
  <c r="E13" i="32"/>
  <c r="E25" s="1"/>
  <c r="E15" i="7"/>
  <c r="F13" i="32"/>
  <c r="F25" s="1"/>
  <c r="F15" i="7"/>
  <c r="G13" i="32"/>
  <c r="G25" s="1"/>
  <c r="G15" i="7"/>
  <c r="H13" i="32"/>
  <c r="H25" s="1"/>
  <c r="I16" i="8"/>
  <c r="D18"/>
  <c r="E18"/>
  <c r="E22" s="1"/>
  <c r="F18"/>
  <c r="F22" s="1"/>
  <c r="G18"/>
  <c r="G22" s="1"/>
  <c r="H18"/>
  <c r="H22" s="1"/>
  <c r="H6" i="45" l="1"/>
  <c r="G6"/>
  <c r="F6"/>
  <c r="E6"/>
  <c r="D6"/>
  <c r="D25" i="32"/>
  <c r="D23" s="1"/>
  <c r="D26" s="1"/>
  <c r="G14" i="33"/>
  <c r="E23" i="32"/>
  <c r="E26" s="1"/>
  <c r="H14" i="33"/>
  <c r="F23" i="32"/>
  <c r="F26" s="1"/>
  <c r="I14" i="33"/>
  <c r="G23" i="32"/>
  <c r="G26" s="1"/>
  <c r="J14" i="33"/>
  <c r="H23" i="32"/>
  <c r="H26" s="1"/>
  <c r="H5"/>
  <c r="J8" i="33"/>
  <c r="J9" s="1"/>
  <c r="J15" s="1"/>
  <c r="G5" i="32"/>
  <c r="I8" i="33"/>
  <c r="I9" s="1"/>
  <c r="I15" s="1"/>
  <c r="F5" i="32"/>
  <c r="H8" i="33"/>
  <c r="H9" s="1"/>
  <c r="H15" s="1"/>
  <c r="E5" i="32"/>
  <c r="G8" i="33"/>
  <c r="G9" s="1"/>
  <c r="G15" s="1"/>
  <c r="D5" i="32"/>
  <c r="D14" s="1"/>
  <c r="F8" i="33"/>
  <c r="F9" s="1"/>
  <c r="F15" s="1"/>
  <c r="F17" s="1"/>
  <c r="G16" s="1"/>
  <c r="I14" i="24"/>
  <c r="H21" i="8"/>
  <c r="H10" i="25"/>
  <c r="H9" s="1"/>
  <c r="I10" i="23"/>
  <c r="I9" s="1"/>
  <c r="I10" i="21"/>
  <c r="I15" s="1"/>
  <c r="I10" i="22"/>
  <c r="I15" s="1"/>
  <c r="G21" i="8"/>
  <c r="G10" i="25"/>
  <c r="H10" i="23"/>
  <c r="H10" i="21"/>
  <c r="H10" i="22"/>
  <c r="H15" s="1"/>
  <c r="F21" i="8"/>
  <c r="F10" i="25"/>
  <c r="G10" i="23"/>
  <c r="G10" i="21"/>
  <c r="G10" i="22"/>
  <c r="G15" s="1"/>
  <c r="E21" i="8"/>
  <c r="E10" i="25"/>
  <c r="F10" i="23"/>
  <c r="F10" i="21"/>
  <c r="F10" i="22"/>
  <c r="F15" s="1"/>
  <c r="D21" i="8"/>
  <c r="I18"/>
  <c r="I21" s="1"/>
  <c r="D10" i="25"/>
  <c r="E10" i="22"/>
  <c r="E10" i="23"/>
  <c r="E9" s="1"/>
  <c r="E15" s="1"/>
  <c r="E16" s="1"/>
  <c r="E10" i="21"/>
  <c r="E15" s="1"/>
  <c r="E16" s="1"/>
  <c r="E14" i="32" l="1"/>
  <c r="E27" s="1"/>
  <c r="F14"/>
  <c r="F27" s="1"/>
  <c r="G14"/>
  <c r="G27" s="1"/>
  <c r="H14"/>
  <c r="H27" s="1"/>
  <c r="E15" i="22"/>
  <c r="E16" s="1"/>
  <c r="F16" s="1"/>
  <c r="G16" s="1"/>
  <c r="H16" s="1"/>
  <c r="I16" s="1"/>
  <c r="I14" i="32"/>
  <c r="I26"/>
  <c r="G17" i="33"/>
  <c r="H16" s="1"/>
  <c r="H17"/>
  <c r="I16" s="1"/>
  <c r="I17"/>
  <c r="J16" s="1"/>
  <c r="J17"/>
  <c r="J14" i="24"/>
  <c r="E17" i="21"/>
  <c r="E17" i="23"/>
  <c r="I8" i="24"/>
  <c r="D9" i="25"/>
  <c r="F15" i="21"/>
  <c r="F16" s="1"/>
  <c r="F9" i="23"/>
  <c r="F15" s="1"/>
  <c r="F16" s="1"/>
  <c r="F17" s="1"/>
  <c r="J8" i="24"/>
  <c r="E9" i="25"/>
  <c r="E15" s="1"/>
  <c r="G15" i="21"/>
  <c r="G9" i="23"/>
  <c r="G15" s="1"/>
  <c r="K8" i="24"/>
  <c r="F9" i="25"/>
  <c r="F15" s="1"/>
  <c r="H15" i="21"/>
  <c r="H9" i="23"/>
  <c r="H15" s="1"/>
  <c r="L8" i="24"/>
  <c r="G9" i="25"/>
  <c r="G15" s="1"/>
  <c r="I15" i="23"/>
  <c r="M8" i="24"/>
  <c r="H15" i="25"/>
  <c r="D27" i="32" l="1"/>
  <c r="D29" s="1"/>
  <c r="E28" s="1"/>
  <c r="E29" s="1"/>
  <c r="F28"/>
  <c r="F29" s="1"/>
  <c r="K14" i="24"/>
  <c r="G16" i="23"/>
  <c r="F17" i="21"/>
  <c r="G16"/>
  <c r="C21" i="25"/>
  <c r="D15"/>
  <c r="D16" s="1"/>
  <c r="E16" s="1"/>
  <c r="F16" s="1"/>
  <c r="G16" s="1"/>
  <c r="H16" s="1"/>
  <c r="C23" s="1"/>
  <c r="I10" i="24"/>
  <c r="D6" i="47" s="1"/>
  <c r="J6" i="24"/>
  <c r="J7"/>
  <c r="E20" i="23"/>
  <c r="E18"/>
  <c r="E19" s="1"/>
  <c r="E20" i="21"/>
  <c r="E18"/>
  <c r="E19" s="1"/>
  <c r="C17" i="24" l="1"/>
  <c r="I19"/>
  <c r="I20" s="1"/>
  <c r="I21" s="1"/>
  <c r="D6" i="40" s="1"/>
  <c r="G28" i="32"/>
  <c r="G29" s="1"/>
  <c r="M14" i="24"/>
  <c r="L14"/>
  <c r="K6"/>
  <c r="K7" s="1"/>
  <c r="G17" i="21"/>
  <c r="H16"/>
  <c r="F20"/>
  <c r="F18"/>
  <c r="F19" s="1"/>
  <c r="G17" i="23"/>
  <c r="H16"/>
  <c r="F20"/>
  <c r="F18"/>
  <c r="F19" s="1"/>
  <c r="J10" i="24"/>
  <c r="E6" i="47" s="1"/>
  <c r="I22" i="24" l="1"/>
  <c r="C22" s="1"/>
  <c r="D6" i="46"/>
  <c r="D6" i="43"/>
  <c r="D6" i="39"/>
  <c r="D17" i="24"/>
  <c r="J19"/>
  <c r="J20" s="1"/>
  <c r="J21" s="1"/>
  <c r="E6" i="40" s="1"/>
  <c r="H28" i="32"/>
  <c r="H29" s="1"/>
  <c r="I16" i="23"/>
  <c r="H17"/>
  <c r="G20"/>
  <c r="G18"/>
  <c r="G19" s="1"/>
  <c r="I16" i="21"/>
  <c r="H17"/>
  <c r="G20"/>
  <c r="G18"/>
  <c r="G19" s="1"/>
  <c r="L6" i="24"/>
  <c r="L7" s="1"/>
  <c r="K10"/>
  <c r="F6" i="47" s="1"/>
  <c r="J22" i="24" l="1"/>
  <c r="D22" s="1"/>
  <c r="E6" i="46"/>
  <c r="E6" i="43"/>
  <c r="E6" i="39"/>
  <c r="E17" i="24"/>
  <c r="K19"/>
  <c r="K20" s="1"/>
  <c r="K21" s="1"/>
  <c r="F6" i="40" s="1"/>
  <c r="D18" i="24"/>
  <c r="E18"/>
  <c r="M6"/>
  <c r="M7" s="1"/>
  <c r="H20" i="21"/>
  <c r="H18"/>
  <c r="H19" s="1"/>
  <c r="H20" i="23"/>
  <c r="H18"/>
  <c r="H19" s="1"/>
  <c r="L10" i="24"/>
  <c r="G6" i="47" s="1"/>
  <c r="I17" i="21"/>
  <c r="I17" i="23"/>
  <c r="K22" i="24" l="1"/>
  <c r="E22" s="1"/>
  <c r="F6" i="46"/>
  <c r="F6" i="43"/>
  <c r="F6" i="39"/>
  <c r="F6" i="37"/>
  <c r="E6"/>
  <c r="F17" i="24"/>
  <c r="L19"/>
  <c r="L20" s="1"/>
  <c r="L21" s="1"/>
  <c r="G6" i="40" s="1"/>
  <c r="F18" i="24"/>
  <c r="I20" i="23"/>
  <c r="I18"/>
  <c r="I19" s="1"/>
  <c r="I20" i="21"/>
  <c r="I18"/>
  <c r="I19" s="1"/>
  <c r="M10" i="24"/>
  <c r="H6" i="47" s="1"/>
  <c r="C18" i="24"/>
  <c r="L22" l="1"/>
  <c r="F22" s="1"/>
  <c r="G6" i="46"/>
  <c r="G6" i="43"/>
  <c r="G6" i="39"/>
  <c r="D6" i="37"/>
  <c r="G6"/>
  <c r="G17" i="24"/>
  <c r="M19"/>
  <c r="M20" s="1"/>
  <c r="M21" s="1"/>
  <c r="H6" i="40" s="1"/>
  <c r="G18" i="24"/>
  <c r="M22" l="1"/>
  <c r="G22" s="1"/>
  <c r="H6" i="46"/>
  <c r="H6" i="43"/>
  <c r="H6" i="39"/>
  <c r="H6" i="37"/>
</calcChain>
</file>

<file path=xl/comments1.xml><?xml version="1.0" encoding="utf-8"?>
<comments xmlns="http://schemas.openxmlformats.org/spreadsheetml/2006/main">
  <authors>
    <author>SWEET</author>
  </authors>
  <commentList>
    <comment ref="C30" authorId="0">
      <text>
        <r>
          <rPr>
            <b/>
            <sz val="8"/>
            <color indexed="81"/>
            <rFont val="Tahoma"/>
            <family val="2"/>
          </rPr>
          <t>Le montant de ces crédits doit être mis à jour toutes les fois qu'un sénario différent est pris en compte. Dans cette simulation, étant donné qu'il existe un seul CMLT, nous avons considéré que son montant est égal au montant du financement total par emprunt.</t>
        </r>
      </text>
    </comment>
  </commentList>
</comments>
</file>

<file path=xl/comments2.xml><?xml version="1.0" encoding="utf-8"?>
<comments xmlns="http://schemas.openxmlformats.org/spreadsheetml/2006/main">
  <authors>
    <author>SWEET</author>
  </authors>
  <commentList>
    <comment ref="C31" authorId="0">
      <text>
        <r>
          <rPr>
            <b/>
            <sz val="8"/>
            <color indexed="81"/>
            <rFont val="Tahoma"/>
            <family val="2"/>
          </rPr>
          <t xml:space="preserve">Pour les items risquant de prendre une valeur nulle à un mois donné, ne pas exprimer les hypothèses en termes de taux de croissance mais plutôt en terme de valeur prise à chaque période </t>
        </r>
      </text>
    </comment>
    <comment ref="D31" authorId="0">
      <text>
        <r>
          <rPr>
            <b/>
            <sz val="8"/>
            <color indexed="81"/>
            <rFont val="Tahoma"/>
            <family val="2"/>
          </rPr>
          <t>Pour les items risquant de prendre une valeur nulle à un mois donné, ne pas exprimer les hypothèses en termes de taux de croissance mais plutôt en terme de valeur prise à chaque période</t>
        </r>
        <r>
          <rPr>
            <sz val="8"/>
            <color indexed="81"/>
            <rFont val="Tahoma"/>
            <family val="2"/>
          </rPr>
          <t xml:space="preserve">
</t>
        </r>
      </text>
    </comment>
    <comment ref="E31" authorId="0">
      <text>
        <r>
          <rPr>
            <b/>
            <sz val="8"/>
            <color indexed="81"/>
            <rFont val="Tahoma"/>
            <family val="2"/>
          </rPr>
          <t>Pour les items risquant de prendre une valeur nulle à un mois donné, ne pas exprimer les hypothèses en termes de taux de croissance mais plutôt en terme de valeur prise à chaque période</t>
        </r>
      </text>
    </comment>
    <comment ref="F31" authorId="0">
      <text>
        <r>
          <rPr>
            <b/>
            <sz val="8"/>
            <color indexed="81"/>
            <rFont val="Tahoma"/>
            <family val="2"/>
          </rPr>
          <t>Pour les items risquant de prendre une valeur nulle à un mois donné, ne pas exprimer les hypothèses en termes de taux de croissance mais plutôt en terme de valeur prise à chaque période</t>
        </r>
      </text>
    </comment>
  </commentList>
</comments>
</file>

<file path=xl/comments3.xml><?xml version="1.0" encoding="utf-8"?>
<comments xmlns="http://schemas.openxmlformats.org/spreadsheetml/2006/main">
  <authors>
    <author>SWEET</author>
  </authors>
  <commentList>
    <comment ref="B17" authorId="0">
      <text>
        <r>
          <rPr>
            <b/>
            <sz val="8"/>
            <color indexed="81"/>
            <rFont val="Tahoma"/>
            <family val="2"/>
          </rPr>
          <t>L'année pendant laquelle la récupération a lieu sera marquée par le numéro 1</t>
        </r>
        <r>
          <rPr>
            <sz val="8"/>
            <color indexed="81"/>
            <rFont val="Tahoma"/>
            <family val="2"/>
          </rPr>
          <t xml:space="preserve">
</t>
        </r>
      </text>
    </comment>
  </commentList>
</comments>
</file>

<file path=xl/comments4.xml><?xml version="1.0" encoding="utf-8"?>
<comments xmlns="http://schemas.openxmlformats.org/spreadsheetml/2006/main">
  <authors>
    <author>SWEET</author>
  </authors>
  <commentList>
    <comment ref="B17" authorId="0">
      <text>
        <r>
          <rPr>
            <b/>
            <sz val="8"/>
            <color indexed="81"/>
            <rFont val="Tahoma"/>
            <family val="2"/>
          </rPr>
          <t>L'année pendant laquelle la récupération a lieu sera marquée par le numéro 1</t>
        </r>
        <r>
          <rPr>
            <sz val="8"/>
            <color indexed="81"/>
            <rFont val="Tahoma"/>
            <family val="2"/>
          </rPr>
          <t xml:space="preserve">
</t>
        </r>
      </text>
    </comment>
  </commentList>
</comments>
</file>

<file path=xl/sharedStrings.xml><?xml version="1.0" encoding="utf-8"?>
<sst xmlns="http://schemas.openxmlformats.org/spreadsheetml/2006/main" count="870" uniqueCount="451">
  <si>
    <t>L’exploitation des données issues des devis estimatifs des fournisseurs consultés pour l’achat des équipements et pour la réalisation des divers aménagements a permis d’estimer le montant total de l’investissement à …... ainsi détaillé :</t>
  </si>
  <si>
    <t>Coût et schéma de financement du projet:</t>
  </si>
  <si>
    <t>Emplois</t>
  </si>
  <si>
    <t>DT</t>
  </si>
  <si>
    <t xml:space="preserve">% </t>
  </si>
  <si>
    <t>Investissement</t>
  </si>
  <si>
    <t>Matériel de transport</t>
  </si>
  <si>
    <t xml:space="preserve">Mobilier de bureau </t>
  </si>
  <si>
    <t>Matériel informatique</t>
  </si>
  <si>
    <t>Total emplois</t>
  </si>
  <si>
    <t>Cet investissement sera financé selon le schéma suivant :</t>
  </si>
  <si>
    <t>Ressources</t>
  </si>
  <si>
    <t>Fonds propres</t>
  </si>
  <si>
    <t>FP</t>
  </si>
  <si>
    <t>Emprunts</t>
  </si>
  <si>
    <t>Total ressources</t>
  </si>
  <si>
    <t>Gérant</t>
  </si>
  <si>
    <t>Grille des salaires unitaires année 1 (DT)</t>
  </si>
  <si>
    <t>Qualification</t>
  </si>
  <si>
    <t>Salaire annuel net</t>
  </si>
  <si>
    <t>Salaire annuel brut</t>
  </si>
  <si>
    <t>charges sociales</t>
  </si>
  <si>
    <t>Coût total</t>
  </si>
  <si>
    <t>Effectif prévisionnel</t>
  </si>
  <si>
    <t>Qualification\Année</t>
  </si>
  <si>
    <t>TOTAL</t>
  </si>
  <si>
    <t>Frais prévisionnels du personnel  (DT)</t>
  </si>
  <si>
    <t>Qualification \ Année</t>
  </si>
  <si>
    <t>Fonction 1</t>
  </si>
  <si>
    <t>Fonction 2</t>
  </si>
  <si>
    <t>Fonction 3</t>
  </si>
  <si>
    <t>Fonction 4</t>
  </si>
  <si>
    <t>Fonction 5</t>
  </si>
  <si>
    <t>Fonction 6</t>
  </si>
  <si>
    <t>Fonction 7</t>
  </si>
  <si>
    <t>Fonction 8</t>
  </si>
  <si>
    <t>Fonction 9</t>
  </si>
  <si>
    <t>Fonction 10</t>
  </si>
  <si>
    <t>Estimation</t>
  </si>
  <si>
    <t>COUT HTVA</t>
  </si>
  <si>
    <t>TVA</t>
  </si>
  <si>
    <t>OBSERVATIONS</t>
  </si>
  <si>
    <t>Fonds de roulement</t>
  </si>
  <si>
    <t>Aménagements et installations</t>
  </si>
  <si>
    <t>1 imprimante</t>
  </si>
  <si>
    <t>1 fax</t>
  </si>
  <si>
    <t>1 photocopieur</t>
  </si>
  <si>
    <t>Frais juridiques et de constitution</t>
  </si>
  <si>
    <t>Frais d'approche</t>
  </si>
  <si>
    <t xml:space="preserve">Divers  </t>
  </si>
  <si>
    <t>Hypothéses du BUSINESS PLAN</t>
  </si>
  <si>
    <t>PERT</t>
  </si>
  <si>
    <t>Chiffre d'affaires par Catégorie</t>
  </si>
  <si>
    <t>TOT en $</t>
  </si>
  <si>
    <t>TOT en DT</t>
  </si>
  <si>
    <t>Taux de change</t>
  </si>
  <si>
    <t>Total</t>
  </si>
  <si>
    <t>Formation - Coaching</t>
  </si>
  <si>
    <t>des des salaires</t>
  </si>
  <si>
    <t>Assurances</t>
  </si>
  <si>
    <t>Transport de biens et de personnes</t>
  </si>
  <si>
    <t>Déplacement, mission et réception</t>
  </si>
  <si>
    <t>Frais postaux et télécommunication</t>
  </si>
  <si>
    <t>Fournitures de bureau</t>
  </si>
  <si>
    <t>Evolution en %</t>
  </si>
  <si>
    <t>En % des revenus</t>
  </si>
  <si>
    <t>2 Ordinateurs</t>
  </si>
  <si>
    <t>…</t>
  </si>
  <si>
    <t>Véhicule utilitaire</t>
  </si>
  <si>
    <t>Constructions</t>
  </si>
  <si>
    <t>Terrains</t>
  </si>
  <si>
    <t xml:space="preserve">2 bureaux   </t>
  </si>
  <si>
    <t>TOTAL INVESTISSEMENT</t>
  </si>
  <si>
    <t>COUT TTC</t>
  </si>
  <si>
    <t>Equipements</t>
  </si>
  <si>
    <t xml:space="preserve">Total </t>
  </si>
  <si>
    <t>TAUX ANNUEL D'AMORTISSEMENT</t>
  </si>
  <si>
    <t>Frais 
d'approche</t>
  </si>
  <si>
    <t>Matériel 
informatique</t>
  </si>
  <si>
    <t>Mobiler 
de bureau</t>
  </si>
  <si>
    <t>Matériel de 
transport</t>
  </si>
  <si>
    <t>Aménagements 
et installations</t>
  </si>
  <si>
    <t>RUBRIQUES</t>
  </si>
  <si>
    <t>2 Eléments de rangement</t>
  </si>
  <si>
    <t>1 bureau</t>
  </si>
  <si>
    <t>1 Elément de rangement</t>
  </si>
  <si>
    <t>1 véhicule utilitaire</t>
  </si>
  <si>
    <t>Montant du prêt</t>
  </si>
  <si>
    <t>Échéancier</t>
  </si>
  <si>
    <t>Taux d'intérêt annuel</t>
  </si>
  <si>
    <t>Durée du prêt en années</t>
  </si>
  <si>
    <t>Nombre de paiements par an</t>
  </si>
  <si>
    <t>Date de début de prêt</t>
  </si>
  <si>
    <t>Nom du prêteur :</t>
  </si>
  <si>
    <t>N° pmt</t>
  </si>
  <si>
    <t>Date de paiement</t>
  </si>
  <si>
    <t>Solde de départ</t>
  </si>
  <si>
    <t>Principal</t>
  </si>
  <si>
    <t>Intérêt</t>
  </si>
  <si>
    <t>Solde final</t>
  </si>
  <si>
    <t>Intérêt cumulatif</t>
  </si>
  <si>
    <t>Début Année 1</t>
  </si>
  <si>
    <t>Début Année 5</t>
  </si>
  <si>
    <t>Début Année 4</t>
  </si>
  <si>
    <t>Début Année 3</t>
  </si>
  <si>
    <t>Début Année 2</t>
  </si>
  <si>
    <t>Détail de l'investissement</t>
  </si>
  <si>
    <t>DEB A1</t>
  </si>
  <si>
    <t>DEB A2</t>
  </si>
  <si>
    <t>DEB A3</t>
  </si>
  <si>
    <t>DEB A4</t>
  </si>
  <si>
    <t>DEB A5</t>
  </si>
  <si>
    <t>DOTATION A1</t>
  </si>
  <si>
    <t>DOTATION A2</t>
  </si>
  <si>
    <t>DOTATION A3</t>
  </si>
  <si>
    <t>DOTATION A4</t>
  </si>
  <si>
    <t>DOTATION A5</t>
  </si>
  <si>
    <t>Dotations aux amortissements:</t>
  </si>
  <si>
    <t>Charges financières nettes</t>
  </si>
  <si>
    <t>Pertes et gains de change</t>
    <phoneticPr fontId="2" type="noConversion"/>
  </si>
  <si>
    <t>Total charges financières nettes</t>
  </si>
  <si>
    <t>en TND</t>
  </si>
  <si>
    <t>Année 1</t>
  </si>
  <si>
    <t>Année 2</t>
  </si>
  <si>
    <t>Année 3</t>
  </si>
  <si>
    <t>Année 4</t>
  </si>
  <si>
    <t>Année 5</t>
  </si>
  <si>
    <t>Année</t>
  </si>
  <si>
    <t>Autres charges financières</t>
  </si>
  <si>
    <t>CMLT1: Zitouna fund</t>
  </si>
  <si>
    <t>CMLT2</t>
  </si>
  <si>
    <t>CMLT3</t>
  </si>
  <si>
    <t>VALEURS</t>
  </si>
  <si>
    <t>Relevé du prêt</t>
  </si>
  <si>
    <t>Intérêts CMLT1</t>
  </si>
  <si>
    <t>Intérêts CMLT2</t>
  </si>
  <si>
    <t>Intérêts CMLT3</t>
  </si>
  <si>
    <t xml:space="preserve">TOTAL </t>
  </si>
  <si>
    <t>Hypothèse: augmentation annuelle (taux composé) du coût total:</t>
  </si>
  <si>
    <t>Chiffre d'affaires</t>
  </si>
  <si>
    <t>ANNEE</t>
  </si>
  <si>
    <t>Hypothèse: taux d'augmentation annuel (intérêt composé):</t>
  </si>
  <si>
    <t>Hypothèse: taux annuel :</t>
  </si>
  <si>
    <t>Frais distribution &amp; promotion</t>
  </si>
  <si>
    <t>Frais divers de gestion</t>
  </si>
  <si>
    <t>Location 1</t>
  </si>
  <si>
    <t>Location 2</t>
  </si>
  <si>
    <t>Location 3</t>
  </si>
  <si>
    <t>du chiffre d'affaires</t>
  </si>
  <si>
    <t>des amortissemets de l'année</t>
  </si>
  <si>
    <t>Entretien</t>
  </si>
  <si>
    <t>Etat de résultat prévisionnel</t>
  </si>
  <si>
    <t>Revenus</t>
  </si>
  <si>
    <t>Total des produits d'exploitation</t>
  </si>
  <si>
    <t>Charges de personnel</t>
  </si>
  <si>
    <t>Autres charges d'exploitation</t>
  </si>
  <si>
    <t>EBITDA</t>
  </si>
  <si>
    <t>EBIT</t>
  </si>
  <si>
    <t>EBT</t>
  </si>
  <si>
    <t>Impôt sur les bénéfices</t>
  </si>
  <si>
    <t>Résultat net</t>
  </si>
  <si>
    <t>EBITDA en % des revenus</t>
  </si>
  <si>
    <t>Croissance de l'EBITDA</t>
  </si>
  <si>
    <t>Résultat net en % des revenus</t>
  </si>
  <si>
    <t>TAUX IS</t>
  </si>
  <si>
    <t>Estimation des conditions d'exploitation prévisionnelles</t>
  </si>
  <si>
    <t>Désignation</t>
  </si>
  <si>
    <t>Emplois d'Exploitation</t>
  </si>
  <si>
    <t>Autres actifs courants</t>
  </si>
  <si>
    <t>Ressources d'Exploitation</t>
  </si>
  <si>
    <t>Fournisseurs et comptes rattachés</t>
  </si>
  <si>
    <t>Autres passifs courants</t>
  </si>
  <si>
    <t>Besoins en Fonds de Roulement</t>
  </si>
  <si>
    <t>Variation du BFR</t>
  </si>
  <si>
    <t>Besoins en Fonds de Roulement en jour CAHT</t>
    <phoneticPr fontId="2" type="noConversion"/>
  </si>
  <si>
    <t>Variation du BFR en jour CAHT</t>
    <phoneticPr fontId="2" type="noConversion"/>
  </si>
  <si>
    <t>Voir conditions d'expl. Prév.</t>
  </si>
  <si>
    <t>BFR</t>
  </si>
  <si>
    <t>Besoin en Fonds de 
roulement</t>
  </si>
  <si>
    <t>Variation BFR</t>
  </si>
  <si>
    <t>Immobilisations 
incorporelles</t>
  </si>
  <si>
    <t>Immo. Incorp.</t>
  </si>
  <si>
    <t>Immobilisatons incorporelles</t>
  </si>
  <si>
    <t>Entrées</t>
  </si>
  <si>
    <t>Sorties</t>
  </si>
  <si>
    <t>ANC nets début</t>
  </si>
  <si>
    <t>ANC nets fin</t>
  </si>
  <si>
    <t>VCN des actifs non courants</t>
  </si>
  <si>
    <t>ANC</t>
  </si>
  <si>
    <t>DELAI DE RECUPERATION</t>
  </si>
  <si>
    <t>Détermination du délai de récupération</t>
  </si>
  <si>
    <t>Investissement initial</t>
  </si>
  <si>
    <t xml:space="preserve">     Cash flows</t>
  </si>
  <si>
    <t>Cash flows cumulés</t>
  </si>
  <si>
    <t>Nb de mois</t>
  </si>
  <si>
    <t>Nb de jours</t>
  </si>
  <si>
    <t>NB d'année</t>
  </si>
  <si>
    <t>Cash flows</t>
  </si>
  <si>
    <t>Valeur résiduelle</t>
  </si>
  <si>
    <t>TRI</t>
  </si>
  <si>
    <t>Fin A1</t>
  </si>
  <si>
    <t>Fin A2</t>
  </si>
  <si>
    <t>Fin A3</t>
  </si>
  <si>
    <t>Fin A4</t>
  </si>
  <si>
    <t>Fin A5</t>
  </si>
  <si>
    <t>Investissements supplémentaires</t>
  </si>
  <si>
    <t>Année de récupération</t>
  </si>
  <si>
    <t>DELAI DE RECUPERATION ACTUALISE</t>
  </si>
  <si>
    <t>Tableau de détermination des cash flows</t>
  </si>
  <si>
    <t>Cash flows actualisés cumulés</t>
  </si>
  <si>
    <t xml:space="preserve">     Cash flows actualisés</t>
  </si>
  <si>
    <t>TAUX D'ACTUALISATION</t>
  </si>
  <si>
    <t>Facteurs d'actualisation</t>
  </si>
  <si>
    <t>VALEUR ACTUELLE NETTE (VAN)</t>
  </si>
  <si>
    <t>Rentabilité prévisionnelle du projet</t>
  </si>
  <si>
    <t>ACTIFS</t>
  </si>
  <si>
    <t>Actifs non courants</t>
  </si>
  <si>
    <t>Immobilisations incorporelles nettes</t>
  </si>
  <si>
    <t>Immobilisations corporelles nettes</t>
  </si>
  <si>
    <t>Total des actifs non courants</t>
  </si>
  <si>
    <t>Actifs courants</t>
  </si>
  <si>
    <t>Clients et comptes rattachés, nets</t>
  </si>
  <si>
    <t>Total des actifs courants</t>
  </si>
  <si>
    <t>Total des actifs</t>
  </si>
  <si>
    <t>PASSIFS</t>
  </si>
  <si>
    <t>Passifs non courants</t>
  </si>
  <si>
    <t>Total des passifs non courants</t>
  </si>
  <si>
    <t>Passifs courants</t>
  </si>
  <si>
    <t>Concours bancaires et autres passifs financiers</t>
  </si>
  <si>
    <t>Total des passifs courants</t>
  </si>
  <si>
    <t xml:space="preserve">Total des passifs </t>
  </si>
  <si>
    <t>Réserve légale</t>
  </si>
  <si>
    <t>Résultats reportés</t>
  </si>
  <si>
    <t xml:space="preserve">Total des capitaux propres </t>
  </si>
  <si>
    <t>Total des capitaux propres et passifs</t>
  </si>
  <si>
    <t>VCN des immobilisations incorporelles</t>
  </si>
  <si>
    <t>Immo inc nettes fin</t>
  </si>
  <si>
    <t>VCN des immobilisations corporelles</t>
  </si>
  <si>
    <t>Immo corp nettes fin</t>
  </si>
  <si>
    <t>VCN des frais d'approche</t>
  </si>
  <si>
    <t>Immo corp nettes début</t>
  </si>
  <si>
    <t>Immo inc nettes début</t>
  </si>
  <si>
    <t>Frais d'approches début</t>
  </si>
  <si>
    <t>frais d'approche nettes fin</t>
  </si>
  <si>
    <t>Bilan prévisionnel
(en TND)</t>
  </si>
  <si>
    <t>du capital social</t>
  </si>
  <si>
    <t>Taux réserve légale</t>
  </si>
  <si>
    <t>ECH A MOINS D'UN AN</t>
  </si>
  <si>
    <t>EMPRUNT A MLT</t>
  </si>
  <si>
    <t>FIN</t>
  </si>
  <si>
    <t>Nombre total de paiements</t>
  </si>
  <si>
    <t>Taux périodique</t>
  </si>
  <si>
    <t>Echéancier</t>
  </si>
  <si>
    <t>FIN A1</t>
  </si>
  <si>
    <t>FIN A2</t>
  </si>
  <si>
    <t>FIN A3</t>
  </si>
  <si>
    <t>FIN A4</t>
  </si>
  <si>
    <t>FIN A5</t>
  </si>
  <si>
    <t>CAPITAUX PROPRES</t>
  </si>
  <si>
    <t>Liquidités et 
équivalents de liquidités</t>
  </si>
  <si>
    <t>Etat des flux de trésorerie prévisionnel</t>
  </si>
  <si>
    <t>Flux de trésorerie d'exploitation</t>
  </si>
  <si>
    <t>Variation du besoin en fonds de roulement</t>
  </si>
  <si>
    <t xml:space="preserve">      Clients et comptes rattachés</t>
    <phoneticPr fontId="2" type="noConversion"/>
  </si>
  <si>
    <t xml:space="preserve">      Autres actifs courants</t>
    <phoneticPr fontId="2" type="noConversion"/>
  </si>
  <si>
    <t xml:space="preserve">      Fournisseurs et comptes rattachés</t>
  </si>
  <si>
    <t xml:space="preserve">      Autres passifs courants</t>
  </si>
  <si>
    <t>Ajustements des intérêts</t>
    <phoneticPr fontId="2" type="noConversion"/>
  </si>
  <si>
    <t>Flux de trésorerie d'investissement</t>
  </si>
  <si>
    <t xml:space="preserve">Flux de trésorerie d'investissement </t>
  </si>
  <si>
    <t>Flux de trésorerie de financement</t>
  </si>
  <si>
    <t>Augmentation du capital en numéraire</t>
  </si>
  <si>
    <t>Décaissements sur distribution des dividendes</t>
  </si>
  <si>
    <t>Encaissement sur emprunt</t>
  </si>
  <si>
    <t>Décaissement pour remboursement d'emprunt</t>
  </si>
  <si>
    <t xml:space="preserve">      Principal crédit CMT</t>
    <phoneticPr fontId="2" type="noConversion"/>
  </si>
  <si>
    <t xml:space="preserve">      Intérêts sur crédit </t>
    <phoneticPr fontId="2" type="noConversion"/>
  </si>
  <si>
    <t>Variation des liquidités et équivalents de liquidités</t>
  </si>
  <si>
    <t>Liquidités et équivalents de liquidités en début de période</t>
  </si>
  <si>
    <t>Liquidités et équivalents de liquidités en fin de période</t>
  </si>
  <si>
    <t>Ajustement pour les dotations aux amortissements et aux prov</t>
  </si>
  <si>
    <t>Dotations aux amortissements</t>
  </si>
  <si>
    <t>Dotations aux amort.</t>
  </si>
  <si>
    <t>Décaissement pour investissements en ANC</t>
  </si>
  <si>
    <t xml:space="preserve">      Crédit CMT  </t>
  </si>
  <si>
    <t>TOT INV ANC TTC</t>
  </si>
  <si>
    <t>Échéance à moins d'un an sur CMLT</t>
  </si>
  <si>
    <t>Plan d'investissement et financement</t>
  </si>
  <si>
    <t>Souscription du capital en numér</t>
  </si>
  <si>
    <t>Emprunt</t>
  </si>
  <si>
    <t>Capacité d'autofinancement</t>
  </si>
  <si>
    <t>Distribution des dividendes</t>
  </si>
  <si>
    <t>Remboursement du principal des emprunts</t>
  </si>
  <si>
    <t>Variation de la trésorerie</t>
  </si>
  <si>
    <t>Trésorerie initiale</t>
  </si>
  <si>
    <t>Trésorerie fin de période</t>
  </si>
  <si>
    <t>Monnaie: TND</t>
  </si>
  <si>
    <t>Diviseur d'actualisation</t>
  </si>
  <si>
    <t>Minimum d'impôt</t>
  </si>
  <si>
    <t>Minimum du minimum d'impôt</t>
  </si>
  <si>
    <t>Monnaie:TND</t>
  </si>
  <si>
    <t>Capital social (+ primes d'émission éventuelles)</t>
  </si>
  <si>
    <t>Pess</t>
  </si>
  <si>
    <t>Real</t>
  </si>
  <si>
    <t>Opt</t>
  </si>
  <si>
    <t>A1</t>
  </si>
  <si>
    <t>A2</t>
  </si>
  <si>
    <t>A3</t>
  </si>
  <si>
    <t>A4</t>
  </si>
  <si>
    <t>A5</t>
  </si>
  <si>
    <t>Début</t>
  </si>
  <si>
    <t xml:space="preserve">Total charge d'intérêt   Année 1 </t>
  </si>
  <si>
    <t>Total charge d'intérêt   Année 2</t>
  </si>
  <si>
    <t>Total charge d'intérêt   Année 3</t>
  </si>
  <si>
    <t>Total charge d'intérêt   Année 4</t>
  </si>
  <si>
    <t>Total charge d'intérêt   Année 5</t>
  </si>
  <si>
    <t>Tableau d'amortissement CMLT1 (obtenu au début du projet)</t>
  </si>
  <si>
    <t>Tableau d'amortissement CMLT2 (obtenu au début du projet)</t>
  </si>
  <si>
    <t>Tableau d'amortissement CMLT3 (obtenu au début du projet)</t>
  </si>
  <si>
    <t>Immobilisations incorporelles</t>
  </si>
  <si>
    <t>Charges financières  nettes prévisionnelles</t>
  </si>
  <si>
    <t>Prévisions en $; pourcentages; unités</t>
  </si>
  <si>
    <t xml:space="preserve">Hypothèse: </t>
  </si>
  <si>
    <t>En pourcentage du chiffre d'affaires</t>
  </si>
  <si>
    <t>Détail des investissements en actifs amortissables HTVA:</t>
  </si>
  <si>
    <t>Terrain</t>
  </si>
  <si>
    <t>Actif courant/passif courant</t>
  </si>
  <si>
    <t>Ratio de liquidité générale</t>
  </si>
  <si>
    <t>fin A1</t>
  </si>
  <si>
    <t>fin A2</t>
  </si>
  <si>
    <t>fin A3</t>
  </si>
  <si>
    <t>fin A4</t>
  </si>
  <si>
    <t>fin A5</t>
  </si>
  <si>
    <t>RATIO DE LIQUIDITE GENERALE</t>
  </si>
  <si>
    <t>RATIO DE ROTATION DES IMMOBILISATIONS</t>
  </si>
  <si>
    <t>Ratio de rotation des immobilisations</t>
  </si>
  <si>
    <t>REVENUS / ACTIF NON COURANT</t>
  </si>
  <si>
    <t>RATIO DE ROTATION DE L'ACTIF TOTAL</t>
  </si>
  <si>
    <t>REVENUS / TOTAL ACTIF</t>
  </si>
  <si>
    <t>Ratio de rotation de l'actif total</t>
  </si>
  <si>
    <t>RATIO DE LEVIER</t>
  </si>
  <si>
    <t>PASSIFS / CAPITAUX PROPRES</t>
  </si>
  <si>
    <t>Ratio de levier financier</t>
  </si>
  <si>
    <t>RATIO DE COUVERTURE DES CHARGES FINANCIERES</t>
  </si>
  <si>
    <t>EBIT / CHARGES FINANCIERES</t>
  </si>
  <si>
    <t>Ratio de couverture des charges financières</t>
  </si>
  <si>
    <t>EBIT / REVENUS</t>
  </si>
  <si>
    <t>TAUX DE MARGE NETTE</t>
  </si>
  <si>
    <t>RESULTAT NET / REVENUS</t>
  </si>
  <si>
    <t>Taux de marge nette</t>
  </si>
  <si>
    <t>BASIC EARNING POWER (Rentabilité économique)</t>
  </si>
  <si>
    <t>EBIT / TOTAL ACTIF</t>
  </si>
  <si>
    <t>BEP</t>
  </si>
  <si>
    <t>RETURN ON ASSETS (Rentabilité DES ACTIFS)</t>
  </si>
  <si>
    <t>Résultat net / TOTAL ACTIF</t>
  </si>
  <si>
    <t>ROA</t>
  </si>
  <si>
    <t>RETURN ON EQUITY (Rentabilité financière)</t>
  </si>
  <si>
    <t>Résultat net / CAPITAUX PROPRES</t>
  </si>
  <si>
    <t>ROE</t>
  </si>
  <si>
    <t>EBITDA/ REVENUS</t>
  </si>
  <si>
    <t>Marge d'exploitataion avant dotations</t>
  </si>
  <si>
    <t>marge d'ex av dot</t>
  </si>
  <si>
    <t>taux charges sociales</t>
  </si>
  <si>
    <t>Coeff de transformation 
net à brut avant charges sociales</t>
  </si>
  <si>
    <t>INVESTISSEMENT</t>
  </si>
  <si>
    <t>CHARGES FINANCIERES</t>
  </si>
  <si>
    <t>REMBOURSEMENT CMLT1</t>
  </si>
  <si>
    <t>SCHEMA DE FINANCEMENT</t>
  </si>
  <si>
    <t>REMBOURSEMENT CMLT2</t>
  </si>
  <si>
    <t>REMBOURSEMENT CMLT3</t>
  </si>
  <si>
    <t>HYPOTHESES</t>
  </si>
  <si>
    <t>AUTRES CHARGES D'EXPLOITATION</t>
  </si>
  <si>
    <t>DOTATAIONS AUX AMORTISSEMENTS ET VCN</t>
  </si>
  <si>
    <t>ETATS DE RESULTAT PREVISIONNELS</t>
  </si>
  <si>
    <t>CONDITIONS D'EXPLOITATAION PREVISIONNELLES</t>
  </si>
  <si>
    <t>CASH FLOWS PREVISIONNELS</t>
  </si>
  <si>
    <t>DELAI DE RECUPERATION DU CAPITAL INVESTI</t>
  </si>
  <si>
    <t>DELAI DE RECUPERATION DU CAPITAL INVESTI ACTUALISE</t>
  </si>
  <si>
    <t>RENTABILITE PREVISIONNELLE</t>
  </si>
  <si>
    <t>BILANS PREVISIONNELS</t>
  </si>
  <si>
    <t>ETATS DE FLUX DE TRESORERIE PREVISIONNELS</t>
  </si>
  <si>
    <t>PLAN D'INVESTISSEMENT ET DE FINANCEMENT</t>
  </si>
  <si>
    <t>RATIO DE LIQUIDITE</t>
  </si>
  <si>
    <t>ROTATION DES IMMOBILISATIONS</t>
  </si>
  <si>
    <t>ROTATION DE L'ACTIF TOTAL</t>
  </si>
  <si>
    <t>LEVIER FINANCIER</t>
  </si>
  <si>
    <t>COUVERTURE DES CHARGES FINANCIERES</t>
  </si>
  <si>
    <t>MARGES D'EXPLOITATION</t>
  </si>
  <si>
    <t>MARGES D'EXPLOITATION AVANT DOTATIONS</t>
  </si>
  <si>
    <t>BASIC EARING POWER (RENTABILITE ECONOMIQUE)</t>
  </si>
  <si>
    <t>RETURN ON ASSETS (ROA)</t>
  </si>
  <si>
    <t>RETURN ON EQUITY (ROE)</t>
  </si>
  <si>
    <t>SOMMAIRE</t>
  </si>
  <si>
    <t>CHARGES DE PERSONNEL</t>
  </si>
  <si>
    <t>NB: La saisie sur les feuilles de travail doit être effectuée dans les cellules jaunes exclusivement</t>
  </si>
  <si>
    <t>Devis …..</t>
  </si>
  <si>
    <t>Devis ……</t>
  </si>
  <si>
    <t>Installation réseau</t>
  </si>
  <si>
    <t>Achats non stockées (eau,électricité,gaz)</t>
  </si>
  <si>
    <t>Autres impôts et taxes</t>
  </si>
  <si>
    <t>Total charges d’exploitation</t>
  </si>
  <si>
    <t xml:space="preserve">Charges d’exploitation prévisionnelles </t>
  </si>
  <si>
    <t>Plafond réserve légale accumulée</t>
  </si>
  <si>
    <t>Clients et comptes rattachés</t>
  </si>
  <si>
    <t>du résultat net + Résultats reportés</t>
  </si>
  <si>
    <t>Marge d'exploitation</t>
  </si>
  <si>
    <t>MARGE D'EXPLOITATION</t>
  </si>
  <si>
    <t>E-commerce revenue</t>
  </si>
  <si>
    <t>Nombre de ventes année  1</t>
  </si>
  <si>
    <t>Nombre de ventes année  2</t>
  </si>
  <si>
    <t>Nombre de ventes année  3</t>
  </si>
  <si>
    <t>Nombre de ventes année  4</t>
  </si>
  <si>
    <t>Nombre de ventes année  5</t>
  </si>
  <si>
    <t>Prix moyen par vente année 1</t>
  </si>
  <si>
    <t>Prix moyen par vente année 2</t>
  </si>
  <si>
    <t>Prix moyen par vente année 3</t>
  </si>
  <si>
    <t>Prix moyen par vente année 4</t>
  </si>
  <si>
    <t>Prix moyen par vente année 5</t>
  </si>
  <si>
    <t>Commission E-commerce  année 1</t>
  </si>
  <si>
    <t>Commission E-commerce  année 2</t>
  </si>
  <si>
    <t>Commission E-commerce  année 3</t>
  </si>
  <si>
    <t>Commission E-commerce  année 4</t>
  </si>
  <si>
    <t>Commission E-commerce  année 5</t>
  </si>
  <si>
    <t>E-shop crées année 1</t>
  </si>
  <si>
    <t>E-shop crées année 2</t>
  </si>
  <si>
    <t>E-shop crées année 3</t>
  </si>
  <si>
    <t>E-shop crées année 4</t>
  </si>
  <si>
    <t>E-shop crées année 5</t>
  </si>
  <si>
    <t>Prix moyen par E-shop créés année 1</t>
  </si>
  <si>
    <t>Prix moyen par E-shop créés année 2</t>
  </si>
  <si>
    <t>Prix moyen par E-shop créés année 3</t>
  </si>
  <si>
    <t>Prix moyen par E-shop créés année 4</t>
  </si>
  <si>
    <t>Prix moyen par E-shop créés année 5</t>
  </si>
  <si>
    <t>Chiffre d'affaires E-shop</t>
  </si>
  <si>
    <t>Nombre de transactions d'amélioration de la qualité année 1</t>
  </si>
  <si>
    <t>Chiffre d'affaires "Transaction d'amélioration de la qualité"</t>
  </si>
  <si>
    <t>Nombre de transactions d'amélioration de la qualité année 2</t>
  </si>
  <si>
    <t>Nombre de transactions d'amélioration de la qualité année 3</t>
  </si>
  <si>
    <t>Nombre de transactions d'amélioration de la qualité année 4</t>
  </si>
  <si>
    <t>Nombre de transactions d'amélioration de la qualité année 5</t>
  </si>
  <si>
    <t>Prix moyen par transaction d'amélioration de la qualité année 1</t>
  </si>
  <si>
    <t>Prix moyen par transaction d'amélioration de la qualité année 2</t>
  </si>
  <si>
    <t>Prix moyen par transaction d'amélioration de la qualité année 3</t>
  </si>
  <si>
    <t>Prix moyen par transaction d'amélioration de la qualité année 4</t>
  </si>
  <si>
    <t>Prix moyen par transaction d'amélioration de la qualité année 5</t>
  </si>
  <si>
    <t>Chiffre d'affaires E-commerce</t>
  </si>
  <si>
    <t xml:space="preserve">Chiffre d'affaires Création E-shop </t>
  </si>
  <si>
    <t>Chiffre d'affaires Amélioration de la qualité</t>
  </si>
  <si>
    <t>Autres actifs non courants</t>
  </si>
  <si>
    <t>Rémunération d'intermédiaire et Honoraires (y compris prél sur ch.d'aff)</t>
  </si>
  <si>
    <t>Croissance du résultat net basée sur les revenus</t>
  </si>
</sst>
</file>

<file path=xl/styles.xml><?xml version="1.0" encoding="utf-8"?>
<styleSheet xmlns="http://schemas.openxmlformats.org/spreadsheetml/2006/main">
  <numFmts count="17">
    <numFmt numFmtId="44" formatCode="_-* #,##0.00\ &quot;€&quot;_-;\-* #,##0.00\ &quot;€&quot;_-;_-* &quot;-&quot;??\ &quot;€&quot;_-;_-@_-"/>
    <numFmt numFmtId="43" formatCode="_-* #,##0.00\ _€_-;\-* #,##0.00\ _€_-;_-* &quot;-&quot;??\ _€_-;_-@_-"/>
    <numFmt numFmtId="164" formatCode="0.0%"/>
    <numFmt numFmtId="165" formatCode="#,##0;\-#,##0;&quot;-&quot;"/>
    <numFmt numFmtId="166" formatCode="&quot;$&quot;#,##0.00_);[Red]\(&quot;$&quot;#,##0.00\)"/>
    <numFmt numFmtId="167" formatCode="0.00?%_)"/>
    <numFmt numFmtId="168" formatCode="0_)"/>
    <numFmt numFmtId="169" formatCode="_-* #,##0.000\ [$TND]_-;\-* #,##0.000\ [$TND]_-;_-* &quot;-&quot;???\ [$TND]_-;_-@_-"/>
    <numFmt numFmtId="170" formatCode="#,##0.000\ [$TND];\-#,##0.000\ [$TND]"/>
    <numFmt numFmtId="171" formatCode="#,##0.000\ [$TND]"/>
    <numFmt numFmtId="172" formatCode="_-* #,##0\ _€_-;\-* #,##0\ _€_-;_-* &quot;-&quot;??\ _€_-;_-@_-"/>
    <numFmt numFmtId="173" formatCode="#,##0_ ;[Red]\-#,##0\ "/>
    <numFmt numFmtId="174" formatCode="#,##0;\(#,##0\);&quot;-&quot;"/>
    <numFmt numFmtId="175" formatCode="#,##0.0000000"/>
    <numFmt numFmtId="176" formatCode="0.0000%"/>
    <numFmt numFmtId="177" formatCode="0.0"/>
    <numFmt numFmtId="178" formatCode="#,##0.0000"/>
  </numFmts>
  <fonts count="77">
    <font>
      <sz val="11"/>
      <color theme="1"/>
      <name val="Calibri"/>
      <family val="2"/>
      <scheme val="minor"/>
    </font>
    <font>
      <sz val="11"/>
      <color theme="1"/>
      <name val="Calibri"/>
      <family val="2"/>
      <scheme val="minor"/>
    </font>
    <font>
      <sz val="12"/>
      <name val="Times New Roman"/>
      <family val="1"/>
    </font>
    <font>
      <b/>
      <u/>
      <sz val="11"/>
      <color theme="1"/>
      <name val="Calibri"/>
      <family val="2"/>
      <scheme val="minor"/>
    </font>
    <font>
      <b/>
      <sz val="9"/>
      <color indexed="8"/>
      <name val="Arial Narrow"/>
      <family val="2"/>
    </font>
    <font>
      <sz val="9"/>
      <color indexed="8"/>
      <name val="Arial Narrow"/>
      <family val="2"/>
    </font>
    <font>
      <sz val="12"/>
      <color indexed="8"/>
      <name val="Times New Roman"/>
      <family val="1"/>
    </font>
    <font>
      <sz val="10"/>
      <name val="Arial"/>
      <family val="2"/>
    </font>
    <font>
      <b/>
      <sz val="12"/>
      <name val="Times New Roman"/>
      <family val="1"/>
    </font>
    <font>
      <b/>
      <sz val="11"/>
      <name val="Times New Roman"/>
      <family val="1"/>
    </font>
    <font>
      <sz val="10"/>
      <name val="Times New Roman"/>
      <family val="1"/>
    </font>
    <font>
      <sz val="10"/>
      <name val="Verdana"/>
      <family val="2"/>
    </font>
    <font>
      <b/>
      <sz val="11"/>
      <color indexed="9"/>
      <name val="Arial Narrow"/>
      <family val="2"/>
    </font>
    <font>
      <sz val="11"/>
      <color indexed="8"/>
      <name val="Arial Narrow"/>
      <family val="2"/>
    </font>
    <font>
      <b/>
      <sz val="11"/>
      <color indexed="8"/>
      <name val="Arial Narrow"/>
      <family val="2"/>
    </font>
    <font>
      <b/>
      <sz val="14"/>
      <color rgb="FFFF0000"/>
      <name val="Arial Narrow"/>
      <family val="2"/>
    </font>
    <font>
      <b/>
      <sz val="9"/>
      <color indexed="9"/>
      <name val="Arial Narrow"/>
      <family val="2"/>
    </font>
    <font>
      <b/>
      <sz val="11"/>
      <color indexed="56"/>
      <name val="Arial Narrow"/>
      <family val="2"/>
    </font>
    <font>
      <sz val="10"/>
      <color rgb="FF000000"/>
      <name val="Verdana"/>
      <family val="2"/>
    </font>
    <font>
      <b/>
      <sz val="9"/>
      <color indexed="56"/>
      <name val="Arial Narrow"/>
      <family val="2"/>
    </font>
    <font>
      <b/>
      <sz val="10"/>
      <color indexed="8"/>
      <name val="Arial Narrow"/>
      <family val="2"/>
    </font>
    <font>
      <b/>
      <sz val="10"/>
      <color indexed="56"/>
      <name val="Arial Narrow"/>
      <family val="2"/>
    </font>
    <font>
      <b/>
      <i/>
      <sz val="10"/>
      <color indexed="32"/>
      <name val="Arial Narrow"/>
      <family val="2"/>
    </font>
    <font>
      <sz val="10"/>
      <name val="Arial Narrow"/>
      <family val="2"/>
    </font>
    <font>
      <sz val="10"/>
      <name val="Geneva"/>
    </font>
    <font>
      <b/>
      <i/>
      <u/>
      <sz val="9"/>
      <color indexed="56"/>
      <name val="Arial Narrow"/>
      <family val="2"/>
    </font>
    <font>
      <b/>
      <sz val="9"/>
      <color indexed="9"/>
      <name val="Georgia"/>
      <family val="1"/>
    </font>
    <font>
      <b/>
      <i/>
      <sz val="9"/>
      <color indexed="18"/>
      <name val="Arial"/>
      <family val="2"/>
    </font>
    <font>
      <b/>
      <sz val="9"/>
      <name val="Arial Narrow"/>
      <family val="2"/>
    </font>
    <font>
      <sz val="9"/>
      <name val="Arial Narrow"/>
      <family val="2"/>
    </font>
    <font>
      <b/>
      <u/>
      <sz val="11"/>
      <color theme="1"/>
      <name val="Times New Roman"/>
      <family val="1"/>
    </font>
    <font>
      <sz val="10"/>
      <name val="Calibri"/>
      <family val="1"/>
      <scheme val="minor"/>
    </font>
    <font>
      <b/>
      <sz val="18"/>
      <name val="Cambria"/>
      <family val="2"/>
      <scheme val="major"/>
    </font>
    <font>
      <sz val="11"/>
      <color theme="1"/>
      <name val="Agency FB"/>
      <family val="2"/>
    </font>
    <font>
      <b/>
      <sz val="10"/>
      <color theme="1"/>
      <name val="Calibri"/>
      <family val="1"/>
      <scheme val="minor"/>
    </font>
    <font>
      <sz val="11"/>
      <color rgb="FF3F3F76"/>
      <name val="Agency FB"/>
      <family val="2"/>
    </font>
    <font>
      <sz val="10"/>
      <color rgb="FF3F3F76"/>
      <name val="Calibri"/>
      <family val="1"/>
      <scheme val="minor"/>
    </font>
    <font>
      <b/>
      <sz val="11"/>
      <color rgb="FFFA7D00"/>
      <name val="Agency FB"/>
      <family val="2"/>
    </font>
    <font>
      <b/>
      <sz val="10"/>
      <name val="Calibri"/>
      <family val="1"/>
      <scheme val="minor"/>
    </font>
    <font>
      <sz val="11"/>
      <color theme="1"/>
      <name val="Calibri"/>
      <family val="1"/>
      <scheme val="minor"/>
    </font>
    <font>
      <sz val="10"/>
      <color indexed="23"/>
      <name val="Calibri"/>
      <family val="1"/>
      <scheme val="minor"/>
    </font>
    <font>
      <sz val="10"/>
      <color theme="1"/>
      <name val="Times New Roman"/>
      <family val="1"/>
    </font>
    <font>
      <b/>
      <sz val="10"/>
      <color theme="1"/>
      <name val="Times New Roman"/>
      <family val="1"/>
    </font>
    <font>
      <b/>
      <sz val="10"/>
      <name val="Times New Roman"/>
      <family val="1"/>
    </font>
    <font>
      <b/>
      <u/>
      <sz val="14"/>
      <color theme="1"/>
      <name val="Times New Roman"/>
      <family val="1"/>
    </font>
    <font>
      <b/>
      <i/>
      <sz val="9"/>
      <color indexed="18"/>
      <name val="Arial Narrow"/>
      <family val="2"/>
    </font>
    <font>
      <b/>
      <sz val="10"/>
      <name val="Calibri"/>
      <family val="2"/>
      <scheme val="minor"/>
    </font>
    <font>
      <sz val="9"/>
      <color theme="1"/>
      <name val="Arial Narrow"/>
      <family val="2"/>
    </font>
    <font>
      <b/>
      <sz val="9"/>
      <color theme="1"/>
      <name val="Arial Narrow"/>
      <family val="2"/>
    </font>
    <font>
      <b/>
      <u/>
      <sz val="10"/>
      <name val="Times New Roman"/>
      <family val="1"/>
    </font>
    <font>
      <b/>
      <sz val="10"/>
      <name val="Arial Narrow"/>
      <family val="2"/>
    </font>
    <font>
      <b/>
      <sz val="9"/>
      <name val="Arial"/>
      <family val="2"/>
    </font>
    <font>
      <sz val="9"/>
      <name val="Arial"/>
      <family val="2"/>
    </font>
    <font>
      <b/>
      <sz val="8"/>
      <color theme="1"/>
      <name val="Times New Roman"/>
      <family val="1"/>
    </font>
    <font>
      <sz val="11"/>
      <color theme="1"/>
      <name val="Arial Narrow"/>
      <family val="2"/>
    </font>
    <font>
      <b/>
      <sz val="11"/>
      <color theme="1"/>
      <name val="Arial Narrow"/>
      <family val="2"/>
    </font>
    <font>
      <b/>
      <u/>
      <sz val="10"/>
      <color indexed="18"/>
      <name val="Times New Roman"/>
      <family val="1"/>
    </font>
    <font>
      <sz val="11"/>
      <name val="Times New Roman"/>
      <family val="1"/>
    </font>
    <font>
      <b/>
      <sz val="10"/>
      <color indexed="18"/>
      <name val="Times New Roman"/>
      <family val="1"/>
    </font>
    <font>
      <b/>
      <sz val="10"/>
      <color indexed="9"/>
      <name val="Times New Roman"/>
      <family val="1"/>
    </font>
    <font>
      <sz val="9"/>
      <name val="Times New Roman"/>
      <family val="1"/>
    </font>
    <font>
      <i/>
      <sz val="10"/>
      <name val="Arial Narrow"/>
      <family val="2"/>
    </font>
    <font>
      <b/>
      <sz val="9"/>
      <color indexed="18"/>
      <name val="Arial Narrow"/>
      <family val="2"/>
    </font>
    <font>
      <b/>
      <i/>
      <sz val="10"/>
      <name val="Arial Narrow"/>
      <family val="2"/>
    </font>
    <font>
      <b/>
      <sz val="9"/>
      <color theme="0"/>
      <name val="Arial Narrow"/>
      <family val="2"/>
    </font>
    <font>
      <sz val="10"/>
      <color theme="0"/>
      <name val="Calibri"/>
      <family val="1"/>
      <scheme val="minor"/>
    </font>
    <font>
      <b/>
      <sz val="10"/>
      <color theme="0"/>
      <name val="Calibri"/>
      <family val="1"/>
      <scheme val="minor"/>
    </font>
    <font>
      <i/>
      <sz val="9"/>
      <name val="Arial Narrow"/>
      <family val="2"/>
    </font>
    <font>
      <b/>
      <sz val="8"/>
      <color indexed="81"/>
      <name val="Tahoma"/>
      <family val="2"/>
    </font>
    <font>
      <sz val="12"/>
      <color indexed="8"/>
      <name val="Arial Narrow"/>
      <family val="2"/>
    </font>
    <font>
      <sz val="12"/>
      <color rgb="FF000000"/>
      <name val="Arial Narrow"/>
      <family val="2"/>
    </font>
    <font>
      <sz val="8"/>
      <color indexed="81"/>
      <name val="Tahoma"/>
      <family val="2"/>
    </font>
    <font>
      <b/>
      <sz val="11"/>
      <color theme="1"/>
      <name val="Calibri"/>
      <family val="2"/>
      <scheme val="minor"/>
    </font>
    <font>
      <u/>
      <sz val="11"/>
      <color theme="10"/>
      <name val="Calibri"/>
      <family val="2"/>
    </font>
    <font>
      <b/>
      <sz val="18"/>
      <color theme="1"/>
      <name val="Calibri"/>
      <family val="2"/>
      <scheme val="minor"/>
    </font>
    <font>
      <b/>
      <sz val="11"/>
      <color theme="1"/>
      <name val="Arial"/>
      <family val="2"/>
    </font>
    <font>
      <b/>
      <sz val="10"/>
      <color rgb="FF000000"/>
      <name val="Verdana"/>
      <family val="2"/>
    </font>
  </fonts>
  <fills count="21">
    <fill>
      <patternFill patternType="none"/>
    </fill>
    <fill>
      <patternFill patternType="gray125"/>
    </fill>
    <fill>
      <patternFill patternType="solid">
        <fgColor rgb="FFFFFF00"/>
        <bgColor indexed="64"/>
      </patternFill>
    </fill>
    <fill>
      <patternFill patternType="solid">
        <fgColor indexed="62"/>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CC99"/>
      </patternFill>
    </fill>
    <fill>
      <patternFill patternType="solid">
        <fgColor rgb="FFF2F2F2"/>
      </patternFill>
    </fill>
    <fill>
      <patternFill patternType="solid">
        <fgColor indexed="9"/>
      </patternFill>
    </fill>
    <fill>
      <patternFill patternType="solid">
        <fgColor theme="6" tint="0.79998168889431442"/>
        <bgColor theme="6" tint="0.79998168889431442"/>
      </patternFill>
    </fill>
    <fill>
      <patternFill patternType="solid">
        <fgColor indexed="44"/>
        <bgColor indexed="64"/>
      </patternFill>
    </fill>
    <fill>
      <patternFill patternType="solid">
        <fgColor theme="8" tint="0.39997558519241921"/>
        <bgColor indexed="64"/>
      </patternFill>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theme="0"/>
        <bgColor theme="6" tint="0.79998168889431442"/>
      </patternFill>
    </fill>
    <fill>
      <patternFill patternType="solid">
        <fgColor rgb="FFC000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s>
  <borders count="120">
    <border>
      <left/>
      <right/>
      <top/>
      <bottom/>
      <diagonal/>
    </border>
    <border>
      <left style="thick">
        <color indexed="44"/>
      </left>
      <right/>
      <top style="thick">
        <color indexed="30"/>
      </top>
      <bottom style="medium">
        <color indexed="30"/>
      </bottom>
      <diagonal/>
    </border>
    <border>
      <left style="thick">
        <color indexed="44"/>
      </left>
      <right/>
      <top/>
      <bottom/>
      <diagonal/>
    </border>
    <border>
      <left style="thick">
        <color indexed="44"/>
      </left>
      <right/>
      <top style="medium">
        <color indexed="30"/>
      </top>
      <bottom style="thick">
        <color indexed="4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indexed="44"/>
      </left>
      <right/>
      <top style="thick">
        <color indexed="44"/>
      </top>
      <bottom style="thick">
        <color indexed="44"/>
      </bottom>
      <diagonal/>
    </border>
    <border>
      <left/>
      <right/>
      <top style="thick">
        <color indexed="44"/>
      </top>
      <bottom style="thick">
        <color indexed="44"/>
      </bottom>
      <diagonal/>
    </border>
    <border>
      <left/>
      <right style="thick">
        <color indexed="44"/>
      </right>
      <top style="thick">
        <color indexed="44"/>
      </top>
      <bottom style="thick">
        <color indexed="4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medium">
        <color indexed="64"/>
      </top>
      <bottom style="medium">
        <color indexed="64"/>
      </bottom>
      <diagonal/>
    </border>
    <border>
      <left/>
      <right/>
      <top/>
      <bottom style="hair">
        <color indexed="16"/>
      </bottom>
      <diagonal/>
    </border>
    <border>
      <left style="hair">
        <color indexed="16"/>
      </left>
      <right/>
      <top style="hair">
        <color indexed="16"/>
      </top>
      <bottom style="hair">
        <color indexed="16"/>
      </bottom>
      <diagonal/>
    </border>
    <border>
      <left/>
      <right/>
      <top style="hair">
        <color indexed="16"/>
      </top>
      <bottom style="hair">
        <color indexed="16"/>
      </bottom>
      <diagonal/>
    </border>
    <border>
      <left/>
      <right style="hair">
        <color indexed="16"/>
      </right>
      <top style="hair">
        <color indexed="16"/>
      </top>
      <bottom style="hair">
        <color indexed="16"/>
      </bottom>
      <diagonal/>
    </border>
    <border>
      <left style="hair">
        <color indexed="16"/>
      </left>
      <right/>
      <top/>
      <bottom/>
      <diagonal/>
    </border>
    <border>
      <left style="thin">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ck">
        <color indexed="44"/>
      </left>
      <right/>
      <top/>
      <bottom style="thick">
        <color indexed="44"/>
      </bottom>
      <diagonal/>
    </border>
    <border>
      <left/>
      <right/>
      <top/>
      <bottom style="thick">
        <color indexed="44"/>
      </bottom>
      <diagonal/>
    </border>
    <border>
      <left style="thick">
        <color indexed="44"/>
      </left>
      <right/>
      <top style="thick">
        <color indexed="44"/>
      </top>
      <bottom/>
      <diagonal/>
    </border>
    <border>
      <left/>
      <right/>
      <top style="thick">
        <color indexed="44"/>
      </top>
      <bottom/>
      <diagonal/>
    </border>
    <border>
      <left/>
      <right style="thick">
        <color indexed="44"/>
      </right>
      <top style="thick">
        <color indexed="44"/>
      </top>
      <bottom/>
      <diagonal/>
    </border>
    <border>
      <left style="medium">
        <color indexed="64"/>
      </left>
      <right/>
      <top style="thick">
        <color indexed="44"/>
      </top>
      <bottom style="thick">
        <color indexed="44"/>
      </bottom>
      <diagonal/>
    </border>
    <border>
      <left style="medium">
        <color indexed="64"/>
      </left>
      <right/>
      <top/>
      <bottom style="thick">
        <color indexed="44"/>
      </bottom>
      <diagonal/>
    </border>
    <border>
      <left style="medium">
        <color indexed="64"/>
      </left>
      <right/>
      <top style="thick">
        <color indexed="4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thick">
        <color indexed="44"/>
      </top>
      <bottom style="thick">
        <color indexed="44"/>
      </bottom>
      <diagonal/>
    </border>
    <border>
      <left style="medium">
        <color indexed="64"/>
      </left>
      <right style="medium">
        <color indexed="64"/>
      </right>
      <top style="thick">
        <color indexed="44"/>
      </top>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44"/>
      </right>
      <top style="medium">
        <color indexed="64"/>
      </top>
      <bottom/>
      <diagonal/>
    </border>
    <border>
      <left/>
      <right style="thick">
        <color indexed="4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44"/>
      </left>
      <right/>
      <top style="medium">
        <color indexed="44"/>
      </top>
      <bottom/>
      <diagonal/>
    </border>
    <border>
      <left/>
      <right/>
      <top style="medium">
        <color indexed="44"/>
      </top>
      <bottom/>
      <diagonal/>
    </border>
    <border>
      <left/>
      <right style="medium">
        <color indexed="44"/>
      </right>
      <top style="medium">
        <color indexed="44"/>
      </top>
      <bottom/>
      <diagonal/>
    </border>
    <border>
      <left style="medium">
        <color indexed="44"/>
      </left>
      <right/>
      <top style="medium">
        <color indexed="44"/>
      </top>
      <bottom style="medium">
        <color indexed="44"/>
      </bottom>
      <diagonal/>
    </border>
    <border>
      <left/>
      <right/>
      <top style="medium">
        <color indexed="44"/>
      </top>
      <bottom style="medium">
        <color indexed="44"/>
      </bottom>
      <diagonal/>
    </border>
    <border>
      <left style="medium">
        <color indexed="44"/>
      </left>
      <right/>
      <top/>
      <bottom/>
      <diagonal/>
    </border>
    <border>
      <left/>
      <right style="medium">
        <color indexed="44"/>
      </right>
      <top/>
      <bottom/>
      <diagonal/>
    </border>
    <border>
      <left/>
      <right style="medium">
        <color indexed="44"/>
      </right>
      <top style="medium">
        <color indexed="44"/>
      </top>
      <bottom style="medium">
        <color indexed="44"/>
      </bottom>
      <diagonal/>
    </border>
    <border>
      <left style="medium">
        <color indexed="64"/>
      </left>
      <right/>
      <top style="medium">
        <color indexed="64"/>
      </top>
      <bottom style="medium">
        <color indexed="44"/>
      </bottom>
      <diagonal/>
    </border>
    <border>
      <left/>
      <right/>
      <top style="medium">
        <color indexed="64"/>
      </top>
      <bottom style="medium">
        <color indexed="44"/>
      </bottom>
      <diagonal/>
    </border>
    <border>
      <left/>
      <right style="medium">
        <color indexed="64"/>
      </right>
      <top style="medium">
        <color indexed="64"/>
      </top>
      <bottom style="medium">
        <color indexed="44"/>
      </bottom>
      <diagonal/>
    </border>
    <border>
      <left style="medium">
        <color indexed="64"/>
      </left>
      <right/>
      <top style="medium">
        <color indexed="44"/>
      </top>
      <bottom style="medium">
        <color indexed="64"/>
      </bottom>
      <diagonal/>
    </border>
    <border>
      <left/>
      <right/>
      <top style="medium">
        <color indexed="44"/>
      </top>
      <bottom style="medium">
        <color indexed="64"/>
      </bottom>
      <diagonal/>
    </border>
    <border>
      <left/>
      <right style="medium">
        <color indexed="64"/>
      </right>
      <top style="medium">
        <color indexed="44"/>
      </top>
      <bottom style="medium">
        <color indexed="64"/>
      </bottom>
      <diagonal/>
    </border>
    <border>
      <left style="thick">
        <color indexed="44"/>
      </left>
      <right/>
      <top style="thick">
        <color indexed="44"/>
      </top>
      <bottom style="medium">
        <color indexed="44"/>
      </bottom>
      <diagonal/>
    </border>
    <border>
      <left/>
      <right/>
      <top style="thick">
        <color indexed="44"/>
      </top>
      <bottom style="medium">
        <color indexed="44"/>
      </bottom>
      <diagonal/>
    </border>
    <border>
      <left style="thin">
        <color indexed="64"/>
      </left>
      <right/>
      <top style="medium">
        <color indexed="44"/>
      </top>
      <bottom style="thin">
        <color indexed="64"/>
      </bottom>
      <diagonal/>
    </border>
    <border>
      <left/>
      <right/>
      <top style="medium">
        <color indexed="44"/>
      </top>
      <bottom style="thin">
        <color indexed="64"/>
      </bottom>
      <diagonal/>
    </border>
    <border>
      <left/>
      <right style="thin">
        <color indexed="64"/>
      </right>
      <top style="medium">
        <color indexed="44"/>
      </top>
      <bottom style="thin">
        <color indexed="64"/>
      </bottom>
      <diagonal/>
    </border>
    <border>
      <left style="thin">
        <color indexed="64"/>
      </left>
      <right style="thin">
        <color indexed="64"/>
      </right>
      <top style="thin">
        <color indexed="64"/>
      </top>
      <bottom/>
      <diagonal/>
    </border>
    <border>
      <left/>
      <right/>
      <top style="medium">
        <color indexed="30"/>
      </top>
      <bottom style="medium">
        <color indexed="30"/>
      </bottom>
      <diagonal/>
    </border>
    <border>
      <left/>
      <right/>
      <top style="medium">
        <color indexed="30"/>
      </top>
      <bottom/>
      <diagonal/>
    </border>
    <border>
      <left style="medium">
        <color indexed="64"/>
      </left>
      <right/>
      <top style="medium">
        <color indexed="64"/>
      </top>
      <bottom style="thick">
        <color indexed="44"/>
      </bottom>
      <diagonal/>
    </border>
    <border>
      <left/>
      <right/>
      <top style="medium">
        <color indexed="64"/>
      </top>
      <bottom style="thick">
        <color indexed="44"/>
      </bottom>
      <diagonal/>
    </border>
    <border>
      <left/>
      <right style="medium">
        <color indexed="64"/>
      </right>
      <top style="medium">
        <color indexed="64"/>
      </top>
      <bottom style="thick">
        <color indexed="44"/>
      </bottom>
      <diagonal/>
    </border>
    <border>
      <left style="medium">
        <color indexed="64"/>
      </left>
      <right/>
      <top style="medium">
        <color indexed="30"/>
      </top>
      <bottom style="medium">
        <color indexed="30"/>
      </bottom>
      <diagonal/>
    </border>
    <border>
      <left/>
      <right style="medium">
        <color indexed="64"/>
      </right>
      <top style="medium">
        <color indexed="30"/>
      </top>
      <bottom style="medium">
        <color indexed="30"/>
      </bottom>
      <diagonal/>
    </border>
    <border>
      <left/>
      <right style="medium">
        <color indexed="64"/>
      </right>
      <top style="medium">
        <color indexed="30"/>
      </top>
      <bottom/>
      <diagonal/>
    </border>
    <border>
      <left style="medium">
        <color indexed="64"/>
      </left>
      <right/>
      <top style="medium">
        <color indexed="30"/>
      </top>
      <bottom style="medium">
        <color indexed="64"/>
      </bottom>
      <diagonal/>
    </border>
    <border>
      <left/>
      <right/>
      <top style="medium">
        <color indexed="30"/>
      </top>
      <bottom style="medium">
        <color indexed="64"/>
      </bottom>
      <diagonal/>
    </border>
    <border>
      <left/>
      <right style="medium">
        <color indexed="64"/>
      </right>
      <top style="medium">
        <color indexed="30"/>
      </top>
      <bottom style="medium">
        <color indexed="64"/>
      </bottom>
      <diagonal/>
    </border>
    <border>
      <left style="medium">
        <color indexed="64"/>
      </left>
      <right style="thin">
        <color indexed="64"/>
      </right>
      <top style="thin">
        <color indexed="64"/>
      </top>
      <bottom/>
      <diagonal/>
    </border>
    <border>
      <left style="medium">
        <color indexed="64"/>
      </left>
      <right style="thin">
        <color auto="1"/>
      </right>
      <top/>
      <bottom/>
      <diagonal/>
    </border>
    <border>
      <left style="medium">
        <color indexed="64"/>
      </left>
      <right style="medium">
        <color indexed="30"/>
      </right>
      <top style="medium">
        <color indexed="64"/>
      </top>
      <bottom/>
      <diagonal/>
    </border>
    <border>
      <left style="medium">
        <color indexed="64"/>
      </left>
      <right style="medium">
        <color indexed="30"/>
      </right>
      <top/>
      <bottom style="medium">
        <color indexed="64"/>
      </bottom>
      <diagonal/>
    </border>
    <border>
      <left style="medium">
        <color indexed="30"/>
      </left>
      <right style="medium">
        <color indexed="64"/>
      </right>
      <top/>
      <bottom style="medium">
        <color indexed="64"/>
      </bottom>
      <diagonal/>
    </border>
    <border>
      <left style="medium">
        <color indexed="30"/>
      </left>
      <right/>
      <top style="thick">
        <color indexed="30"/>
      </top>
      <bottom style="medium">
        <color indexed="30"/>
      </bottom>
      <diagonal/>
    </border>
    <border>
      <left style="medium">
        <color indexed="30"/>
      </left>
      <right/>
      <top/>
      <bottom/>
      <diagonal/>
    </border>
    <border>
      <left style="medium">
        <color indexed="30"/>
      </left>
      <right/>
      <top style="medium">
        <color indexed="30"/>
      </top>
      <bottom style="thick">
        <color indexed="44"/>
      </bottom>
      <diagonal/>
    </border>
    <border>
      <left style="medium">
        <color indexed="64"/>
      </left>
      <right/>
      <top style="medium">
        <color indexed="64"/>
      </top>
      <bottom style="medium">
        <color indexed="30"/>
      </bottom>
      <diagonal/>
    </border>
    <border>
      <left style="medium">
        <color indexed="30"/>
      </left>
      <right style="medium">
        <color indexed="64"/>
      </right>
      <top style="medium">
        <color indexed="64"/>
      </top>
      <bottom style="medium">
        <color indexed="30"/>
      </bottom>
      <diagonal/>
    </border>
    <border>
      <left style="medium">
        <color indexed="30"/>
      </left>
      <right style="medium">
        <color indexed="64"/>
      </right>
      <top/>
      <bottom/>
      <diagonal/>
    </border>
    <border>
      <left style="medium">
        <color indexed="30"/>
      </left>
      <right style="medium">
        <color indexed="64"/>
      </right>
      <top style="medium">
        <color indexed="30"/>
      </top>
      <bottom style="medium">
        <color indexed="64"/>
      </bottom>
      <diagonal/>
    </border>
  </borders>
  <cellStyleXfs count="20">
    <xf numFmtId="0" fontId="0" fillId="0" borderId="0"/>
    <xf numFmtId="9" fontId="1" fillId="0" borderId="0" applyFont="0" applyFill="0" applyBorder="0" applyAlignment="0" applyProtection="0"/>
    <xf numFmtId="0" fontId="7" fillId="0" borderId="0"/>
    <xf numFmtId="0" fontId="11" fillId="0" borderId="0"/>
    <xf numFmtId="165" fontId="22" fillId="0" borderId="20">
      <alignment horizontal="left" vertical="center" wrapText="1"/>
    </xf>
    <xf numFmtId="0" fontId="23" fillId="0" borderId="0" applyFill="0" applyBorder="0">
      <alignment horizontal="left" vertical="top" wrapText="1"/>
    </xf>
    <xf numFmtId="43" fontId="10" fillId="0" borderId="0" applyFont="0" applyFill="0" applyBorder="0" applyAlignment="0" applyProtection="0"/>
    <xf numFmtId="166" fontId="24" fillId="0" borderId="0" applyFont="0" applyFill="0" applyBorder="0" applyAlignment="0" applyProtection="0"/>
    <xf numFmtId="0" fontId="10" fillId="0" borderId="0"/>
    <xf numFmtId="9" fontId="10" fillId="0" borderId="0" applyFont="0" applyFill="0" applyBorder="0" applyAlignment="0" applyProtection="0"/>
    <xf numFmtId="9" fontId="24" fillId="0" borderId="0" applyFont="0" applyFill="0" applyBorder="0" applyAlignment="0" applyProtection="0"/>
    <xf numFmtId="0" fontId="31" fillId="0" borderId="0"/>
    <xf numFmtId="0" fontId="33" fillId="10" borderId="0" applyNumberFormat="0" applyBorder="0" applyAlignment="0" applyProtection="0"/>
    <xf numFmtId="0" fontId="35" fillId="7" borderId="31" applyNumberFormat="0" applyAlignment="0" applyProtection="0"/>
    <xf numFmtId="0" fontId="37" fillId="8" borderId="31" applyNumberFormat="0" applyAlignment="0" applyProtection="0"/>
    <xf numFmtId="44" fontId="7" fillId="0" borderId="0" applyFont="0" applyFill="0" applyBorder="0" applyAlignment="0" applyProtection="0"/>
    <xf numFmtId="43" fontId="1" fillId="0" borderId="0" applyFont="0" applyFill="0" applyBorder="0" applyAlignment="0" applyProtection="0"/>
    <xf numFmtId="0" fontId="2" fillId="0" borderId="0"/>
    <xf numFmtId="0" fontId="7" fillId="0" borderId="0"/>
    <xf numFmtId="0" fontId="73" fillId="0" borderId="0" applyNumberFormat="0" applyFill="0" applyBorder="0" applyAlignment="0" applyProtection="0">
      <alignment vertical="top"/>
      <protection locked="0"/>
    </xf>
  </cellStyleXfs>
  <cellXfs count="753">
    <xf numFmtId="0" fontId="0" fillId="0" borderId="0" xfId="0"/>
    <xf numFmtId="0" fontId="2" fillId="0" borderId="0" xfId="0" applyFont="1" applyAlignment="1">
      <alignment horizontal="justify" vertical="top"/>
    </xf>
    <xf numFmtId="0" fontId="3" fillId="0" borderId="0" xfId="0" applyFont="1"/>
    <xf numFmtId="0" fontId="4" fillId="0" borderId="1" xfId="0" applyFont="1" applyBorder="1" applyAlignment="1">
      <alignment horizontal="left" vertical="center"/>
    </xf>
    <xf numFmtId="0" fontId="4" fillId="0" borderId="2" xfId="0" applyFont="1" applyBorder="1" applyAlignment="1">
      <alignment vertical="center"/>
    </xf>
    <xf numFmtId="0" fontId="5" fillId="0" borderId="2" xfId="0" applyFont="1" applyBorder="1" applyAlignment="1">
      <alignment vertical="center"/>
    </xf>
    <xf numFmtId="0" fontId="4" fillId="0" borderId="3" xfId="0" applyFont="1" applyBorder="1" applyAlignment="1">
      <alignment vertical="center"/>
    </xf>
    <xf numFmtId="0" fontId="6" fillId="0" borderId="0" xfId="0" applyFont="1" applyAlignment="1">
      <alignment horizontal="left" vertical="top"/>
    </xf>
    <xf numFmtId="3" fontId="4" fillId="0" borderId="0" xfId="0" applyNumberFormat="1" applyFont="1" applyBorder="1" applyAlignment="1">
      <alignment horizontal="right" vertical="center"/>
    </xf>
    <xf numFmtId="0" fontId="2" fillId="0" borderId="0" xfId="2" applyFont="1"/>
    <xf numFmtId="3" fontId="9" fillId="0" borderId="5" xfId="2" applyNumberFormat="1" applyFont="1" applyFill="1" applyBorder="1" applyAlignment="1">
      <alignment horizontal="center" vertical="center"/>
    </xf>
    <xf numFmtId="0" fontId="9" fillId="0" borderId="5" xfId="2" applyFont="1" applyBorder="1" applyAlignment="1">
      <alignment horizontal="center" vertical="center" wrapText="1"/>
    </xf>
    <xf numFmtId="3" fontId="2" fillId="0" borderId="5" xfId="2" applyNumberFormat="1" applyFont="1" applyBorder="1" applyAlignment="1">
      <alignment horizontal="center"/>
    </xf>
    <xf numFmtId="3" fontId="8" fillId="0" borderId="0" xfId="2" applyNumberFormat="1" applyFont="1" applyFill="1" applyBorder="1" applyAlignment="1">
      <alignment horizontal="centerContinuous" vertical="center"/>
    </xf>
    <xf numFmtId="164" fontId="8" fillId="0" borderId="0" xfId="2" applyNumberFormat="1" applyFont="1" applyFill="1" applyBorder="1" applyAlignment="1">
      <alignment horizontal="centerContinuous" vertical="center"/>
    </xf>
    <xf numFmtId="3" fontId="8" fillId="0" borderId="5" xfId="2" applyNumberFormat="1" applyFont="1" applyFill="1" applyBorder="1" applyAlignment="1">
      <alignment horizontal="center" vertical="center"/>
    </xf>
    <xf numFmtId="3" fontId="2" fillId="0" borderId="5" xfId="2" applyNumberFormat="1" applyFont="1" applyFill="1" applyBorder="1" applyAlignment="1">
      <alignment horizontal="center" vertical="center"/>
    </xf>
    <xf numFmtId="0" fontId="8" fillId="0" borderId="5" xfId="2" applyFont="1" applyBorder="1" applyAlignment="1">
      <alignment horizontal="right"/>
    </xf>
    <xf numFmtId="3" fontId="8" fillId="0" borderId="5" xfId="2" applyNumberFormat="1" applyFont="1" applyBorder="1" applyAlignment="1">
      <alignment horizontal="center"/>
    </xf>
    <xf numFmtId="0" fontId="13" fillId="0" borderId="0" xfId="3" applyFont="1"/>
    <xf numFmtId="0" fontId="14" fillId="0" borderId="0" xfId="3" applyFont="1"/>
    <xf numFmtId="0" fontId="15" fillId="0" borderId="0" xfId="3" applyFont="1"/>
    <xf numFmtId="0" fontId="16" fillId="3" borderId="11" xfId="3" applyFont="1" applyFill="1" applyBorder="1" applyAlignment="1">
      <alignment horizontal="center"/>
    </xf>
    <xf numFmtId="0" fontId="17" fillId="0" borderId="0" xfId="3" applyFont="1" applyBorder="1" applyAlignment="1">
      <alignment horizontal="center"/>
    </xf>
    <xf numFmtId="0" fontId="14" fillId="0" borderId="0" xfId="3" applyFont="1" applyAlignment="1">
      <alignment horizontal="center"/>
    </xf>
    <xf numFmtId="0" fontId="19" fillId="0" borderId="11" xfId="3" applyFont="1" applyBorder="1"/>
    <xf numFmtId="0" fontId="14" fillId="0" borderId="0" xfId="3" applyFont="1" applyBorder="1" applyAlignment="1">
      <alignment horizontal="center"/>
    </xf>
    <xf numFmtId="0" fontId="13" fillId="0" borderId="13" xfId="3" applyFont="1" applyBorder="1"/>
    <xf numFmtId="0" fontId="13" fillId="0" borderId="0" xfId="3" applyFont="1" applyBorder="1"/>
    <xf numFmtId="3" fontId="4" fillId="0" borderId="0" xfId="3" applyNumberFormat="1" applyFont="1" applyBorder="1" applyAlignment="1">
      <alignment horizontal="center"/>
    </xf>
    <xf numFmtId="0" fontId="13" fillId="0" borderId="4" xfId="3" applyFont="1" applyBorder="1"/>
    <xf numFmtId="0" fontId="20" fillId="0" borderId="10" xfId="3" applyFont="1" applyBorder="1"/>
    <xf numFmtId="3" fontId="4" fillId="0" borderId="11" xfId="3" applyNumberFormat="1" applyFont="1" applyBorder="1" applyAlignment="1">
      <alignment horizontal="center"/>
    </xf>
    <xf numFmtId="0" fontId="21" fillId="5" borderId="11" xfId="3" applyFont="1" applyFill="1" applyBorder="1"/>
    <xf numFmtId="3" fontId="20" fillId="5" borderId="11" xfId="3" applyNumberFormat="1" applyFont="1" applyFill="1" applyBorder="1" applyAlignment="1">
      <alignment horizontal="center"/>
    </xf>
    <xf numFmtId="0" fontId="5" fillId="0" borderId="0" xfId="3" applyFont="1" applyFill="1"/>
    <xf numFmtId="3" fontId="5" fillId="0" borderId="0" xfId="3" applyNumberFormat="1" applyFont="1" applyFill="1"/>
    <xf numFmtId="0" fontId="25" fillId="0" borderId="0" xfId="0" applyFont="1" applyFill="1"/>
    <xf numFmtId="0" fontId="5" fillId="0" borderId="0" xfId="0" applyFont="1" applyFill="1"/>
    <xf numFmtId="0" fontId="4" fillId="0" borderId="0" xfId="0" applyFont="1" applyFill="1"/>
    <xf numFmtId="0" fontId="26" fillId="0" borderId="0" xfId="0" applyFont="1" applyFill="1" applyBorder="1" applyAlignment="1">
      <alignment vertical="center" wrapText="1"/>
    </xf>
    <xf numFmtId="0" fontId="5" fillId="0" borderId="0" xfId="0" applyFont="1" applyAlignment="1">
      <alignment vertical="center"/>
    </xf>
    <xf numFmtId="3" fontId="5" fillId="0" borderId="0" xfId="0" applyNumberFormat="1" applyFont="1" applyFill="1" applyBorder="1" applyAlignment="1">
      <alignment horizontal="right"/>
    </xf>
    <xf numFmtId="3" fontId="5" fillId="0" borderId="0" xfId="0" applyNumberFormat="1" applyFont="1" applyFill="1"/>
    <xf numFmtId="3" fontId="4" fillId="0" borderId="23" xfId="0" applyNumberFormat="1" applyFont="1" applyBorder="1" applyAlignment="1">
      <alignment horizontal="right" vertical="center"/>
    </xf>
    <xf numFmtId="1" fontId="5" fillId="0" borderId="25" xfId="0" applyNumberFormat="1" applyFont="1" applyBorder="1" applyAlignment="1">
      <alignment vertical="center"/>
    </xf>
    <xf numFmtId="1" fontId="5" fillId="0" borderId="27" xfId="0" applyNumberFormat="1" applyFont="1" applyBorder="1" applyAlignment="1">
      <alignment vertical="center"/>
    </xf>
    <xf numFmtId="9" fontId="4" fillId="0" borderId="23" xfId="1" applyFont="1" applyBorder="1" applyAlignment="1">
      <alignment horizontal="right" vertical="center"/>
    </xf>
    <xf numFmtId="10" fontId="4" fillId="0" borderId="25" xfId="1" applyNumberFormat="1" applyFont="1" applyBorder="1" applyAlignment="1">
      <alignment horizontal="right" vertical="center"/>
    </xf>
    <xf numFmtId="10" fontId="4" fillId="0" borderId="27" xfId="1" applyNumberFormat="1" applyFont="1" applyBorder="1" applyAlignment="1">
      <alignment horizontal="right" vertical="center"/>
    </xf>
    <xf numFmtId="1" fontId="5" fillId="0" borderId="0" xfId="0" applyNumberFormat="1" applyFont="1" applyBorder="1" applyAlignment="1">
      <alignment vertical="center"/>
    </xf>
    <xf numFmtId="0" fontId="4" fillId="0" borderId="11" xfId="0" applyFont="1" applyBorder="1" applyAlignment="1">
      <alignment horizontal="left" vertical="center"/>
    </xf>
    <xf numFmtId="0" fontId="5" fillId="0" borderId="25" xfId="0" applyFont="1" applyBorder="1" applyAlignment="1">
      <alignment vertical="center"/>
    </xf>
    <xf numFmtId="9" fontId="4" fillId="0" borderId="11" xfId="1" applyFont="1" applyBorder="1" applyAlignment="1">
      <alignment horizontal="center" vertical="center"/>
    </xf>
    <xf numFmtId="9" fontId="0" fillId="0" borderId="0" xfId="0" applyNumberFormat="1"/>
    <xf numFmtId="0" fontId="4" fillId="0" borderId="11" xfId="0" applyFont="1" applyBorder="1" applyAlignment="1">
      <alignment vertical="center"/>
    </xf>
    <xf numFmtId="3" fontId="4" fillId="0" borderId="11" xfId="0" applyNumberFormat="1" applyFont="1" applyBorder="1" applyAlignment="1">
      <alignment horizontal="right" vertical="center"/>
    </xf>
    <xf numFmtId="2" fontId="0" fillId="0" borderId="0" xfId="0" applyNumberFormat="1"/>
    <xf numFmtId="0" fontId="30" fillId="0" borderId="0" xfId="0" applyFont="1"/>
    <xf numFmtId="0" fontId="32" fillId="9" borderId="0" xfId="11" applyFont="1" applyFill="1" applyBorder="1" applyAlignment="1"/>
    <xf numFmtId="0" fontId="31" fillId="0" borderId="0" xfId="11" applyFont="1" applyAlignment="1"/>
    <xf numFmtId="0" fontId="31" fillId="9" borderId="0" xfId="11" applyFont="1" applyFill="1" applyBorder="1" applyAlignment="1">
      <alignment horizontal="left"/>
    </xf>
    <xf numFmtId="0" fontId="31" fillId="0" borderId="0" xfId="11" applyFont="1" applyBorder="1"/>
    <xf numFmtId="0" fontId="31" fillId="9" borderId="33" xfId="11" applyFont="1" applyFill="1" applyBorder="1" applyAlignment="1">
      <alignment horizontal="left"/>
    </xf>
    <xf numFmtId="0" fontId="31" fillId="9" borderId="33" xfId="11" applyFont="1" applyFill="1" applyBorder="1"/>
    <xf numFmtId="0" fontId="31" fillId="9" borderId="0" xfId="11" applyFont="1" applyFill="1" applyBorder="1"/>
    <xf numFmtId="0" fontId="31" fillId="9" borderId="37" xfId="11" applyFont="1" applyFill="1" applyBorder="1" applyAlignment="1">
      <alignment horizontal="left"/>
    </xf>
    <xf numFmtId="0" fontId="31" fillId="9" borderId="0" xfId="11" applyFont="1" applyFill="1" applyBorder="1" applyAlignment="1">
      <alignment horizontal="right"/>
    </xf>
    <xf numFmtId="0" fontId="38" fillId="9" borderId="0" xfId="11" applyFont="1" applyFill="1" applyBorder="1" applyAlignment="1">
      <alignment horizontal="right"/>
    </xf>
    <xf numFmtId="0" fontId="31" fillId="9" borderId="0" xfId="11" applyFont="1" applyFill="1"/>
    <xf numFmtId="0" fontId="39" fillId="10" borderId="0" xfId="12" applyFont="1" applyBorder="1" applyAlignment="1">
      <alignment horizontal="left"/>
    </xf>
    <xf numFmtId="0" fontId="39" fillId="10" borderId="0" xfId="12" applyFont="1" applyBorder="1"/>
    <xf numFmtId="0" fontId="34" fillId="10" borderId="16" xfId="12" applyFont="1" applyBorder="1" applyAlignment="1" applyProtection="1">
      <alignment horizontal="center" vertical="center" wrapText="1"/>
    </xf>
    <xf numFmtId="0" fontId="34" fillId="10" borderId="38" xfId="12" applyFont="1" applyBorder="1" applyAlignment="1" applyProtection="1">
      <alignment horizontal="center" vertical="center" wrapText="1"/>
    </xf>
    <xf numFmtId="0" fontId="34" fillId="10" borderId="15" xfId="12" applyFont="1" applyBorder="1" applyAlignment="1" applyProtection="1">
      <alignment horizontal="center" vertical="center" wrapText="1"/>
    </xf>
    <xf numFmtId="0" fontId="31" fillId="0" borderId="0" xfId="11" applyFont="1" applyBorder="1" applyAlignment="1">
      <alignment wrapText="1"/>
    </xf>
    <xf numFmtId="0" fontId="39" fillId="10" borderId="33" xfId="12" applyFont="1" applyBorder="1" applyAlignment="1">
      <alignment horizontal="left"/>
    </xf>
    <xf numFmtId="0" fontId="39" fillId="10" borderId="33" xfId="12" applyFont="1" applyBorder="1" applyAlignment="1" applyProtection="1">
      <alignment horizontal="left" wrapText="1" indent="2"/>
    </xf>
    <xf numFmtId="0" fontId="39" fillId="10" borderId="33" xfId="12" applyFont="1" applyBorder="1" applyAlignment="1" applyProtection="1">
      <alignment horizontal="left" wrapText="1" indent="3"/>
    </xf>
    <xf numFmtId="14" fontId="40" fillId="9" borderId="0" xfId="11" applyNumberFormat="1" applyFont="1" applyFill="1" applyBorder="1" applyAlignment="1">
      <alignment horizontal="right"/>
    </xf>
    <xf numFmtId="0" fontId="31" fillId="0" borderId="0" xfId="11" applyFont="1" applyBorder="1" applyAlignment="1">
      <alignment horizontal="left"/>
    </xf>
    <xf numFmtId="0" fontId="31" fillId="0" borderId="0" xfId="11" applyFont="1" applyBorder="1" applyAlignment="1">
      <alignment horizontal="center"/>
    </xf>
    <xf numFmtId="1" fontId="40" fillId="9" borderId="0" xfId="11" applyNumberFormat="1" applyFont="1" applyFill="1" applyBorder="1" applyAlignment="1">
      <alignment horizontal="left"/>
    </xf>
    <xf numFmtId="171" fontId="40" fillId="9" borderId="0" xfId="15" applyNumberFormat="1" applyFont="1" applyFill="1" applyBorder="1" applyAlignment="1">
      <alignment horizontal="right"/>
    </xf>
    <xf numFmtId="0" fontId="41" fillId="0" borderId="0" xfId="0" applyFont="1"/>
    <xf numFmtId="0" fontId="43" fillId="0" borderId="11" xfId="0" applyFont="1" applyBorder="1" applyAlignment="1">
      <alignment horizontal="center" vertical="center"/>
    </xf>
    <xf numFmtId="3" fontId="43" fillId="0" borderId="11" xfId="0" applyNumberFormat="1" applyFont="1" applyBorder="1" applyAlignment="1">
      <alignment vertical="center"/>
    </xf>
    <xf numFmtId="9" fontId="10" fillId="0" borderId="28" xfId="0" applyNumberFormat="1" applyFont="1" applyBorder="1" applyAlignment="1">
      <alignment vertical="center"/>
    </xf>
    <xf numFmtId="0" fontId="44" fillId="0" borderId="0" xfId="0" applyFont="1"/>
    <xf numFmtId="0" fontId="41" fillId="2" borderId="5" xfId="0" applyFont="1" applyFill="1" applyBorder="1"/>
    <xf numFmtId="9" fontId="41" fillId="2" borderId="5" xfId="0" applyNumberFormat="1" applyFont="1" applyFill="1" applyBorder="1"/>
    <xf numFmtId="0" fontId="41" fillId="0" borderId="5" xfId="0" applyFont="1" applyBorder="1"/>
    <xf numFmtId="3" fontId="42" fillId="0" borderId="5" xfId="0" applyNumberFormat="1" applyFont="1" applyBorder="1"/>
    <xf numFmtId="0" fontId="41" fillId="6" borderId="5" xfId="0" applyFont="1" applyFill="1" applyBorder="1"/>
    <xf numFmtId="3" fontId="10" fillId="2" borderId="5" xfId="0" applyNumberFormat="1" applyFont="1" applyFill="1" applyBorder="1" applyAlignment="1">
      <alignment vertical="center"/>
    </xf>
    <xf numFmtId="9" fontId="10" fillId="2" borderId="5" xfId="0" applyNumberFormat="1" applyFont="1" applyFill="1" applyBorder="1" applyAlignment="1">
      <alignment horizontal="right" vertical="center"/>
    </xf>
    <xf numFmtId="3" fontId="10" fillId="0" borderId="5" xfId="0" applyNumberFormat="1" applyFont="1" applyBorder="1" applyAlignment="1">
      <alignment vertical="center"/>
    </xf>
    <xf numFmtId="0" fontId="41" fillId="0" borderId="9" xfId="0" applyFont="1" applyBorder="1"/>
    <xf numFmtId="0" fontId="41" fillId="6" borderId="8" xfId="0" applyFont="1" applyFill="1" applyBorder="1"/>
    <xf numFmtId="0" fontId="41" fillId="6" borderId="9" xfId="0" applyFont="1" applyFill="1" applyBorder="1"/>
    <xf numFmtId="9" fontId="10" fillId="0" borderId="9" xfId="0" applyNumberFormat="1" applyFont="1" applyBorder="1" applyAlignment="1">
      <alignment vertical="center"/>
    </xf>
    <xf numFmtId="3" fontId="42" fillId="0" borderId="43" xfId="0" applyNumberFormat="1" applyFont="1" applyBorder="1"/>
    <xf numFmtId="9" fontId="10" fillId="0" borderId="44" xfId="0" applyNumberFormat="1" applyFont="1" applyBorder="1" applyAlignment="1">
      <alignment vertical="center"/>
    </xf>
    <xf numFmtId="0" fontId="43" fillId="0" borderId="8" xfId="0" applyFont="1" applyFill="1" applyBorder="1" applyAlignment="1">
      <alignment horizontal="right" vertical="center"/>
    </xf>
    <xf numFmtId="0" fontId="10" fillId="0" borderId="8" xfId="0" applyFont="1" applyBorder="1" applyAlignment="1">
      <alignment horizontal="right" vertical="center"/>
    </xf>
    <xf numFmtId="0" fontId="43" fillId="0" borderId="42" xfId="0" applyFont="1" applyFill="1" applyBorder="1" applyAlignment="1">
      <alignment horizontal="right" vertical="center"/>
    </xf>
    <xf numFmtId="0" fontId="41" fillId="2" borderId="48" xfId="0" applyFont="1" applyFill="1" applyBorder="1"/>
    <xf numFmtId="9" fontId="41" fillId="2" borderId="48" xfId="0" applyNumberFormat="1" applyFont="1" applyFill="1" applyBorder="1"/>
    <xf numFmtId="0" fontId="41" fillId="0" borderId="48" xfId="0" applyFont="1" applyBorder="1"/>
    <xf numFmtId="9" fontId="43" fillId="0" borderId="49" xfId="0" applyNumberFormat="1" applyFont="1" applyBorder="1" applyAlignment="1">
      <alignment horizontal="center" vertical="center"/>
    </xf>
    <xf numFmtId="3" fontId="43" fillId="0" borderId="50" xfId="0" applyNumberFormat="1" applyFont="1" applyBorder="1" applyAlignment="1">
      <alignment horizontal="center" vertical="center"/>
    </xf>
    <xf numFmtId="9" fontId="43" fillId="0" borderId="50" xfId="0" applyNumberFormat="1" applyFont="1" applyBorder="1" applyAlignment="1">
      <alignment horizontal="center" vertical="center"/>
    </xf>
    <xf numFmtId="0" fontId="43" fillId="0" borderId="50" xfId="0" applyFont="1" applyBorder="1" applyAlignment="1">
      <alignment horizontal="center" vertical="center"/>
    </xf>
    <xf numFmtId="9" fontId="43" fillId="0" borderId="51" xfId="0" applyNumberFormat="1" applyFont="1" applyBorder="1" applyAlignment="1">
      <alignment horizontal="center" vertical="center"/>
    </xf>
    <xf numFmtId="0" fontId="41" fillId="0" borderId="6" xfId="0" applyFont="1" applyBorder="1"/>
    <xf numFmtId="0" fontId="41" fillId="6" borderId="6" xfId="0" applyFont="1" applyFill="1" applyBorder="1"/>
    <xf numFmtId="9" fontId="10" fillId="0" borderId="52" xfId="0" applyNumberFormat="1" applyFont="1" applyBorder="1" applyAlignment="1">
      <alignment vertical="center"/>
    </xf>
    <xf numFmtId="3" fontId="5" fillId="0" borderId="0" xfId="0" applyNumberFormat="1" applyFont="1" applyFill="1" applyAlignment="1">
      <alignment horizontal="right"/>
    </xf>
    <xf numFmtId="3" fontId="4" fillId="0" borderId="0" xfId="0" applyNumberFormat="1" applyFont="1" applyFill="1" applyAlignment="1">
      <alignment horizontal="right"/>
    </xf>
    <xf numFmtId="0" fontId="5" fillId="0" borderId="0" xfId="0" applyFont="1" applyFill="1" applyBorder="1"/>
    <xf numFmtId="3" fontId="5" fillId="0" borderId="0" xfId="0" applyNumberFormat="1" applyFont="1" applyFill="1" applyBorder="1"/>
    <xf numFmtId="0" fontId="45" fillId="0" borderId="59" xfId="3" applyFont="1" applyBorder="1" applyAlignment="1">
      <alignment horizontal="left" vertical="center"/>
    </xf>
    <xf numFmtId="0" fontId="5" fillId="0" borderId="10" xfId="0" applyFont="1" applyFill="1" applyBorder="1"/>
    <xf numFmtId="3" fontId="5" fillId="0" borderId="26" xfId="0" applyNumberFormat="1" applyFont="1" applyFill="1" applyBorder="1" applyAlignment="1">
      <alignment horizontal="right"/>
    </xf>
    <xf numFmtId="0" fontId="5" fillId="0" borderId="60" xfId="0" applyFont="1" applyFill="1" applyBorder="1"/>
    <xf numFmtId="0" fontId="5" fillId="0" borderId="61" xfId="0" applyFont="1" applyFill="1" applyBorder="1"/>
    <xf numFmtId="0" fontId="5" fillId="0" borderId="46" xfId="0" applyFont="1" applyFill="1" applyBorder="1"/>
    <xf numFmtId="3" fontId="5" fillId="0" borderId="25" xfId="0" applyNumberFormat="1" applyFont="1" applyFill="1" applyBorder="1" applyAlignment="1">
      <alignment horizontal="right"/>
    </xf>
    <xf numFmtId="9" fontId="5" fillId="0" borderId="65" xfId="1" applyNumberFormat="1" applyFont="1" applyFill="1" applyBorder="1" applyAlignment="1">
      <alignment horizontal="right"/>
    </xf>
    <xf numFmtId="0" fontId="31" fillId="9" borderId="0" xfId="11" applyFont="1" applyFill="1" applyBorder="1" applyAlignment="1" applyProtection="1">
      <alignment horizontal="left"/>
    </xf>
    <xf numFmtId="3" fontId="31" fillId="9" borderId="0" xfId="11" applyNumberFormat="1" applyFont="1" applyFill="1" applyBorder="1" applyAlignment="1" applyProtection="1">
      <alignment horizontal="left"/>
      <protection locked="0"/>
    </xf>
    <xf numFmtId="0" fontId="31" fillId="9" borderId="0" xfId="11" applyFont="1" applyFill="1" applyBorder="1" applyAlignment="1" applyProtection="1">
      <alignment horizontal="left"/>
      <protection locked="0"/>
    </xf>
    <xf numFmtId="0" fontId="38" fillId="12" borderId="5" xfId="11" applyFont="1" applyFill="1" applyBorder="1" applyAlignment="1">
      <alignment horizontal="right"/>
    </xf>
    <xf numFmtId="0" fontId="31" fillId="9" borderId="7" xfId="11" applyFont="1" applyFill="1" applyBorder="1" applyAlignment="1">
      <alignment horizontal="left"/>
    </xf>
    <xf numFmtId="0" fontId="31" fillId="9" borderId="68" xfId="11" applyFont="1" applyFill="1" applyBorder="1" applyAlignment="1">
      <alignment horizontal="left"/>
    </xf>
    <xf numFmtId="167" fontId="36" fillId="2" borderId="31" xfId="13" applyNumberFormat="1" applyFont="1" applyFill="1" applyAlignment="1" applyProtection="1">
      <alignment horizontal="right"/>
      <protection locked="0"/>
    </xf>
    <xf numFmtId="168" fontId="36" fillId="2" borderId="31" xfId="13" applyNumberFormat="1" applyFont="1" applyFill="1" applyAlignment="1" applyProtection="1">
      <alignment horizontal="right"/>
      <protection locked="0"/>
    </xf>
    <xf numFmtId="14" fontId="36" fillId="2" borderId="31" xfId="13" applyNumberFormat="1" applyFont="1" applyFill="1" applyAlignment="1" applyProtection="1">
      <alignment horizontal="right"/>
      <protection locked="0"/>
    </xf>
    <xf numFmtId="169" fontId="36" fillId="13" borderId="31" xfId="13" applyNumberFormat="1" applyFont="1" applyFill="1" applyAlignment="1" applyProtection="1">
      <alignment horizontal="right"/>
      <protection locked="0"/>
    </xf>
    <xf numFmtId="0" fontId="2" fillId="0" borderId="0" xfId="2" applyFont="1" applyBorder="1"/>
    <xf numFmtId="3" fontId="2" fillId="0" borderId="0" xfId="2" applyNumberFormat="1" applyFont="1" applyBorder="1" applyAlignment="1">
      <alignment horizontal="center"/>
    </xf>
    <xf numFmtId="3" fontId="2" fillId="2" borderId="5" xfId="2" applyNumberFormat="1" applyFont="1" applyFill="1" applyBorder="1" applyAlignment="1">
      <alignment horizontal="center"/>
    </xf>
    <xf numFmtId="0" fontId="2" fillId="2" borderId="5" xfId="2" applyFont="1" applyFill="1" applyBorder="1"/>
    <xf numFmtId="9" fontId="2" fillId="0" borderId="0" xfId="2" applyNumberFormat="1" applyFont="1"/>
    <xf numFmtId="9" fontId="2" fillId="2" borderId="0" xfId="2" applyNumberFormat="1" applyFont="1" applyFill="1"/>
    <xf numFmtId="3" fontId="2" fillId="2" borderId="5" xfId="2" applyNumberFormat="1" applyFont="1" applyFill="1" applyBorder="1" applyAlignment="1">
      <alignment horizontal="center" vertical="center"/>
    </xf>
    <xf numFmtId="0" fontId="2" fillId="2" borderId="5" xfId="2" applyFont="1" applyFill="1" applyBorder="1" applyAlignment="1">
      <alignment horizontal="center"/>
    </xf>
    <xf numFmtId="9" fontId="4" fillId="0" borderId="32" xfId="1" applyFont="1" applyBorder="1" applyAlignment="1">
      <alignment horizontal="center" vertical="center"/>
    </xf>
    <xf numFmtId="0" fontId="47" fillId="0" borderId="0" xfId="0" applyFont="1"/>
    <xf numFmtId="0" fontId="47" fillId="0" borderId="0" xfId="0" applyFont="1" applyAlignment="1">
      <alignment horizontal="right"/>
    </xf>
    <xf numFmtId="0" fontId="27" fillId="0" borderId="56" xfId="0" applyFont="1" applyBorder="1"/>
    <xf numFmtId="0" fontId="4" fillId="0" borderId="58" xfId="0" applyFont="1" applyFill="1" applyBorder="1" applyAlignment="1">
      <alignment horizontal="center"/>
    </xf>
    <xf numFmtId="0" fontId="5" fillId="0" borderId="45" xfId="0" applyFont="1" applyFill="1" applyBorder="1"/>
    <xf numFmtId="3" fontId="5" fillId="0" borderId="63" xfId="0" applyNumberFormat="1" applyFont="1" applyFill="1" applyBorder="1" applyAlignment="1">
      <alignment horizontal="right"/>
    </xf>
    <xf numFmtId="3" fontId="4" fillId="0" borderId="24" xfId="0" applyNumberFormat="1" applyFont="1" applyFill="1" applyBorder="1" applyAlignment="1">
      <alignment horizontal="right"/>
    </xf>
    <xf numFmtId="3" fontId="4" fillId="0" borderId="26" xfId="0" applyNumberFormat="1" applyFont="1" applyFill="1" applyBorder="1" applyAlignment="1">
      <alignment horizontal="right"/>
    </xf>
    <xf numFmtId="3" fontId="5" fillId="0" borderId="62" xfId="0" applyNumberFormat="1" applyFont="1" applyFill="1" applyBorder="1" applyAlignment="1">
      <alignment horizontal="right"/>
    </xf>
    <xf numFmtId="0" fontId="5" fillId="0" borderId="10" xfId="0" applyFont="1" applyFill="1" applyBorder="1" applyAlignment="1">
      <alignment horizontal="left" vertical="center"/>
    </xf>
    <xf numFmtId="3" fontId="4" fillId="0" borderId="0" xfId="0" applyNumberFormat="1" applyFont="1" applyFill="1" applyBorder="1" applyAlignment="1">
      <alignment horizontal="right"/>
    </xf>
    <xf numFmtId="3" fontId="5" fillId="2" borderId="45" xfId="0" applyNumberFormat="1" applyFont="1" applyFill="1" applyBorder="1" applyAlignment="1">
      <alignment horizontal="right"/>
    </xf>
    <xf numFmtId="3" fontId="5" fillId="2" borderId="10" xfId="0" applyNumberFormat="1" applyFont="1" applyFill="1" applyBorder="1" applyAlignment="1">
      <alignment horizontal="right"/>
    </xf>
    <xf numFmtId="3" fontId="5" fillId="0" borderId="10" xfId="0" applyNumberFormat="1" applyFont="1" applyFill="1" applyBorder="1" applyAlignment="1">
      <alignment horizontal="right"/>
    </xf>
    <xf numFmtId="3" fontId="5" fillId="0" borderId="46" xfId="0" applyNumberFormat="1" applyFont="1" applyFill="1" applyBorder="1" applyAlignment="1">
      <alignment horizontal="right"/>
    </xf>
    <xf numFmtId="0" fontId="0" fillId="0" borderId="0" xfId="0" applyBorder="1"/>
    <xf numFmtId="9" fontId="5" fillId="2" borderId="0" xfId="0" applyNumberFormat="1" applyFont="1" applyFill="1" applyAlignment="1">
      <alignment horizontal="left"/>
    </xf>
    <xf numFmtId="0" fontId="0" fillId="2" borderId="0" xfId="0" applyFill="1"/>
    <xf numFmtId="0" fontId="5" fillId="2" borderId="0" xfId="0" applyFont="1" applyFill="1"/>
    <xf numFmtId="10" fontId="5" fillId="0" borderId="0" xfId="0" applyNumberFormat="1" applyFont="1" applyFill="1" applyBorder="1" applyAlignment="1">
      <alignment horizontal="right"/>
    </xf>
    <xf numFmtId="10" fontId="5" fillId="0" borderId="5" xfId="0" applyNumberFormat="1" applyFont="1" applyFill="1" applyBorder="1" applyAlignment="1">
      <alignment horizontal="right"/>
    </xf>
    <xf numFmtId="10" fontId="5" fillId="0" borderId="43" xfId="0" applyNumberFormat="1" applyFont="1" applyFill="1" applyBorder="1" applyAlignment="1">
      <alignment horizontal="right"/>
    </xf>
    <xf numFmtId="3" fontId="5" fillId="0" borderId="7" xfId="0" applyNumberFormat="1" applyFont="1" applyFill="1" applyBorder="1" applyAlignment="1">
      <alignment horizontal="right"/>
    </xf>
    <xf numFmtId="10" fontId="5" fillId="0" borderId="68" xfId="0" applyNumberFormat="1" applyFont="1" applyFill="1" applyBorder="1" applyAlignment="1">
      <alignment horizontal="right"/>
    </xf>
    <xf numFmtId="0" fontId="5" fillId="0" borderId="70" xfId="0" applyFont="1" applyFill="1" applyBorder="1"/>
    <xf numFmtId="0" fontId="5" fillId="0" borderId="71" xfId="0" applyFont="1" applyFill="1" applyBorder="1"/>
    <xf numFmtId="0" fontId="4" fillId="0" borderId="69" xfId="0" applyFont="1" applyFill="1" applyBorder="1"/>
    <xf numFmtId="3" fontId="4" fillId="0" borderId="67" xfId="0" applyNumberFormat="1" applyFont="1" applyFill="1" applyBorder="1" applyAlignment="1">
      <alignment horizontal="right"/>
    </xf>
    <xf numFmtId="3" fontId="4" fillId="0" borderId="40" xfId="0" applyNumberFormat="1" applyFont="1" applyFill="1" applyBorder="1" applyAlignment="1">
      <alignment horizontal="right"/>
    </xf>
    <xf numFmtId="0" fontId="28" fillId="0" borderId="72" xfId="0" applyFont="1" applyBorder="1" applyAlignment="1">
      <alignment horizontal="center" vertical="center" wrapText="1"/>
    </xf>
    <xf numFmtId="0" fontId="28" fillId="0" borderId="73" xfId="0" applyFont="1" applyBorder="1" applyAlignment="1">
      <alignment horizontal="center" vertical="center" wrapText="1"/>
    </xf>
    <xf numFmtId="0" fontId="28" fillId="0" borderId="24" xfId="0" applyFont="1" applyBorder="1" applyAlignment="1">
      <alignment horizontal="center" vertical="center" wrapText="1"/>
    </xf>
    <xf numFmtId="3" fontId="5" fillId="0" borderId="24" xfId="0" applyNumberFormat="1" applyFont="1" applyFill="1" applyBorder="1" applyAlignment="1">
      <alignment horizontal="right"/>
    </xf>
    <xf numFmtId="3" fontId="5" fillId="0" borderId="30" xfId="0" applyNumberFormat="1" applyFont="1" applyFill="1" applyBorder="1" applyAlignment="1">
      <alignment horizontal="right"/>
    </xf>
    <xf numFmtId="3" fontId="4" fillId="0" borderId="53" xfId="0" applyNumberFormat="1" applyFont="1" applyFill="1" applyBorder="1" applyAlignment="1">
      <alignment horizontal="right"/>
    </xf>
    <xf numFmtId="10" fontId="5" fillId="0" borderId="6" xfId="0" applyNumberFormat="1" applyFont="1" applyFill="1" applyBorder="1" applyAlignment="1">
      <alignment horizontal="right"/>
    </xf>
    <xf numFmtId="10" fontId="5" fillId="0" borderId="52" xfId="0" applyNumberFormat="1" applyFont="1" applyFill="1" applyBorder="1" applyAlignment="1">
      <alignment horizontal="right"/>
    </xf>
    <xf numFmtId="3" fontId="4" fillId="0" borderId="69" xfId="0" applyNumberFormat="1" applyFont="1" applyFill="1" applyBorder="1" applyAlignment="1">
      <alignment horizontal="right"/>
    </xf>
    <xf numFmtId="3" fontId="4" fillId="0" borderId="70" xfId="0" applyNumberFormat="1" applyFont="1" applyFill="1" applyBorder="1" applyAlignment="1">
      <alignment horizontal="right"/>
    </xf>
    <xf numFmtId="0" fontId="14" fillId="0" borderId="69" xfId="3" applyFont="1" applyBorder="1"/>
    <xf numFmtId="3" fontId="14" fillId="0" borderId="71" xfId="3" applyNumberFormat="1" applyFont="1" applyBorder="1"/>
    <xf numFmtId="3" fontId="14" fillId="0" borderId="0" xfId="3" applyNumberFormat="1" applyFont="1" applyBorder="1"/>
    <xf numFmtId="0" fontId="14" fillId="0" borderId="0" xfId="3" applyFont="1" applyBorder="1"/>
    <xf numFmtId="3" fontId="8" fillId="0" borderId="40" xfId="2" applyNumberFormat="1" applyFont="1" applyFill="1" applyBorder="1" applyAlignment="1">
      <alignment horizontal="center" vertical="center"/>
    </xf>
    <xf numFmtId="3" fontId="2" fillId="0" borderId="43" xfId="2" applyNumberFormat="1" applyFont="1" applyFill="1" applyBorder="1" applyAlignment="1">
      <alignment horizontal="center" vertical="center"/>
    </xf>
    <xf numFmtId="3" fontId="8" fillId="0" borderId="67" xfId="2" applyNumberFormat="1" applyFont="1" applyFill="1" applyBorder="1" applyAlignment="1">
      <alignment horizontal="center" vertical="center"/>
    </xf>
    <xf numFmtId="3" fontId="2" fillId="0" borderId="7" xfId="2" applyNumberFormat="1" applyFont="1" applyFill="1" applyBorder="1" applyAlignment="1">
      <alignment horizontal="center" vertical="center"/>
    </xf>
    <xf numFmtId="3" fontId="2" fillId="0" borderId="68" xfId="2" applyNumberFormat="1" applyFont="1" applyFill="1" applyBorder="1" applyAlignment="1">
      <alignment horizontal="center" vertical="center"/>
    </xf>
    <xf numFmtId="3" fontId="8" fillId="0" borderId="69" xfId="2" applyNumberFormat="1" applyFont="1" applyFill="1" applyBorder="1" applyAlignment="1">
      <alignment horizontal="center" vertical="center"/>
    </xf>
    <xf numFmtId="0" fontId="2" fillId="0" borderId="70" xfId="2" applyFont="1" applyBorder="1"/>
    <xf numFmtId="3" fontId="8" fillId="0" borderId="53" xfId="2" applyNumberFormat="1" applyFont="1" applyFill="1" applyBorder="1" applyAlignment="1">
      <alignment horizontal="center" vertical="center"/>
    </xf>
    <xf numFmtId="3" fontId="2" fillId="0" borderId="6" xfId="2" applyNumberFormat="1" applyFont="1" applyFill="1" applyBorder="1" applyAlignment="1">
      <alignment horizontal="center" vertical="center"/>
    </xf>
    <xf numFmtId="3" fontId="2" fillId="0" borderId="52" xfId="2" applyNumberFormat="1" applyFont="1" applyFill="1" applyBorder="1" applyAlignment="1">
      <alignment horizontal="center" vertical="center"/>
    </xf>
    <xf numFmtId="0" fontId="8" fillId="0" borderId="69" xfId="2" applyFont="1" applyBorder="1"/>
    <xf numFmtId="3" fontId="2" fillId="0" borderId="70" xfId="2" applyNumberFormat="1" applyFont="1" applyBorder="1"/>
    <xf numFmtId="3" fontId="2" fillId="0" borderId="71" xfId="2" applyNumberFormat="1" applyFont="1" applyBorder="1"/>
    <xf numFmtId="3" fontId="8" fillId="0" borderId="11" xfId="2" applyNumberFormat="1" applyFont="1" applyBorder="1"/>
    <xf numFmtId="0" fontId="5" fillId="0" borderId="74" xfId="0" applyFont="1" applyFill="1" applyBorder="1"/>
    <xf numFmtId="0" fontId="8" fillId="0" borderId="49" xfId="2" applyFont="1" applyBorder="1" applyAlignment="1">
      <alignment horizontal="right"/>
    </xf>
    <xf numFmtId="3" fontId="8" fillId="0" borderId="50" xfId="2" applyNumberFormat="1" applyFont="1" applyFill="1" applyBorder="1" applyAlignment="1">
      <alignment horizontal="center" vertical="center"/>
    </xf>
    <xf numFmtId="3" fontId="8" fillId="0" borderId="51" xfId="2" applyNumberFormat="1" applyFont="1" applyFill="1" applyBorder="1" applyAlignment="1">
      <alignment horizontal="center" vertical="center"/>
    </xf>
    <xf numFmtId="10" fontId="2" fillId="0" borderId="39" xfId="2" applyNumberFormat="1" applyFont="1" applyFill="1" applyBorder="1" applyAlignment="1">
      <alignment horizontal="center" vertical="center"/>
    </xf>
    <xf numFmtId="10" fontId="2" fillId="0" borderId="40" xfId="2" applyNumberFormat="1" applyFont="1" applyFill="1" applyBorder="1" applyAlignment="1">
      <alignment horizontal="center" vertical="center"/>
    </xf>
    <xf numFmtId="10" fontId="2" fillId="0" borderId="41" xfId="2" applyNumberFormat="1" applyFont="1" applyFill="1" applyBorder="1" applyAlignment="1">
      <alignment horizontal="center" vertical="center"/>
    </xf>
    <xf numFmtId="10" fontId="2" fillId="0" borderId="42" xfId="2" applyNumberFormat="1" applyFont="1" applyFill="1" applyBorder="1" applyAlignment="1">
      <alignment horizontal="center" vertical="center"/>
    </xf>
    <xf numFmtId="10" fontId="2" fillId="0" borderId="43" xfId="2" applyNumberFormat="1" applyFont="1" applyFill="1" applyBorder="1" applyAlignment="1">
      <alignment horizontal="center" vertical="center"/>
    </xf>
    <xf numFmtId="10" fontId="2" fillId="0" borderId="44" xfId="2" applyNumberFormat="1" applyFont="1" applyFill="1" applyBorder="1" applyAlignment="1">
      <alignment horizontal="center" vertical="center"/>
    </xf>
    <xf numFmtId="9" fontId="4" fillId="0" borderId="0" xfId="1" applyFont="1" applyBorder="1" applyAlignment="1">
      <alignment horizontal="center" vertical="center"/>
    </xf>
    <xf numFmtId="10" fontId="5" fillId="0" borderId="44" xfId="0" applyNumberFormat="1" applyFont="1" applyFill="1" applyBorder="1" applyAlignment="1">
      <alignment horizontal="right"/>
    </xf>
    <xf numFmtId="0" fontId="4" fillId="0" borderId="71" xfId="0" applyFont="1" applyFill="1" applyBorder="1"/>
    <xf numFmtId="0" fontId="4" fillId="0" borderId="74" xfId="0" applyFont="1" applyFill="1" applyBorder="1" applyAlignment="1">
      <alignment vertical="center"/>
    </xf>
    <xf numFmtId="0" fontId="0" fillId="0" borderId="18" xfId="0" applyBorder="1"/>
    <xf numFmtId="10" fontId="47" fillId="0" borderId="48" xfId="0" applyNumberFormat="1" applyFont="1" applyBorder="1"/>
    <xf numFmtId="10" fontId="47" fillId="0" borderId="75" xfId="0" applyNumberFormat="1" applyFont="1" applyBorder="1"/>
    <xf numFmtId="3" fontId="4" fillId="0" borderId="76" xfId="0" applyNumberFormat="1" applyFont="1" applyBorder="1" applyAlignment="1">
      <alignment horizontal="right" vertical="center"/>
    </xf>
    <xf numFmtId="0" fontId="5" fillId="0" borderId="0" xfId="0" applyFont="1"/>
    <xf numFmtId="3" fontId="29" fillId="0" borderId="0" xfId="0" applyNumberFormat="1" applyFont="1" applyFill="1" applyBorder="1" applyAlignment="1">
      <alignment horizontal="right"/>
    </xf>
    <xf numFmtId="9" fontId="4" fillId="0" borderId="0" xfId="1" applyFont="1" applyFill="1" applyBorder="1" applyAlignment="1">
      <alignment horizontal="right"/>
    </xf>
    <xf numFmtId="0" fontId="4" fillId="0" borderId="45" xfId="0" applyFont="1" applyFill="1" applyBorder="1"/>
    <xf numFmtId="9" fontId="4" fillId="0" borderId="63" xfId="1" applyFont="1" applyFill="1" applyBorder="1" applyAlignment="1">
      <alignment horizontal="right"/>
    </xf>
    <xf numFmtId="9" fontId="4" fillId="0" borderId="24" xfId="1" applyFont="1" applyFill="1" applyBorder="1" applyAlignment="1">
      <alignment horizontal="right"/>
    </xf>
    <xf numFmtId="0" fontId="4" fillId="0" borderId="10" xfId="0" applyFont="1" applyFill="1" applyBorder="1"/>
    <xf numFmtId="9" fontId="4" fillId="0" borderId="26" xfId="1" applyFont="1" applyFill="1" applyBorder="1" applyAlignment="1">
      <alignment horizontal="right"/>
    </xf>
    <xf numFmtId="0" fontId="4" fillId="0" borderId="46" xfId="0" applyFont="1" applyFill="1" applyBorder="1"/>
    <xf numFmtId="9" fontId="4" fillId="0" borderId="62" xfId="1" applyFont="1" applyFill="1" applyBorder="1" applyAlignment="1">
      <alignment horizontal="right"/>
    </xf>
    <xf numFmtId="9" fontId="4" fillId="0" borderId="30" xfId="1" applyFont="1" applyFill="1" applyBorder="1" applyAlignment="1">
      <alignment horizontal="right"/>
    </xf>
    <xf numFmtId="0" fontId="5" fillId="0" borderId="45" xfId="0" applyFont="1" applyBorder="1"/>
    <xf numFmtId="0" fontId="5" fillId="0" borderId="10" xfId="0" applyFont="1" applyBorder="1"/>
    <xf numFmtId="9" fontId="47" fillId="2" borderId="0" xfId="0" applyNumberFormat="1" applyFont="1" applyFill="1"/>
    <xf numFmtId="0" fontId="48" fillId="0" borderId="0" xfId="0" applyFont="1"/>
    <xf numFmtId="0" fontId="45" fillId="0" borderId="29" xfId="3" applyFont="1" applyBorder="1" applyAlignment="1">
      <alignment horizontal="left" vertical="center"/>
    </xf>
    <xf numFmtId="0" fontId="45" fillId="0" borderId="28" xfId="3" applyFont="1" applyBorder="1" applyAlignment="1">
      <alignment horizontal="left" vertical="center"/>
    </xf>
    <xf numFmtId="0" fontId="4" fillId="0" borderId="26" xfId="0" applyFont="1" applyFill="1" applyBorder="1"/>
    <xf numFmtId="0" fontId="4" fillId="0" borderId="30" xfId="0" applyFont="1" applyFill="1" applyBorder="1"/>
    <xf numFmtId="0" fontId="4" fillId="0" borderId="24" xfId="0" applyFont="1" applyFill="1" applyBorder="1"/>
    <xf numFmtId="0" fontId="45" fillId="0" borderId="80" xfId="3" applyFont="1" applyBorder="1" applyAlignment="1">
      <alignment horizontal="left" vertical="center"/>
    </xf>
    <xf numFmtId="0" fontId="28" fillId="0" borderId="81" xfId="0" applyFont="1" applyFill="1" applyBorder="1" applyAlignment="1">
      <alignment horizontal="center" vertical="center"/>
    </xf>
    <xf numFmtId="0" fontId="49" fillId="14" borderId="82" xfId="17" applyFont="1" applyFill="1" applyBorder="1"/>
    <xf numFmtId="3" fontId="50" fillId="14" borderId="0" xfId="8" applyNumberFormat="1" applyFont="1" applyFill="1" applyBorder="1" applyAlignment="1">
      <alignment horizontal="center"/>
    </xf>
    <xf numFmtId="3" fontId="50" fillId="14" borderId="83" xfId="8" applyNumberFormat="1" applyFont="1" applyFill="1" applyBorder="1" applyAlignment="1">
      <alignment horizontal="center"/>
    </xf>
    <xf numFmtId="0" fontId="23" fillId="14" borderId="82" xfId="8" applyFont="1" applyFill="1" applyBorder="1"/>
    <xf numFmtId="3" fontId="23" fillId="14" borderId="0" xfId="8" applyNumberFormat="1" applyFont="1" applyFill="1" applyBorder="1" applyAlignment="1">
      <alignment horizontal="center"/>
    </xf>
    <xf numFmtId="3" fontId="23" fillId="14" borderId="83" xfId="8" applyNumberFormat="1" applyFont="1" applyFill="1" applyBorder="1" applyAlignment="1">
      <alignment horizontal="center"/>
    </xf>
    <xf numFmtId="0" fontId="10" fillId="14" borderId="82" xfId="17" applyFont="1" applyFill="1" applyBorder="1"/>
    <xf numFmtId="173" fontId="10" fillId="14" borderId="0" xfId="17" applyNumberFormat="1" applyFont="1" applyFill="1" applyBorder="1" applyAlignment="1">
      <alignment horizontal="center"/>
    </xf>
    <xf numFmtId="173" fontId="10" fillId="14" borderId="0" xfId="17" applyNumberFormat="1" applyFont="1" applyFill="1" applyBorder="1"/>
    <xf numFmtId="173" fontId="10" fillId="14" borderId="83" xfId="17" applyNumberFormat="1" applyFont="1" applyFill="1" applyBorder="1"/>
    <xf numFmtId="0" fontId="28" fillId="0" borderId="80" xfId="0" applyFont="1" applyBorder="1"/>
    <xf numFmtId="172" fontId="28" fillId="0" borderId="81" xfId="16" applyNumberFormat="1" applyFont="1" applyBorder="1" applyAlignment="1">
      <alignment horizontal="right"/>
    </xf>
    <xf numFmtId="172" fontId="28" fillId="0" borderId="81" xfId="16" applyNumberFormat="1" applyFont="1" applyBorder="1"/>
    <xf numFmtId="172" fontId="28" fillId="0" borderId="84" xfId="16" applyNumberFormat="1" applyFont="1" applyBorder="1" applyAlignment="1">
      <alignment horizontal="right"/>
    </xf>
    <xf numFmtId="0" fontId="10" fillId="14" borderId="0" xfId="17" applyFont="1" applyFill="1" applyBorder="1"/>
    <xf numFmtId="0" fontId="10" fillId="14" borderId="83" xfId="17" applyFont="1" applyFill="1" applyBorder="1"/>
    <xf numFmtId="0" fontId="51" fillId="14" borderId="82" xfId="17" applyFont="1" applyFill="1" applyBorder="1" applyAlignment="1">
      <alignment vertical="center"/>
    </xf>
    <xf numFmtId="173" fontId="52" fillId="14" borderId="0" xfId="17" applyNumberFormat="1" applyFont="1" applyFill="1" applyBorder="1" applyAlignment="1">
      <alignment vertical="center"/>
    </xf>
    <xf numFmtId="173" fontId="52" fillId="14" borderId="83" xfId="17" applyNumberFormat="1" applyFont="1" applyFill="1" applyBorder="1" applyAlignment="1">
      <alignment vertical="center"/>
    </xf>
    <xf numFmtId="0" fontId="51" fillId="14" borderId="82" xfId="17" applyFont="1" applyFill="1" applyBorder="1"/>
    <xf numFmtId="3" fontId="52" fillId="14" borderId="0" xfId="8" applyNumberFormat="1" applyFont="1" applyFill="1" applyBorder="1" applyAlignment="1">
      <alignment horizontal="center"/>
    </xf>
    <xf numFmtId="0" fontId="28" fillId="0" borderId="84" xfId="0" applyFont="1" applyFill="1" applyBorder="1" applyAlignment="1">
      <alignment horizontal="center" vertical="center"/>
    </xf>
    <xf numFmtId="0" fontId="10" fillId="14" borderId="0" xfId="17" applyFont="1" applyFill="1" applyBorder="1" applyAlignment="1">
      <alignment horizontal="center"/>
    </xf>
    <xf numFmtId="0" fontId="10" fillId="14" borderId="83" xfId="17" applyFont="1" applyFill="1" applyBorder="1" applyAlignment="1">
      <alignment horizontal="center"/>
    </xf>
    <xf numFmtId="0" fontId="4" fillId="0" borderId="80" xfId="0" applyFont="1" applyBorder="1"/>
    <xf numFmtId="3" fontId="10" fillId="13" borderId="5" xfId="0" applyNumberFormat="1" applyFont="1" applyFill="1" applyBorder="1" applyAlignment="1">
      <alignment vertical="center"/>
    </xf>
    <xf numFmtId="0" fontId="41" fillId="2" borderId="9" xfId="0" applyFont="1" applyFill="1" applyBorder="1"/>
    <xf numFmtId="9" fontId="10" fillId="2" borderId="9" xfId="0" applyNumberFormat="1" applyFont="1" applyFill="1" applyBorder="1" applyAlignment="1">
      <alignment vertical="center"/>
    </xf>
    <xf numFmtId="0" fontId="41" fillId="2" borderId="17" xfId="0" applyFont="1" applyFill="1" applyBorder="1"/>
    <xf numFmtId="0" fontId="41" fillId="2" borderId="6" xfId="0" applyFont="1" applyFill="1" applyBorder="1"/>
    <xf numFmtId="9" fontId="10" fillId="2" borderId="6" xfId="0" applyNumberFormat="1" applyFont="1" applyFill="1" applyBorder="1" applyAlignment="1">
      <alignment vertical="center"/>
    </xf>
    <xf numFmtId="0" fontId="10" fillId="2" borderId="8" xfId="0" applyFont="1" applyFill="1" applyBorder="1" applyAlignment="1">
      <alignment horizontal="right" vertical="center"/>
    </xf>
    <xf numFmtId="0" fontId="41" fillId="2" borderId="8" xfId="0" applyFont="1" applyFill="1" applyBorder="1" applyAlignment="1">
      <alignment horizontal="right"/>
    </xf>
    <xf numFmtId="0" fontId="41" fillId="2" borderId="8" xfId="0" applyFont="1" applyFill="1" applyBorder="1"/>
    <xf numFmtId="0" fontId="41" fillId="2" borderId="47" xfId="0" applyFont="1" applyFill="1" applyBorder="1"/>
    <xf numFmtId="9" fontId="10" fillId="2" borderId="8" xfId="0" applyNumberFormat="1" applyFont="1" applyFill="1" applyBorder="1" applyAlignment="1">
      <alignment vertical="center"/>
    </xf>
    <xf numFmtId="9" fontId="10" fillId="2" borderId="8" xfId="0" applyNumberFormat="1" applyFont="1" applyFill="1" applyBorder="1" applyAlignment="1">
      <alignment horizontal="right" vertical="center"/>
    </xf>
    <xf numFmtId="3" fontId="23" fillId="2" borderId="0" xfId="8" applyNumberFormat="1" applyFont="1" applyFill="1" applyBorder="1" applyAlignment="1">
      <alignment horizontal="center"/>
    </xf>
    <xf numFmtId="3" fontId="23" fillId="2" borderId="83" xfId="8" applyNumberFormat="1" applyFont="1" applyFill="1" applyBorder="1" applyAlignment="1">
      <alignment horizontal="center"/>
    </xf>
    <xf numFmtId="0" fontId="28" fillId="0" borderId="85" xfId="0" applyFont="1" applyBorder="1"/>
    <xf numFmtId="172" fontId="28" fillId="0" borderId="86" xfId="16" applyNumberFormat="1" applyFont="1" applyBorder="1" applyAlignment="1">
      <alignment horizontal="right"/>
    </xf>
    <xf numFmtId="172" fontId="28" fillId="0" borderId="86" xfId="16" applyNumberFormat="1" applyFont="1" applyBorder="1"/>
    <xf numFmtId="172" fontId="28" fillId="0" borderId="87" xfId="16" applyNumberFormat="1" applyFont="1" applyBorder="1" applyAlignment="1">
      <alignment horizontal="right"/>
    </xf>
    <xf numFmtId="0" fontId="10" fillId="14" borderId="10" xfId="17" applyFont="1" applyFill="1" applyBorder="1"/>
    <xf numFmtId="0" fontId="10" fillId="14" borderId="26" xfId="17" applyFont="1" applyFill="1" applyBorder="1"/>
    <xf numFmtId="0" fontId="28" fillId="0" borderId="88" xfId="0" applyFont="1" applyBorder="1"/>
    <xf numFmtId="172" fontId="28" fillId="0" borderId="89" xfId="16" applyNumberFormat="1" applyFont="1" applyBorder="1" applyAlignment="1">
      <alignment horizontal="right"/>
    </xf>
    <xf numFmtId="172" fontId="28" fillId="0" borderId="89" xfId="16" applyNumberFormat="1" applyFont="1" applyBorder="1"/>
    <xf numFmtId="172" fontId="28" fillId="0" borderId="90" xfId="16" applyNumberFormat="1" applyFont="1" applyBorder="1" applyAlignment="1">
      <alignment horizontal="right"/>
    </xf>
    <xf numFmtId="0" fontId="41" fillId="2" borderId="7" xfId="0" applyFont="1" applyFill="1" applyBorder="1"/>
    <xf numFmtId="0" fontId="43" fillId="0" borderId="7" xfId="0" applyFont="1" applyFill="1" applyBorder="1" applyAlignment="1">
      <alignment horizontal="right" vertical="center"/>
    </xf>
    <xf numFmtId="0" fontId="41" fillId="6" borderId="7" xfId="0" applyFont="1" applyFill="1" applyBorder="1"/>
    <xf numFmtId="9" fontId="10" fillId="2" borderId="7" xfId="0" applyNumberFormat="1" applyFont="1" applyFill="1" applyBorder="1" applyAlignment="1">
      <alignment vertical="center"/>
    </xf>
    <xf numFmtId="0" fontId="10" fillId="0" borderId="7" xfId="0" applyFont="1" applyBorder="1" applyAlignment="1">
      <alignment horizontal="right" vertical="center"/>
    </xf>
    <xf numFmtId="0" fontId="43" fillId="0" borderId="68" xfId="0" applyFont="1" applyFill="1" applyBorder="1" applyAlignment="1">
      <alignment horizontal="right" vertical="center"/>
    </xf>
    <xf numFmtId="9" fontId="43" fillId="0" borderId="8" xfId="0" applyNumberFormat="1" applyFont="1" applyBorder="1" applyAlignment="1">
      <alignment horizontal="center" vertical="center"/>
    </xf>
    <xf numFmtId="9" fontId="43" fillId="0" borderId="9" xfId="0" applyNumberFormat="1" applyFont="1" applyBorder="1" applyAlignment="1">
      <alignment horizontal="center" vertical="center"/>
    </xf>
    <xf numFmtId="0" fontId="41" fillId="2" borderId="75" xfId="0" applyFont="1" applyFill="1" applyBorder="1"/>
    <xf numFmtId="9" fontId="43" fillId="0" borderId="6" xfId="0" applyNumberFormat="1" applyFont="1" applyBorder="1" applyAlignment="1">
      <alignment horizontal="center" vertical="center"/>
    </xf>
    <xf numFmtId="9" fontId="43" fillId="0" borderId="47" xfId="0" applyNumberFormat="1" applyFont="1" applyBorder="1" applyAlignment="1">
      <alignment horizontal="center" vertical="center"/>
    </xf>
    <xf numFmtId="9" fontId="43" fillId="0" borderId="28" xfId="0" applyNumberFormat="1" applyFont="1" applyBorder="1" applyAlignment="1">
      <alignment horizontal="center" vertical="center"/>
    </xf>
    <xf numFmtId="3" fontId="43" fillId="0" borderId="11" xfId="0" applyNumberFormat="1" applyFont="1" applyBorder="1" applyAlignment="1">
      <alignment horizontal="center" vertical="center"/>
    </xf>
    <xf numFmtId="9" fontId="43" fillId="0" borderId="11" xfId="0" applyNumberFormat="1" applyFont="1" applyBorder="1" applyAlignment="1">
      <alignment horizontal="center" vertical="center"/>
    </xf>
    <xf numFmtId="0" fontId="41" fillId="2" borderId="18" xfId="0" applyFont="1" applyFill="1" applyBorder="1"/>
    <xf numFmtId="9" fontId="43" fillId="6" borderId="5" xfId="0" applyNumberFormat="1" applyFont="1" applyFill="1" applyBorder="1" applyAlignment="1">
      <alignment horizontal="center" vertical="center"/>
    </xf>
    <xf numFmtId="3" fontId="43" fillId="6" borderId="5" xfId="0" applyNumberFormat="1" applyFont="1" applyFill="1" applyBorder="1" applyAlignment="1">
      <alignment horizontal="center" vertical="center"/>
    </xf>
    <xf numFmtId="0" fontId="43" fillId="6" borderId="5" xfId="0" applyFont="1" applyFill="1" applyBorder="1" applyAlignment="1">
      <alignment horizontal="center" vertical="center"/>
    </xf>
    <xf numFmtId="9" fontId="43" fillId="6" borderId="6" xfId="0" applyNumberFormat="1" applyFont="1" applyFill="1" applyBorder="1" applyAlignment="1">
      <alignment horizontal="center" vertical="center"/>
    </xf>
    <xf numFmtId="9" fontId="43" fillId="6" borderId="8" xfId="0" applyNumberFormat="1" applyFont="1" applyFill="1" applyBorder="1" applyAlignment="1">
      <alignment horizontal="center" vertical="center"/>
    </xf>
    <xf numFmtId="9" fontId="43" fillId="6" borderId="9" xfId="0" applyNumberFormat="1" applyFont="1" applyFill="1" applyBorder="1" applyAlignment="1">
      <alignment horizontal="center" vertical="center"/>
    </xf>
    <xf numFmtId="9" fontId="43" fillId="6" borderId="7" xfId="0" applyNumberFormat="1" applyFont="1" applyFill="1" applyBorder="1" applyAlignment="1">
      <alignment horizontal="center" vertical="center"/>
    </xf>
    <xf numFmtId="0" fontId="43" fillId="0" borderId="9" xfId="0" applyFont="1" applyFill="1" applyBorder="1" applyAlignment="1">
      <alignment horizontal="right" vertical="center"/>
    </xf>
    <xf numFmtId="9" fontId="43" fillId="0" borderId="32" xfId="0" applyNumberFormat="1" applyFont="1" applyBorder="1" applyAlignment="1">
      <alignment horizontal="center" vertical="center"/>
    </xf>
    <xf numFmtId="9" fontId="43" fillId="2" borderId="75" xfId="0" applyNumberFormat="1" applyFont="1" applyFill="1" applyBorder="1" applyAlignment="1">
      <alignment horizontal="center" vertical="center"/>
    </xf>
    <xf numFmtId="9" fontId="43" fillId="2" borderId="47" xfId="0" applyNumberFormat="1" applyFont="1" applyFill="1" applyBorder="1" applyAlignment="1">
      <alignment horizontal="center" vertical="center"/>
    </xf>
    <xf numFmtId="9" fontId="43" fillId="2" borderId="9" xfId="0" applyNumberFormat="1" applyFont="1" applyFill="1" applyBorder="1" applyAlignment="1">
      <alignment horizontal="center" vertical="center"/>
    </xf>
    <xf numFmtId="9" fontId="43" fillId="2" borderId="8" xfId="0" applyNumberFormat="1" applyFont="1" applyFill="1" applyBorder="1" applyAlignment="1">
      <alignment horizontal="center" vertical="center"/>
    </xf>
    <xf numFmtId="9" fontId="43" fillId="2" borderId="18" xfId="0" applyNumberFormat="1" applyFont="1" applyFill="1" applyBorder="1" applyAlignment="1">
      <alignment horizontal="center" vertical="center"/>
    </xf>
    <xf numFmtId="9" fontId="43" fillId="2" borderId="7" xfId="0" applyNumberFormat="1" applyFont="1" applyFill="1" applyBorder="1" applyAlignment="1">
      <alignment horizontal="center" vertical="center"/>
    </xf>
    <xf numFmtId="9" fontId="43" fillId="2" borderId="17" xfId="0" applyNumberFormat="1" applyFont="1" applyFill="1" applyBorder="1" applyAlignment="1">
      <alignment horizontal="center" vertical="center"/>
    </xf>
    <xf numFmtId="9" fontId="43" fillId="2" borderId="6" xfId="0" applyNumberFormat="1" applyFont="1" applyFill="1" applyBorder="1" applyAlignment="1">
      <alignment horizontal="center" vertical="center"/>
    </xf>
    <xf numFmtId="0" fontId="5" fillId="0" borderId="25" xfId="0" applyFont="1" applyBorder="1" applyAlignment="1">
      <alignment horizontal="left" vertical="center"/>
    </xf>
    <xf numFmtId="3" fontId="0" fillId="0" borderId="0" xfId="0" applyNumberFormat="1"/>
    <xf numFmtId="0" fontId="55" fillId="0" borderId="0" xfId="0" applyFont="1"/>
    <xf numFmtId="0" fontId="5" fillId="0" borderId="10" xfId="0" applyFont="1" applyBorder="1" applyAlignment="1">
      <alignment horizontal="left" vertical="center"/>
    </xf>
    <xf numFmtId="0" fontId="4" fillId="0" borderId="29" xfId="0" applyFont="1" applyBorder="1" applyAlignment="1">
      <alignment horizontal="left" vertical="center"/>
    </xf>
    <xf numFmtId="0" fontId="5" fillId="0" borderId="10" xfId="0" applyFont="1" applyBorder="1" applyAlignment="1">
      <alignment vertical="center"/>
    </xf>
    <xf numFmtId="9" fontId="4" fillId="0" borderId="11" xfId="1" applyFont="1" applyFill="1" applyBorder="1" applyAlignment="1">
      <alignment horizontal="center" vertical="center"/>
    </xf>
    <xf numFmtId="0" fontId="54" fillId="0" borderId="10" xfId="0" applyFont="1" applyBorder="1"/>
    <xf numFmtId="3" fontId="54" fillId="0" borderId="0" xfId="0" applyNumberFormat="1" applyFont="1" applyBorder="1"/>
    <xf numFmtId="3" fontId="54" fillId="0" borderId="26" xfId="0" applyNumberFormat="1" applyFont="1" applyBorder="1"/>
    <xf numFmtId="3" fontId="54" fillId="0" borderId="62" xfId="0" applyNumberFormat="1" applyFont="1" applyBorder="1"/>
    <xf numFmtId="3" fontId="54" fillId="0" borderId="30" xfId="0" applyNumberFormat="1" applyFont="1" applyBorder="1"/>
    <xf numFmtId="3" fontId="55" fillId="0" borderId="62" xfId="0" applyNumberFormat="1" applyFont="1" applyBorder="1"/>
    <xf numFmtId="3" fontId="55" fillId="0" borderId="30" xfId="0" applyNumberFormat="1" applyFont="1" applyBorder="1"/>
    <xf numFmtId="0" fontId="55" fillId="0" borderId="11" xfId="0" applyFont="1" applyBorder="1"/>
    <xf numFmtId="0" fontId="54" fillId="0" borderId="25" xfId="0" applyFont="1" applyBorder="1"/>
    <xf numFmtId="0" fontId="55" fillId="0" borderId="32" xfId="0" applyFont="1" applyBorder="1"/>
    <xf numFmtId="0" fontId="55" fillId="0" borderId="28" xfId="0" applyFont="1" applyBorder="1"/>
    <xf numFmtId="3" fontId="55" fillId="0" borderId="32" xfId="0" applyNumberFormat="1" applyFont="1" applyBorder="1"/>
    <xf numFmtId="3" fontId="55" fillId="0" borderId="28" xfId="0" applyNumberFormat="1" applyFont="1" applyBorder="1"/>
    <xf numFmtId="0" fontId="56" fillId="14" borderId="0" xfId="17" applyFont="1" applyFill="1"/>
    <xf numFmtId="0" fontId="49" fillId="0" borderId="0" xfId="18" applyFont="1" applyFill="1"/>
    <xf numFmtId="0" fontId="10" fillId="0" borderId="0" xfId="18" applyFont="1" applyFill="1"/>
    <xf numFmtId="173" fontId="57" fillId="0" borderId="0" xfId="17" applyNumberFormat="1" applyFont="1" applyFill="1" applyAlignment="1">
      <alignment horizontal="center"/>
    </xf>
    <xf numFmtId="3" fontId="10" fillId="0" borderId="0" xfId="18" applyNumberFormat="1" applyFont="1" applyFill="1"/>
    <xf numFmtId="0" fontId="58" fillId="14" borderId="0" xfId="17" applyFont="1" applyFill="1"/>
    <xf numFmtId="174" fontId="22" fillId="0" borderId="20" xfId="4" applyNumberFormat="1" applyFont="1" applyFill="1" applyBorder="1" applyAlignment="1">
      <alignment horizontal="left" vertical="center" wrapText="1"/>
    </xf>
    <xf numFmtId="14" fontId="22" fillId="0" borderId="21" xfId="4" applyNumberFormat="1" applyFont="1" applyFill="1" applyBorder="1" applyAlignment="1">
      <alignment horizontal="center" vertical="center" wrapText="1"/>
    </xf>
    <xf numFmtId="174" fontId="22" fillId="0" borderId="21" xfId="4" applyNumberFormat="1" applyFont="1" applyFill="1" applyBorder="1" applyAlignment="1">
      <alignment horizontal="center" vertical="center" wrapText="1"/>
    </xf>
    <xf numFmtId="49" fontId="50" fillId="0" borderId="2" xfId="5" applyNumberFormat="1" applyFont="1" applyFill="1" applyBorder="1" applyAlignment="1">
      <alignment horizontal="left" vertical="center" wrapText="1"/>
    </xf>
    <xf numFmtId="3" fontId="50" fillId="0" borderId="57" xfId="5" applyNumberFormat="1" applyFont="1" applyFill="1" applyBorder="1" applyAlignment="1">
      <alignment horizontal="center" vertical="center" wrapText="1"/>
    </xf>
    <xf numFmtId="3" fontId="60" fillId="0" borderId="57" xfId="18" applyNumberFormat="1" applyFont="1" applyFill="1" applyBorder="1" applyAlignment="1">
      <alignment horizontal="center"/>
    </xf>
    <xf numFmtId="3" fontId="50" fillId="0" borderId="0" xfId="5" applyNumberFormat="1" applyFont="1" applyFill="1" applyBorder="1" applyAlignment="1">
      <alignment horizontal="center" vertical="center" wrapText="1"/>
    </xf>
    <xf numFmtId="49" fontId="61" fillId="0" borderId="2" xfId="5" applyNumberFormat="1" applyFont="1" applyFill="1" applyBorder="1" applyAlignment="1">
      <alignment horizontal="left" vertical="center" wrapText="1"/>
    </xf>
    <xf numFmtId="3" fontId="23" fillId="0" borderId="0" xfId="5" applyNumberFormat="1" applyFont="1" applyFill="1" applyBorder="1" applyAlignment="1">
      <alignment horizontal="center" vertical="center" wrapText="1"/>
    </xf>
    <xf numFmtId="3" fontId="61" fillId="0" borderId="0" xfId="5" applyNumberFormat="1" applyFont="1" applyFill="1" applyBorder="1" applyAlignment="1">
      <alignment horizontal="center" vertical="center" wrapText="1"/>
    </xf>
    <xf numFmtId="3" fontId="23" fillId="0" borderId="55" xfId="5" applyNumberFormat="1" applyFont="1" applyFill="1" applyBorder="1" applyAlignment="1">
      <alignment horizontal="center" vertical="center" wrapText="1"/>
    </xf>
    <xf numFmtId="3" fontId="61" fillId="0" borderId="55" xfId="5" applyNumberFormat="1" applyFont="1" applyFill="1" applyBorder="1" applyAlignment="1">
      <alignment horizontal="center" vertical="center" wrapText="1"/>
    </xf>
    <xf numFmtId="0" fontId="62" fillId="14" borderId="20" xfId="8" applyFont="1" applyFill="1" applyBorder="1" applyAlignment="1">
      <alignment horizontal="center" wrapText="1"/>
    </xf>
    <xf numFmtId="3" fontId="62" fillId="14" borderId="21" xfId="8" applyNumberFormat="1" applyFont="1" applyFill="1" applyBorder="1" applyAlignment="1">
      <alignment horizontal="center" wrapText="1"/>
    </xf>
    <xf numFmtId="0" fontId="43" fillId="0" borderId="0" xfId="18" applyFont="1" applyFill="1"/>
    <xf numFmtId="0" fontId="43" fillId="0" borderId="0" xfId="18" applyFont="1" applyFill="1" applyAlignment="1">
      <alignment horizontal="center"/>
    </xf>
    <xf numFmtId="0" fontId="43" fillId="0" borderId="0" xfId="18" applyFont="1" applyFill="1" applyAlignment="1">
      <alignment horizontal="right"/>
    </xf>
    <xf numFmtId="0" fontId="43" fillId="0" borderId="0" xfId="6" applyNumberFormat="1" applyFont="1" applyFill="1" applyAlignment="1">
      <alignment horizontal="center"/>
    </xf>
    <xf numFmtId="1" fontId="43" fillId="0" borderId="0" xfId="18" applyNumberFormat="1" applyFont="1" applyFill="1" applyAlignment="1">
      <alignment horizontal="center"/>
    </xf>
    <xf numFmtId="3" fontId="10" fillId="0" borderId="0" xfId="18" applyNumberFormat="1" applyFont="1" applyFill="1" applyBorder="1"/>
    <xf numFmtId="0" fontId="10" fillId="0" borderId="0" xfId="8" applyFont="1" applyFill="1"/>
    <xf numFmtId="3" fontId="5" fillId="0" borderId="45" xfId="0" applyNumberFormat="1" applyFont="1" applyFill="1" applyBorder="1" applyAlignment="1">
      <alignment horizontal="right"/>
    </xf>
    <xf numFmtId="3" fontId="4" fillId="0" borderId="10" xfId="0" applyNumberFormat="1" applyFont="1" applyFill="1" applyBorder="1" applyAlignment="1">
      <alignment horizontal="right"/>
    </xf>
    <xf numFmtId="3" fontId="29" fillId="0" borderId="10" xfId="0" applyNumberFormat="1" applyFont="1" applyFill="1" applyBorder="1" applyAlignment="1">
      <alignment horizontal="right"/>
    </xf>
    <xf numFmtId="0" fontId="43" fillId="0" borderId="69" xfId="18" applyFont="1" applyFill="1" applyBorder="1" applyAlignment="1">
      <alignment horizontal="right"/>
    </xf>
    <xf numFmtId="0" fontId="43" fillId="0" borderId="70" xfId="18" applyFont="1" applyFill="1" applyBorder="1" applyAlignment="1">
      <alignment horizontal="right"/>
    </xf>
    <xf numFmtId="0" fontId="43" fillId="0" borderId="71" xfId="18" applyFont="1" applyFill="1" applyBorder="1" applyAlignment="1">
      <alignment horizontal="right"/>
    </xf>
    <xf numFmtId="0" fontId="43" fillId="0" borderId="0" xfId="18" applyFont="1" applyFill="1" applyBorder="1" applyAlignment="1">
      <alignment horizontal="right"/>
    </xf>
    <xf numFmtId="0" fontId="43" fillId="0" borderId="0" xfId="6" applyNumberFormat="1" applyFont="1" applyFill="1" applyBorder="1" applyAlignment="1">
      <alignment horizontal="center"/>
    </xf>
    <xf numFmtId="1" fontId="43" fillId="0" borderId="0" xfId="18" applyNumberFormat="1" applyFont="1" applyFill="1" applyBorder="1" applyAlignment="1">
      <alignment horizontal="center"/>
    </xf>
    <xf numFmtId="0" fontId="43" fillId="0" borderId="0" xfId="18" applyFont="1" applyFill="1" applyBorder="1" applyAlignment="1">
      <alignment horizontal="center"/>
    </xf>
    <xf numFmtId="9" fontId="55" fillId="0" borderId="0" xfId="0" applyNumberFormat="1" applyFont="1"/>
    <xf numFmtId="0" fontId="43" fillId="0" borderId="29" xfId="18" applyFont="1" applyFill="1" applyBorder="1" applyAlignment="1">
      <alignment horizontal="right"/>
    </xf>
    <xf numFmtId="0" fontId="0" fillId="0" borderId="32" xfId="0" applyBorder="1"/>
    <xf numFmtId="0" fontId="43" fillId="0" borderId="32" xfId="18" applyFont="1" applyFill="1" applyBorder="1" applyAlignment="1">
      <alignment horizontal="right"/>
    </xf>
    <xf numFmtId="0" fontId="43" fillId="0" borderId="28" xfId="18" applyFont="1" applyFill="1" applyBorder="1" applyAlignment="1">
      <alignment horizontal="right"/>
    </xf>
    <xf numFmtId="3" fontId="63" fillId="0" borderId="0" xfId="5" applyNumberFormat="1" applyFont="1" applyFill="1" applyBorder="1" applyAlignment="1">
      <alignment horizontal="center" vertical="center" wrapText="1"/>
    </xf>
    <xf numFmtId="3" fontId="50" fillId="0" borderId="21" xfId="5" applyNumberFormat="1" applyFont="1" applyFill="1" applyBorder="1" applyAlignment="1">
      <alignment horizontal="center" vertical="center" wrapText="1"/>
    </xf>
    <xf numFmtId="3" fontId="43" fillId="0" borderId="28" xfId="18" applyNumberFormat="1" applyFont="1" applyFill="1" applyBorder="1" applyAlignment="1">
      <alignment horizontal="right"/>
    </xf>
    <xf numFmtId="3" fontId="64" fillId="14" borderId="21" xfId="8" applyNumberFormat="1" applyFont="1" applyFill="1" applyBorder="1" applyAlignment="1" applyProtection="1">
      <alignment horizontal="center" wrapText="1"/>
    </xf>
    <xf numFmtId="3" fontId="64" fillId="14" borderId="21" xfId="8" applyNumberFormat="1" applyFont="1" applyFill="1" applyBorder="1" applyAlignment="1">
      <alignment horizontal="center" wrapText="1"/>
    </xf>
    <xf numFmtId="9" fontId="0" fillId="0" borderId="0" xfId="0" applyNumberFormat="1" applyBorder="1"/>
    <xf numFmtId="9" fontId="43" fillId="0" borderId="28" xfId="18" applyNumberFormat="1" applyFont="1" applyFill="1" applyBorder="1" applyAlignment="1">
      <alignment horizontal="right"/>
    </xf>
    <xf numFmtId="3" fontId="4" fillId="13" borderId="0" xfId="0" applyNumberFormat="1" applyFont="1" applyFill="1" applyBorder="1" applyAlignment="1">
      <alignment horizontal="right" vertical="center"/>
    </xf>
    <xf numFmtId="0" fontId="45" fillId="0" borderId="91" xfId="3" applyFont="1" applyBorder="1" applyAlignment="1">
      <alignment horizontal="left" vertical="center"/>
    </xf>
    <xf numFmtId="0" fontId="29" fillId="0" borderId="0" xfId="0" applyFont="1" applyFill="1" applyBorder="1" applyAlignment="1">
      <alignment horizontal="right" vertical="center" wrapText="1"/>
    </xf>
    <xf numFmtId="3" fontId="29" fillId="0" borderId="0" xfId="0" applyNumberFormat="1" applyFont="1" applyFill="1" applyBorder="1" applyAlignment="1">
      <alignment horizontal="right" vertical="center" wrapText="1"/>
    </xf>
    <xf numFmtId="3" fontId="29" fillId="0" borderId="0" xfId="0" applyNumberFormat="1" applyFont="1" applyFill="1" applyBorder="1" applyAlignment="1">
      <alignment horizontal="right" vertical="top" wrapText="1"/>
    </xf>
    <xf numFmtId="3" fontId="28" fillId="0" borderId="0" xfId="0" applyNumberFormat="1" applyFont="1" applyFill="1" applyBorder="1" applyAlignment="1">
      <alignment horizontal="right" vertical="top" wrapText="1"/>
    </xf>
    <xf numFmtId="3" fontId="54" fillId="0" borderId="45" xfId="0" applyNumberFormat="1" applyFont="1" applyBorder="1"/>
    <xf numFmtId="3" fontId="54" fillId="0" borderId="63" xfId="0" applyNumberFormat="1" applyFont="1" applyBorder="1"/>
    <xf numFmtId="3" fontId="54" fillId="0" borderId="24" xfId="0" applyNumberFormat="1" applyFont="1" applyBorder="1"/>
    <xf numFmtId="3" fontId="54" fillId="0" borderId="10" xfId="0" applyNumberFormat="1" applyFont="1" applyBorder="1"/>
    <xf numFmtId="3" fontId="54" fillId="0" borderId="46" xfId="0" applyNumberFormat="1" applyFont="1" applyBorder="1"/>
    <xf numFmtId="1" fontId="54" fillId="0" borderId="62" xfId="0" applyNumberFormat="1" applyFont="1" applyBorder="1"/>
    <xf numFmtId="1" fontId="54" fillId="0" borderId="30" xfId="0" applyNumberFormat="1" applyFont="1" applyBorder="1"/>
    <xf numFmtId="0" fontId="55" fillId="0" borderId="63" xfId="0" applyFont="1" applyBorder="1"/>
    <xf numFmtId="0" fontId="55" fillId="0" borderId="24" xfId="0" applyFont="1" applyBorder="1"/>
    <xf numFmtId="171" fontId="31" fillId="13" borderId="0" xfId="11" applyNumberFormat="1" applyFont="1" applyFill="1" applyBorder="1" applyAlignment="1">
      <alignment horizontal="left"/>
    </xf>
    <xf numFmtId="0" fontId="31" fillId="9" borderId="0" xfId="11" applyFont="1" applyFill="1" applyBorder="1" applyAlignment="1">
      <alignment horizontal="center"/>
    </xf>
    <xf numFmtId="0" fontId="31" fillId="9" borderId="45" xfId="11" applyFont="1" applyFill="1" applyBorder="1"/>
    <xf numFmtId="0" fontId="31" fillId="9" borderId="63" xfId="11" applyFont="1" applyFill="1" applyBorder="1" applyAlignment="1">
      <alignment horizontal="right"/>
    </xf>
    <xf numFmtId="0" fontId="31" fillId="9" borderId="24" xfId="11" applyFont="1" applyFill="1" applyBorder="1" applyAlignment="1">
      <alignment horizontal="right"/>
    </xf>
    <xf numFmtId="0" fontId="31" fillId="9" borderId="46" xfId="11" applyFont="1" applyFill="1" applyBorder="1"/>
    <xf numFmtId="0" fontId="31" fillId="9" borderId="62" xfId="11" applyFont="1" applyFill="1" applyBorder="1" applyAlignment="1">
      <alignment horizontal="right"/>
    </xf>
    <xf numFmtId="176" fontId="31" fillId="9" borderId="30" xfId="11" applyNumberFormat="1" applyFont="1" applyFill="1" applyBorder="1" applyAlignment="1">
      <alignment horizontal="right"/>
    </xf>
    <xf numFmtId="1" fontId="65" fillId="0" borderId="0" xfId="11" applyNumberFormat="1" applyFont="1" applyBorder="1" applyAlignment="1">
      <alignment wrapText="1"/>
    </xf>
    <xf numFmtId="0" fontId="65" fillId="0" borderId="0" xfId="11" applyFont="1" applyBorder="1"/>
    <xf numFmtId="3" fontId="46" fillId="13" borderId="0" xfId="11" applyNumberFormat="1" applyFont="1" applyFill="1" applyBorder="1" applyAlignment="1" applyProtection="1">
      <alignment horizontal="left"/>
      <protection locked="0"/>
    </xf>
    <xf numFmtId="0" fontId="46" fillId="13" borderId="0" xfId="11" applyFont="1" applyFill="1" applyBorder="1" applyAlignment="1" applyProtection="1">
      <alignment horizontal="left"/>
      <protection locked="0"/>
    </xf>
    <xf numFmtId="0" fontId="31" fillId="13" borderId="0" xfId="11" applyFont="1" applyFill="1" applyBorder="1" applyAlignment="1">
      <alignment horizontal="left"/>
    </xf>
    <xf numFmtId="0" fontId="31" fillId="13" borderId="0" xfId="11" applyFont="1" applyFill="1" applyBorder="1"/>
    <xf numFmtId="0" fontId="38" fillId="13" borderId="0" xfId="11" applyFont="1" applyFill="1" applyBorder="1" applyAlignment="1">
      <alignment horizontal="right"/>
    </xf>
    <xf numFmtId="0" fontId="66" fillId="16" borderId="15" xfId="12" applyFont="1" applyFill="1" applyBorder="1" applyAlignment="1" applyProtection="1">
      <alignment horizontal="center" vertical="center" wrapText="1"/>
    </xf>
    <xf numFmtId="0" fontId="46" fillId="9" borderId="5" xfId="11" applyFont="1" applyFill="1" applyBorder="1" applyAlignment="1">
      <alignment horizontal="left"/>
    </xf>
    <xf numFmtId="171" fontId="46" fillId="13" borderId="5" xfId="11" applyNumberFormat="1" applyFont="1" applyFill="1" applyBorder="1" applyAlignment="1">
      <alignment horizontal="left"/>
    </xf>
    <xf numFmtId="0" fontId="46" fillId="9" borderId="5" xfId="11" applyFont="1" applyFill="1" applyBorder="1" applyAlignment="1">
      <alignment horizontal="right"/>
    </xf>
    <xf numFmtId="14" fontId="46" fillId="9" borderId="5" xfId="11" applyNumberFormat="1" applyFont="1" applyFill="1" applyBorder="1" applyAlignment="1">
      <alignment horizontal="left"/>
    </xf>
    <xf numFmtId="0" fontId="0" fillId="13" borderId="0" xfId="0" applyFill="1"/>
    <xf numFmtId="0" fontId="4" fillId="0" borderId="13" xfId="0" applyFont="1" applyFill="1" applyBorder="1" applyAlignment="1">
      <alignment horizontal="center"/>
    </xf>
    <xf numFmtId="0" fontId="4" fillId="0" borderId="14" xfId="0" applyFont="1" applyFill="1" applyBorder="1" applyAlignment="1">
      <alignment horizontal="center"/>
    </xf>
    <xf numFmtId="0" fontId="28" fillId="0" borderId="15" xfId="0" applyFont="1" applyFill="1" applyBorder="1" applyAlignment="1">
      <alignment horizontal="left" vertical="top" wrapText="1"/>
    </xf>
    <xf numFmtId="0" fontId="29" fillId="0" borderId="16" xfId="0" applyFont="1" applyFill="1" applyBorder="1" applyAlignment="1">
      <alignment horizontal="right" vertical="center" wrapText="1"/>
    </xf>
    <xf numFmtId="0" fontId="29" fillId="0" borderId="15" xfId="0" applyFont="1" applyFill="1" applyBorder="1" applyAlignment="1">
      <alignment horizontal="left" vertical="top" wrapText="1"/>
    </xf>
    <xf numFmtId="3" fontId="29" fillId="0" borderId="16" xfId="0" applyNumberFormat="1" applyFont="1" applyFill="1" applyBorder="1" applyAlignment="1">
      <alignment horizontal="right" vertical="top" wrapText="1"/>
    </xf>
    <xf numFmtId="3" fontId="28" fillId="0" borderId="16" xfId="0" applyNumberFormat="1" applyFont="1" applyFill="1" applyBorder="1" applyAlignment="1">
      <alignment horizontal="right" vertical="top" wrapText="1"/>
    </xf>
    <xf numFmtId="0" fontId="5" fillId="0" borderId="15" xfId="3" applyFont="1" applyBorder="1" applyAlignment="1">
      <alignment horizontal="left" wrapText="1"/>
    </xf>
    <xf numFmtId="0" fontId="28" fillId="15" borderId="17" xfId="0" applyFont="1" applyFill="1" applyBorder="1" applyAlignment="1">
      <alignment horizontal="left" vertical="top" wrapText="1"/>
    </xf>
    <xf numFmtId="3" fontId="28" fillId="15" borderId="4" xfId="0" applyNumberFormat="1" applyFont="1" applyFill="1" applyBorder="1" applyAlignment="1">
      <alignment horizontal="right" vertical="top" wrapText="1"/>
    </xf>
    <xf numFmtId="3" fontId="28" fillId="15" borderId="18" xfId="0" applyNumberFormat="1" applyFont="1" applyFill="1" applyBorder="1" applyAlignment="1">
      <alignment horizontal="right" vertical="top" wrapText="1"/>
    </xf>
    <xf numFmtId="0" fontId="45" fillId="0" borderId="6" xfId="3" applyFont="1" applyBorder="1" applyAlignment="1">
      <alignment horizontal="left" vertical="center"/>
    </xf>
    <xf numFmtId="0" fontId="4" fillId="0" borderId="19" xfId="0" applyFont="1" applyFill="1" applyBorder="1" applyAlignment="1">
      <alignment horizontal="center"/>
    </xf>
    <xf numFmtId="0" fontId="4" fillId="0" borderId="6" xfId="0" applyFont="1" applyFill="1" applyBorder="1" applyAlignment="1">
      <alignment horizontal="center"/>
    </xf>
    <xf numFmtId="0" fontId="4" fillId="0" borderId="7" xfId="0" applyFont="1" applyFill="1" applyBorder="1" applyAlignment="1">
      <alignment horizontal="center"/>
    </xf>
    <xf numFmtId="3" fontId="29" fillId="0" borderId="16" xfId="0" applyNumberFormat="1" applyFont="1" applyFill="1" applyBorder="1" applyAlignment="1">
      <alignment horizontal="right" vertical="center" wrapText="1"/>
    </xf>
    <xf numFmtId="0" fontId="28" fillId="15" borderId="93" xfId="0" applyFont="1" applyFill="1" applyBorder="1" applyAlignment="1">
      <alignment horizontal="left" vertical="top" wrapText="1"/>
    </xf>
    <xf numFmtId="3" fontId="28" fillId="15" borderId="94" xfId="0" applyNumberFormat="1" applyFont="1" applyFill="1" applyBorder="1" applyAlignment="1">
      <alignment horizontal="right" vertical="top" wrapText="1"/>
    </xf>
    <xf numFmtId="3" fontId="28" fillId="15" borderId="95" xfId="0" applyNumberFormat="1" applyFont="1" applyFill="1" applyBorder="1" applyAlignment="1">
      <alignment horizontal="right" vertical="top" wrapText="1"/>
    </xf>
    <xf numFmtId="0" fontId="4" fillId="0" borderId="12" xfId="0" applyFont="1" applyFill="1" applyBorder="1" applyAlignment="1">
      <alignment horizontal="left" vertical="top"/>
    </xf>
    <xf numFmtId="0" fontId="0" fillId="0" borderId="15" xfId="0" applyBorder="1"/>
    <xf numFmtId="0" fontId="0" fillId="0" borderId="16" xfId="0" applyBorder="1"/>
    <xf numFmtId="0" fontId="54" fillId="13" borderId="0" xfId="0" applyFont="1" applyFill="1"/>
    <xf numFmtId="9" fontId="54" fillId="2" borderId="0" xfId="0" applyNumberFormat="1" applyFont="1" applyFill="1"/>
    <xf numFmtId="0" fontId="28" fillId="0" borderId="92" xfId="0" applyFont="1" applyFill="1" applyBorder="1" applyAlignment="1">
      <alignment horizontal="center"/>
    </xf>
    <xf numFmtId="0" fontId="28" fillId="0" borderId="2" xfId="0" applyFont="1" applyFill="1" applyBorder="1" applyAlignment="1">
      <alignment vertical="center"/>
    </xf>
    <xf numFmtId="0" fontId="28" fillId="0" borderId="0" xfId="0" applyFont="1" applyFill="1" applyBorder="1" applyAlignment="1">
      <alignment vertical="center"/>
    </xf>
    <xf numFmtId="0" fontId="29" fillId="0" borderId="0" xfId="0" applyFont="1" applyFill="1" applyBorder="1" applyAlignment="1">
      <alignment vertical="center"/>
    </xf>
    <xf numFmtId="0" fontId="29" fillId="0" borderId="2" xfId="0" applyFont="1" applyFill="1" applyBorder="1" applyAlignment="1">
      <alignment vertical="center"/>
    </xf>
    <xf numFmtId="3" fontId="29" fillId="0" borderId="0" xfId="0" applyNumberFormat="1" applyFont="1" applyFill="1" applyBorder="1" applyAlignment="1">
      <alignment vertical="center"/>
    </xf>
    <xf numFmtId="3" fontId="28" fillId="0" borderId="0" xfId="0" applyNumberFormat="1" applyFont="1" applyFill="1" applyBorder="1" applyAlignment="1">
      <alignment vertical="center"/>
    </xf>
    <xf numFmtId="0" fontId="67" fillId="0" borderId="2" xfId="0" applyFont="1" applyFill="1" applyBorder="1" applyAlignment="1">
      <alignment vertical="center"/>
    </xf>
    <xf numFmtId="0" fontId="67" fillId="0" borderId="0" xfId="0" applyFont="1" applyFill="1" applyBorder="1" applyAlignment="1">
      <alignment vertical="center"/>
    </xf>
    <xf numFmtId="3" fontId="67" fillId="0" borderId="0" xfId="0" applyNumberFormat="1" applyFont="1" applyFill="1" applyBorder="1" applyAlignment="1">
      <alignment vertical="center"/>
    </xf>
    <xf numFmtId="0" fontId="28" fillId="0" borderId="20" xfId="0" applyFont="1" applyFill="1" applyBorder="1" applyAlignment="1">
      <alignment vertical="center"/>
    </xf>
    <xf numFmtId="3" fontId="28" fillId="0" borderId="21" xfId="0" applyNumberFormat="1" applyFont="1" applyFill="1" applyBorder="1" applyAlignment="1">
      <alignment vertical="center"/>
    </xf>
    <xf numFmtId="3" fontId="28" fillId="0" borderId="22" xfId="0" applyNumberFormat="1" applyFont="1" applyFill="1" applyBorder="1" applyAlignment="1">
      <alignment vertical="center"/>
    </xf>
    <xf numFmtId="0" fontId="28" fillId="0" borderId="21" xfId="0" applyFont="1" applyFill="1" applyBorder="1" applyAlignment="1">
      <alignment vertical="center"/>
    </xf>
    <xf numFmtId="0" fontId="5" fillId="0" borderId="0" xfId="0" applyFont="1" applyFill="1" applyBorder="1" applyAlignment="1">
      <alignment vertical="center"/>
    </xf>
    <xf numFmtId="3" fontId="29" fillId="0" borderId="0" xfId="0" applyNumberFormat="1" applyFont="1" applyFill="1" applyBorder="1" applyAlignment="1">
      <alignment horizontal="right" vertical="center"/>
    </xf>
    <xf numFmtId="3" fontId="41" fillId="0" borderId="0" xfId="0" applyNumberFormat="1" applyFont="1"/>
    <xf numFmtId="3" fontId="0" fillId="13" borderId="0" xfId="0" applyNumberFormat="1" applyFill="1"/>
    <xf numFmtId="1" fontId="0" fillId="13" borderId="0" xfId="0" applyNumberFormat="1" applyFill="1"/>
    <xf numFmtId="0" fontId="28" fillId="0" borderId="12" xfId="0" applyFont="1" applyFill="1" applyBorder="1" applyAlignment="1">
      <alignment horizontal="left" vertical="top" wrapText="1"/>
    </xf>
    <xf numFmtId="0" fontId="29" fillId="0" borderId="13" xfId="0" applyFont="1" applyFill="1" applyBorder="1" applyAlignment="1">
      <alignment horizontal="right" vertical="center" wrapText="1"/>
    </xf>
    <xf numFmtId="0" fontId="29" fillId="0" borderId="14" xfId="0" applyFont="1" applyFill="1" applyBorder="1" applyAlignment="1">
      <alignment horizontal="right" vertical="center" wrapText="1"/>
    </xf>
    <xf numFmtId="0" fontId="0" fillId="0" borderId="96" xfId="0" applyBorder="1"/>
    <xf numFmtId="0" fontId="0" fillId="0" borderId="38" xfId="0" applyBorder="1"/>
    <xf numFmtId="3" fontId="0" fillId="0" borderId="48" xfId="0" applyNumberFormat="1" applyBorder="1"/>
    <xf numFmtId="3" fontId="48" fillId="0" borderId="5" xfId="0" applyNumberFormat="1" applyFont="1" applyBorder="1"/>
    <xf numFmtId="3" fontId="29" fillId="13" borderId="0" xfId="0" applyNumberFormat="1" applyFont="1" applyFill="1" applyBorder="1" applyAlignment="1">
      <alignment vertical="center"/>
    </xf>
    <xf numFmtId="0" fontId="47" fillId="0" borderId="15" xfId="0" applyFont="1" applyBorder="1"/>
    <xf numFmtId="0" fontId="4" fillId="0" borderId="21" xfId="0" applyFont="1" applyFill="1" applyBorder="1" applyAlignment="1">
      <alignment horizontal="center" vertical="center"/>
    </xf>
    <xf numFmtId="0" fontId="5" fillId="0" borderId="0" xfId="0" applyFont="1" applyBorder="1"/>
    <xf numFmtId="3" fontId="29" fillId="0" borderId="0" xfId="0" applyNumberFormat="1" applyFont="1" applyFill="1" applyBorder="1"/>
    <xf numFmtId="3" fontId="28" fillId="0" borderId="97" xfId="0" applyNumberFormat="1" applyFont="1" applyFill="1" applyBorder="1"/>
    <xf numFmtId="3" fontId="5" fillId="0" borderId="0" xfId="0" applyNumberFormat="1" applyFont="1" applyBorder="1"/>
    <xf numFmtId="3" fontId="28" fillId="0" borderId="98" xfId="0" applyNumberFormat="1" applyFont="1" applyFill="1" applyBorder="1"/>
    <xf numFmtId="0" fontId="29" fillId="0" borderId="10" xfId="0" applyFont="1" applyBorder="1"/>
    <xf numFmtId="3" fontId="5" fillId="0" borderId="26" xfId="0" applyNumberFormat="1" applyFont="1" applyFill="1" applyBorder="1"/>
    <xf numFmtId="3" fontId="29" fillId="0" borderId="26" xfId="0" applyNumberFormat="1" applyFont="1" applyFill="1" applyBorder="1"/>
    <xf numFmtId="0" fontId="4" fillId="0" borderId="102" xfId="0" applyFont="1" applyBorder="1"/>
    <xf numFmtId="3" fontId="28" fillId="0" borderId="103" xfId="0" applyNumberFormat="1" applyFont="1" applyFill="1" applyBorder="1"/>
    <xf numFmtId="3" fontId="28" fillId="0" borderId="104" xfId="0" applyNumberFormat="1" applyFont="1" applyFill="1" applyBorder="1"/>
    <xf numFmtId="0" fontId="4" fillId="0" borderId="105" xfId="0" applyFont="1" applyBorder="1"/>
    <xf numFmtId="3" fontId="28" fillId="0" borderId="106" xfId="0" applyNumberFormat="1" applyFont="1" applyFill="1" applyBorder="1"/>
    <xf numFmtId="3" fontId="28" fillId="0" borderId="107" xfId="0" applyNumberFormat="1" applyFont="1" applyFill="1" applyBorder="1"/>
    <xf numFmtId="0" fontId="4" fillId="0" borderId="66" xfId="0" applyFont="1" applyFill="1" applyBorder="1" applyAlignment="1">
      <alignment horizontal="center"/>
    </xf>
    <xf numFmtId="0" fontId="43" fillId="0" borderId="5" xfId="18" applyFont="1" applyFill="1" applyBorder="1" applyAlignment="1">
      <alignment horizontal="right"/>
    </xf>
    <xf numFmtId="0" fontId="5" fillId="0" borderId="62" xfId="0" applyFont="1" applyFill="1" applyBorder="1"/>
    <xf numFmtId="3" fontId="4" fillId="0" borderId="62" xfId="0" applyNumberFormat="1" applyFont="1" applyFill="1" applyBorder="1" applyAlignment="1">
      <alignment horizontal="right"/>
    </xf>
    <xf numFmtId="3" fontId="4" fillId="0" borderId="30" xfId="0" applyNumberFormat="1" applyFont="1" applyFill="1" applyBorder="1" applyAlignment="1">
      <alignment horizontal="right"/>
    </xf>
    <xf numFmtId="0" fontId="5" fillId="0" borderId="63" xfId="0" applyFont="1" applyBorder="1"/>
    <xf numFmtId="0" fontId="29" fillId="0" borderId="0" xfId="0" applyFont="1" applyFill="1" applyBorder="1"/>
    <xf numFmtId="3" fontId="13" fillId="0" borderId="0" xfId="3" applyNumberFormat="1" applyFont="1"/>
    <xf numFmtId="0" fontId="47" fillId="2" borderId="0" xfId="0" applyFont="1" applyFill="1"/>
    <xf numFmtId="0" fontId="13" fillId="0" borderId="63" xfId="3" applyFont="1" applyBorder="1"/>
    <xf numFmtId="0" fontId="13" fillId="0" borderId="108" xfId="3" applyFont="1" applyBorder="1"/>
    <xf numFmtId="0" fontId="13" fillId="0" borderId="109" xfId="3" applyFont="1" applyBorder="1"/>
    <xf numFmtId="0" fontId="13" fillId="0" borderId="47" xfId="3" applyFont="1" applyBorder="1"/>
    <xf numFmtId="0" fontId="13" fillId="0" borderId="108" xfId="3" applyFont="1" applyBorder="1" applyAlignment="1">
      <alignment wrapText="1"/>
    </xf>
    <xf numFmtId="0" fontId="13" fillId="0" borderId="109" xfId="3" applyFont="1" applyBorder="1" applyAlignment="1">
      <alignment wrapText="1"/>
    </xf>
    <xf numFmtId="0" fontId="13" fillId="0" borderId="47" xfId="3" applyFont="1" applyBorder="1" applyAlignment="1">
      <alignment wrapText="1"/>
    </xf>
    <xf numFmtId="0" fontId="13" fillId="0" borderId="62" xfId="3" applyFont="1" applyBorder="1"/>
    <xf numFmtId="0" fontId="13" fillId="13" borderId="0" xfId="3" applyFont="1" applyFill="1" applyBorder="1"/>
    <xf numFmtId="0" fontId="14" fillId="13" borderId="0" xfId="3" applyFont="1" applyFill="1" applyBorder="1"/>
    <xf numFmtId="0" fontId="11" fillId="13" borderId="0" xfId="3" applyFill="1" applyBorder="1"/>
    <xf numFmtId="0" fontId="16" fillId="13" borderId="0" xfId="3" applyFont="1" applyFill="1" applyBorder="1" applyAlignment="1">
      <alignment horizontal="center"/>
    </xf>
    <xf numFmtId="0" fontId="14" fillId="13" borderId="0" xfId="3" applyFont="1" applyFill="1" applyBorder="1" applyAlignment="1">
      <alignment horizontal="center"/>
    </xf>
    <xf numFmtId="2" fontId="13" fillId="0" borderId="23" xfId="3" applyNumberFormat="1" applyFont="1" applyBorder="1"/>
    <xf numFmtId="2" fontId="13" fillId="0" borderId="25" xfId="3" applyNumberFormat="1" applyFont="1" applyBorder="1"/>
    <xf numFmtId="0" fontId="13" fillId="0" borderId="25" xfId="3" applyFont="1" applyBorder="1"/>
    <xf numFmtId="0" fontId="13" fillId="0" borderId="27" xfId="3" applyFont="1" applyBorder="1"/>
    <xf numFmtId="0" fontId="17" fillId="13" borderId="0" xfId="3" applyFont="1" applyFill="1" applyBorder="1" applyAlignment="1">
      <alignment horizontal="center"/>
    </xf>
    <xf numFmtId="0" fontId="5" fillId="13" borderId="0" xfId="3" applyFont="1" applyFill="1" applyBorder="1"/>
    <xf numFmtId="0" fontId="19" fillId="13" borderId="0" xfId="3" applyFont="1" applyFill="1" applyBorder="1"/>
    <xf numFmtId="0" fontId="5" fillId="13" borderId="0" xfId="3" applyNumberFormat="1" applyFont="1" applyFill="1" applyBorder="1" applyAlignment="1">
      <alignment horizontal="center"/>
    </xf>
    <xf numFmtId="0" fontId="46" fillId="9" borderId="48" xfId="11" applyFont="1" applyFill="1" applyBorder="1" applyAlignment="1">
      <alignment horizontal="right"/>
    </xf>
    <xf numFmtId="0" fontId="46" fillId="9" borderId="48" xfId="11" applyFont="1" applyFill="1" applyBorder="1" applyAlignment="1">
      <alignment horizontal="left"/>
    </xf>
    <xf numFmtId="0" fontId="31" fillId="0" borderId="0" xfId="11" applyFont="1" applyBorder="1" applyAlignment="1">
      <alignment horizontal="right"/>
    </xf>
    <xf numFmtId="0" fontId="31" fillId="0" borderId="5" xfId="11" applyFont="1" applyBorder="1"/>
    <xf numFmtId="0" fontId="31" fillId="9" borderId="5" xfId="11" applyFont="1" applyFill="1" applyBorder="1" applyAlignment="1">
      <alignment horizontal="right"/>
    </xf>
    <xf numFmtId="0" fontId="31" fillId="0" borderId="5" xfId="11" applyFont="1" applyBorder="1" applyAlignment="1">
      <alignment horizontal="right"/>
    </xf>
    <xf numFmtId="170" fontId="38" fillId="8" borderId="41" xfId="14" applyNumberFormat="1" applyFont="1" applyBorder="1" applyAlignment="1">
      <alignment horizontal="left"/>
    </xf>
    <xf numFmtId="0" fontId="31" fillId="0" borderId="9" xfId="11" applyFont="1" applyBorder="1"/>
    <xf numFmtId="0" fontId="31" fillId="0" borderId="44" xfId="11" applyFont="1" applyBorder="1"/>
    <xf numFmtId="0" fontId="31" fillId="0" borderId="67" xfId="11" applyFont="1" applyBorder="1"/>
    <xf numFmtId="0" fontId="31" fillId="9" borderId="69" xfId="11" applyFont="1" applyFill="1" applyBorder="1" applyAlignment="1">
      <alignment horizontal="right"/>
    </xf>
    <xf numFmtId="0" fontId="31" fillId="9" borderId="70" xfId="11" applyFont="1" applyFill="1" applyBorder="1" applyAlignment="1">
      <alignment horizontal="right"/>
    </xf>
    <xf numFmtId="0" fontId="31" fillId="9" borderId="71" xfId="11" applyFont="1" applyFill="1" applyBorder="1" applyAlignment="1">
      <alignment horizontal="right"/>
    </xf>
    <xf numFmtId="3" fontId="5" fillId="0" borderId="25" xfId="0" applyNumberFormat="1" applyFont="1" applyBorder="1" applyAlignment="1">
      <alignment horizontal="right" vertical="center"/>
    </xf>
    <xf numFmtId="0" fontId="4" fillId="0" borderId="0" xfId="0" applyFont="1" applyBorder="1" applyAlignment="1">
      <alignment horizontal="center" vertical="center"/>
    </xf>
    <xf numFmtId="9" fontId="4" fillId="0" borderId="0" xfId="1" applyFont="1" applyBorder="1" applyAlignment="1">
      <alignment horizontal="right" vertical="center"/>
    </xf>
    <xf numFmtId="10" fontId="4" fillId="0" borderId="0" xfId="1" applyNumberFormat="1" applyFont="1" applyBorder="1" applyAlignment="1">
      <alignment horizontal="right" vertical="center"/>
    </xf>
    <xf numFmtId="9" fontId="4" fillId="0" borderId="0" xfId="0" applyNumberFormat="1" applyFont="1" applyBorder="1" applyAlignment="1">
      <alignment horizontal="right" vertical="center"/>
    </xf>
    <xf numFmtId="0" fontId="4" fillId="0" borderId="110" xfId="0" applyFont="1" applyBorder="1" applyAlignment="1">
      <alignment horizontal="center" vertical="center"/>
    </xf>
    <xf numFmtId="9" fontId="4" fillId="0" borderId="24" xfId="1" applyFont="1" applyBorder="1" applyAlignment="1">
      <alignment horizontal="center" vertical="center"/>
    </xf>
    <xf numFmtId="3" fontId="4" fillId="0" borderId="111" xfId="0" applyNumberFormat="1" applyFont="1" applyBorder="1" applyAlignment="1">
      <alignment horizontal="right" vertical="center"/>
    </xf>
    <xf numFmtId="9" fontId="4" fillId="0" borderId="112" xfId="0" applyNumberFormat="1" applyFont="1" applyBorder="1" applyAlignment="1">
      <alignment horizontal="right" vertical="center"/>
    </xf>
    <xf numFmtId="3" fontId="5" fillId="13" borderId="0" xfId="0" applyNumberFormat="1" applyFont="1" applyFill="1" applyBorder="1" applyAlignment="1">
      <alignment horizontal="right" vertical="center"/>
    </xf>
    <xf numFmtId="3" fontId="5" fillId="13" borderId="0" xfId="0" applyNumberFormat="1" applyFont="1" applyFill="1" applyBorder="1" applyAlignment="1"/>
    <xf numFmtId="0" fontId="5" fillId="13" borderId="0" xfId="0" applyFont="1" applyFill="1" applyBorder="1" applyAlignment="1"/>
    <xf numFmtId="0" fontId="5" fillId="0" borderId="114" xfId="0" applyFont="1" applyBorder="1" applyAlignment="1"/>
    <xf numFmtId="0" fontId="0" fillId="13" borderId="0" xfId="0" applyFill="1" applyBorder="1"/>
    <xf numFmtId="0" fontId="4" fillId="13" borderId="0" xfId="0" applyFont="1" applyFill="1" applyBorder="1" applyAlignment="1">
      <alignment horizontal="center" vertical="center"/>
    </xf>
    <xf numFmtId="9" fontId="4" fillId="13" borderId="0" xfId="1" applyFont="1" applyFill="1" applyBorder="1" applyAlignment="1">
      <alignment horizontal="center" vertical="center"/>
    </xf>
    <xf numFmtId="10" fontId="4" fillId="13" borderId="0" xfId="1" applyNumberFormat="1" applyFont="1" applyFill="1" applyBorder="1" applyAlignment="1">
      <alignment horizontal="right" vertical="center"/>
    </xf>
    <xf numFmtId="9" fontId="5" fillId="13" borderId="0" xfId="1" applyFont="1" applyFill="1" applyBorder="1" applyAlignment="1">
      <alignment horizontal="right" vertical="center"/>
    </xf>
    <xf numFmtId="9" fontId="4" fillId="13" borderId="0" xfId="1" applyFont="1" applyFill="1" applyBorder="1" applyAlignment="1">
      <alignment horizontal="right" vertical="center"/>
    </xf>
    <xf numFmtId="9" fontId="4" fillId="13" borderId="0" xfId="0" applyNumberFormat="1" applyFont="1" applyFill="1" applyBorder="1" applyAlignment="1"/>
    <xf numFmtId="0" fontId="4" fillId="0" borderId="113" xfId="0" applyFont="1" applyBorder="1" applyAlignment="1">
      <alignment horizontal="left" vertical="center"/>
    </xf>
    <xf numFmtId="3" fontId="4" fillId="0" borderId="114" xfId="0" applyNumberFormat="1" applyFont="1" applyBorder="1" applyAlignment="1">
      <alignment horizontal="left" vertical="center"/>
    </xf>
    <xf numFmtId="3" fontId="5" fillId="0" borderId="114" xfId="0" applyNumberFormat="1" applyFont="1" applyBorder="1" applyAlignment="1">
      <alignment horizontal="left" vertical="center"/>
    </xf>
    <xf numFmtId="3" fontId="4" fillId="0" borderId="115" xfId="0" applyNumberFormat="1" applyFont="1" applyBorder="1" applyAlignment="1">
      <alignment horizontal="left" vertical="center"/>
    </xf>
    <xf numFmtId="0" fontId="4" fillId="0" borderId="116" xfId="0" applyFont="1" applyBorder="1" applyAlignment="1">
      <alignment horizontal="center" vertical="center"/>
    </xf>
    <xf numFmtId="9" fontId="4" fillId="0" borderId="117" xfId="1" applyFont="1" applyBorder="1" applyAlignment="1">
      <alignment horizontal="center" vertical="center"/>
    </xf>
    <xf numFmtId="3" fontId="4" fillId="2" borderId="10" xfId="0" applyNumberFormat="1" applyFont="1" applyFill="1" applyBorder="1" applyAlignment="1">
      <alignment horizontal="right" vertical="center"/>
    </xf>
    <xf numFmtId="10" fontId="4" fillId="13" borderId="118" xfId="1" applyNumberFormat="1" applyFont="1" applyFill="1" applyBorder="1" applyAlignment="1">
      <alignment horizontal="right" vertical="center"/>
    </xf>
    <xf numFmtId="3" fontId="5" fillId="2" borderId="10" xfId="0" applyNumberFormat="1" applyFont="1" applyFill="1" applyBorder="1" applyAlignment="1">
      <alignment horizontal="right" vertical="center"/>
    </xf>
    <xf numFmtId="9" fontId="5" fillId="13" borderId="118" xfId="1" applyFont="1" applyFill="1" applyBorder="1" applyAlignment="1">
      <alignment horizontal="right" vertical="center"/>
    </xf>
    <xf numFmtId="9" fontId="4" fillId="13" borderId="118" xfId="1" applyFont="1" applyFill="1" applyBorder="1" applyAlignment="1">
      <alignment horizontal="right" vertical="center"/>
    </xf>
    <xf numFmtId="3" fontId="4" fillId="13" borderId="10" xfId="0" applyNumberFormat="1" applyFont="1" applyFill="1" applyBorder="1" applyAlignment="1">
      <alignment horizontal="right" vertical="center"/>
    </xf>
    <xf numFmtId="3" fontId="5" fillId="2" borderId="10" xfId="0" applyNumberFormat="1" applyFont="1" applyFill="1" applyBorder="1" applyAlignment="1"/>
    <xf numFmtId="9" fontId="4" fillId="13" borderId="118" xfId="0" applyNumberFormat="1" applyFont="1" applyFill="1" applyBorder="1" applyAlignment="1"/>
    <xf numFmtId="0" fontId="5" fillId="0" borderId="10" xfId="0" applyFont="1" applyBorder="1" applyAlignment="1"/>
    <xf numFmtId="0" fontId="5" fillId="0" borderId="118" xfId="0" applyFont="1" applyBorder="1" applyAlignment="1"/>
    <xf numFmtId="3" fontId="4" fillId="0" borderId="105" xfId="0" applyNumberFormat="1" applyFont="1" applyBorder="1" applyAlignment="1">
      <alignment horizontal="right" vertical="center"/>
    </xf>
    <xf numFmtId="9" fontId="4" fillId="0" borderId="119" xfId="1" applyFont="1" applyBorder="1" applyAlignment="1">
      <alignment horizontal="right" vertical="center"/>
    </xf>
    <xf numFmtId="0" fontId="45" fillId="0" borderId="10" xfId="3" applyFont="1" applyBorder="1" applyAlignment="1">
      <alignment horizontal="left" vertical="center"/>
    </xf>
    <xf numFmtId="0" fontId="4" fillId="0" borderId="25" xfId="0" applyFont="1" applyFill="1" applyBorder="1" applyAlignment="1">
      <alignment horizontal="center"/>
    </xf>
    <xf numFmtId="0" fontId="4" fillId="0" borderId="26" xfId="0" applyFont="1" applyFill="1" applyBorder="1" applyAlignment="1">
      <alignment horizontal="center"/>
    </xf>
    <xf numFmtId="3" fontId="5" fillId="0" borderId="23" xfId="0" applyNumberFormat="1" applyFont="1" applyFill="1" applyBorder="1" applyAlignment="1">
      <alignment horizontal="right"/>
    </xf>
    <xf numFmtId="0" fontId="14" fillId="15" borderId="0" xfId="3" applyFont="1" applyFill="1"/>
    <xf numFmtId="0" fontId="69" fillId="2" borderId="45" xfId="3" applyFont="1" applyFill="1" applyBorder="1" applyAlignment="1">
      <alignment horizontal="center"/>
    </xf>
    <xf numFmtId="0" fontId="69" fillId="2" borderId="63" xfId="3" applyFont="1" applyFill="1" applyBorder="1" applyAlignment="1">
      <alignment horizontal="center"/>
    </xf>
    <xf numFmtId="0" fontId="69" fillId="2" borderId="10" xfId="3" applyFont="1" applyFill="1" applyBorder="1" applyAlignment="1">
      <alignment horizontal="center"/>
    </xf>
    <xf numFmtId="0" fontId="69" fillId="2" borderId="0" xfId="3" applyFont="1" applyFill="1" applyBorder="1" applyAlignment="1">
      <alignment horizontal="center"/>
    </xf>
    <xf numFmtId="9" fontId="69" fillId="2" borderId="10" xfId="3" applyNumberFormat="1" applyFont="1" applyFill="1" applyBorder="1" applyAlignment="1">
      <alignment horizontal="center" vertical="center"/>
    </xf>
    <xf numFmtId="9" fontId="69" fillId="2" borderId="0" xfId="3" applyNumberFormat="1" applyFont="1" applyFill="1" applyBorder="1" applyAlignment="1">
      <alignment horizontal="center" vertical="center"/>
    </xf>
    <xf numFmtId="9" fontId="69" fillId="2" borderId="10" xfId="3" applyNumberFormat="1" applyFont="1" applyFill="1" applyBorder="1" applyAlignment="1">
      <alignment horizontal="center"/>
    </xf>
    <xf numFmtId="9" fontId="69" fillId="2" borderId="0" xfId="3" applyNumberFormat="1" applyFont="1" applyFill="1" applyBorder="1" applyAlignment="1">
      <alignment horizontal="center"/>
    </xf>
    <xf numFmtId="164" fontId="69" fillId="2" borderId="10" xfId="3" applyNumberFormat="1" applyFont="1" applyFill="1" applyBorder="1" applyAlignment="1">
      <alignment horizontal="center"/>
    </xf>
    <xf numFmtId="164" fontId="69" fillId="2" borderId="0" xfId="3" applyNumberFormat="1" applyFont="1" applyFill="1" applyBorder="1" applyAlignment="1">
      <alignment horizontal="center"/>
    </xf>
    <xf numFmtId="10" fontId="13" fillId="2" borderId="10" xfId="3" applyNumberFormat="1" applyFont="1" applyFill="1" applyBorder="1"/>
    <xf numFmtId="10" fontId="13" fillId="2" borderId="0" xfId="3" applyNumberFormat="1" applyFont="1" applyFill="1" applyBorder="1"/>
    <xf numFmtId="0" fontId="13" fillId="2" borderId="10" xfId="3" applyFont="1" applyFill="1" applyBorder="1"/>
    <xf numFmtId="0" fontId="13" fillId="2" borderId="0" xfId="3" applyFont="1" applyFill="1" applyBorder="1"/>
    <xf numFmtId="0" fontId="13" fillId="2" borderId="46" xfId="3" applyFont="1" applyFill="1" applyBorder="1"/>
    <xf numFmtId="0" fontId="13" fillId="2" borderId="62" xfId="3" applyFont="1" applyFill="1" applyBorder="1"/>
    <xf numFmtId="0" fontId="13" fillId="2" borderId="0" xfId="3" applyFont="1" applyFill="1"/>
    <xf numFmtId="0" fontId="5" fillId="13" borderId="0" xfId="0" applyFont="1" applyFill="1"/>
    <xf numFmtId="0" fontId="47" fillId="13" borderId="0" xfId="0" applyFont="1" applyFill="1"/>
    <xf numFmtId="9" fontId="5" fillId="2" borderId="0" xfId="1" applyFont="1" applyFill="1" applyBorder="1" applyAlignment="1">
      <alignment horizontal="right"/>
    </xf>
    <xf numFmtId="0" fontId="5" fillId="0" borderId="49" xfId="0" applyFont="1" applyFill="1" applyBorder="1"/>
    <xf numFmtId="10" fontId="5" fillId="0" borderId="50" xfId="1" applyNumberFormat="1" applyFont="1" applyFill="1" applyBorder="1" applyAlignment="1">
      <alignment horizontal="right"/>
    </xf>
    <xf numFmtId="10" fontId="5" fillId="0" borderId="51" xfId="1" applyNumberFormat="1" applyFont="1" applyFill="1" applyBorder="1" applyAlignment="1">
      <alignment horizontal="right"/>
    </xf>
    <xf numFmtId="3" fontId="4" fillId="0" borderId="64" xfId="0" applyNumberFormat="1" applyFont="1" applyFill="1" applyBorder="1" applyAlignment="1">
      <alignment horizontal="right"/>
    </xf>
    <xf numFmtId="9" fontId="5" fillId="13" borderId="25" xfId="0" applyNumberFormat="1" applyFont="1" applyFill="1" applyBorder="1" applyAlignment="1">
      <alignment vertical="center"/>
    </xf>
    <xf numFmtId="9" fontId="5" fillId="13" borderId="27" xfId="0" applyNumberFormat="1" applyFont="1" applyFill="1" applyBorder="1" applyAlignment="1">
      <alignment vertical="center"/>
    </xf>
    <xf numFmtId="177" fontId="69" fillId="2" borderId="10" xfId="3" applyNumberFormat="1" applyFont="1" applyFill="1" applyBorder="1" applyAlignment="1">
      <alignment horizontal="center"/>
    </xf>
    <xf numFmtId="3" fontId="5" fillId="13" borderId="46" xfId="0" applyNumberFormat="1" applyFont="1" applyFill="1" applyBorder="1" applyAlignment="1">
      <alignment horizontal="right"/>
    </xf>
    <xf numFmtId="3" fontId="5" fillId="13" borderId="62" xfId="0" applyNumberFormat="1" applyFont="1" applyFill="1" applyBorder="1" applyAlignment="1">
      <alignment horizontal="right"/>
    </xf>
    <xf numFmtId="3" fontId="5" fillId="13" borderId="30" xfId="0" applyNumberFormat="1" applyFont="1" applyFill="1" applyBorder="1" applyAlignment="1">
      <alignment horizontal="right"/>
    </xf>
    <xf numFmtId="0" fontId="4" fillId="0" borderId="45" xfId="0" applyFont="1" applyFill="1" applyBorder="1" applyAlignment="1">
      <alignment horizontal="center"/>
    </xf>
    <xf numFmtId="0" fontId="4" fillId="0" borderId="63" xfId="0" applyFont="1" applyFill="1" applyBorder="1" applyAlignment="1">
      <alignment horizontal="center"/>
    </xf>
    <xf numFmtId="0" fontId="4" fillId="0" borderId="24" xfId="0" applyFont="1" applyFill="1" applyBorder="1" applyAlignment="1">
      <alignment horizontal="center"/>
    </xf>
    <xf numFmtId="0" fontId="0" fillId="0" borderId="39" xfId="0" applyBorder="1"/>
    <xf numFmtId="0" fontId="0" fillId="0" borderId="42" xfId="0" applyBorder="1"/>
    <xf numFmtId="178" fontId="2" fillId="2" borderId="5" xfId="2" applyNumberFormat="1" applyFont="1" applyFill="1" applyBorder="1" applyAlignment="1">
      <alignment horizontal="center"/>
    </xf>
    <xf numFmtId="0" fontId="9" fillId="0" borderId="0" xfId="2" applyFont="1" applyAlignment="1">
      <alignment horizontal="center" vertical="center" wrapText="1"/>
    </xf>
    <xf numFmtId="0" fontId="42" fillId="0" borderId="49" xfId="0" applyFont="1" applyBorder="1"/>
    <xf numFmtId="0" fontId="42" fillId="0" borderId="50" xfId="0" applyFont="1" applyBorder="1"/>
    <xf numFmtId="3" fontId="42" fillId="0" borderId="51" xfId="0" applyNumberFormat="1" applyFont="1" applyBorder="1"/>
    <xf numFmtId="0" fontId="13" fillId="0" borderId="23" xfId="3" applyFont="1" applyBorder="1"/>
    <xf numFmtId="177" fontId="69" fillId="2" borderId="0" xfId="3" applyNumberFormat="1" applyFont="1" applyFill="1" applyBorder="1" applyAlignment="1">
      <alignment horizontal="center"/>
    </xf>
    <xf numFmtId="0" fontId="14" fillId="17" borderId="23" xfId="3" applyFont="1" applyFill="1" applyBorder="1"/>
    <xf numFmtId="0" fontId="13" fillId="0" borderId="23" xfId="3" applyFont="1" applyBorder="1" applyAlignment="1">
      <alignment wrapText="1"/>
    </xf>
    <xf numFmtId="0" fontId="73" fillId="0" borderId="41" xfId="19" applyBorder="1" applyAlignment="1" applyProtection="1"/>
    <xf numFmtId="0" fontId="0" fillId="0" borderId="8" xfId="0" applyBorder="1"/>
    <xf numFmtId="0" fontId="73" fillId="0" borderId="9" xfId="19" applyBorder="1" applyAlignment="1" applyProtection="1"/>
    <xf numFmtId="0" fontId="73" fillId="0" borderId="44" xfId="19" applyBorder="1" applyAlignment="1" applyProtection="1"/>
    <xf numFmtId="0" fontId="75" fillId="0" borderId="0" xfId="0" applyFont="1"/>
    <xf numFmtId="9" fontId="10" fillId="13" borderId="9" xfId="0" applyNumberFormat="1" applyFont="1" applyFill="1" applyBorder="1" applyAlignment="1">
      <alignment vertical="center"/>
    </xf>
    <xf numFmtId="9" fontId="10" fillId="13" borderId="6" xfId="0" applyNumberFormat="1" applyFont="1" applyFill="1" applyBorder="1" applyAlignment="1">
      <alignment vertical="center"/>
    </xf>
    <xf numFmtId="0" fontId="2" fillId="0" borderId="5" xfId="2" applyFont="1" applyFill="1" applyBorder="1"/>
    <xf numFmtId="10" fontId="47" fillId="2" borderId="0" xfId="0" applyNumberFormat="1" applyFont="1" applyFill="1"/>
    <xf numFmtId="0" fontId="72" fillId="18" borderId="23" xfId="0" applyFont="1" applyFill="1" applyBorder="1"/>
    <xf numFmtId="0" fontId="0" fillId="0" borderId="27" xfId="0" applyBorder="1"/>
    <xf numFmtId="175" fontId="0" fillId="0" borderId="43" xfId="0" applyNumberFormat="1" applyBorder="1"/>
    <xf numFmtId="175" fontId="0" fillId="0" borderId="44" xfId="0" applyNumberFormat="1" applyBorder="1"/>
    <xf numFmtId="175" fontId="0" fillId="0" borderId="68" xfId="0" applyNumberFormat="1" applyBorder="1"/>
    <xf numFmtId="0" fontId="72" fillId="18" borderId="71" xfId="0" applyFont="1" applyFill="1" applyBorder="1"/>
    <xf numFmtId="0" fontId="0" fillId="0" borderId="43" xfId="0" applyBorder="1"/>
    <xf numFmtId="0" fontId="0" fillId="0" borderId="44" xfId="0" applyBorder="1"/>
    <xf numFmtId="0" fontId="0" fillId="0" borderId="68" xfId="0" applyBorder="1"/>
    <xf numFmtId="0" fontId="72" fillId="19" borderId="69" xfId="0" applyFont="1" applyFill="1" applyBorder="1"/>
    <xf numFmtId="0" fontId="72" fillId="19" borderId="67" xfId="0" applyFont="1" applyFill="1" applyBorder="1"/>
    <xf numFmtId="0" fontId="72" fillId="19" borderId="40" xfId="0" applyFont="1" applyFill="1" applyBorder="1"/>
    <xf numFmtId="0" fontId="72" fillId="19" borderId="41" xfId="0" applyFont="1" applyFill="1" applyBorder="1"/>
    <xf numFmtId="0" fontId="0" fillId="19" borderId="67" xfId="0" applyFill="1" applyBorder="1"/>
    <xf numFmtId="0" fontId="0" fillId="19" borderId="40" xfId="0" applyFill="1" applyBorder="1"/>
    <xf numFmtId="0" fontId="0" fillId="19" borderId="41" xfId="0" applyFill="1" applyBorder="1"/>
    <xf numFmtId="9" fontId="13" fillId="0" borderId="0" xfId="3" applyNumberFormat="1" applyFont="1" applyBorder="1"/>
    <xf numFmtId="1" fontId="69" fillId="2" borderId="10" xfId="3" applyNumberFormat="1" applyFont="1" applyFill="1" applyBorder="1" applyAlignment="1">
      <alignment horizontal="center"/>
    </xf>
    <xf numFmtId="1" fontId="69" fillId="2" borderId="0" xfId="3" applyNumberFormat="1" applyFont="1" applyFill="1" applyBorder="1" applyAlignment="1">
      <alignment horizontal="center"/>
    </xf>
    <xf numFmtId="0" fontId="69" fillId="2" borderId="46" xfId="3" applyFont="1" applyFill="1" applyBorder="1" applyAlignment="1">
      <alignment horizontal="center"/>
    </xf>
    <xf numFmtId="0" fontId="69" fillId="2" borderId="62" xfId="3" applyFont="1" applyFill="1" applyBorder="1" applyAlignment="1">
      <alignment horizontal="center"/>
    </xf>
    <xf numFmtId="1" fontId="70" fillId="2" borderId="45" xfId="3" applyNumberFormat="1" applyFont="1" applyFill="1" applyBorder="1" applyAlignment="1">
      <alignment horizontal="center"/>
    </xf>
    <xf numFmtId="1" fontId="70" fillId="2" borderId="63" xfId="3" applyNumberFormat="1" applyFont="1" applyFill="1" applyBorder="1" applyAlignment="1">
      <alignment horizontal="center"/>
    </xf>
    <xf numFmtId="1" fontId="70" fillId="2" borderId="10" xfId="3" applyNumberFormat="1" applyFont="1" applyFill="1" applyBorder="1" applyAlignment="1">
      <alignment horizontal="center"/>
    </xf>
    <xf numFmtId="1" fontId="70" fillId="2" borderId="0" xfId="3" applyNumberFormat="1" applyFont="1" applyFill="1" applyBorder="1" applyAlignment="1">
      <alignment horizontal="center"/>
    </xf>
    <xf numFmtId="9" fontId="69" fillId="2" borderId="45" xfId="3" applyNumberFormat="1" applyFont="1" applyFill="1" applyBorder="1" applyAlignment="1">
      <alignment horizontal="center"/>
    </xf>
    <xf numFmtId="9" fontId="69" fillId="2" borderId="63" xfId="3" applyNumberFormat="1" applyFont="1" applyFill="1" applyBorder="1" applyAlignment="1">
      <alignment horizontal="center"/>
    </xf>
    <xf numFmtId="9" fontId="69" fillId="2" borderId="46" xfId="3" applyNumberFormat="1" applyFont="1" applyFill="1" applyBorder="1" applyAlignment="1">
      <alignment horizontal="center"/>
    </xf>
    <xf numFmtId="9" fontId="69" fillId="2" borderId="62" xfId="3" applyNumberFormat="1" applyFont="1" applyFill="1" applyBorder="1" applyAlignment="1">
      <alignment horizontal="center"/>
    </xf>
    <xf numFmtId="1" fontId="69" fillId="2" borderId="45" xfId="3" applyNumberFormat="1" applyFont="1" applyFill="1" applyBorder="1" applyAlignment="1">
      <alignment horizontal="center"/>
    </xf>
    <xf numFmtId="1" fontId="69" fillId="2" borderId="63" xfId="3" applyNumberFormat="1" applyFont="1" applyFill="1" applyBorder="1" applyAlignment="1">
      <alignment horizontal="center"/>
    </xf>
    <xf numFmtId="0" fontId="14" fillId="20" borderId="11" xfId="3" applyFont="1" applyFill="1" applyBorder="1"/>
    <xf numFmtId="0" fontId="76" fillId="20" borderId="23" xfId="3" applyFont="1" applyFill="1" applyBorder="1" applyAlignment="1">
      <alignment wrapText="1"/>
    </xf>
    <xf numFmtId="0" fontId="18" fillId="0" borderId="23" xfId="3" applyFont="1" applyBorder="1" applyAlignment="1">
      <alignment wrapText="1"/>
    </xf>
    <xf numFmtId="0" fontId="18" fillId="0" borderId="25" xfId="3" applyFont="1" applyBorder="1" applyAlignment="1">
      <alignment wrapText="1"/>
    </xf>
    <xf numFmtId="0" fontId="13" fillId="0" borderId="25" xfId="3" applyFont="1" applyBorder="1" applyAlignment="1">
      <alignment wrapText="1"/>
    </xf>
    <xf numFmtId="0" fontId="13" fillId="0" borderId="27" xfId="3" applyFont="1" applyBorder="1" applyAlignment="1">
      <alignment wrapText="1"/>
    </xf>
    <xf numFmtId="1" fontId="69" fillId="2" borderId="46" xfId="3" applyNumberFormat="1" applyFont="1" applyFill="1" applyBorder="1" applyAlignment="1">
      <alignment horizontal="center"/>
    </xf>
    <xf numFmtId="1" fontId="69" fillId="2" borderId="62" xfId="3" applyNumberFormat="1" applyFont="1" applyFill="1" applyBorder="1" applyAlignment="1">
      <alignment horizontal="center"/>
    </xf>
    <xf numFmtId="0" fontId="13" fillId="2" borderId="29" xfId="3" applyFont="1" applyFill="1" applyBorder="1"/>
    <xf numFmtId="0" fontId="13" fillId="2" borderId="32" xfId="3" applyFont="1" applyFill="1" applyBorder="1"/>
    <xf numFmtId="0" fontId="18" fillId="0" borderId="27" xfId="3" applyFont="1" applyBorder="1" applyAlignment="1">
      <alignment wrapText="1"/>
    </xf>
    <xf numFmtId="0" fontId="14" fillId="20" borderId="25" xfId="3" applyFont="1" applyFill="1" applyBorder="1" applyAlignment="1">
      <alignment wrapText="1"/>
    </xf>
    <xf numFmtId="0" fontId="14" fillId="20" borderId="23" xfId="3" applyFont="1" applyFill="1" applyBorder="1"/>
    <xf numFmtId="0" fontId="69" fillId="13" borderId="24" xfId="3" applyFont="1" applyFill="1" applyBorder="1" applyAlignment="1">
      <alignment horizontal="center"/>
    </xf>
    <xf numFmtId="1" fontId="69" fillId="13" borderId="24" xfId="3" applyNumberFormat="1" applyFont="1" applyFill="1" applyBorder="1" applyAlignment="1">
      <alignment horizontal="center"/>
    </xf>
    <xf numFmtId="1" fontId="69" fillId="13" borderId="26" xfId="3" applyNumberFormat="1" applyFont="1" applyFill="1" applyBorder="1" applyAlignment="1">
      <alignment horizontal="center"/>
    </xf>
    <xf numFmtId="1" fontId="69" fillId="13" borderId="30" xfId="3" applyNumberFormat="1" applyFont="1" applyFill="1" applyBorder="1" applyAlignment="1">
      <alignment horizontal="center"/>
    </xf>
    <xf numFmtId="0" fontId="69" fillId="13" borderId="26" xfId="3" applyFont="1" applyFill="1" applyBorder="1" applyAlignment="1">
      <alignment horizontal="center"/>
    </xf>
    <xf numFmtId="10" fontId="69" fillId="13" borderId="24" xfId="3" applyNumberFormat="1" applyFont="1" applyFill="1" applyBorder="1" applyAlignment="1">
      <alignment horizontal="center"/>
    </xf>
    <xf numFmtId="10" fontId="69" fillId="13" borderId="26" xfId="3" applyNumberFormat="1" applyFont="1" applyFill="1" applyBorder="1" applyAlignment="1">
      <alignment horizontal="center"/>
    </xf>
    <xf numFmtId="10" fontId="69" fillId="13" borderId="30" xfId="3" applyNumberFormat="1" applyFont="1" applyFill="1" applyBorder="1" applyAlignment="1">
      <alignment horizontal="center"/>
    </xf>
    <xf numFmtId="2" fontId="69" fillId="13" borderId="26" xfId="3" applyNumberFormat="1" applyFont="1" applyFill="1" applyBorder="1" applyAlignment="1">
      <alignment horizontal="center"/>
    </xf>
    <xf numFmtId="0" fontId="69" fillId="13" borderId="28" xfId="3" applyFont="1" applyFill="1" applyBorder="1" applyAlignment="1">
      <alignment horizontal="center"/>
    </xf>
    <xf numFmtId="0" fontId="69" fillId="13" borderId="30" xfId="3" applyFont="1" applyFill="1" applyBorder="1" applyAlignment="1">
      <alignment horizontal="center"/>
    </xf>
    <xf numFmtId="3" fontId="42" fillId="0" borderId="50" xfId="0" applyNumberFormat="1" applyFont="1" applyBorder="1"/>
    <xf numFmtId="3" fontId="42" fillId="0" borderId="49" xfId="0" applyNumberFormat="1" applyFont="1" applyBorder="1"/>
    <xf numFmtId="9" fontId="5" fillId="13" borderId="23" xfId="0" applyNumberFormat="1" applyFont="1" applyFill="1" applyBorder="1" applyAlignment="1">
      <alignment vertical="center"/>
    </xf>
    <xf numFmtId="0" fontId="74" fillId="0" borderId="0" xfId="0" applyFont="1" applyAlignment="1">
      <alignment horizontal="center"/>
    </xf>
    <xf numFmtId="0" fontId="53" fillId="0" borderId="45" xfId="0" applyFont="1" applyBorder="1" applyAlignment="1">
      <alignment horizontal="center" vertical="center" wrapText="1"/>
    </xf>
    <xf numFmtId="0" fontId="42" fillId="0" borderId="46" xfId="0" applyFont="1" applyBorder="1" applyAlignment="1">
      <alignment horizontal="center" vertical="center" wrapText="1"/>
    </xf>
    <xf numFmtId="0" fontId="42" fillId="0" borderId="45" xfId="0" applyFont="1" applyBorder="1" applyAlignment="1">
      <alignment horizontal="center" vertical="center" wrapText="1"/>
    </xf>
    <xf numFmtId="0" fontId="42" fillId="0" borderId="10" xfId="0" applyFont="1" applyBorder="1" applyAlignment="1">
      <alignment horizontal="center" vertical="center" wrapText="1"/>
    </xf>
    <xf numFmtId="0" fontId="42" fillId="0" borderId="10" xfId="0" applyFont="1" applyBorder="1" applyAlignment="1">
      <alignment horizontal="center" vertical="center"/>
    </xf>
    <xf numFmtId="0" fontId="42" fillId="0" borderId="46" xfId="0" applyFont="1" applyBorder="1" applyAlignment="1">
      <alignment horizontal="center" vertical="center"/>
    </xf>
    <xf numFmtId="0" fontId="42" fillId="0" borderId="29" xfId="0" applyFont="1" applyBorder="1" applyAlignment="1">
      <alignment horizontal="center"/>
    </xf>
    <xf numFmtId="0" fontId="42" fillId="0" borderId="32" xfId="0" applyFont="1" applyBorder="1" applyAlignment="1">
      <alignment horizontal="center"/>
    </xf>
    <xf numFmtId="0" fontId="42" fillId="0" borderId="28" xfId="0" applyFont="1" applyBorder="1" applyAlignment="1">
      <alignment horizontal="center"/>
    </xf>
    <xf numFmtId="0" fontId="42" fillId="0" borderId="45" xfId="0" applyFont="1" applyBorder="1" applyAlignment="1">
      <alignment horizontal="center" vertical="center"/>
    </xf>
    <xf numFmtId="0" fontId="0" fillId="0" borderId="0" xfId="0" applyBorder="1" applyAlignment="1">
      <alignment horizontal="center"/>
    </xf>
    <xf numFmtId="0" fontId="0" fillId="13" borderId="0" xfId="0" applyFill="1" applyBorder="1" applyAlignment="1">
      <alignment horizontal="center"/>
    </xf>
    <xf numFmtId="0" fontId="34" fillId="10" borderId="34" xfId="12" applyFont="1" applyBorder="1" applyAlignment="1">
      <alignment horizontal="right"/>
    </xf>
    <xf numFmtId="0" fontId="34" fillId="10" borderId="35" xfId="12" applyFont="1" applyBorder="1" applyAlignment="1">
      <alignment horizontal="right"/>
    </xf>
    <xf numFmtId="0" fontId="34" fillId="10" borderId="36" xfId="12" applyFont="1" applyBorder="1" applyAlignment="1">
      <alignment horizontal="right"/>
    </xf>
    <xf numFmtId="3" fontId="46" fillId="13" borderId="5" xfId="11" applyNumberFormat="1" applyFont="1" applyFill="1" applyBorder="1" applyAlignment="1" applyProtection="1">
      <alignment horizontal="left"/>
      <protection locked="0"/>
    </xf>
    <xf numFmtId="0" fontId="46" fillId="13" borderId="5" xfId="11" applyFont="1" applyFill="1" applyBorder="1" applyAlignment="1" applyProtection="1">
      <alignment horizontal="left"/>
      <protection locked="0"/>
    </xf>
    <xf numFmtId="0" fontId="34" fillId="10" borderId="45" xfId="12" applyFont="1" applyBorder="1" applyAlignment="1">
      <alignment horizontal="center"/>
    </xf>
    <xf numFmtId="0" fontId="34" fillId="10" borderId="63" xfId="12" applyFont="1" applyBorder="1" applyAlignment="1">
      <alignment horizontal="center"/>
    </xf>
    <xf numFmtId="0" fontId="34" fillId="10" borderId="24" xfId="12" applyFont="1" applyBorder="1" applyAlignment="1">
      <alignment horizontal="center"/>
    </xf>
    <xf numFmtId="0" fontId="26" fillId="11" borderId="29" xfId="0" applyFont="1" applyFill="1" applyBorder="1" applyAlignment="1">
      <alignment horizontal="left" vertical="center" wrapText="1"/>
    </xf>
    <xf numFmtId="0" fontId="0" fillId="0" borderId="32" xfId="0" applyBorder="1" applyAlignment="1">
      <alignment vertical="center" wrapText="1"/>
    </xf>
    <xf numFmtId="0" fontId="0" fillId="0" borderId="28" xfId="0" applyBorder="1" applyAlignment="1">
      <alignment vertical="center" wrapText="1"/>
    </xf>
    <xf numFmtId="0" fontId="12" fillId="3" borderId="8" xfId="3" applyFont="1" applyFill="1" applyBorder="1" applyAlignment="1">
      <alignment horizontal="center"/>
    </xf>
    <xf numFmtId="0" fontId="12" fillId="3" borderId="5" xfId="3" applyFont="1" applyFill="1" applyBorder="1" applyAlignment="1">
      <alignment horizontal="center"/>
    </xf>
    <xf numFmtId="0" fontId="12" fillId="3" borderId="9" xfId="3" applyFont="1" applyFill="1" applyBorder="1" applyAlignment="1">
      <alignment horizontal="center"/>
    </xf>
    <xf numFmtId="0" fontId="14" fillId="13" borderId="0" xfId="3" applyFont="1" applyFill="1" applyBorder="1" applyAlignment="1">
      <alignment horizontal="center"/>
    </xf>
    <xf numFmtId="0" fontId="13" fillId="0" borderId="0" xfId="3" applyFont="1" applyAlignment="1">
      <alignment horizontal="center"/>
    </xf>
    <xf numFmtId="0" fontId="8" fillId="0" borderId="4" xfId="2" applyFont="1" applyBorder="1" applyAlignment="1">
      <alignment horizontal="center" vertical="center"/>
    </xf>
    <xf numFmtId="0" fontId="8" fillId="0" borderId="0" xfId="2" applyFont="1" applyBorder="1" applyAlignment="1">
      <alignment horizontal="center" vertical="center"/>
    </xf>
    <xf numFmtId="0" fontId="26" fillId="4" borderId="20" xfId="0" applyFont="1" applyFill="1" applyBorder="1" applyAlignment="1">
      <alignment horizontal="left" vertical="center" wrapText="1"/>
    </xf>
    <xf numFmtId="0" fontId="26" fillId="4" borderId="57" xfId="0" applyFont="1" applyFill="1" applyBorder="1" applyAlignment="1">
      <alignment horizontal="left" vertical="center" wrapText="1"/>
    </xf>
    <xf numFmtId="0" fontId="0" fillId="4" borderId="57" xfId="0" applyFill="1" applyBorder="1" applyAlignment="1">
      <alignment horizontal="left" vertical="center" wrapText="1"/>
    </xf>
    <xf numFmtId="0" fontId="0" fillId="4" borderId="22" xfId="0" applyFill="1" applyBorder="1" applyAlignment="1">
      <alignment vertical="center" wrapText="1"/>
    </xf>
    <xf numFmtId="0" fontId="4" fillId="0" borderId="29" xfId="0" applyFont="1" applyFill="1" applyBorder="1" applyAlignment="1">
      <alignment horizontal="left"/>
    </xf>
    <xf numFmtId="0" fontId="4" fillId="0" borderId="28" xfId="0" applyFont="1" applyFill="1" applyBorder="1" applyAlignment="1">
      <alignment horizontal="left"/>
    </xf>
    <xf numFmtId="0" fontId="26" fillId="11" borderId="20" xfId="0" applyFont="1" applyFill="1" applyBorder="1" applyAlignment="1">
      <alignment horizontal="left" vertical="center" wrapText="1"/>
    </xf>
    <xf numFmtId="0" fontId="26" fillId="11" borderId="21" xfId="0" applyFont="1" applyFill="1" applyBorder="1" applyAlignment="1">
      <alignment horizontal="left" vertical="center" wrapText="1"/>
    </xf>
    <xf numFmtId="0" fontId="0" fillId="0" borderId="21" xfId="0" applyBorder="1" applyAlignment="1">
      <alignment vertical="center" wrapText="1"/>
    </xf>
    <xf numFmtId="0" fontId="0" fillId="0" borderId="22" xfId="0" applyBorder="1" applyAlignment="1">
      <alignment vertical="center" wrapText="1"/>
    </xf>
    <xf numFmtId="0" fontId="4" fillId="0" borderId="10" xfId="0" applyFont="1" applyFill="1" applyBorder="1" applyAlignment="1">
      <alignment horizontal="left"/>
    </xf>
    <xf numFmtId="0" fontId="4" fillId="0" borderId="0" xfId="0" applyFont="1" applyFill="1" applyBorder="1" applyAlignment="1">
      <alignment horizontal="left"/>
    </xf>
    <xf numFmtId="0" fontId="26" fillId="11" borderId="77" xfId="0" applyFont="1" applyFill="1" applyBorder="1" applyAlignment="1">
      <alignment horizontal="left" vertical="center"/>
    </xf>
    <xf numFmtId="0" fontId="26" fillId="11" borderId="78" xfId="0" applyFont="1" applyFill="1" applyBorder="1" applyAlignment="1">
      <alignment horizontal="left" vertical="center"/>
    </xf>
    <xf numFmtId="0" fontId="0" fillId="0" borderId="79" xfId="0" applyBorder="1" applyAlignment="1">
      <alignment vertical="center"/>
    </xf>
    <xf numFmtId="0" fontId="59" fillId="11" borderId="54" xfId="8" applyFont="1" applyFill="1" applyBorder="1" applyAlignment="1">
      <alignment horizontal="left" vertical="center" wrapText="1"/>
    </xf>
    <xf numFmtId="0" fontId="59" fillId="11" borderId="55" xfId="8" applyFont="1" applyFill="1" applyBorder="1" applyAlignment="1">
      <alignment horizontal="left" vertical="center" wrapText="1"/>
    </xf>
    <xf numFmtId="0" fontId="0" fillId="0" borderId="55" xfId="0" applyBorder="1" applyAlignment="1"/>
    <xf numFmtId="0" fontId="43" fillId="0" borderId="6" xfId="18" applyFont="1" applyFill="1" applyBorder="1" applyAlignment="1">
      <alignment horizontal="center"/>
    </xf>
    <xf numFmtId="0" fontId="43" fillId="0" borderId="7" xfId="18" applyFont="1" applyFill="1" applyBorder="1" applyAlignment="1">
      <alignment horizontal="center"/>
    </xf>
    <xf numFmtId="0" fontId="26" fillId="11" borderId="2" xfId="0" applyFont="1" applyFill="1" applyBorder="1" applyAlignment="1">
      <alignment horizontal="center" vertical="center" wrapText="1"/>
    </xf>
    <xf numFmtId="0" fontId="26" fillId="11" borderId="0" xfId="0" applyFont="1" applyFill="1" applyBorder="1" applyAlignment="1">
      <alignment horizontal="center" vertical="center" wrapText="1"/>
    </xf>
    <xf numFmtId="0" fontId="0" fillId="0" borderId="21" xfId="0" applyBorder="1" applyAlignment="1"/>
    <xf numFmtId="0" fontId="0" fillId="0" borderId="22" xfId="0" applyBorder="1" applyAlignment="1"/>
    <xf numFmtId="0" fontId="26" fillId="11" borderId="99" xfId="0" applyFont="1" applyFill="1" applyBorder="1" applyAlignment="1">
      <alignment horizontal="left" vertical="center"/>
    </xf>
    <xf numFmtId="0" fontId="26" fillId="11" borderId="100" xfId="0" applyFont="1" applyFill="1" applyBorder="1" applyAlignment="1">
      <alignment horizontal="left" vertical="center"/>
    </xf>
    <xf numFmtId="0" fontId="11" fillId="0" borderId="101" xfId="0" applyFont="1" applyBorder="1" applyAlignment="1"/>
  </cellXfs>
  <cellStyles count="20">
    <cellStyle name="20 % - Accent3 2" xfId="12"/>
    <cellStyle name="Calcul 2" xfId="14"/>
    <cellStyle name="Entrée 2" xfId="13"/>
    <cellStyle name="EYCurrency 2" xfId="4"/>
    <cellStyle name="EYtext" xfId="5"/>
    <cellStyle name="Lien hypertexte" xfId="19" builtinId="8"/>
    <cellStyle name="Milliers" xfId="16" builtinId="3"/>
    <cellStyle name="Milliers 2" xfId="6"/>
    <cellStyle name="Monétaire 2" xfId="7"/>
    <cellStyle name="Monétaire 3" xfId="15"/>
    <cellStyle name="Normal" xfId="0" builtinId="0"/>
    <cellStyle name="Normal 2" xfId="2"/>
    <cellStyle name="Normal 3" xfId="3"/>
    <cellStyle name="Normal 4" xfId="11"/>
    <cellStyle name="Normal 7" xfId="8"/>
    <cellStyle name="Normal_Condition d'exploitation" xfId="17"/>
    <cellStyle name="Normal_S Kechaou_MAJ_Etude_faisabilité_12_1_06" xfId="18"/>
    <cellStyle name="Pourcentage" xfId="1" builtinId="5"/>
    <cellStyle name="Pourcentage 2" xfId="9"/>
    <cellStyle name="Pourcentage 3" xfId="10"/>
  </cellStyles>
  <dxfs count="18">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externalLink" Target="externalLinks/externalLink2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61" Type="http://schemas.openxmlformats.org/officeDocument/2006/relationships/externalLink" Target="externalLinks/externalLink3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externalLink" Target="externalLinks/externalLink29.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externalLink" Target="externalLinks/externalLink28.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Liquidité!$C$6</c:f>
              <c:strCache>
                <c:ptCount val="1"/>
                <c:pt idx="0">
                  <c:v>Ratio de liquidité générale</c:v>
                </c:pt>
              </c:strCache>
            </c:strRef>
          </c:tx>
          <c:cat>
            <c:strRef>
              <c:f>Liquidité!$D$5:$H$5</c:f>
              <c:strCache>
                <c:ptCount val="5"/>
                <c:pt idx="0">
                  <c:v>fin A1</c:v>
                </c:pt>
                <c:pt idx="1">
                  <c:v>fin A2</c:v>
                </c:pt>
                <c:pt idx="2">
                  <c:v>fin A3</c:v>
                </c:pt>
                <c:pt idx="3">
                  <c:v>fin A4</c:v>
                </c:pt>
                <c:pt idx="4">
                  <c:v>fin A5</c:v>
                </c:pt>
              </c:strCache>
            </c:strRef>
          </c:cat>
          <c:val>
            <c:numRef>
              <c:f>Liquidité!$D$6:$H$6</c:f>
              <c:numCache>
                <c:formatCode>General</c:formatCode>
                <c:ptCount val="5"/>
                <c:pt idx="0">
                  <c:v>1.1936270372787052</c:v>
                </c:pt>
                <c:pt idx="1">
                  <c:v>2.0596256804459112</c:v>
                </c:pt>
                <c:pt idx="2">
                  <c:v>2.7921262137901479</c:v>
                </c:pt>
                <c:pt idx="3">
                  <c:v>3.419277575256769</c:v>
                </c:pt>
                <c:pt idx="4">
                  <c:v>4.567165957806524</c:v>
                </c:pt>
              </c:numCache>
            </c:numRef>
          </c:val>
        </c:ser>
        <c:marker val="1"/>
        <c:axId val="84844544"/>
        <c:axId val="84846080"/>
      </c:lineChart>
      <c:catAx>
        <c:axId val="84844544"/>
        <c:scaling>
          <c:orientation val="minMax"/>
        </c:scaling>
        <c:axPos val="b"/>
        <c:tickLblPos val="nextTo"/>
        <c:crossAx val="84846080"/>
        <c:crosses val="autoZero"/>
        <c:auto val="1"/>
        <c:lblAlgn val="ctr"/>
        <c:lblOffset val="100"/>
      </c:catAx>
      <c:valAx>
        <c:axId val="84846080"/>
        <c:scaling>
          <c:orientation val="minMax"/>
        </c:scaling>
        <c:axPos val="l"/>
        <c:majorGridlines/>
        <c:numFmt formatCode="General" sourceLinked="1"/>
        <c:tickLblPos val="nextTo"/>
        <c:crossAx val="84844544"/>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189" l="0.70000000000000062" r="0.70000000000000062" t="0.750000000000001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ROA!$C$6</c:f>
              <c:strCache>
                <c:ptCount val="1"/>
                <c:pt idx="0">
                  <c:v>ROA</c:v>
                </c:pt>
              </c:strCache>
            </c:strRef>
          </c:tx>
          <c:cat>
            <c:strRef>
              <c:f>ROA!$D$5:$H$5</c:f>
              <c:strCache>
                <c:ptCount val="5"/>
                <c:pt idx="0">
                  <c:v>fin A1</c:v>
                </c:pt>
                <c:pt idx="1">
                  <c:v>fin A2</c:v>
                </c:pt>
                <c:pt idx="2">
                  <c:v>fin A3</c:v>
                </c:pt>
                <c:pt idx="3">
                  <c:v>fin A4</c:v>
                </c:pt>
                <c:pt idx="4">
                  <c:v>fin A5</c:v>
                </c:pt>
              </c:strCache>
            </c:strRef>
          </c:cat>
          <c:val>
            <c:numRef>
              <c:f>ROA!$D$6:$H$6</c:f>
              <c:numCache>
                <c:formatCode>General</c:formatCode>
                <c:ptCount val="5"/>
                <c:pt idx="0">
                  <c:v>-4.5959791497706168E-2</c:v>
                </c:pt>
                <c:pt idx="1">
                  <c:v>0.35780326022401099</c:v>
                </c:pt>
                <c:pt idx="2">
                  <c:v>0.38629612594483631</c:v>
                </c:pt>
                <c:pt idx="3">
                  <c:v>0.38510529464678617</c:v>
                </c:pt>
                <c:pt idx="4">
                  <c:v>0.34797913796053659</c:v>
                </c:pt>
              </c:numCache>
            </c:numRef>
          </c:val>
        </c:ser>
        <c:marker val="1"/>
        <c:axId val="85847040"/>
        <c:axId val="85951232"/>
      </c:lineChart>
      <c:catAx>
        <c:axId val="85847040"/>
        <c:scaling>
          <c:orientation val="minMax"/>
        </c:scaling>
        <c:axPos val="b"/>
        <c:tickLblPos val="nextTo"/>
        <c:crossAx val="85951232"/>
        <c:crosses val="autoZero"/>
        <c:auto val="1"/>
        <c:lblAlgn val="ctr"/>
        <c:lblOffset val="100"/>
      </c:catAx>
      <c:valAx>
        <c:axId val="85951232"/>
        <c:scaling>
          <c:orientation val="minMax"/>
        </c:scaling>
        <c:axPos val="l"/>
        <c:majorGridlines/>
        <c:numFmt formatCode="General" sourceLinked="1"/>
        <c:tickLblPos val="nextTo"/>
        <c:crossAx val="85847040"/>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22" l="0.70000000000000062" r="0.70000000000000062" t="0.750000000000003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ROE!$C$6</c:f>
              <c:strCache>
                <c:ptCount val="1"/>
                <c:pt idx="0">
                  <c:v>ROE</c:v>
                </c:pt>
              </c:strCache>
            </c:strRef>
          </c:tx>
          <c:cat>
            <c:strRef>
              <c:f>ROE!$D$5:$H$5</c:f>
              <c:strCache>
                <c:ptCount val="5"/>
                <c:pt idx="0">
                  <c:v>fin A1</c:v>
                </c:pt>
                <c:pt idx="1">
                  <c:v>fin A2</c:v>
                </c:pt>
                <c:pt idx="2">
                  <c:v>fin A3</c:v>
                </c:pt>
                <c:pt idx="3">
                  <c:v>fin A4</c:v>
                </c:pt>
                <c:pt idx="4">
                  <c:v>fin A5</c:v>
                </c:pt>
              </c:strCache>
            </c:strRef>
          </c:cat>
          <c:val>
            <c:numRef>
              <c:f>ROE!$D$6:$H$6</c:f>
              <c:numCache>
                <c:formatCode>#,##0.0000000</c:formatCode>
                <c:ptCount val="5"/>
                <c:pt idx="0">
                  <c:v>-0.20181243671481303</c:v>
                </c:pt>
                <c:pt idx="1">
                  <c:v>0.74806903035199701</c:v>
                </c:pt>
                <c:pt idx="2">
                  <c:v>0.60731867239169857</c:v>
                </c:pt>
                <c:pt idx="3">
                  <c:v>0.52812532560294101</c:v>
                </c:pt>
                <c:pt idx="4">
                  <c:v>0.44187284603764582</c:v>
                </c:pt>
              </c:numCache>
            </c:numRef>
          </c:val>
        </c:ser>
        <c:marker val="1"/>
        <c:axId val="86012672"/>
        <c:axId val="86014208"/>
      </c:lineChart>
      <c:catAx>
        <c:axId val="86012672"/>
        <c:scaling>
          <c:orientation val="minMax"/>
        </c:scaling>
        <c:axPos val="b"/>
        <c:tickLblPos val="nextTo"/>
        <c:crossAx val="86014208"/>
        <c:crosses val="autoZero"/>
        <c:auto val="1"/>
        <c:lblAlgn val="ctr"/>
        <c:lblOffset val="100"/>
      </c:catAx>
      <c:valAx>
        <c:axId val="86014208"/>
        <c:scaling>
          <c:orientation val="minMax"/>
        </c:scaling>
        <c:axPos val="l"/>
        <c:majorGridlines/>
        <c:numFmt formatCode="#,##0.0000000" sourceLinked="1"/>
        <c:tickLblPos val="nextTo"/>
        <c:crossAx val="86012672"/>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44" l="0.70000000000000062" r="0.70000000000000062" t="0.750000000000003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'ROTATION DES IMMO'!$C$6</c:f>
              <c:strCache>
                <c:ptCount val="1"/>
                <c:pt idx="0">
                  <c:v>Ratio de rotation des immobilisations</c:v>
                </c:pt>
              </c:strCache>
            </c:strRef>
          </c:tx>
          <c:cat>
            <c:strRef>
              <c:f>'ROTATION DES IMMO'!$D$5:$H$5</c:f>
              <c:strCache>
                <c:ptCount val="5"/>
                <c:pt idx="0">
                  <c:v>fin A1</c:v>
                </c:pt>
                <c:pt idx="1">
                  <c:v>fin A2</c:v>
                </c:pt>
                <c:pt idx="2">
                  <c:v>fin A3</c:v>
                </c:pt>
                <c:pt idx="3">
                  <c:v>fin A4</c:v>
                </c:pt>
                <c:pt idx="4">
                  <c:v>fin A5</c:v>
                </c:pt>
              </c:strCache>
            </c:strRef>
          </c:cat>
          <c:val>
            <c:numRef>
              <c:f>'ROTATION DES IMMO'!$D$6:$H$6</c:f>
              <c:numCache>
                <c:formatCode>General</c:formatCode>
                <c:ptCount val="5"/>
                <c:pt idx="0">
                  <c:v>2.3760137784322493</c:v>
                </c:pt>
                <c:pt idx="1">
                  <c:v>8.2495521421939824</c:v>
                </c:pt>
                <c:pt idx="2">
                  <c:v>18.705076044724727</c:v>
                </c:pt>
                <c:pt idx="3">
                  <c:v>20.242418940048541</c:v>
                </c:pt>
                <c:pt idx="4">
                  <c:v>43.187064316067293</c:v>
                </c:pt>
              </c:numCache>
            </c:numRef>
          </c:val>
        </c:ser>
        <c:marker val="1"/>
        <c:axId val="84879232"/>
        <c:axId val="84880768"/>
      </c:lineChart>
      <c:catAx>
        <c:axId val="84879232"/>
        <c:scaling>
          <c:orientation val="minMax"/>
        </c:scaling>
        <c:axPos val="b"/>
        <c:tickLblPos val="nextTo"/>
        <c:crossAx val="84880768"/>
        <c:crosses val="autoZero"/>
        <c:auto val="1"/>
        <c:lblAlgn val="ctr"/>
        <c:lblOffset val="100"/>
      </c:catAx>
      <c:valAx>
        <c:axId val="84880768"/>
        <c:scaling>
          <c:orientation val="minMax"/>
        </c:scaling>
        <c:axPos val="l"/>
        <c:majorGridlines/>
        <c:numFmt formatCode="General" sourceLinked="1"/>
        <c:tickLblPos val="nextTo"/>
        <c:crossAx val="84879232"/>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'ROTATION DE L''ACTIF TOTAL'!$C$6</c:f>
              <c:strCache>
                <c:ptCount val="1"/>
                <c:pt idx="0">
                  <c:v>Ratio de rotation de l'actif total</c:v>
                </c:pt>
              </c:strCache>
            </c:strRef>
          </c:tx>
          <c:cat>
            <c:strRef>
              <c:f>'ROTATION DE L''ACTIF TOTAL'!$D$5:$H$5</c:f>
              <c:strCache>
                <c:ptCount val="5"/>
                <c:pt idx="0">
                  <c:v>fin A1</c:v>
                </c:pt>
                <c:pt idx="1">
                  <c:v>fin A2</c:v>
                </c:pt>
                <c:pt idx="2">
                  <c:v>fin A3</c:v>
                </c:pt>
                <c:pt idx="3">
                  <c:v>fin A4</c:v>
                </c:pt>
                <c:pt idx="4">
                  <c:v>fin A5</c:v>
                </c:pt>
              </c:strCache>
            </c:strRef>
          </c:cat>
          <c:val>
            <c:numRef>
              <c:f>'ROTATION DE L''ACTIF TOTAL'!$D$6:$H$6</c:f>
              <c:numCache>
                <c:formatCode>General</c:formatCode>
                <c:ptCount val="5"/>
                <c:pt idx="0">
                  <c:v>1.3258971477888257</c:v>
                </c:pt>
                <c:pt idx="1">
                  <c:v>1.8539683998544962</c:v>
                </c:pt>
                <c:pt idx="2">
                  <c:v>1.7283718800570806</c:v>
                </c:pt>
                <c:pt idx="3">
                  <c:v>1.4986621455048348</c:v>
                </c:pt>
                <c:pt idx="4">
                  <c:v>1.2749419963557997</c:v>
                </c:pt>
              </c:numCache>
            </c:numRef>
          </c:val>
        </c:ser>
        <c:marker val="1"/>
        <c:axId val="85470592"/>
        <c:axId val="85484672"/>
      </c:lineChart>
      <c:catAx>
        <c:axId val="85470592"/>
        <c:scaling>
          <c:orientation val="minMax"/>
        </c:scaling>
        <c:axPos val="b"/>
        <c:tickLblPos val="nextTo"/>
        <c:crossAx val="85484672"/>
        <c:crosses val="autoZero"/>
        <c:auto val="1"/>
        <c:lblAlgn val="ctr"/>
        <c:lblOffset val="100"/>
      </c:catAx>
      <c:valAx>
        <c:axId val="85484672"/>
        <c:scaling>
          <c:orientation val="minMax"/>
        </c:scaling>
        <c:axPos val="l"/>
        <c:majorGridlines/>
        <c:numFmt formatCode="General" sourceLinked="1"/>
        <c:tickLblPos val="nextTo"/>
        <c:crossAx val="85470592"/>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233" l="0.70000000000000062" r="0.70000000000000062" t="0.750000000000002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'LEVIER FINANCIER'!$C$6</c:f>
              <c:strCache>
                <c:ptCount val="1"/>
                <c:pt idx="0">
                  <c:v>Ratio de levier financier</c:v>
                </c:pt>
              </c:strCache>
            </c:strRef>
          </c:tx>
          <c:cat>
            <c:strRef>
              <c:f>'LEVIER FINANCIER'!$D$5:$H$5</c:f>
              <c:strCache>
                <c:ptCount val="5"/>
                <c:pt idx="0">
                  <c:v>fin A1</c:v>
                </c:pt>
                <c:pt idx="1">
                  <c:v>fin A2</c:v>
                </c:pt>
                <c:pt idx="2">
                  <c:v>fin A3</c:v>
                </c:pt>
                <c:pt idx="3">
                  <c:v>fin A4</c:v>
                </c:pt>
                <c:pt idx="4">
                  <c:v>fin A5</c:v>
                </c:pt>
              </c:strCache>
            </c:strRef>
          </c:cat>
          <c:val>
            <c:numRef>
              <c:f>'LEVIER FINANCIER'!$D$6:$H$6</c:f>
              <c:numCache>
                <c:formatCode>General</c:formatCode>
                <c:ptCount val="5"/>
                <c:pt idx="0">
                  <c:v>3.3910651057867702</c:v>
                </c:pt>
                <c:pt idx="1">
                  <c:v>1.0907272613548888</c:v>
                </c:pt>
                <c:pt idx="2">
                  <c:v>0.5721583303644745</c:v>
                </c:pt>
                <c:pt idx="3">
                  <c:v>0.37137903047355142</c:v>
                </c:pt>
                <c:pt idx="4">
                  <c:v>0.26982568158369719</c:v>
                </c:pt>
              </c:numCache>
            </c:numRef>
          </c:val>
        </c:ser>
        <c:marker val="1"/>
        <c:axId val="85517440"/>
        <c:axId val="85518976"/>
      </c:lineChart>
      <c:catAx>
        <c:axId val="85517440"/>
        <c:scaling>
          <c:orientation val="minMax"/>
        </c:scaling>
        <c:axPos val="b"/>
        <c:tickLblPos val="nextTo"/>
        <c:crossAx val="85518976"/>
        <c:crosses val="autoZero"/>
        <c:auto val="1"/>
        <c:lblAlgn val="ctr"/>
        <c:lblOffset val="100"/>
      </c:catAx>
      <c:valAx>
        <c:axId val="85518976"/>
        <c:scaling>
          <c:orientation val="minMax"/>
        </c:scaling>
        <c:axPos val="l"/>
        <c:majorGridlines/>
        <c:numFmt formatCode="General" sourceLinked="1"/>
        <c:tickLblPos val="nextTo"/>
        <c:crossAx val="85517440"/>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255" l="0.70000000000000062" r="0.70000000000000062" t="0.750000000000002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'COUVERTURE DES CHARGES FIN'!$C$6</c:f>
              <c:strCache>
                <c:ptCount val="1"/>
                <c:pt idx="0">
                  <c:v>Ratio de couverture des charges financières</c:v>
                </c:pt>
              </c:strCache>
            </c:strRef>
          </c:tx>
          <c:cat>
            <c:strRef>
              <c:f>'COUVERTURE DES CHARGES FIN'!$D$5:$H$5</c:f>
              <c:strCache>
                <c:ptCount val="5"/>
                <c:pt idx="0">
                  <c:v>fin A1</c:v>
                </c:pt>
                <c:pt idx="1">
                  <c:v>fin A2</c:v>
                </c:pt>
                <c:pt idx="2">
                  <c:v>fin A3</c:v>
                </c:pt>
                <c:pt idx="3">
                  <c:v>fin A4</c:v>
                </c:pt>
                <c:pt idx="4">
                  <c:v>fin A5</c:v>
                </c:pt>
              </c:strCache>
            </c:strRef>
          </c:cat>
          <c:val>
            <c:numRef>
              <c:f>'COUVERTURE DES CHARGES FIN'!$D$6:$H$6</c:f>
              <c:numCache>
                <c:formatCode>General</c:formatCode>
                <c:ptCount val="5"/>
                <c:pt idx="0">
                  <c:v>0.60927941280931852</c:v>
                </c:pt>
                <c:pt idx="1">
                  <c:v>4.8466179888131435</c:v>
                </c:pt>
                <c:pt idx="2">
                  <c:v>5.7394331943972787</c:v>
                </c:pt>
                <c:pt idx="3">
                  <c:v>6.6030400125909958</c:v>
                </c:pt>
                <c:pt idx="4">
                  <c:v>7.0317711434635832</c:v>
                </c:pt>
              </c:numCache>
            </c:numRef>
          </c:val>
        </c:ser>
        <c:marker val="1"/>
        <c:axId val="85584896"/>
        <c:axId val="84742912"/>
      </c:lineChart>
      <c:catAx>
        <c:axId val="85584896"/>
        <c:scaling>
          <c:orientation val="minMax"/>
        </c:scaling>
        <c:axPos val="b"/>
        <c:tickLblPos val="nextTo"/>
        <c:crossAx val="84742912"/>
        <c:crosses val="autoZero"/>
        <c:auto val="1"/>
        <c:lblAlgn val="ctr"/>
        <c:lblOffset val="100"/>
      </c:catAx>
      <c:valAx>
        <c:axId val="84742912"/>
        <c:scaling>
          <c:orientation val="minMax"/>
        </c:scaling>
        <c:axPos val="l"/>
        <c:majorGridlines/>
        <c:numFmt formatCode="General" sourceLinked="1"/>
        <c:tickLblPos val="nextTo"/>
        <c:crossAx val="85584896"/>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278" l="0.70000000000000062" r="0.70000000000000062" t="0.750000000000002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'MARGE D''EXPLOITATION'!$C$6</c:f>
              <c:strCache>
                <c:ptCount val="1"/>
                <c:pt idx="0">
                  <c:v>Marge d'exploitation</c:v>
                </c:pt>
              </c:strCache>
            </c:strRef>
          </c:tx>
          <c:cat>
            <c:strRef>
              <c:f>'MARGE D''EXPLOITATION'!$D$5:$H$5</c:f>
              <c:strCache>
                <c:ptCount val="5"/>
                <c:pt idx="0">
                  <c:v>fin A1</c:v>
                </c:pt>
                <c:pt idx="1">
                  <c:v>fin A2</c:v>
                </c:pt>
                <c:pt idx="2">
                  <c:v>fin A3</c:v>
                </c:pt>
                <c:pt idx="3">
                  <c:v>fin A4</c:v>
                </c:pt>
                <c:pt idx="4">
                  <c:v>fin A5</c:v>
                </c:pt>
              </c:strCache>
            </c:strRef>
          </c:cat>
          <c:val>
            <c:numRef>
              <c:f>'MARGE D''EXPLOITATION'!$D$6:$H$6</c:f>
              <c:numCache>
                <c:formatCode>General</c:formatCode>
                <c:ptCount val="5"/>
                <c:pt idx="0">
                  <c:v>5.0355877702110086E-2</c:v>
                </c:pt>
                <c:pt idx="1">
                  <c:v>0.32422047238165363</c:v>
                </c:pt>
                <c:pt idx="2">
                  <c:v>0.3608813981530789</c:v>
                </c:pt>
                <c:pt idx="3">
                  <c:v>0.40377060041018398</c:v>
                </c:pt>
                <c:pt idx="4">
                  <c:v>0.4242495497289932</c:v>
                </c:pt>
              </c:numCache>
            </c:numRef>
          </c:val>
        </c:ser>
        <c:marker val="1"/>
        <c:axId val="84910848"/>
        <c:axId val="84912384"/>
      </c:lineChart>
      <c:catAx>
        <c:axId val="84910848"/>
        <c:scaling>
          <c:orientation val="minMax"/>
        </c:scaling>
        <c:axPos val="b"/>
        <c:tickLblPos val="nextTo"/>
        <c:crossAx val="84912384"/>
        <c:crosses val="autoZero"/>
        <c:auto val="1"/>
        <c:lblAlgn val="ctr"/>
        <c:lblOffset val="100"/>
      </c:catAx>
      <c:valAx>
        <c:axId val="84912384"/>
        <c:scaling>
          <c:orientation val="minMax"/>
        </c:scaling>
        <c:axPos val="l"/>
        <c:majorGridlines/>
        <c:numFmt formatCode="General" sourceLinked="1"/>
        <c:tickLblPos val="nextTo"/>
        <c:crossAx val="84910848"/>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 l="0.70000000000000062" r="0.70000000000000062" t="0.75000000000000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'MARGE D''ex avant dotation'!$C$6</c:f>
              <c:strCache>
                <c:ptCount val="1"/>
                <c:pt idx="0">
                  <c:v>marge d'ex av dot</c:v>
                </c:pt>
              </c:strCache>
            </c:strRef>
          </c:tx>
          <c:cat>
            <c:strRef>
              <c:f>'MARGE D''ex avant dotation'!$D$5:$H$5</c:f>
              <c:strCache>
                <c:ptCount val="5"/>
                <c:pt idx="0">
                  <c:v>fin A1</c:v>
                </c:pt>
                <c:pt idx="1">
                  <c:v>fin A2</c:v>
                </c:pt>
                <c:pt idx="2">
                  <c:v>fin A3</c:v>
                </c:pt>
                <c:pt idx="3">
                  <c:v>fin A4</c:v>
                </c:pt>
                <c:pt idx="4">
                  <c:v>fin A5</c:v>
                </c:pt>
              </c:strCache>
            </c:strRef>
          </c:cat>
          <c:val>
            <c:numRef>
              <c:f>'MARGE D''ex avant dotation'!$D$6:$H$6</c:f>
              <c:numCache>
                <c:formatCode>General</c:formatCode>
                <c:ptCount val="5"/>
                <c:pt idx="0">
                  <c:v>0.15089114782618152</c:v>
                </c:pt>
                <c:pt idx="1">
                  <c:v>0.3622639325536034</c:v>
                </c:pt>
                <c:pt idx="2">
                  <c:v>0.3847467420197076</c:v>
                </c:pt>
                <c:pt idx="3">
                  <c:v>0.4204914793013807</c:v>
                </c:pt>
                <c:pt idx="4">
                  <c:v>0.43609683818084882</c:v>
                </c:pt>
              </c:numCache>
            </c:numRef>
          </c:val>
        </c:ser>
        <c:marker val="1"/>
        <c:axId val="84113664"/>
        <c:axId val="84131840"/>
      </c:lineChart>
      <c:catAx>
        <c:axId val="84113664"/>
        <c:scaling>
          <c:orientation val="minMax"/>
        </c:scaling>
        <c:axPos val="b"/>
        <c:tickLblPos val="nextTo"/>
        <c:crossAx val="84131840"/>
        <c:crosses val="autoZero"/>
        <c:auto val="1"/>
        <c:lblAlgn val="ctr"/>
        <c:lblOffset val="100"/>
      </c:catAx>
      <c:valAx>
        <c:axId val="84131840"/>
        <c:scaling>
          <c:orientation val="minMax"/>
        </c:scaling>
        <c:axPos val="l"/>
        <c:majorGridlines/>
        <c:numFmt formatCode="General" sourceLinked="1"/>
        <c:tickLblPos val="nextTo"/>
        <c:crossAx val="84113664"/>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22" l="0.70000000000000062" r="0.70000000000000062" t="0.750000000000003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'TAUX DE MARGE NETTE'!$C$6</c:f>
              <c:strCache>
                <c:ptCount val="1"/>
                <c:pt idx="0">
                  <c:v>Taux de marge nette</c:v>
                </c:pt>
              </c:strCache>
            </c:strRef>
          </c:tx>
          <c:cat>
            <c:strRef>
              <c:f>'TAUX DE MARGE NETTE'!$D$5:$H$5</c:f>
              <c:strCache>
                <c:ptCount val="5"/>
                <c:pt idx="0">
                  <c:v>fin A1</c:v>
                </c:pt>
                <c:pt idx="1">
                  <c:v>fin A2</c:v>
                </c:pt>
                <c:pt idx="2">
                  <c:v>fin A3</c:v>
                </c:pt>
                <c:pt idx="3">
                  <c:v>fin A4</c:v>
                </c:pt>
                <c:pt idx="4">
                  <c:v>fin A5</c:v>
                </c:pt>
              </c:strCache>
            </c:strRef>
          </c:cat>
          <c:val>
            <c:numRef>
              <c:f>'TAUX DE MARGE NETTE'!$D$6:$H$6</c:f>
              <c:numCache>
                <c:formatCode>General</c:formatCode>
                <c:ptCount val="5"/>
                <c:pt idx="0">
                  <c:v>-3.4663164917695513E-2</c:v>
                </c:pt>
                <c:pt idx="1">
                  <c:v>0.19299318168103199</c:v>
                </c:pt>
                <c:pt idx="2">
                  <c:v>0.22350289911687213</c:v>
                </c:pt>
                <c:pt idx="3">
                  <c:v>0.25696605188960769</c:v>
                </c:pt>
                <c:pt idx="4">
                  <c:v>0.27293723083495136</c:v>
                </c:pt>
              </c:numCache>
            </c:numRef>
          </c:val>
        </c:ser>
        <c:marker val="1"/>
        <c:axId val="85757952"/>
        <c:axId val="85759488"/>
      </c:lineChart>
      <c:catAx>
        <c:axId val="85757952"/>
        <c:scaling>
          <c:orientation val="minMax"/>
        </c:scaling>
        <c:axPos val="b"/>
        <c:tickLblPos val="nextTo"/>
        <c:crossAx val="85759488"/>
        <c:crosses val="autoZero"/>
        <c:auto val="1"/>
        <c:lblAlgn val="ctr"/>
        <c:lblOffset val="100"/>
      </c:catAx>
      <c:valAx>
        <c:axId val="85759488"/>
        <c:scaling>
          <c:orientation val="minMax"/>
        </c:scaling>
        <c:axPos val="l"/>
        <c:majorGridlines/>
        <c:numFmt formatCode="General" sourceLinked="1"/>
        <c:tickLblPos val="nextTo"/>
        <c:crossAx val="85757952"/>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22" l="0.70000000000000062" r="0.70000000000000062" t="0.750000000000003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plotArea>
      <c:layout/>
      <c:lineChart>
        <c:grouping val="standard"/>
        <c:ser>
          <c:idx val="0"/>
          <c:order val="0"/>
          <c:tx>
            <c:strRef>
              <c:f>'BASIC EARNING POWER'!$C$6</c:f>
              <c:strCache>
                <c:ptCount val="1"/>
                <c:pt idx="0">
                  <c:v>BEP</c:v>
                </c:pt>
              </c:strCache>
            </c:strRef>
          </c:tx>
          <c:cat>
            <c:strRef>
              <c:f>'BASIC EARNING POWER'!$D$5:$H$5</c:f>
              <c:strCache>
                <c:ptCount val="5"/>
                <c:pt idx="0">
                  <c:v>fin A1</c:v>
                </c:pt>
                <c:pt idx="1">
                  <c:v>fin A2</c:v>
                </c:pt>
                <c:pt idx="2">
                  <c:v>fin A3</c:v>
                </c:pt>
                <c:pt idx="3">
                  <c:v>fin A4</c:v>
                </c:pt>
                <c:pt idx="4">
                  <c:v>fin A5</c:v>
                </c:pt>
              </c:strCache>
            </c:strRef>
          </c:cat>
          <c:val>
            <c:numRef>
              <c:f>'BASIC EARNING POWER'!$D$6:$H$6</c:f>
              <c:numCache>
                <c:formatCode>General</c:formatCode>
                <c:ptCount val="5"/>
                <c:pt idx="0">
                  <c:v>6.6766714619630685E-2</c:v>
                </c:pt>
                <c:pt idx="1">
                  <c:v>0.60109451038148332</c:v>
                </c:pt>
                <c:pt idx="2">
                  <c:v>0.6237372606034649</c:v>
                </c:pt>
                <c:pt idx="3">
                  <c:v>0.60511571430250166</c:v>
                </c:pt>
                <c:pt idx="4">
                  <c:v>0.5408935678845318</c:v>
                </c:pt>
              </c:numCache>
            </c:numRef>
          </c:val>
        </c:ser>
        <c:marker val="1"/>
        <c:axId val="85820928"/>
        <c:axId val="85822464"/>
      </c:lineChart>
      <c:catAx>
        <c:axId val="85820928"/>
        <c:scaling>
          <c:orientation val="minMax"/>
        </c:scaling>
        <c:axPos val="b"/>
        <c:tickLblPos val="nextTo"/>
        <c:crossAx val="85822464"/>
        <c:crosses val="autoZero"/>
        <c:auto val="1"/>
        <c:lblAlgn val="ctr"/>
        <c:lblOffset val="100"/>
      </c:catAx>
      <c:valAx>
        <c:axId val="85822464"/>
        <c:scaling>
          <c:orientation val="minMax"/>
        </c:scaling>
        <c:axPos val="l"/>
        <c:majorGridlines/>
        <c:numFmt formatCode="General" sourceLinked="1"/>
        <c:tickLblPos val="nextTo"/>
        <c:crossAx val="85820928"/>
        <c:crosses val="autoZero"/>
        <c:crossBetween val="between"/>
      </c:valAx>
    </c:plotArea>
    <c:legend>
      <c:legendPos val="r"/>
    </c:legend>
    <c:plotVisOnly val="1"/>
  </c:chart>
  <c:spPr>
    <a:gradFill>
      <a:gsLst>
        <a:gs pos="0">
          <a:schemeClr val="tx2">
            <a:lumMod val="60000"/>
            <a:lumOff val="40000"/>
          </a:schemeClr>
        </a:gs>
        <a:gs pos="50000">
          <a:srgbClr val="4F81BD">
            <a:tint val="44500"/>
            <a:satMod val="160000"/>
          </a:srgbClr>
        </a:gs>
        <a:gs pos="100000">
          <a:srgbClr val="4F81BD">
            <a:tint val="23500"/>
            <a:satMod val="160000"/>
          </a:srgbClr>
        </a:gs>
      </a:gsLst>
      <a:lin ang="5400000" scaled="0"/>
    </a:gradFill>
  </c:spPr>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1257300</xdr:colOff>
      <xdr:row>9</xdr:row>
      <xdr:rowOff>85725</xdr:rowOff>
    </xdr:from>
    <xdr:to>
      <xdr:col>8</xdr:col>
      <xdr:colOff>361950</xdr:colOff>
      <xdr:row>23</xdr:row>
      <xdr:rowOff>161925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TATS%20FINAN%20BF"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CE%20analyse"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BalanceAu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Databook%20library%20RoW"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Mod&#232;le%20de%20rentabilit&#233;"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CE_Annuel_ParSoci&#233;t&#23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TUN2"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008%20modele%20standard"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Ecriture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EcrituresDET"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EcrituresAu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BILAN"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RENTABILITETUBESETIRESV09092006"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EF%20BFI%20SA"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wnloads/Downloads/Adel/Micro-Enterprises%20Business%20Plan%20Modif.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wnloads/Business%20Plan_2014-17%20Micro-Es%201.8.2%20am&#233;lior&#233;.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CE_Mensuel_TDB"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ETATS%20FINANCIERS%20MC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Evaluation%20"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ETATS%20FINANCIE"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Ordre%20de%20Mission%20NV"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Project%20Darley%20Databook%20SAG-Tunisi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CE_Mensuel_ParSoci&#233;t&#233;"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ABA_Contr&#244;l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OPTUN"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ETAT"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ETATS%20FINAN%20BFI%20SA"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amdi/Documents/Donn&#233;es%20utilisateurs%20Microsoft/Office%202008%20AutoRecovery/Examun%20analytique%20juin%202001"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ETAFI%20BFIC"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conso2000"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LANCE BFI INTERNAIONAL AU 30 "/>
    </sheetNames>
    <sheetDataSet>
      <sheetData sheetId="0">
        <row r="2">
          <cell r="F2">
            <v>0</v>
          </cell>
          <cell r="G2" t="str">
            <v>Achats d'approvisionnements consommés</v>
          </cell>
        </row>
        <row r="3">
          <cell r="F3">
            <v>-850000</v>
          </cell>
          <cell r="G3" t="str">
            <v>Capital social</v>
          </cell>
        </row>
        <row r="4">
          <cell r="F4">
            <v>-1350000</v>
          </cell>
          <cell r="G4" t="str">
            <v>Capital social</v>
          </cell>
        </row>
        <row r="5">
          <cell r="F5">
            <v>-52342.739000000001</v>
          </cell>
          <cell r="G5" t="str">
            <v>Réserve</v>
          </cell>
        </row>
        <row r="6">
          <cell r="F6">
            <v>-32675.719000000001</v>
          </cell>
          <cell r="G6" t="str">
            <v>Réserve</v>
          </cell>
        </row>
        <row r="7">
          <cell r="F7">
            <v>2128130.16</v>
          </cell>
        </row>
        <row r="8">
          <cell r="F8">
            <v>-2128130.16</v>
          </cell>
        </row>
        <row r="9">
          <cell r="F9">
            <v>550000</v>
          </cell>
          <cell r="G9" t="str">
            <v>Immobilisations incorporelles</v>
          </cell>
        </row>
        <row r="10">
          <cell r="F10">
            <v>140000</v>
          </cell>
          <cell r="G10" t="str">
            <v>Immobilisations corporelles</v>
          </cell>
        </row>
        <row r="11">
          <cell r="F11">
            <v>2367.88</v>
          </cell>
          <cell r="G11" t="str">
            <v>Immobilisations corporelles</v>
          </cell>
        </row>
        <row r="12">
          <cell r="F12">
            <v>-12833.333000000001</v>
          </cell>
          <cell r="G12" t="str">
            <v>Moins : amortissements des immo. corporelles</v>
          </cell>
        </row>
        <row r="13">
          <cell r="F13">
            <v>-64.221000000000004</v>
          </cell>
          <cell r="G13" t="str">
            <v>Moins : amortissements des immo. corporelles</v>
          </cell>
        </row>
        <row r="14">
          <cell r="F14">
            <v>-90750</v>
          </cell>
          <cell r="G14" t="str">
            <v>Moins : amortissements des immo. incorporelles</v>
          </cell>
        </row>
        <row r="15">
          <cell r="F15">
            <v>-217033.383</v>
          </cell>
          <cell r="G15" t="str">
            <v>Fournisseurs et comptes rattachés</v>
          </cell>
        </row>
        <row r="16">
          <cell r="F16">
            <v>-88025.804999999993</v>
          </cell>
          <cell r="G16" t="str">
            <v>Fournisseurs et comptes rattachés</v>
          </cell>
        </row>
        <row r="17">
          <cell r="F17">
            <v>-25354.322</v>
          </cell>
          <cell r="G17" t="str">
            <v>Autres passifs courants</v>
          </cell>
        </row>
        <row r="18">
          <cell r="F18">
            <v>2227757.9500000002</v>
          </cell>
          <cell r="G18" t="str">
            <v>Clients et comptes rattachés</v>
          </cell>
        </row>
        <row r="19">
          <cell r="F19">
            <v>1047549.1880000001</v>
          </cell>
          <cell r="G19" t="str">
            <v>Clients et comptes rattachés</v>
          </cell>
        </row>
        <row r="20">
          <cell r="F20">
            <v>376563.6</v>
          </cell>
          <cell r="G20" t="str">
            <v>Clients et comptes rattachés</v>
          </cell>
        </row>
        <row r="21">
          <cell r="F21">
            <v>1800</v>
          </cell>
          <cell r="G21" t="str">
            <v>Autres actifs courants</v>
          </cell>
        </row>
        <row r="22">
          <cell r="F22">
            <v>1600</v>
          </cell>
          <cell r="G22" t="str">
            <v>Autres actifs courants</v>
          </cell>
        </row>
        <row r="23">
          <cell r="F23">
            <v>0</v>
          </cell>
          <cell r="G23" t="str">
            <v>Autres actifs courants</v>
          </cell>
        </row>
        <row r="24">
          <cell r="F24">
            <v>-14937.493</v>
          </cell>
          <cell r="G24" t="str">
            <v>Autres passifs courants</v>
          </cell>
        </row>
        <row r="25">
          <cell r="F25">
            <v>18619.631000000001</v>
          </cell>
          <cell r="G25" t="str">
            <v>Autres actifs courants</v>
          </cell>
        </row>
        <row r="26">
          <cell r="F26">
            <v>-58108.328000000001</v>
          </cell>
          <cell r="G26" t="str">
            <v>Autres passifs courants</v>
          </cell>
        </row>
        <row r="27">
          <cell r="F27">
            <v>-3720.1550000000002</v>
          </cell>
          <cell r="G27" t="str">
            <v>Autres passifs courants</v>
          </cell>
        </row>
        <row r="28">
          <cell r="F28">
            <v>23962.042000000001</v>
          </cell>
          <cell r="G28" t="str">
            <v>Autres actifs courants</v>
          </cell>
        </row>
        <row r="29">
          <cell r="F29">
            <v>-3498</v>
          </cell>
          <cell r="G29" t="str">
            <v>Autres passifs courants</v>
          </cell>
        </row>
        <row r="30">
          <cell r="F30">
            <v>1350000</v>
          </cell>
          <cell r="G30" t="str">
            <v>Capital social</v>
          </cell>
        </row>
        <row r="31">
          <cell r="F31">
            <v>24269.356</v>
          </cell>
          <cell r="G31" t="str">
            <v>Autres actifs courants</v>
          </cell>
        </row>
        <row r="32">
          <cell r="F32">
            <v>-90165.445000000007</v>
          </cell>
          <cell r="G32" t="str">
            <v>Autres passifs courants</v>
          </cell>
        </row>
        <row r="33">
          <cell r="F33">
            <v>-1523.3510000000001</v>
          </cell>
          <cell r="G33" t="str">
            <v>Autres passifs courants</v>
          </cell>
        </row>
        <row r="34">
          <cell r="F34">
            <v>-26556.827000000001</v>
          </cell>
          <cell r="G34" t="str">
            <v>Autres passifs courants</v>
          </cell>
        </row>
        <row r="35">
          <cell r="F35">
            <v>-436070.06900000002</v>
          </cell>
          <cell r="G35" t="str">
            <v>Autres passifs courants</v>
          </cell>
        </row>
        <row r="36">
          <cell r="F36">
            <v>-1220.615</v>
          </cell>
          <cell r="G36" t="str">
            <v>Autres passifs courants</v>
          </cell>
        </row>
        <row r="37">
          <cell r="F37">
            <v>-1172.6559999999999</v>
          </cell>
          <cell r="G37" t="str">
            <v>Autres passifs courants</v>
          </cell>
        </row>
        <row r="38">
          <cell r="F38">
            <v>40151.760000000002</v>
          </cell>
          <cell r="G38" t="str">
            <v>Autres actifs courants</v>
          </cell>
        </row>
        <row r="39">
          <cell r="F39">
            <v>-474261.79200000002</v>
          </cell>
          <cell r="G39" t="str">
            <v>Moins : provisions sur créances</v>
          </cell>
        </row>
        <row r="40">
          <cell r="F40">
            <v>-2759955.9929999998</v>
          </cell>
          <cell r="G40" t="str">
            <v>Autres passifs courants</v>
          </cell>
        </row>
        <row r="41">
          <cell r="F41">
            <v>-165854</v>
          </cell>
          <cell r="G41" t="str">
            <v>Concours bancaires et autres passifs financiers</v>
          </cell>
        </row>
        <row r="42">
          <cell r="F42">
            <v>9480.3009999999995</v>
          </cell>
          <cell r="G42" t="str">
            <v>Placements at autres actifs financiers</v>
          </cell>
        </row>
        <row r="43">
          <cell r="F43">
            <v>3447957.8909999998</v>
          </cell>
          <cell r="G43" t="str">
            <v>Placements at autres actifs financiers</v>
          </cell>
        </row>
        <row r="44">
          <cell r="F44">
            <v>-655647.57299999997</v>
          </cell>
          <cell r="G44" t="str">
            <v>Concours bancaires et autres passifs financiers</v>
          </cell>
        </row>
        <row r="45">
          <cell r="F45">
            <v>-316399.94300000003</v>
          </cell>
          <cell r="G45" t="str">
            <v>Concours bancaires et autres passifs financiers</v>
          </cell>
        </row>
        <row r="46">
          <cell r="F46">
            <v>111536.74800000001</v>
          </cell>
          <cell r="G46" t="str">
            <v>Liquidités et équivalents de liquidités</v>
          </cell>
        </row>
        <row r="47">
          <cell r="F47">
            <v>0</v>
          </cell>
          <cell r="G47" t="str">
            <v>Liquidités et équivalents de liquidités</v>
          </cell>
        </row>
        <row r="48">
          <cell r="F48">
            <v>244895.60200000001</v>
          </cell>
          <cell r="G48" t="str">
            <v>Liquidités et équivalents de liquidités</v>
          </cell>
        </row>
        <row r="49">
          <cell r="F49">
            <v>0</v>
          </cell>
          <cell r="G49" t="str">
            <v>Liquidités et équivalents de liquidités</v>
          </cell>
        </row>
        <row r="50">
          <cell r="F50">
            <v>1135.3989999999999</v>
          </cell>
          <cell r="G50" t="str">
            <v>Liquidités et équivalents de liquidités</v>
          </cell>
        </row>
        <row r="51">
          <cell r="F51">
            <v>251.36099999999999</v>
          </cell>
          <cell r="G51" t="str">
            <v>Liquidités et équivalents de liquidités</v>
          </cell>
        </row>
        <row r="52">
          <cell r="F52">
            <v>0</v>
          </cell>
        </row>
        <row r="53">
          <cell r="F53">
            <v>1087.6200000000001</v>
          </cell>
          <cell r="G53" t="str">
            <v>Achats d'approvisionnements consommés</v>
          </cell>
        </row>
        <row r="54">
          <cell r="F54">
            <v>230.3</v>
          </cell>
          <cell r="G54" t="str">
            <v>Achats d'approvisionnements consommés</v>
          </cell>
        </row>
        <row r="55">
          <cell r="F55">
            <v>25</v>
          </cell>
          <cell r="G55" t="str">
            <v>Achats d'approvisionnements consommés</v>
          </cell>
        </row>
        <row r="56">
          <cell r="F56">
            <v>486870.34899999999</v>
          </cell>
          <cell r="G56" t="str">
            <v>Achats de marchandises consommées</v>
          </cell>
        </row>
        <row r="57">
          <cell r="F57">
            <v>75.2</v>
          </cell>
          <cell r="G57" t="str">
            <v>Autres charges d'exploitation</v>
          </cell>
        </row>
        <row r="58">
          <cell r="F58">
            <v>781.20799999999997</v>
          </cell>
          <cell r="G58" t="str">
            <v>Autres charges d'exploitation</v>
          </cell>
        </row>
        <row r="59">
          <cell r="F59">
            <v>2729.163</v>
          </cell>
          <cell r="G59" t="str">
            <v>Autres charges d'exploitation</v>
          </cell>
        </row>
        <row r="60">
          <cell r="F60">
            <v>29765.871999999999</v>
          </cell>
          <cell r="G60" t="str">
            <v>Autres charges d'exploitation</v>
          </cell>
        </row>
        <row r="61">
          <cell r="F61">
            <v>343858.97200000001</v>
          </cell>
          <cell r="G61" t="str">
            <v>Autres charges d'exploitation</v>
          </cell>
        </row>
        <row r="62">
          <cell r="F62">
            <v>6576.4049999999997</v>
          </cell>
          <cell r="G62" t="str">
            <v>Autres charges d'exploitation</v>
          </cell>
        </row>
        <row r="63">
          <cell r="F63">
            <v>38039.362999999998</v>
          </cell>
          <cell r="G63" t="str">
            <v>Autres charges d'exploitation</v>
          </cell>
        </row>
        <row r="64">
          <cell r="F64">
            <v>1264.52</v>
          </cell>
          <cell r="G64" t="str">
            <v>Autres charges d'exploitation</v>
          </cell>
        </row>
        <row r="65">
          <cell r="F65">
            <v>11658.234</v>
          </cell>
          <cell r="G65" t="str">
            <v>Autres charges d'exploitation</v>
          </cell>
        </row>
        <row r="66">
          <cell r="F66">
            <v>244864.45800000001</v>
          </cell>
          <cell r="G66" t="str">
            <v>Autres charges d'exploitation</v>
          </cell>
        </row>
        <row r="67">
          <cell r="F67">
            <v>4386.45</v>
          </cell>
          <cell r="G67" t="str">
            <v>Autres charges d'exploitation</v>
          </cell>
        </row>
        <row r="68">
          <cell r="F68">
            <v>480311.69400000002</v>
          </cell>
          <cell r="G68" t="str">
            <v>Autres charges d'exploitation</v>
          </cell>
        </row>
        <row r="69">
          <cell r="F69">
            <v>40919.129000000001</v>
          </cell>
          <cell r="G69" t="str">
            <v>Autres charges d'exploitation</v>
          </cell>
        </row>
        <row r="70">
          <cell r="F70">
            <v>15791.9</v>
          </cell>
          <cell r="G70" t="str">
            <v>Autres charges d'exploitation</v>
          </cell>
        </row>
        <row r="71">
          <cell r="F71">
            <v>1499.04</v>
          </cell>
          <cell r="G71" t="str">
            <v>Autres charges d'exploitation</v>
          </cell>
        </row>
        <row r="72">
          <cell r="F72">
            <v>7008.5749999999998</v>
          </cell>
          <cell r="G72" t="str">
            <v>Autres charges d'exploitation</v>
          </cell>
        </row>
        <row r="73">
          <cell r="F73">
            <v>6537.3249999999998</v>
          </cell>
          <cell r="G73" t="str">
            <v>Autres charges d'exploitation</v>
          </cell>
        </row>
        <row r="74">
          <cell r="F74">
            <v>49275.08</v>
          </cell>
          <cell r="G74" t="str">
            <v>Autres charges d'exploitation</v>
          </cell>
        </row>
        <row r="75">
          <cell r="F75">
            <v>35441.945</v>
          </cell>
          <cell r="G75" t="str">
            <v>Autres charges d'exploitation</v>
          </cell>
        </row>
        <row r="76">
          <cell r="F76">
            <v>2550.6</v>
          </cell>
          <cell r="G76" t="str">
            <v>Autres charges d'exploitation</v>
          </cell>
        </row>
        <row r="77">
          <cell r="F77">
            <v>2842.319</v>
          </cell>
          <cell r="G77" t="str">
            <v>Autres charges d'exploitation</v>
          </cell>
        </row>
        <row r="78">
          <cell r="F78">
            <v>193.755</v>
          </cell>
          <cell r="G78" t="str">
            <v>Autres pertes ordinaires</v>
          </cell>
        </row>
        <row r="79">
          <cell r="F79">
            <v>1223022.2320000001</v>
          </cell>
          <cell r="G79" t="str">
            <v>Charges de personnel</v>
          </cell>
        </row>
        <row r="80">
          <cell r="F80">
            <v>203042.21</v>
          </cell>
          <cell r="G80" t="str">
            <v>Charges de personnel</v>
          </cell>
        </row>
        <row r="81">
          <cell r="F81">
            <v>96825.978000000003</v>
          </cell>
          <cell r="G81" t="str">
            <v>Charges de personnel</v>
          </cell>
        </row>
        <row r="82">
          <cell r="F82">
            <v>88209.528999999995</v>
          </cell>
          <cell r="G82" t="str">
            <v>Charges de personnel</v>
          </cell>
        </row>
        <row r="83">
          <cell r="F83">
            <v>50087.697999999997</v>
          </cell>
          <cell r="G83" t="str">
            <v>Charges de personnel</v>
          </cell>
        </row>
        <row r="84">
          <cell r="F84">
            <v>50023.83</v>
          </cell>
          <cell r="G84" t="str">
            <v>Charges de personnel</v>
          </cell>
        </row>
        <row r="85">
          <cell r="F85">
            <v>97519.308000000005</v>
          </cell>
          <cell r="G85" t="str">
            <v>Charges de personnel</v>
          </cell>
        </row>
        <row r="86">
          <cell r="F86">
            <v>90956.146999999997</v>
          </cell>
          <cell r="G86" t="str">
            <v>Charges financières nettes</v>
          </cell>
        </row>
        <row r="87">
          <cell r="F87">
            <v>71442.703999999998</v>
          </cell>
          <cell r="G87" t="str">
            <v>Charges financières nettes</v>
          </cell>
        </row>
        <row r="88">
          <cell r="F88">
            <v>85540.671000000002</v>
          </cell>
          <cell r="G88" t="str">
            <v>Charges financières nettes</v>
          </cell>
        </row>
        <row r="89">
          <cell r="F89">
            <v>1024.75</v>
          </cell>
          <cell r="G89" t="str">
            <v>Autres charges d'exploitation</v>
          </cell>
        </row>
        <row r="90">
          <cell r="F90">
            <v>2550</v>
          </cell>
          <cell r="G90" t="str">
            <v>Autres charges d'exploitation</v>
          </cell>
        </row>
        <row r="91">
          <cell r="F91">
            <v>90750</v>
          </cell>
          <cell r="G91" t="str">
            <v>Dotations aux amortissements et aux  provisions</v>
          </cell>
        </row>
        <row r="92">
          <cell r="F92">
            <v>12897.554</v>
          </cell>
          <cell r="G92" t="str">
            <v>Dotations aux amortissements et aux  provisions</v>
          </cell>
        </row>
        <row r="93">
          <cell r="F93">
            <v>267040.97399999999</v>
          </cell>
          <cell r="G93" t="str">
            <v>Dotations aux amortissements et aux  provisions</v>
          </cell>
        </row>
        <row r="94">
          <cell r="F94">
            <v>-135525</v>
          </cell>
          <cell r="G94" t="str">
            <v>Revenus</v>
          </cell>
        </row>
        <row r="95">
          <cell r="F95">
            <v>-39000</v>
          </cell>
          <cell r="G95" t="str">
            <v>Revenus</v>
          </cell>
        </row>
        <row r="96">
          <cell r="F96">
            <v>-1485814.34</v>
          </cell>
          <cell r="G96" t="str">
            <v>Revenus</v>
          </cell>
        </row>
        <row r="97">
          <cell r="F97">
            <v>-226680</v>
          </cell>
          <cell r="G97" t="str">
            <v>Revenus</v>
          </cell>
        </row>
        <row r="98">
          <cell r="F98">
            <v>-130614.86599999999</v>
          </cell>
          <cell r="G98" t="str">
            <v>Revenus</v>
          </cell>
        </row>
        <row r="99">
          <cell r="F99">
            <v>-23205</v>
          </cell>
          <cell r="G99" t="str">
            <v>Revenus</v>
          </cell>
        </row>
        <row r="100">
          <cell r="F100">
            <v>-69560.399999999994</v>
          </cell>
          <cell r="G100" t="str">
            <v>Revenus</v>
          </cell>
        </row>
        <row r="101">
          <cell r="F101">
            <v>-966693.02399999998</v>
          </cell>
          <cell r="G101" t="str">
            <v>Revenus</v>
          </cell>
        </row>
        <row r="102">
          <cell r="F102">
            <v>-11125.786</v>
          </cell>
          <cell r="G102" t="str">
            <v>Revenus</v>
          </cell>
        </row>
        <row r="103">
          <cell r="F103">
            <v>-8408.4</v>
          </cell>
          <cell r="G103" t="str">
            <v>Revenus</v>
          </cell>
        </row>
        <row r="104">
          <cell r="F104">
            <v>-99961.37</v>
          </cell>
          <cell r="G104" t="str">
            <v>Revenus</v>
          </cell>
        </row>
        <row r="105">
          <cell r="F105">
            <v>-151022.51999999999</v>
          </cell>
          <cell r="G105" t="str">
            <v>Revenus</v>
          </cell>
        </row>
        <row r="106">
          <cell r="F106">
            <v>-810020.06700000004</v>
          </cell>
          <cell r="G106" t="str">
            <v>Revenus</v>
          </cell>
        </row>
        <row r="107">
          <cell r="F107">
            <v>-224835.29300000001</v>
          </cell>
          <cell r="G107" t="str">
            <v>Revenus</v>
          </cell>
        </row>
        <row r="108">
          <cell r="F108">
            <v>-1356506.2169999999</v>
          </cell>
          <cell r="G108" t="str">
            <v>Revenus</v>
          </cell>
        </row>
        <row r="109">
          <cell r="F109">
            <v>-1423.73</v>
          </cell>
          <cell r="G109" t="str">
            <v>Revenus</v>
          </cell>
        </row>
        <row r="110">
          <cell r="F110">
            <v>-88649.467999999993</v>
          </cell>
          <cell r="G110" t="str">
            <v>Revenus</v>
          </cell>
        </row>
        <row r="111">
          <cell r="F111">
            <v>-76265.63</v>
          </cell>
          <cell r="G111" t="str">
            <v>Autres gains ordinaires</v>
          </cell>
        </row>
        <row r="112">
          <cell r="F112">
            <v>-50983.222000000002</v>
          </cell>
          <cell r="G112" t="str">
            <v>Produits financiers</v>
          </cell>
        </row>
        <row r="113">
          <cell r="F113">
            <v>-180950.625</v>
          </cell>
          <cell r="G113" t="str">
            <v>Produits financiers</v>
          </cell>
        </row>
        <row r="114">
          <cell r="F114">
            <v>-0.05</v>
          </cell>
          <cell r="G114" t="str">
            <v>Autres gains ordinaires</v>
          </cell>
        </row>
        <row r="115">
          <cell r="F115" t="str">
            <v>solde</v>
          </cell>
          <cell r="G115" t="str">
            <v>affectation</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ratios généraux"/>
      <sheetName val="analyse ratios"/>
      <sheetName val="analyse comparative"/>
      <sheetName val="gphe tendance"/>
      <sheetName val="grphe tendance ratio"/>
      <sheetName val="Ratios"/>
      <sheetName val="analyse"/>
      <sheetName val="cpt exploit tendance"/>
      <sheetName val="simulations"/>
      <sheetName val="secteur rubrique"/>
      <sheetName val="tendance secteur"/>
      <sheetName val="tendance secteur ratio"/>
      <sheetName val="listes"/>
    </sheetNames>
    <sheetDataSet>
      <sheetData sheetId="0"/>
      <sheetData sheetId="1"/>
      <sheetData sheetId="2"/>
      <sheetData sheetId="3"/>
      <sheetData sheetId="4"/>
      <sheetData sheetId="5"/>
      <sheetData sheetId="6">
        <row r="1">
          <cell r="Z1" t="str">
            <v>ABATTOIRS DICK</v>
          </cell>
        </row>
        <row r="2">
          <cell r="Z2" t="str">
            <v>ABATTOIRS EL MAZRAA</v>
          </cell>
        </row>
        <row r="3">
          <cell r="Z3" t="str">
            <v>ADV</v>
          </cell>
        </row>
        <row r="4">
          <cell r="Z4" t="str">
            <v>Agricole</v>
          </cell>
        </row>
        <row r="5">
          <cell r="Z5" t="str">
            <v>Agricole</v>
          </cell>
        </row>
        <row r="6">
          <cell r="Z6" t="str">
            <v>Agro-alimentaire</v>
          </cell>
        </row>
        <row r="7">
          <cell r="Z7" t="str">
            <v>Aliment</v>
          </cell>
        </row>
        <row r="8">
          <cell r="Z8" t="str">
            <v>ALMES Mat Prem</v>
          </cell>
        </row>
        <row r="9">
          <cell r="Z9" t="str">
            <v>ASTER</v>
          </cell>
        </row>
        <row r="10">
          <cell r="Z10" t="str">
            <v>ASTER Training</v>
          </cell>
        </row>
        <row r="12">
          <cell r="Z12" t="str">
            <v>Avicole</v>
          </cell>
        </row>
        <row r="13">
          <cell r="Z13" t="str">
            <v>CARTHAGO</v>
          </cell>
        </row>
        <row r="14">
          <cell r="Z14" t="str">
            <v>CEDRIA</v>
          </cell>
        </row>
        <row r="15">
          <cell r="Z15" t="str">
            <v>CEDRIA MATIERE</v>
          </cell>
        </row>
        <row r="16">
          <cell r="Z16" t="str">
            <v>CEDRIA SERVICE</v>
          </cell>
        </row>
        <row r="17">
          <cell r="Z17" t="str">
            <v>CMV</v>
          </cell>
        </row>
        <row r="18">
          <cell r="Z18" t="str">
            <v>COOPERATIVES</v>
          </cell>
        </row>
        <row r="19">
          <cell r="Z19" t="str">
            <v>DECORATION</v>
          </cell>
        </row>
        <row r="20">
          <cell r="Z20" t="str">
            <v>EDITION</v>
          </cell>
        </row>
        <row r="21">
          <cell r="Z21" t="str">
            <v>ERECA</v>
          </cell>
        </row>
        <row r="22">
          <cell r="Z22" t="str">
            <v>Ezzahia</v>
          </cell>
        </row>
        <row r="23">
          <cell r="Z23" t="str">
            <v>F3T</v>
          </cell>
        </row>
        <row r="24">
          <cell r="Z24" t="str">
            <v>FLOCON d'OR</v>
          </cell>
        </row>
        <row r="25">
          <cell r="Z25" t="str">
            <v>FRUTITEC</v>
          </cell>
        </row>
        <row r="26">
          <cell r="Z26" t="str">
            <v>GALION</v>
          </cell>
        </row>
        <row r="27">
          <cell r="Z27" t="str">
            <v>Galvanisation</v>
          </cell>
        </row>
        <row r="28">
          <cell r="Z28" t="str">
            <v>GAN</v>
          </cell>
        </row>
        <row r="29">
          <cell r="Z29" t="str">
            <v>GIPA</v>
          </cell>
        </row>
        <row r="30">
          <cell r="Z30" t="str">
            <v>Groupe</v>
          </cell>
        </row>
        <row r="31">
          <cell r="Z31" t="str">
            <v>HEYKEL</v>
          </cell>
        </row>
        <row r="32">
          <cell r="Z32" t="str">
            <v>INCUBATIONS</v>
          </cell>
        </row>
        <row r="33">
          <cell r="Z33" t="str">
            <v>Industrie</v>
          </cell>
        </row>
        <row r="34">
          <cell r="Z34" t="str">
            <v>INTEGRATIONS</v>
          </cell>
        </row>
        <row r="35">
          <cell r="Z35" t="str">
            <v>LA PAIX</v>
          </cell>
        </row>
        <row r="36">
          <cell r="Z36" t="str">
            <v>M.ARTISANAT</v>
          </cell>
        </row>
        <row r="37">
          <cell r="Z37" t="str">
            <v>M.D.F.</v>
          </cell>
        </row>
        <row r="38">
          <cell r="Z38" t="str">
            <v>MAC DOLY</v>
          </cell>
        </row>
        <row r="39">
          <cell r="Z39" t="str">
            <v>MBG</v>
          </cell>
        </row>
        <row r="40">
          <cell r="Z40" t="str">
            <v>MECAWAYS</v>
          </cell>
        </row>
        <row r="41">
          <cell r="Z41" t="str">
            <v>NUTRIMIX</v>
          </cell>
        </row>
        <row r="42">
          <cell r="Z42" t="str">
            <v>ORCADE</v>
          </cell>
        </row>
        <row r="43">
          <cell r="Z43" t="str">
            <v>PAF</v>
          </cell>
        </row>
        <row r="44">
          <cell r="Z44" t="str">
            <v>Passage</v>
          </cell>
        </row>
        <row r="45">
          <cell r="Z45" t="str">
            <v>PATISSERIE</v>
          </cell>
        </row>
        <row r="46">
          <cell r="Z46" t="str">
            <v>POLYSTYRENE</v>
          </cell>
        </row>
        <row r="47">
          <cell r="Z47" t="str">
            <v>POULINA</v>
          </cell>
        </row>
        <row r="48">
          <cell r="Z48" t="str">
            <v>ROMULUS</v>
          </cell>
        </row>
        <row r="49">
          <cell r="Z49" t="str">
            <v>Service</v>
          </cell>
        </row>
        <row r="50">
          <cell r="Z50" t="str">
            <v>SIFAC</v>
          </cell>
        </row>
        <row r="51">
          <cell r="Z51" t="str">
            <v>SIPA HEND</v>
          </cell>
        </row>
        <row r="52">
          <cell r="Z52" t="str">
            <v>SN ALIMENT COMPOSE</v>
          </cell>
        </row>
        <row r="53">
          <cell r="Z53" t="str">
            <v>SN CACO3</v>
          </cell>
        </row>
        <row r="54">
          <cell r="Z54" t="str">
            <v>SN MATIERE</v>
          </cell>
        </row>
        <row r="55">
          <cell r="Z55" t="str">
            <v>SNA</v>
          </cell>
        </row>
        <row r="56">
          <cell r="Z56" t="str">
            <v>SNA EXPORT</v>
          </cell>
        </row>
        <row r="57">
          <cell r="Z57" t="str">
            <v>STIAL</v>
          </cell>
        </row>
        <row r="58">
          <cell r="Z58" t="str">
            <v>STIBOIS</v>
          </cell>
        </row>
        <row r="59">
          <cell r="Z59" t="str">
            <v>TCL</v>
          </cell>
        </row>
        <row r="60">
          <cell r="Z60" t="str">
            <v>TEC</v>
          </cell>
        </row>
        <row r="61">
          <cell r="Z61" t="str">
            <v>TRANSPOOL</v>
          </cell>
        </row>
        <row r="62">
          <cell r="Z62" t="str">
            <v>Tunisie Autruches</v>
          </cell>
        </row>
        <row r="63">
          <cell r="Z63" t="str">
            <v>UNIT</v>
          </cell>
        </row>
      </sheetData>
      <sheetData sheetId="7"/>
      <sheetData sheetId="8"/>
      <sheetData sheetId="9"/>
      <sheetData sheetId="10"/>
      <sheetData sheetId="11">
        <row r="1">
          <cell r="Z1" t="str">
            <v>Ach_Cons</v>
          </cell>
        </row>
        <row r="2">
          <cell r="Z2" t="str">
            <v>Ach_Divers</v>
          </cell>
        </row>
        <row r="3">
          <cell r="Z3" t="str">
            <v>Ach_Gr</v>
          </cell>
        </row>
        <row r="4">
          <cell r="Z4" t="str">
            <v>Ach_Loc</v>
          </cell>
        </row>
        <row r="5">
          <cell r="Z5" t="str">
            <v>Ach_Revente</v>
          </cell>
        </row>
        <row r="6">
          <cell r="Z6" t="str">
            <v>Ach_Transfert</v>
          </cell>
        </row>
        <row r="7">
          <cell r="Z7" t="str">
            <v>Amor</v>
          </cell>
        </row>
        <row r="8">
          <cell r="Z8" t="str">
            <v>BB</v>
          </cell>
        </row>
        <row r="9">
          <cell r="Z9" t="str">
            <v>BBExpl</v>
          </cell>
        </row>
        <row r="10">
          <cell r="Z10" t="str">
            <v>BénN</v>
          </cell>
        </row>
        <row r="11">
          <cell r="Z11" t="str">
            <v>CAEtFr_Ach</v>
          </cell>
        </row>
        <row r="12">
          <cell r="Z12" t="str">
            <v>CAExport</v>
          </cell>
        </row>
        <row r="13">
          <cell r="Z13" t="str">
            <v>CAGroupe</v>
          </cell>
        </row>
        <row r="14">
          <cell r="Z14" t="str">
            <v>CALocal</v>
          </cell>
        </row>
        <row r="15">
          <cell r="Z15" t="str">
            <v>CATotal</v>
          </cell>
        </row>
        <row r="16">
          <cell r="Z16" t="str">
            <v>CATransfert</v>
          </cell>
        </row>
        <row r="17">
          <cell r="Z17" t="str">
            <v>CFlow</v>
          </cell>
        </row>
        <row r="18">
          <cell r="Z18" t="str">
            <v>CFlowExpl</v>
          </cell>
        </row>
        <row r="19">
          <cell r="Z19" t="str">
            <v>Charges_Structures</v>
          </cell>
        </row>
        <row r="20">
          <cell r="Z20" t="str">
            <v>ChrgExpl</v>
          </cell>
        </row>
        <row r="21">
          <cell r="Z21" t="str">
            <v>ChrgProd</v>
          </cell>
        </row>
        <row r="22">
          <cell r="Z22" t="str">
            <v>ConsDiv</v>
          </cell>
        </row>
        <row r="23">
          <cell r="Z23" t="str">
            <v>FDP</v>
          </cell>
        </row>
        <row r="24">
          <cell r="Z24" t="str">
            <v>FFF</v>
          </cell>
        </row>
        <row r="25">
          <cell r="Z25" t="str">
            <v>Fr_Ach</v>
          </cell>
        </row>
        <row r="26">
          <cell r="Z26" t="str">
            <v>FrExpl</v>
          </cell>
        </row>
        <row r="27">
          <cell r="Z27" t="str">
            <v>FrPers</v>
          </cell>
        </row>
        <row r="28">
          <cell r="Z28" t="str">
            <v>Impôt_35%</v>
          </cell>
        </row>
        <row r="29">
          <cell r="Z29" t="str">
            <v>Impôts</v>
          </cell>
        </row>
        <row r="30">
          <cell r="Z30" t="str">
            <v>ImpôtsSoc</v>
          </cell>
        </row>
        <row r="31">
          <cell r="Z31" t="str">
            <v>Intérêts</v>
          </cell>
        </row>
        <row r="32">
          <cell r="Z32" t="str">
            <v>Marge_Var_S_PF</v>
          </cell>
        </row>
        <row r="33">
          <cell r="Z33" t="str">
            <v>MCM</v>
          </cell>
        </row>
        <row r="34">
          <cell r="Z34" t="str">
            <v>PP</v>
          </cell>
        </row>
        <row r="35">
          <cell r="Z35" t="str">
            <v>PP_Excep</v>
          </cell>
        </row>
        <row r="36">
          <cell r="Z36" t="str">
            <v>PP_Hexpl</v>
          </cell>
        </row>
        <row r="37">
          <cell r="Z37" t="str">
            <v>PrestG</v>
          </cell>
        </row>
        <row r="38">
          <cell r="Z38" t="str">
            <v>PrestHG</v>
          </cell>
        </row>
        <row r="39">
          <cell r="Z39" t="str">
            <v>Prod_Ex</v>
          </cell>
        </row>
        <row r="40">
          <cell r="Z40" t="str">
            <v>Provisions</v>
          </cell>
        </row>
        <row r="41">
          <cell r="Z41" t="str">
            <v>RBE</v>
          </cell>
        </row>
        <row r="42">
          <cell r="Z42" t="str">
            <v>RémCAp</v>
          </cell>
        </row>
        <row r="43">
          <cell r="Z43" t="str">
            <v>ResExpAvImp</v>
          </cell>
        </row>
        <row r="44">
          <cell r="Z44" t="str">
            <v>ResExpAvrem</v>
          </cell>
        </row>
        <row r="45">
          <cell r="Z45" t="str">
            <v>SF_MP</v>
          </cell>
        </row>
        <row r="46">
          <cell r="Z46" t="str">
            <v>SF_PF</v>
          </cell>
        </row>
        <row r="47">
          <cell r="Z47" t="str">
            <v>SFDivers</v>
          </cell>
        </row>
        <row r="48">
          <cell r="Z48" t="str">
            <v>SI_MP</v>
          </cell>
        </row>
        <row r="49">
          <cell r="Z49" t="str">
            <v>SI_PF</v>
          </cell>
        </row>
        <row r="50">
          <cell r="Z50" t="str">
            <v>SIDivers</v>
          </cell>
        </row>
        <row r="51">
          <cell r="Z51" t="str">
            <v>TauxSociété</v>
          </cell>
        </row>
        <row r="52">
          <cell r="Z52" t="str">
            <v>TFSE</v>
          </cell>
        </row>
        <row r="53">
          <cell r="Z53" t="str">
            <v>Transp</v>
          </cell>
        </row>
        <row r="54">
          <cell r="Z54" t="str">
            <v>VA</v>
          </cell>
        </row>
        <row r="55">
          <cell r="Z55" t="str">
            <v>Var_S_MP</v>
          </cell>
        </row>
        <row r="56">
          <cell r="Z56" t="str">
            <v>Var_S_PF</v>
          </cell>
        </row>
      </sheetData>
      <sheetData sheetId="12">
        <row r="2">
          <cell r="A2">
            <v>1995</v>
          </cell>
          <cell r="B2" t="str">
            <v>CA Total</v>
          </cell>
          <cell r="D2" t="str">
            <v>Groupe</v>
          </cell>
        </row>
        <row r="3">
          <cell r="A3">
            <v>1996</v>
          </cell>
          <cell r="B3" t="str">
            <v>Marge Coût Matière</v>
          </cell>
          <cell r="D3" t="str">
            <v>Aliment</v>
          </cell>
        </row>
        <row r="4">
          <cell r="A4">
            <v>1997</v>
          </cell>
          <cell r="B4" t="str">
            <v>Valeur Ajoutée</v>
          </cell>
          <cell r="D4" t="str">
            <v>Agro-alimentaire</v>
          </cell>
        </row>
        <row r="5">
          <cell r="A5">
            <v>1998</v>
          </cell>
          <cell r="B5" t="str">
            <v>RBE</v>
          </cell>
          <cell r="D5" t="str">
            <v>Avicole</v>
          </cell>
        </row>
        <row r="6">
          <cell r="A6">
            <v>1999</v>
          </cell>
          <cell r="B6" t="str">
            <v>Bénéfice Brut d'Exploitation</v>
          </cell>
          <cell r="D6" t="str">
            <v>Industrie</v>
          </cell>
        </row>
        <row r="7">
          <cell r="A7">
            <v>2000</v>
          </cell>
          <cell r="B7" t="str">
            <v>Result.Expl.Av.Rem</v>
          </cell>
          <cell r="D7" t="str">
            <v>Service</v>
          </cell>
        </row>
        <row r="8">
          <cell r="A8">
            <v>2001</v>
          </cell>
          <cell r="B8" t="str">
            <v>Cash Flow Exploitation</v>
          </cell>
          <cell r="D8" t="str">
            <v>Agricole</v>
          </cell>
        </row>
        <row r="9">
          <cell r="B9" t="str">
            <v>CA Local</v>
          </cell>
          <cell r="D9" t="str">
            <v>ABATTOIRS DICK</v>
          </cell>
        </row>
        <row r="10">
          <cell r="B10" t="str">
            <v>CA Export</v>
          </cell>
          <cell r="D10" t="str">
            <v>ABATTOIRS EL MAZRAA</v>
          </cell>
        </row>
        <row r="11">
          <cell r="B11" t="str">
            <v>Production Exercice</v>
          </cell>
          <cell r="D11" t="str">
            <v>ADV</v>
          </cell>
        </row>
        <row r="12">
          <cell r="B12" t="str">
            <v>Charges Production</v>
          </cell>
          <cell r="D12" t="str">
            <v>Agricole dep</v>
          </cell>
        </row>
        <row r="13">
          <cell r="B13" t="str">
            <v>Charges Exploitation</v>
          </cell>
          <cell r="D13" t="str">
            <v>ALMES Mat Prem</v>
          </cell>
        </row>
        <row r="14">
          <cell r="B14" t="str">
            <v>TOTAL CHARGES STRUCT. (34 à 38)</v>
          </cell>
          <cell r="D14" t="str">
            <v>ASTER</v>
          </cell>
        </row>
        <row r="15">
          <cell r="B15" t="str">
            <v>TFSE</v>
          </cell>
          <cell r="D15" t="str">
            <v>ASTER Training</v>
          </cell>
        </row>
        <row r="16">
          <cell r="B16" t="str">
            <v>Frais Personnel</v>
          </cell>
          <cell r="D16" t="str">
            <v>CARTHAGO</v>
          </cell>
        </row>
        <row r="17">
          <cell r="B17" t="str">
            <v>Transport</v>
          </cell>
          <cell r="D17" t="str">
            <v>CEDRIA</v>
          </cell>
        </row>
        <row r="18">
          <cell r="B18" t="str">
            <v>Frais Divers Production</v>
          </cell>
          <cell r="D18" t="str">
            <v>CEDRIA MATIERE</v>
          </cell>
        </row>
        <row r="19">
          <cell r="B19" t="str">
            <v>Consom Divers</v>
          </cell>
          <cell r="D19" t="str">
            <v>CEDRIA SERVICE</v>
          </cell>
        </row>
        <row r="20">
          <cell r="B20" t="str">
            <v>Frais Sur Achats</v>
          </cell>
          <cell r="D20" t="str">
            <v>CMV</v>
          </cell>
        </row>
        <row r="21">
          <cell r="B21" t="str">
            <v>Stk Fin PF</v>
          </cell>
          <cell r="D21" t="str">
            <v>COOPERATIVES</v>
          </cell>
        </row>
        <row r="22">
          <cell r="B22" t="str">
            <v>Amortissements</v>
          </cell>
          <cell r="D22" t="str">
            <v>DECORATION</v>
          </cell>
        </row>
        <row r="23">
          <cell r="B23" t="str">
            <v>Frais Fin Fonct</v>
          </cell>
          <cell r="D23" t="str">
            <v>EDITION</v>
          </cell>
        </row>
        <row r="24">
          <cell r="B24" t="str">
            <v>Intérêts + Leasing</v>
          </cell>
          <cell r="D24" t="str">
            <v>ERECA</v>
          </cell>
        </row>
        <row r="25">
          <cell r="B25" t="str">
            <v>Provisions</v>
          </cell>
          <cell r="D25" t="str">
            <v>Ezzahia</v>
          </cell>
        </row>
        <row r="26">
          <cell r="B26" t="str">
            <v>Rémunération du Capital</v>
          </cell>
          <cell r="D26" t="str">
            <v>F3T</v>
          </cell>
        </row>
        <row r="27">
          <cell r="B27" t="str">
            <v>Achats Consommés</v>
          </cell>
          <cell r="D27" t="str">
            <v>FLOCON d'OR</v>
          </cell>
        </row>
        <row r="28">
          <cell r="B28" t="str">
            <v>Impôts</v>
          </cell>
          <cell r="D28" t="str">
            <v>FRUTITEC</v>
          </cell>
        </row>
        <row r="29">
          <cell r="B29" t="str">
            <v>Frais Exploitations</v>
          </cell>
          <cell r="D29" t="str">
            <v>GALION</v>
          </cell>
        </row>
        <row r="30">
          <cell r="B30" t="str">
            <v>Pertes et Profits d'Exploit</v>
          </cell>
          <cell r="D30" t="str">
            <v>Galvanisation</v>
          </cell>
        </row>
        <row r="31">
          <cell r="B31" t="str">
            <v>Pertes et Profits Hors Explot</v>
          </cell>
          <cell r="D31" t="str">
            <v>GAN</v>
          </cell>
        </row>
        <row r="32">
          <cell r="B32" t="str">
            <v>Bénéfice Brut</v>
          </cell>
          <cell r="D32" t="str">
            <v>GIPA</v>
          </cell>
        </row>
        <row r="33">
          <cell r="B33" t="str">
            <v>Impôts sur Sociétés</v>
          </cell>
          <cell r="D33" t="str">
            <v>HEYKEL</v>
          </cell>
        </row>
        <row r="34">
          <cell r="B34" t="str">
            <v>Bénéfice Net</v>
          </cell>
          <cell r="D34" t="str">
            <v>INCUBATIONS</v>
          </cell>
        </row>
        <row r="35">
          <cell r="B35" t="str">
            <v>Cash Flow</v>
          </cell>
          <cell r="D35" t="str">
            <v>INTEGRATIONS</v>
          </cell>
        </row>
        <row r="36">
          <cell r="B36" t="str">
            <v>CA Groupe</v>
          </cell>
          <cell r="D36" t="str">
            <v>LA PAIX</v>
          </cell>
        </row>
        <row r="37">
          <cell r="B37" t="str">
            <v>Prestations HG</v>
          </cell>
          <cell r="D37" t="str">
            <v>M.ARTISANAT</v>
          </cell>
        </row>
        <row r="38">
          <cell r="B38" t="str">
            <v>Prestations G</v>
          </cell>
          <cell r="D38" t="str">
            <v>M.D.F.</v>
          </cell>
        </row>
        <row r="39">
          <cell r="B39" t="str">
            <v>CA Transfert</v>
          </cell>
          <cell r="D39" t="str">
            <v>MAC DOLY</v>
          </cell>
        </row>
        <row r="40">
          <cell r="B40" t="str">
            <v>Stk In Divers</v>
          </cell>
          <cell r="D40" t="str">
            <v>MBG</v>
          </cell>
        </row>
        <row r="41">
          <cell r="B41" t="str">
            <v>Stk Fin Divers</v>
          </cell>
          <cell r="D41" t="str">
            <v>MECAWAYS</v>
          </cell>
        </row>
        <row r="42">
          <cell r="B42" t="str">
            <v>ACHATS TRANSFERT</v>
          </cell>
          <cell r="D42" t="str">
            <v>NUTRIMIX</v>
          </cell>
        </row>
        <row r="43">
          <cell r="B43" t="str">
            <v>Result.Expl.Av.Imp</v>
          </cell>
          <cell r="D43" t="str">
            <v>ORCADE</v>
          </cell>
        </row>
        <row r="44">
          <cell r="B44" t="str">
            <v>Achats divers</v>
          </cell>
          <cell r="D44" t="str">
            <v>PAF</v>
          </cell>
        </row>
        <row r="45">
          <cell r="B45" t="str">
            <v>Pertes et Profits Exceptionnels</v>
          </cell>
          <cell r="D45" t="str">
            <v>Passage</v>
          </cell>
        </row>
        <row r="46">
          <cell r="B46" t="str">
            <v xml:space="preserve">Achats et Frais </v>
          </cell>
          <cell r="D46" t="str">
            <v>PATISSERIE</v>
          </cell>
        </row>
        <row r="47">
          <cell r="B47" t="str">
            <v>Stk In Mat Prem</v>
          </cell>
          <cell r="D47" t="str">
            <v>POLYSTYRENE</v>
          </cell>
        </row>
        <row r="48">
          <cell r="B48" t="str">
            <v>Stk Fin Mat Prem</v>
          </cell>
          <cell r="D48" t="str">
            <v>POULINA</v>
          </cell>
        </row>
        <row r="49">
          <cell r="B49" t="str">
            <v>Var Stk Mat Prem</v>
          </cell>
          <cell r="D49" t="str">
            <v>ROMULUS</v>
          </cell>
        </row>
        <row r="50">
          <cell r="B50" t="str">
            <v>Achats et Revente</v>
          </cell>
          <cell r="D50" t="str">
            <v>SIFAC</v>
          </cell>
        </row>
        <row r="51">
          <cell r="B51" t="str">
            <v>Achats Groupe</v>
          </cell>
          <cell r="D51" t="str">
            <v>SIPA HEND</v>
          </cell>
        </row>
        <row r="52">
          <cell r="B52" t="str">
            <v>Achats Locaux</v>
          </cell>
          <cell r="D52" t="str">
            <v>SN ALIMENT COMPOSE</v>
          </cell>
        </row>
        <row r="53">
          <cell r="B53" t="str">
            <v>IMPOTS SUR SOCIETE   .............%</v>
          </cell>
          <cell r="D53" t="str">
            <v>SN CACO3</v>
          </cell>
        </row>
        <row r="54">
          <cell r="B54" t="str">
            <v>Var Stk PF</v>
          </cell>
          <cell r="D54" t="str">
            <v>SN MATIERE</v>
          </cell>
        </row>
        <row r="55">
          <cell r="B55" t="str">
            <v>Marge Var Stk PF</v>
          </cell>
          <cell r="D55" t="str">
            <v>SNA</v>
          </cell>
        </row>
        <row r="56">
          <cell r="B56" t="str">
            <v>Stk In PF</v>
          </cell>
          <cell r="D56" t="str">
            <v>SNA EXPORT</v>
          </cell>
        </row>
        <row r="57">
          <cell r="D57" t="str">
            <v>STIAL</v>
          </cell>
        </row>
        <row r="58">
          <cell r="D58" t="str">
            <v>STIBOIS</v>
          </cell>
        </row>
        <row r="59">
          <cell r="D59" t="str">
            <v>TCL</v>
          </cell>
        </row>
        <row r="60">
          <cell r="D60" t="str">
            <v>TEC</v>
          </cell>
        </row>
        <row r="61">
          <cell r="D61" t="str">
            <v>TRANSPOOL</v>
          </cell>
        </row>
        <row r="62">
          <cell r="D62" t="str">
            <v>Tunisie Autruches</v>
          </cell>
        </row>
        <row r="63">
          <cell r="D63" t="str">
            <v>UNIT</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BALANCEAUX"/>
    </sheetNames>
    <sheetDataSet>
      <sheetData sheetId="0"/>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over - do not import"/>
      <sheetName val="Q of E cover - do not import"/>
      <sheetName val="Earnings summary"/>
      <sheetName val="KPIs"/>
      <sheetName val="Adjusted EBITDA"/>
      <sheetName val="EBITDA Bridge"/>
      <sheetName val="Pro forma EBITDA"/>
      <sheetName val="Quarterly P&amp;L"/>
      <sheetName val="Monthly P&amp;L - continuous"/>
      <sheetName val="Monthly P&amp;L - seasonality"/>
      <sheetName val="Revenue by product &amp; customer"/>
      <sheetName val="Annual growth by segment"/>
      <sheetName val="Growth drivers"/>
      <sheetName val="Gross to net sales"/>
      <sheetName val="Analysis of CoS"/>
      <sheetName val="Operating expenses"/>
      <sheetName val="Employee benefits"/>
      <sheetName val="EBITDA % improv. vs prior year "/>
      <sheetName val="Current trading"/>
      <sheetName val="LTM"/>
      <sheetName val="Full year outturn"/>
      <sheetName val="Standalone costs"/>
      <sheetName val="FX exposure"/>
      <sheetName val="Sensitivity analysis"/>
      <sheetName val="Key customers"/>
      <sheetName val="Key suppliers"/>
      <sheetName val="Booked and pipeline analysis"/>
      <sheetName val="Q of CF cover - do not import"/>
      <sheetName val="Lead cash flow"/>
      <sheetName val="EBITDA to CF conversion"/>
      <sheetName val="Capex breakdown"/>
      <sheetName val="Q of NA cover - do not import"/>
      <sheetName val="Lead BS - IAS"/>
      <sheetName val="Lead BS - NA"/>
      <sheetName val="Pro forma BS"/>
      <sheetName val="Inventory breakdown"/>
      <sheetName val="Inventory reserve"/>
      <sheetName val="Accounts receivable ageing"/>
      <sheetName val="Rollforward of AR"/>
      <sheetName val="Accounts payable"/>
      <sheetName val="Accounts payable ageing"/>
      <sheetName val="PPE"/>
      <sheetName val="Fixed assets"/>
      <sheetName val="Prepaid &amp; other current assets"/>
      <sheetName val="Intangible assets"/>
      <sheetName val="Other assets"/>
      <sheetName val="Accrued expenses"/>
      <sheetName val="Other current liabilities"/>
      <sheetName val="Debt"/>
      <sheetName val="Equity rollforward"/>
      <sheetName val="Unfunded obligations"/>
      <sheetName val="Cash waterfall analysis"/>
      <sheetName val="Adjustments to enterprise value"/>
      <sheetName val="WC cover - do not import"/>
      <sheetName val="WC - monthly - year on year"/>
      <sheetName val="WC - monthly -continuous"/>
      <sheetName val="Adjusted working capital"/>
      <sheetName val="Net WC (+ data pages)"/>
      <sheetName val="WC (high-low) (+data pages)"/>
      <sheetName val="WC analytics (+data pages)"/>
      <sheetName val="WC indicators (+data pages)"/>
      <sheetName val="WC sales seas.(+further pages)"/>
      <sheetName val="WC sales seas.2(+data pages)"/>
      <sheetName val="FY04 WC detail (data page)"/>
      <sheetName val="FY05 WC detail (data page)"/>
      <sheetName val="FY06 WC detail (data page)"/>
      <sheetName val="TF subsect cover-do not import"/>
      <sheetName val="Mngt to stat rec"/>
      <sheetName val="Hist accuracy of budget"/>
      <sheetName val="Price vol cover - do not import"/>
      <sheetName val="Price volume profit variance"/>
      <sheetName val="Price volume sales variance"/>
      <sheetName val="Price-vol summary (+data pages)"/>
      <sheetName val="Price-vol (data page 1)"/>
      <sheetName val="Price-vol (data page 2)"/>
      <sheetName val="Price-vol (data page 3)"/>
      <sheetName val="Price-vol (data page 4)"/>
      <sheetName val="Price-vol (data page 5)"/>
      <sheetName val="Chart pages cover-do not import"/>
      <sheetName val="Line chart"/>
      <sheetName val="Stacked column chart"/>
      <sheetName val="Bar chart"/>
      <sheetName val="Clustered column"/>
      <sheetName val="Column-line on 2 axis chart"/>
      <sheetName val="Bubble chart"/>
      <sheetName val="Blocked area chart"/>
      <sheetName val="Sheet8S"/>
      <sheetName val="Sheet4S"/>
      <sheetName val="Sheet01S"/>
      <sheetName val="Sheet12S"/>
      <sheetName val="Cover"/>
      <sheetName val="Trans_Letter"/>
      <sheetName val="Index"/>
      <sheetName val="Abbreviations"/>
      <sheetName val="Recon_Index"/>
      <sheetName val="PL_Index"/>
      <sheetName val="Prior year EBITDA margin"/>
      <sheetName val="Covenant testing"/>
      <sheetName val="CF_Index"/>
      <sheetName val="BS_Index"/>
      <sheetName val="Accoutns receivable ageing"/>
      <sheetName val="WC_Index"/>
      <sheetName val="Net working capital"/>
      <sheetName val="WC summary (high-low)"/>
      <sheetName val="WC - summary of analytics"/>
      <sheetName val="Summary of WC hist indicators"/>
      <sheetName val="WC - monthly sales seasonality"/>
      <sheetName val="WC -quarterly sales seasonality"/>
      <sheetName val="FY04 WC detail"/>
      <sheetName val="FY05 WC detail"/>
      <sheetName val="FY06 WC detail"/>
      <sheetName val="FY07 WC detail"/>
      <sheetName val="FY08 WC detail"/>
      <sheetName val="FY09 WC detail"/>
      <sheetName val="PV_Index"/>
      <sheetName val="Pricevol summary - all entities"/>
      <sheetName val="Price-vol summary - entity 1"/>
      <sheetName val="Price-vol summary - entity 2"/>
      <sheetName val="Price-vol summary - entity 3"/>
      <sheetName val="Price-vol summary - entity 4"/>
      <sheetName val="Price-vol summary - entity 5"/>
      <sheetName val="CHARTS_Index"/>
    </sheetNames>
    <sheetDataSet>
      <sheetData sheetId="0" refreshError="1"/>
      <sheetData sheetId="1" refreshError="1"/>
      <sheetData sheetId="2" refreshError="1"/>
      <sheetData sheetId="3" refreshError="1"/>
      <sheetData sheetId="4" refreshError="1"/>
      <sheetData sheetId="5" refreshError="1">
        <row r="4">
          <cell r="R4" t="str">
            <v>EBITDA Bridge</v>
          </cell>
        </row>
        <row r="6">
          <cell r="A6" t="str">
            <v>Currency:</v>
          </cell>
          <cell r="F6" t="str">
            <v>end points</v>
          </cell>
          <cell r="G6" t="str">
            <v>blank neg</v>
          </cell>
          <cell r="H6" t="str">
            <v>red neg</v>
          </cell>
          <cell r="I6" t="str">
            <v>grn neg</v>
          </cell>
          <cell r="J6" t="str">
            <v>blank pos</v>
          </cell>
          <cell r="K6" t="str">
            <v>red pos</v>
          </cell>
          <cell r="L6" t="str">
            <v>grn pos</v>
          </cell>
          <cell r="O6" t="str">
            <v>Labels</v>
          </cell>
        </row>
        <row r="7">
          <cell r="A7" t="str">
            <v>FY[xx] EBITDA</v>
          </cell>
          <cell r="F7">
            <v>0</v>
          </cell>
          <cell r="O7">
            <v>0</v>
          </cell>
        </row>
        <row r="8">
          <cell r="A8" t="str">
            <v xml:space="preserve"> FYxxA A</v>
          </cell>
          <cell r="G8">
            <v>0</v>
          </cell>
          <cell r="H8">
            <v>0</v>
          </cell>
          <cell r="I8">
            <v>0</v>
          </cell>
          <cell r="J8">
            <v>0</v>
          </cell>
          <cell r="K8">
            <v>0</v>
          </cell>
          <cell r="L8">
            <v>0</v>
          </cell>
          <cell r="O8">
            <v>0</v>
          </cell>
        </row>
        <row r="9">
          <cell r="A9" t="str">
            <v>FYxxA B</v>
          </cell>
          <cell r="G9">
            <v>0</v>
          </cell>
          <cell r="H9">
            <v>0</v>
          </cell>
          <cell r="I9">
            <v>0</v>
          </cell>
          <cell r="J9">
            <v>0</v>
          </cell>
          <cell r="K9">
            <v>0</v>
          </cell>
          <cell r="L9">
            <v>0</v>
          </cell>
          <cell r="O9">
            <v>0</v>
          </cell>
        </row>
        <row r="10">
          <cell r="A10" t="str">
            <v>FYxxA C</v>
          </cell>
          <cell r="G10">
            <v>0</v>
          </cell>
          <cell r="H10">
            <v>0</v>
          </cell>
          <cell r="I10">
            <v>0</v>
          </cell>
          <cell r="J10">
            <v>0</v>
          </cell>
          <cell r="K10">
            <v>0</v>
          </cell>
          <cell r="L10">
            <v>0</v>
          </cell>
          <cell r="O10">
            <v>0</v>
          </cell>
        </row>
        <row r="11">
          <cell r="A11" t="str">
            <v>FYxxA D</v>
          </cell>
          <cell r="G11">
            <v>0</v>
          </cell>
          <cell r="H11">
            <v>0</v>
          </cell>
          <cell r="I11">
            <v>0</v>
          </cell>
          <cell r="J11">
            <v>0</v>
          </cell>
          <cell r="K11">
            <v>0</v>
          </cell>
          <cell r="L11">
            <v>0</v>
          </cell>
          <cell r="O11">
            <v>0</v>
          </cell>
        </row>
        <row r="12">
          <cell r="A12" t="str">
            <v>FYxxA E</v>
          </cell>
          <cell r="G12">
            <v>0</v>
          </cell>
          <cell r="H12">
            <v>0</v>
          </cell>
          <cell r="I12">
            <v>0</v>
          </cell>
          <cell r="J12">
            <v>0</v>
          </cell>
          <cell r="K12">
            <v>0</v>
          </cell>
          <cell r="L12">
            <v>0</v>
          </cell>
          <cell r="O12">
            <v>0</v>
          </cell>
        </row>
        <row r="13">
          <cell r="A13" t="str">
            <v>FYxxA F</v>
          </cell>
          <cell r="G13">
            <v>0</v>
          </cell>
          <cell r="H13">
            <v>0</v>
          </cell>
          <cell r="I13">
            <v>0</v>
          </cell>
          <cell r="J13">
            <v>0</v>
          </cell>
          <cell r="K13">
            <v>0</v>
          </cell>
          <cell r="L13">
            <v>0</v>
          </cell>
          <cell r="O13">
            <v>0</v>
          </cell>
        </row>
        <row r="14">
          <cell r="A14" t="str">
            <v>FYxxA G</v>
          </cell>
          <cell r="G14">
            <v>0</v>
          </cell>
          <cell r="H14">
            <v>0</v>
          </cell>
          <cell r="I14">
            <v>0</v>
          </cell>
          <cell r="J14">
            <v>0</v>
          </cell>
          <cell r="K14">
            <v>0</v>
          </cell>
          <cell r="L14">
            <v>0</v>
          </cell>
          <cell r="O14">
            <v>0</v>
          </cell>
        </row>
        <row r="15">
          <cell r="A15" t="str">
            <v>FYxxA H</v>
          </cell>
          <cell r="G15">
            <v>0</v>
          </cell>
          <cell r="H15">
            <v>0</v>
          </cell>
          <cell r="I15">
            <v>0</v>
          </cell>
          <cell r="J15">
            <v>0</v>
          </cell>
          <cell r="K15">
            <v>0</v>
          </cell>
          <cell r="L15">
            <v>0</v>
          </cell>
          <cell r="O15">
            <v>0</v>
          </cell>
        </row>
        <row r="16">
          <cell r="A16" t="str">
            <v>FYxxA I</v>
          </cell>
          <cell r="G16">
            <v>0</v>
          </cell>
          <cell r="H16">
            <v>0</v>
          </cell>
          <cell r="I16">
            <v>0</v>
          </cell>
          <cell r="J16">
            <v>0</v>
          </cell>
          <cell r="K16">
            <v>0</v>
          </cell>
          <cell r="L16">
            <v>0</v>
          </cell>
          <cell r="O16">
            <v>0</v>
          </cell>
        </row>
        <row r="17">
          <cell r="A17" t="str">
            <v>FYxxA J</v>
          </cell>
          <cell r="G17">
            <v>0</v>
          </cell>
          <cell r="H17">
            <v>0</v>
          </cell>
          <cell r="I17">
            <v>0</v>
          </cell>
          <cell r="J17">
            <v>0</v>
          </cell>
          <cell r="K17">
            <v>0</v>
          </cell>
          <cell r="L17">
            <v>0</v>
          </cell>
          <cell r="O17">
            <v>0</v>
          </cell>
        </row>
        <row r="18">
          <cell r="A18" t="str">
            <v>FYxxA K</v>
          </cell>
          <cell r="G18">
            <v>0</v>
          </cell>
          <cell r="H18">
            <v>0</v>
          </cell>
          <cell r="I18">
            <v>0</v>
          </cell>
          <cell r="J18">
            <v>0</v>
          </cell>
          <cell r="K18">
            <v>0</v>
          </cell>
          <cell r="L18">
            <v>0</v>
          </cell>
          <cell r="O18">
            <v>0</v>
          </cell>
        </row>
        <row r="19">
          <cell r="A19" t="str">
            <v>FYxxA L</v>
          </cell>
          <cell r="G19">
            <v>0</v>
          </cell>
          <cell r="H19">
            <v>0</v>
          </cell>
          <cell r="I19">
            <v>0</v>
          </cell>
          <cell r="J19">
            <v>0</v>
          </cell>
          <cell r="K19">
            <v>0</v>
          </cell>
          <cell r="L19">
            <v>0</v>
          </cell>
          <cell r="O19">
            <v>0</v>
          </cell>
        </row>
        <row r="20">
          <cell r="A20" t="str">
            <v>FYxxA M</v>
          </cell>
          <cell r="G20">
            <v>0</v>
          </cell>
          <cell r="H20">
            <v>0</v>
          </cell>
          <cell r="I20">
            <v>0</v>
          </cell>
          <cell r="J20">
            <v>0</v>
          </cell>
          <cell r="K20">
            <v>0</v>
          </cell>
          <cell r="L20">
            <v>0</v>
          </cell>
          <cell r="O20">
            <v>0</v>
          </cell>
        </row>
        <row r="21">
          <cell r="A21" t="str">
            <v>FYxxA N</v>
          </cell>
          <cell r="G21">
            <v>0</v>
          </cell>
          <cell r="H21">
            <v>0</v>
          </cell>
          <cell r="I21">
            <v>0</v>
          </cell>
          <cell r="J21">
            <v>0</v>
          </cell>
          <cell r="K21">
            <v>0</v>
          </cell>
          <cell r="L21">
            <v>0</v>
          </cell>
          <cell r="O21">
            <v>0</v>
          </cell>
        </row>
        <row r="22">
          <cell r="A22" t="str">
            <v>FYxxA O</v>
          </cell>
          <cell r="G22">
            <v>0</v>
          </cell>
          <cell r="H22">
            <v>0</v>
          </cell>
          <cell r="I22">
            <v>0</v>
          </cell>
          <cell r="J22">
            <v>0</v>
          </cell>
          <cell r="K22">
            <v>0</v>
          </cell>
          <cell r="L22">
            <v>0</v>
          </cell>
          <cell r="O22">
            <v>0</v>
          </cell>
        </row>
        <row r="23">
          <cell r="A23" t="str">
            <v>FY[xx] EBITDA</v>
          </cell>
          <cell r="C23">
            <v>0</v>
          </cell>
          <cell r="F23">
            <v>0</v>
          </cell>
          <cell r="G23">
            <v>0</v>
          </cell>
          <cell r="H23">
            <v>0</v>
          </cell>
          <cell r="I23">
            <v>0</v>
          </cell>
          <cell r="J23">
            <v>0</v>
          </cell>
          <cell r="K23">
            <v>0</v>
          </cell>
          <cell r="L23">
            <v>0</v>
          </cell>
          <cell r="O23">
            <v>0</v>
          </cell>
        </row>
        <row r="24">
          <cell r="A24" t="str">
            <v>FYxxA A</v>
          </cell>
          <cell r="G24">
            <v>0</v>
          </cell>
          <cell r="H24">
            <v>0</v>
          </cell>
          <cell r="I24">
            <v>0</v>
          </cell>
          <cell r="J24">
            <v>0</v>
          </cell>
          <cell r="K24">
            <v>0</v>
          </cell>
          <cell r="L24">
            <v>0</v>
          </cell>
          <cell r="O24">
            <v>0</v>
          </cell>
        </row>
        <row r="25">
          <cell r="A25" t="str">
            <v>FYxxA B</v>
          </cell>
          <cell r="G25">
            <v>0</v>
          </cell>
          <cell r="H25">
            <v>0</v>
          </cell>
          <cell r="I25">
            <v>0</v>
          </cell>
          <cell r="J25">
            <v>0</v>
          </cell>
          <cell r="K25">
            <v>0</v>
          </cell>
          <cell r="L25">
            <v>0</v>
          </cell>
          <cell r="O25">
            <v>0</v>
          </cell>
        </row>
        <row r="26">
          <cell r="A26" t="str">
            <v>FYxxA C</v>
          </cell>
          <cell r="G26">
            <v>0</v>
          </cell>
          <cell r="H26">
            <v>0</v>
          </cell>
          <cell r="I26">
            <v>0</v>
          </cell>
          <cell r="J26">
            <v>0</v>
          </cell>
          <cell r="K26">
            <v>0</v>
          </cell>
          <cell r="L26">
            <v>0</v>
          </cell>
          <cell r="O26">
            <v>0</v>
          </cell>
        </row>
        <row r="27">
          <cell r="A27" t="str">
            <v>FYxxA D</v>
          </cell>
          <cell r="G27">
            <v>0</v>
          </cell>
          <cell r="H27">
            <v>0</v>
          </cell>
          <cell r="I27">
            <v>0</v>
          </cell>
          <cell r="J27">
            <v>0</v>
          </cell>
          <cell r="K27">
            <v>0</v>
          </cell>
          <cell r="L27">
            <v>0</v>
          </cell>
          <cell r="O27">
            <v>0</v>
          </cell>
        </row>
        <row r="28">
          <cell r="A28" t="str">
            <v>FYxxA E</v>
          </cell>
          <cell r="G28">
            <v>0</v>
          </cell>
          <cell r="H28">
            <v>0</v>
          </cell>
          <cell r="I28">
            <v>0</v>
          </cell>
          <cell r="J28">
            <v>0</v>
          </cell>
          <cell r="K28">
            <v>0</v>
          </cell>
          <cell r="L28">
            <v>0</v>
          </cell>
          <cell r="O28">
            <v>0</v>
          </cell>
        </row>
        <row r="29">
          <cell r="A29" t="str">
            <v>FYxxA F</v>
          </cell>
          <cell r="G29">
            <v>0</v>
          </cell>
          <cell r="H29">
            <v>0</v>
          </cell>
          <cell r="I29">
            <v>0</v>
          </cell>
          <cell r="J29">
            <v>0</v>
          </cell>
          <cell r="K29">
            <v>0</v>
          </cell>
          <cell r="L29">
            <v>0</v>
          </cell>
          <cell r="O29">
            <v>0</v>
          </cell>
        </row>
        <row r="30">
          <cell r="A30" t="str">
            <v>FYxxA G</v>
          </cell>
          <cell r="G30">
            <v>0</v>
          </cell>
          <cell r="H30">
            <v>0</v>
          </cell>
          <cell r="I30">
            <v>0</v>
          </cell>
          <cell r="J30">
            <v>0</v>
          </cell>
          <cell r="K30">
            <v>0</v>
          </cell>
          <cell r="L30">
            <v>0</v>
          </cell>
          <cell r="O30">
            <v>0</v>
          </cell>
        </row>
        <row r="31">
          <cell r="A31" t="str">
            <v>FYxxA H</v>
          </cell>
          <cell r="G31">
            <v>0</v>
          </cell>
          <cell r="H31">
            <v>0</v>
          </cell>
          <cell r="I31">
            <v>0</v>
          </cell>
          <cell r="J31">
            <v>0</v>
          </cell>
          <cell r="K31">
            <v>0</v>
          </cell>
          <cell r="L31">
            <v>0</v>
          </cell>
          <cell r="O31">
            <v>0</v>
          </cell>
        </row>
        <row r="32">
          <cell r="A32" t="str">
            <v>FYxxA I</v>
          </cell>
          <cell r="G32">
            <v>0</v>
          </cell>
          <cell r="H32">
            <v>0</v>
          </cell>
          <cell r="I32">
            <v>0</v>
          </cell>
          <cell r="J32">
            <v>0</v>
          </cell>
          <cell r="K32">
            <v>0</v>
          </cell>
          <cell r="L32">
            <v>0</v>
          </cell>
          <cell r="O32">
            <v>0</v>
          </cell>
        </row>
        <row r="33">
          <cell r="A33" t="str">
            <v>FYxxA J</v>
          </cell>
          <cell r="G33">
            <v>0</v>
          </cell>
          <cell r="H33">
            <v>0</v>
          </cell>
          <cell r="I33">
            <v>0</v>
          </cell>
          <cell r="J33">
            <v>0</v>
          </cell>
          <cell r="K33">
            <v>0</v>
          </cell>
          <cell r="L33">
            <v>0</v>
          </cell>
          <cell r="O33">
            <v>0</v>
          </cell>
        </row>
        <row r="34">
          <cell r="A34" t="str">
            <v>FYxxA K</v>
          </cell>
          <cell r="G34">
            <v>0</v>
          </cell>
          <cell r="H34">
            <v>0</v>
          </cell>
          <cell r="I34">
            <v>0</v>
          </cell>
          <cell r="J34">
            <v>0</v>
          </cell>
          <cell r="K34">
            <v>0</v>
          </cell>
          <cell r="L34">
            <v>0</v>
          </cell>
          <cell r="O34">
            <v>0</v>
          </cell>
        </row>
        <row r="35">
          <cell r="A35" t="str">
            <v>FYxxA L</v>
          </cell>
          <cell r="G35">
            <v>0</v>
          </cell>
          <cell r="H35">
            <v>0</v>
          </cell>
          <cell r="I35">
            <v>0</v>
          </cell>
          <cell r="J35">
            <v>0</v>
          </cell>
          <cell r="K35">
            <v>0</v>
          </cell>
          <cell r="L35">
            <v>0</v>
          </cell>
          <cell r="O35">
            <v>0</v>
          </cell>
        </row>
        <row r="36">
          <cell r="A36" t="str">
            <v>FYxxA M</v>
          </cell>
          <cell r="G36">
            <v>0</v>
          </cell>
          <cell r="H36">
            <v>0</v>
          </cell>
          <cell r="I36">
            <v>0</v>
          </cell>
          <cell r="J36">
            <v>0</v>
          </cell>
          <cell r="K36">
            <v>0</v>
          </cell>
          <cell r="L36">
            <v>0</v>
          </cell>
          <cell r="O36">
            <v>0</v>
          </cell>
        </row>
        <row r="37">
          <cell r="A37" t="str">
            <v>FYxxA N</v>
          </cell>
          <cell r="G37">
            <v>0</v>
          </cell>
          <cell r="H37">
            <v>0</v>
          </cell>
          <cell r="I37">
            <v>0</v>
          </cell>
          <cell r="J37">
            <v>0</v>
          </cell>
          <cell r="K37">
            <v>0</v>
          </cell>
          <cell r="L37">
            <v>0</v>
          </cell>
          <cell r="O37">
            <v>0</v>
          </cell>
        </row>
        <row r="38">
          <cell r="A38" t="str">
            <v>FYxxA O</v>
          </cell>
          <cell r="G38">
            <v>0</v>
          </cell>
          <cell r="H38">
            <v>0</v>
          </cell>
          <cell r="I38">
            <v>0</v>
          </cell>
          <cell r="J38">
            <v>0</v>
          </cell>
          <cell r="K38">
            <v>0</v>
          </cell>
          <cell r="L38">
            <v>0</v>
          </cell>
          <cell r="O38">
            <v>0</v>
          </cell>
        </row>
        <row r="39">
          <cell r="A39" t="str">
            <v>FY[xx] EBITDA</v>
          </cell>
          <cell r="C39">
            <v>0</v>
          </cell>
          <cell r="F39">
            <v>0</v>
          </cell>
          <cell r="G39">
            <v>0</v>
          </cell>
          <cell r="H39">
            <v>0</v>
          </cell>
          <cell r="I39">
            <v>0</v>
          </cell>
          <cell r="J39">
            <v>0</v>
          </cell>
          <cell r="K39">
            <v>0</v>
          </cell>
          <cell r="L39">
            <v>0</v>
          </cell>
          <cell r="O39">
            <v>0</v>
          </cell>
        </row>
        <row r="40">
          <cell r="A40" t="str">
            <v xml:space="preserve">FYxxB A </v>
          </cell>
          <cell r="G40">
            <v>0</v>
          </cell>
          <cell r="H40">
            <v>0</v>
          </cell>
          <cell r="I40">
            <v>0</v>
          </cell>
          <cell r="J40">
            <v>0</v>
          </cell>
          <cell r="K40">
            <v>0</v>
          </cell>
          <cell r="L40">
            <v>0</v>
          </cell>
          <cell r="O40">
            <v>0</v>
          </cell>
        </row>
        <row r="41">
          <cell r="A41" t="str">
            <v>FYxxB B</v>
          </cell>
          <cell r="G41">
            <v>0</v>
          </cell>
          <cell r="H41">
            <v>0</v>
          </cell>
          <cell r="I41">
            <v>0</v>
          </cell>
          <cell r="J41">
            <v>0</v>
          </cell>
          <cell r="K41">
            <v>0</v>
          </cell>
          <cell r="L41">
            <v>0</v>
          </cell>
          <cell r="O41">
            <v>0</v>
          </cell>
        </row>
        <row r="42">
          <cell r="A42" t="str">
            <v>FYxxB C</v>
          </cell>
          <cell r="G42">
            <v>0</v>
          </cell>
          <cell r="H42">
            <v>0</v>
          </cell>
          <cell r="I42">
            <v>0</v>
          </cell>
          <cell r="J42">
            <v>0</v>
          </cell>
          <cell r="K42">
            <v>0</v>
          </cell>
          <cell r="L42">
            <v>0</v>
          </cell>
          <cell r="O42">
            <v>0</v>
          </cell>
        </row>
        <row r="43">
          <cell r="A43" t="str">
            <v>FYxxB D</v>
          </cell>
          <cell r="G43">
            <v>0</v>
          </cell>
          <cell r="H43">
            <v>0</v>
          </cell>
          <cell r="I43">
            <v>0</v>
          </cell>
          <cell r="J43">
            <v>0</v>
          </cell>
          <cell r="K43">
            <v>0</v>
          </cell>
          <cell r="L43">
            <v>0</v>
          </cell>
          <cell r="O43">
            <v>0</v>
          </cell>
        </row>
        <row r="44">
          <cell r="A44" t="str">
            <v>FYxxB E</v>
          </cell>
          <cell r="G44">
            <v>0</v>
          </cell>
          <cell r="H44">
            <v>0</v>
          </cell>
          <cell r="I44">
            <v>0</v>
          </cell>
          <cell r="J44">
            <v>0</v>
          </cell>
          <cell r="K44">
            <v>0</v>
          </cell>
          <cell r="L44">
            <v>0</v>
          </cell>
          <cell r="O44">
            <v>0</v>
          </cell>
        </row>
        <row r="45">
          <cell r="A45" t="str">
            <v>FYxxB F</v>
          </cell>
          <cell r="G45">
            <v>0</v>
          </cell>
          <cell r="H45">
            <v>0</v>
          </cell>
          <cell r="I45">
            <v>0</v>
          </cell>
          <cell r="J45">
            <v>0</v>
          </cell>
          <cell r="K45">
            <v>0</v>
          </cell>
          <cell r="L45">
            <v>0</v>
          </cell>
          <cell r="O45">
            <v>0</v>
          </cell>
        </row>
        <row r="46">
          <cell r="A46" t="str">
            <v>FYxxB G</v>
          </cell>
          <cell r="G46">
            <v>0</v>
          </cell>
          <cell r="H46">
            <v>0</v>
          </cell>
          <cell r="I46">
            <v>0</v>
          </cell>
          <cell r="J46">
            <v>0</v>
          </cell>
          <cell r="K46">
            <v>0</v>
          </cell>
          <cell r="L46">
            <v>0</v>
          </cell>
          <cell r="O46">
            <v>0</v>
          </cell>
        </row>
        <row r="47">
          <cell r="A47" t="str">
            <v>FYxxB H</v>
          </cell>
          <cell r="G47">
            <v>0</v>
          </cell>
          <cell r="H47">
            <v>0</v>
          </cell>
          <cell r="I47">
            <v>0</v>
          </cell>
          <cell r="J47">
            <v>0</v>
          </cell>
          <cell r="K47">
            <v>0</v>
          </cell>
          <cell r="L47">
            <v>0</v>
          </cell>
          <cell r="O47">
            <v>0</v>
          </cell>
        </row>
        <row r="48">
          <cell r="A48" t="str">
            <v>FYxxB I</v>
          </cell>
          <cell r="G48">
            <v>0</v>
          </cell>
          <cell r="H48">
            <v>0</v>
          </cell>
          <cell r="I48">
            <v>0</v>
          </cell>
          <cell r="J48">
            <v>0</v>
          </cell>
          <cell r="K48">
            <v>0</v>
          </cell>
          <cell r="L48">
            <v>0</v>
          </cell>
          <cell r="O48">
            <v>0</v>
          </cell>
        </row>
        <row r="49">
          <cell r="A49" t="str">
            <v>FYxxB J</v>
          </cell>
          <cell r="G49">
            <v>0</v>
          </cell>
          <cell r="H49">
            <v>0</v>
          </cell>
          <cell r="I49">
            <v>0</v>
          </cell>
          <cell r="J49">
            <v>0</v>
          </cell>
          <cell r="K49">
            <v>0</v>
          </cell>
          <cell r="L49">
            <v>0</v>
          </cell>
          <cell r="O49">
            <v>0</v>
          </cell>
        </row>
        <row r="50">
          <cell r="A50" t="str">
            <v>FYxxB K</v>
          </cell>
          <cell r="G50">
            <v>0</v>
          </cell>
          <cell r="H50">
            <v>0</v>
          </cell>
          <cell r="I50">
            <v>0</v>
          </cell>
          <cell r="J50">
            <v>0</v>
          </cell>
          <cell r="K50">
            <v>0</v>
          </cell>
          <cell r="L50">
            <v>0</v>
          </cell>
          <cell r="O50">
            <v>0</v>
          </cell>
        </row>
        <row r="51">
          <cell r="A51" t="str">
            <v>FYxxB L</v>
          </cell>
          <cell r="G51">
            <v>0</v>
          </cell>
          <cell r="H51">
            <v>0</v>
          </cell>
          <cell r="I51">
            <v>0</v>
          </cell>
          <cell r="J51">
            <v>0</v>
          </cell>
          <cell r="K51">
            <v>0</v>
          </cell>
          <cell r="L51">
            <v>0</v>
          </cell>
          <cell r="O51">
            <v>0</v>
          </cell>
        </row>
        <row r="52">
          <cell r="A52" t="str">
            <v>FYxxB M</v>
          </cell>
          <cell r="G52">
            <v>0</v>
          </cell>
          <cell r="H52">
            <v>0</v>
          </cell>
          <cell r="I52">
            <v>0</v>
          </cell>
          <cell r="J52">
            <v>0</v>
          </cell>
          <cell r="K52">
            <v>0</v>
          </cell>
          <cell r="L52">
            <v>0</v>
          </cell>
          <cell r="O52">
            <v>0</v>
          </cell>
        </row>
        <row r="53">
          <cell r="A53" t="str">
            <v>FYxxB N</v>
          </cell>
          <cell r="G53">
            <v>0</v>
          </cell>
          <cell r="H53">
            <v>0</v>
          </cell>
          <cell r="I53">
            <v>0</v>
          </cell>
          <cell r="J53">
            <v>0</v>
          </cell>
          <cell r="K53">
            <v>0</v>
          </cell>
          <cell r="L53">
            <v>0</v>
          </cell>
          <cell r="O53">
            <v>0</v>
          </cell>
        </row>
        <row r="54">
          <cell r="A54" t="str">
            <v>FYxxB O</v>
          </cell>
          <cell r="G54">
            <v>0</v>
          </cell>
          <cell r="H54">
            <v>0</v>
          </cell>
          <cell r="I54">
            <v>0</v>
          </cell>
          <cell r="J54">
            <v>0</v>
          </cell>
          <cell r="K54">
            <v>0</v>
          </cell>
          <cell r="L54">
            <v>0</v>
          </cell>
          <cell r="O54">
            <v>0</v>
          </cell>
        </row>
        <row r="55">
          <cell r="A55" t="str">
            <v>FY[xx] EBITDA</v>
          </cell>
          <cell r="C55">
            <v>0</v>
          </cell>
          <cell r="F55">
            <v>0</v>
          </cell>
          <cell r="G55">
            <v>0</v>
          </cell>
          <cell r="H55">
            <v>0</v>
          </cell>
          <cell r="I55">
            <v>0</v>
          </cell>
          <cell r="J55">
            <v>0</v>
          </cell>
          <cell r="K55">
            <v>0</v>
          </cell>
          <cell r="L55">
            <v>0</v>
          </cell>
          <cell r="O55">
            <v>0</v>
          </cell>
        </row>
        <row r="56">
          <cell r="A56" t="str">
            <v xml:space="preserve">FYxxB A </v>
          </cell>
          <cell r="G56">
            <v>0</v>
          </cell>
          <cell r="H56">
            <v>0</v>
          </cell>
          <cell r="I56">
            <v>0</v>
          </cell>
          <cell r="J56">
            <v>0</v>
          </cell>
          <cell r="K56">
            <v>0</v>
          </cell>
          <cell r="L56">
            <v>0</v>
          </cell>
          <cell r="O56">
            <v>0</v>
          </cell>
        </row>
        <row r="57">
          <cell r="A57" t="str">
            <v>FYxxB B</v>
          </cell>
          <cell r="G57">
            <v>0</v>
          </cell>
          <cell r="H57">
            <v>0</v>
          </cell>
          <cell r="I57">
            <v>0</v>
          </cell>
          <cell r="J57">
            <v>0</v>
          </cell>
          <cell r="K57">
            <v>0</v>
          </cell>
          <cell r="L57">
            <v>0</v>
          </cell>
          <cell r="O57">
            <v>0</v>
          </cell>
        </row>
        <row r="58">
          <cell r="A58" t="str">
            <v>FYxxB C</v>
          </cell>
          <cell r="G58">
            <v>0</v>
          </cell>
          <cell r="H58">
            <v>0</v>
          </cell>
          <cell r="I58">
            <v>0</v>
          </cell>
          <cell r="J58">
            <v>0</v>
          </cell>
          <cell r="K58">
            <v>0</v>
          </cell>
          <cell r="L58">
            <v>0</v>
          </cell>
          <cell r="O58">
            <v>0</v>
          </cell>
        </row>
        <row r="59">
          <cell r="A59" t="str">
            <v>FYxxB D</v>
          </cell>
          <cell r="G59">
            <v>0</v>
          </cell>
          <cell r="H59">
            <v>0</v>
          </cell>
          <cell r="I59">
            <v>0</v>
          </cell>
          <cell r="J59">
            <v>0</v>
          </cell>
          <cell r="K59">
            <v>0</v>
          </cell>
          <cell r="L59">
            <v>0</v>
          </cell>
          <cell r="O59">
            <v>0</v>
          </cell>
        </row>
        <row r="60">
          <cell r="A60" t="str">
            <v>FYxxB E</v>
          </cell>
          <cell r="G60">
            <v>0</v>
          </cell>
          <cell r="H60">
            <v>0</v>
          </cell>
          <cell r="I60">
            <v>0</v>
          </cell>
          <cell r="J60">
            <v>0</v>
          </cell>
          <cell r="K60">
            <v>0</v>
          </cell>
          <cell r="L60">
            <v>0</v>
          </cell>
          <cell r="O60">
            <v>0</v>
          </cell>
        </row>
        <row r="61">
          <cell r="A61" t="str">
            <v>FYxxB F</v>
          </cell>
          <cell r="G61">
            <v>0</v>
          </cell>
          <cell r="H61">
            <v>0</v>
          </cell>
          <cell r="I61">
            <v>0</v>
          </cell>
          <cell r="J61">
            <v>0</v>
          </cell>
          <cell r="K61">
            <v>0</v>
          </cell>
          <cell r="L61">
            <v>0</v>
          </cell>
          <cell r="O61">
            <v>0</v>
          </cell>
        </row>
        <row r="62">
          <cell r="A62" t="str">
            <v>FYxxB G</v>
          </cell>
          <cell r="G62">
            <v>0</v>
          </cell>
          <cell r="H62">
            <v>0</v>
          </cell>
          <cell r="I62">
            <v>0</v>
          </cell>
          <cell r="J62">
            <v>0</v>
          </cell>
          <cell r="K62">
            <v>0</v>
          </cell>
          <cell r="L62">
            <v>0</v>
          </cell>
          <cell r="O62">
            <v>0</v>
          </cell>
        </row>
        <row r="63">
          <cell r="A63" t="str">
            <v>FYxxB H</v>
          </cell>
          <cell r="G63">
            <v>0</v>
          </cell>
          <cell r="H63">
            <v>0</v>
          </cell>
          <cell r="I63">
            <v>0</v>
          </cell>
          <cell r="J63">
            <v>0</v>
          </cell>
          <cell r="K63">
            <v>0</v>
          </cell>
          <cell r="L63">
            <v>0</v>
          </cell>
          <cell r="O63">
            <v>0</v>
          </cell>
        </row>
        <row r="64">
          <cell r="A64" t="str">
            <v>FYxxB I</v>
          </cell>
          <cell r="G64">
            <v>0</v>
          </cell>
          <cell r="H64">
            <v>0</v>
          </cell>
          <cell r="I64">
            <v>0</v>
          </cell>
          <cell r="J64">
            <v>0</v>
          </cell>
          <cell r="K64">
            <v>0</v>
          </cell>
          <cell r="L64">
            <v>0</v>
          </cell>
          <cell r="O64">
            <v>0</v>
          </cell>
        </row>
        <row r="65">
          <cell r="A65" t="str">
            <v>FYxxB J</v>
          </cell>
          <cell r="G65">
            <v>0</v>
          </cell>
          <cell r="H65">
            <v>0</v>
          </cell>
          <cell r="I65">
            <v>0</v>
          </cell>
          <cell r="J65">
            <v>0</v>
          </cell>
          <cell r="K65">
            <v>0</v>
          </cell>
          <cell r="L65">
            <v>0</v>
          </cell>
          <cell r="O65">
            <v>0</v>
          </cell>
        </row>
        <row r="66">
          <cell r="A66" t="str">
            <v>FYxxB K</v>
          </cell>
          <cell r="G66">
            <v>0</v>
          </cell>
          <cell r="H66">
            <v>0</v>
          </cell>
          <cell r="I66">
            <v>0</v>
          </cell>
          <cell r="J66">
            <v>0</v>
          </cell>
          <cell r="K66">
            <v>0</v>
          </cell>
          <cell r="L66">
            <v>0</v>
          </cell>
          <cell r="O66">
            <v>0</v>
          </cell>
        </row>
        <row r="67">
          <cell r="A67" t="str">
            <v>FYxxB L</v>
          </cell>
          <cell r="G67">
            <v>0</v>
          </cell>
          <cell r="H67">
            <v>0</v>
          </cell>
          <cell r="I67">
            <v>0</v>
          </cell>
          <cell r="J67">
            <v>0</v>
          </cell>
          <cell r="K67">
            <v>0</v>
          </cell>
          <cell r="L67">
            <v>0</v>
          </cell>
          <cell r="O67">
            <v>0</v>
          </cell>
        </row>
        <row r="68">
          <cell r="A68" t="str">
            <v>FYxxB M</v>
          </cell>
          <cell r="G68">
            <v>0</v>
          </cell>
          <cell r="H68">
            <v>0</v>
          </cell>
          <cell r="I68">
            <v>0</v>
          </cell>
          <cell r="J68">
            <v>0</v>
          </cell>
          <cell r="K68">
            <v>0</v>
          </cell>
          <cell r="L68">
            <v>0</v>
          </cell>
          <cell r="O68">
            <v>0</v>
          </cell>
        </row>
        <row r="69">
          <cell r="A69" t="str">
            <v>FYxxB N</v>
          </cell>
          <cell r="G69">
            <v>0</v>
          </cell>
          <cell r="H69">
            <v>0</v>
          </cell>
          <cell r="I69">
            <v>0</v>
          </cell>
          <cell r="J69">
            <v>0</v>
          </cell>
          <cell r="K69">
            <v>0</v>
          </cell>
          <cell r="L69">
            <v>0</v>
          </cell>
          <cell r="O69">
            <v>0</v>
          </cell>
        </row>
        <row r="70">
          <cell r="A70" t="str">
            <v>FYxxB O</v>
          </cell>
          <cell r="G70">
            <v>0</v>
          </cell>
          <cell r="H70">
            <v>0</v>
          </cell>
          <cell r="I70">
            <v>0</v>
          </cell>
          <cell r="J70">
            <v>0</v>
          </cell>
          <cell r="K70">
            <v>0</v>
          </cell>
          <cell r="L70">
            <v>0</v>
          </cell>
          <cell r="O70">
            <v>0</v>
          </cell>
        </row>
        <row r="71">
          <cell r="A71" t="str">
            <v>FY[xx] EBITDA</v>
          </cell>
          <cell r="C71">
            <v>0</v>
          </cell>
          <cell r="F71">
            <v>0</v>
          </cell>
          <cell r="G71">
            <v>0</v>
          </cell>
          <cell r="H71">
            <v>0</v>
          </cell>
          <cell r="I71">
            <v>0</v>
          </cell>
          <cell r="J71">
            <v>0</v>
          </cell>
          <cell r="K71">
            <v>0</v>
          </cell>
          <cell r="L71">
            <v>0</v>
          </cell>
          <cell r="O71">
            <v>0</v>
          </cell>
        </row>
        <row r="72">
          <cell r="A72" t="str">
            <v xml:space="preserve">FYxxB A </v>
          </cell>
          <cell r="G72">
            <v>0</v>
          </cell>
          <cell r="H72">
            <v>0</v>
          </cell>
          <cell r="I72">
            <v>0</v>
          </cell>
          <cell r="J72">
            <v>0</v>
          </cell>
          <cell r="K72">
            <v>0</v>
          </cell>
          <cell r="L72">
            <v>0</v>
          </cell>
          <cell r="O72">
            <v>0</v>
          </cell>
        </row>
        <row r="73">
          <cell r="A73" t="str">
            <v>FYxxB B</v>
          </cell>
          <cell r="G73">
            <v>0</v>
          </cell>
          <cell r="H73">
            <v>0</v>
          </cell>
          <cell r="I73">
            <v>0</v>
          </cell>
          <cell r="J73">
            <v>0</v>
          </cell>
          <cell r="K73">
            <v>0</v>
          </cell>
          <cell r="L73">
            <v>0</v>
          </cell>
          <cell r="O73">
            <v>0</v>
          </cell>
        </row>
        <row r="74">
          <cell r="A74" t="str">
            <v>FYxxB C</v>
          </cell>
          <cell r="G74">
            <v>0</v>
          </cell>
          <cell r="H74">
            <v>0</v>
          </cell>
          <cell r="I74">
            <v>0</v>
          </cell>
          <cell r="J74">
            <v>0</v>
          </cell>
          <cell r="K74">
            <v>0</v>
          </cell>
          <cell r="L74">
            <v>0</v>
          </cell>
          <cell r="O74">
            <v>0</v>
          </cell>
        </row>
        <row r="75">
          <cell r="A75" t="str">
            <v>FYxxB D</v>
          </cell>
          <cell r="G75">
            <v>0</v>
          </cell>
          <cell r="H75">
            <v>0</v>
          </cell>
          <cell r="I75">
            <v>0</v>
          </cell>
          <cell r="J75">
            <v>0</v>
          </cell>
          <cell r="K75">
            <v>0</v>
          </cell>
          <cell r="L75">
            <v>0</v>
          </cell>
          <cell r="O75">
            <v>0</v>
          </cell>
        </row>
        <row r="76">
          <cell r="A76" t="str">
            <v>FYxxB E</v>
          </cell>
          <cell r="G76">
            <v>0</v>
          </cell>
          <cell r="H76">
            <v>0</v>
          </cell>
          <cell r="I76">
            <v>0</v>
          </cell>
          <cell r="J76">
            <v>0</v>
          </cell>
          <cell r="K76">
            <v>0</v>
          </cell>
          <cell r="L76">
            <v>0</v>
          </cell>
          <cell r="O76">
            <v>0</v>
          </cell>
        </row>
        <row r="77">
          <cell r="A77" t="str">
            <v>FYxxB F</v>
          </cell>
          <cell r="G77">
            <v>0</v>
          </cell>
          <cell r="H77">
            <v>0</v>
          </cell>
          <cell r="I77">
            <v>0</v>
          </cell>
          <cell r="J77">
            <v>0</v>
          </cell>
          <cell r="K77">
            <v>0</v>
          </cell>
          <cell r="L77">
            <v>0</v>
          </cell>
          <cell r="O77">
            <v>0</v>
          </cell>
        </row>
        <row r="78">
          <cell r="A78" t="str">
            <v>FYxxB G</v>
          </cell>
          <cell r="G78">
            <v>0</v>
          </cell>
          <cell r="H78">
            <v>0</v>
          </cell>
          <cell r="I78">
            <v>0</v>
          </cell>
          <cell r="J78">
            <v>0</v>
          </cell>
          <cell r="K78">
            <v>0</v>
          </cell>
          <cell r="L78">
            <v>0</v>
          </cell>
          <cell r="O78">
            <v>0</v>
          </cell>
        </row>
        <row r="79">
          <cell r="A79" t="str">
            <v>FYxxB H</v>
          </cell>
          <cell r="G79">
            <v>0</v>
          </cell>
          <cell r="H79">
            <v>0</v>
          </cell>
          <cell r="I79">
            <v>0</v>
          </cell>
          <cell r="J79">
            <v>0</v>
          </cell>
          <cell r="K79">
            <v>0</v>
          </cell>
          <cell r="L79">
            <v>0</v>
          </cell>
          <cell r="O79">
            <v>0</v>
          </cell>
        </row>
        <row r="80">
          <cell r="A80" t="str">
            <v>FYxxB I</v>
          </cell>
          <cell r="G80">
            <v>0</v>
          </cell>
          <cell r="H80">
            <v>0</v>
          </cell>
          <cell r="I80">
            <v>0</v>
          </cell>
          <cell r="J80">
            <v>0</v>
          </cell>
          <cell r="K80">
            <v>0</v>
          </cell>
          <cell r="L80">
            <v>0</v>
          </cell>
          <cell r="O80">
            <v>0</v>
          </cell>
        </row>
        <row r="81">
          <cell r="A81" t="str">
            <v>FYxxB J</v>
          </cell>
          <cell r="G81">
            <v>0</v>
          </cell>
          <cell r="H81">
            <v>0</v>
          </cell>
          <cell r="I81">
            <v>0</v>
          </cell>
          <cell r="J81">
            <v>0</v>
          </cell>
          <cell r="K81">
            <v>0</v>
          </cell>
          <cell r="L81">
            <v>0</v>
          </cell>
          <cell r="O81">
            <v>0</v>
          </cell>
        </row>
        <row r="82">
          <cell r="A82" t="str">
            <v>FYxxB K</v>
          </cell>
          <cell r="G82">
            <v>0</v>
          </cell>
          <cell r="H82">
            <v>0</v>
          </cell>
          <cell r="I82">
            <v>0</v>
          </cell>
          <cell r="J82">
            <v>0</v>
          </cell>
          <cell r="K82">
            <v>0</v>
          </cell>
          <cell r="L82">
            <v>0</v>
          </cell>
          <cell r="O82">
            <v>0</v>
          </cell>
        </row>
        <row r="83">
          <cell r="A83" t="str">
            <v>FYxxB L</v>
          </cell>
          <cell r="G83">
            <v>0</v>
          </cell>
          <cell r="H83">
            <v>0</v>
          </cell>
          <cell r="I83">
            <v>0</v>
          </cell>
          <cell r="J83">
            <v>0</v>
          </cell>
          <cell r="K83">
            <v>0</v>
          </cell>
          <cell r="L83">
            <v>0</v>
          </cell>
          <cell r="O83">
            <v>0</v>
          </cell>
        </row>
        <row r="84">
          <cell r="A84" t="str">
            <v>FYxxB M</v>
          </cell>
          <cell r="G84">
            <v>0</v>
          </cell>
          <cell r="H84">
            <v>0</v>
          </cell>
          <cell r="I84">
            <v>0</v>
          </cell>
          <cell r="J84">
            <v>0</v>
          </cell>
          <cell r="K84">
            <v>0</v>
          </cell>
          <cell r="L84">
            <v>0</v>
          </cell>
          <cell r="O84">
            <v>0</v>
          </cell>
        </row>
        <row r="85">
          <cell r="A85" t="str">
            <v>FYxxB N</v>
          </cell>
          <cell r="G85">
            <v>0</v>
          </cell>
          <cell r="H85">
            <v>0</v>
          </cell>
          <cell r="I85">
            <v>0</v>
          </cell>
          <cell r="J85">
            <v>0</v>
          </cell>
          <cell r="K85">
            <v>0</v>
          </cell>
          <cell r="L85">
            <v>0</v>
          </cell>
          <cell r="O85">
            <v>0</v>
          </cell>
        </row>
        <row r="86">
          <cell r="A86" t="str">
            <v>FYxxB O</v>
          </cell>
          <cell r="G86">
            <v>0</v>
          </cell>
          <cell r="H86">
            <v>0</v>
          </cell>
          <cell r="I86">
            <v>0</v>
          </cell>
          <cell r="J86">
            <v>0</v>
          </cell>
          <cell r="K86">
            <v>0</v>
          </cell>
          <cell r="L86">
            <v>0</v>
          </cell>
          <cell r="O86">
            <v>0</v>
          </cell>
        </row>
        <row r="87">
          <cell r="A87" t="str">
            <v>FY[xx] EBITDA</v>
          </cell>
          <cell r="C87">
            <v>0</v>
          </cell>
          <cell r="F87">
            <v>0</v>
          </cell>
          <cell r="G87">
            <v>0</v>
          </cell>
          <cell r="H87">
            <v>0</v>
          </cell>
          <cell r="I87">
            <v>0</v>
          </cell>
          <cell r="J87">
            <v>0</v>
          </cell>
          <cell r="K87">
            <v>0</v>
          </cell>
          <cell r="L87">
            <v>0</v>
          </cell>
          <cell r="O87">
            <v>0</v>
          </cell>
        </row>
        <row r="88">
          <cell r="A88" t="str">
            <v xml:space="preserve">FYxxB A </v>
          </cell>
          <cell r="G88">
            <v>0</v>
          </cell>
          <cell r="H88">
            <v>0</v>
          </cell>
          <cell r="I88">
            <v>0</v>
          </cell>
          <cell r="J88">
            <v>0</v>
          </cell>
          <cell r="K88">
            <v>0</v>
          </cell>
          <cell r="L88">
            <v>0</v>
          </cell>
          <cell r="O88">
            <v>0</v>
          </cell>
        </row>
        <row r="89">
          <cell r="A89" t="str">
            <v>FYxxB B</v>
          </cell>
          <cell r="G89">
            <v>0</v>
          </cell>
          <cell r="H89">
            <v>0</v>
          </cell>
          <cell r="I89">
            <v>0</v>
          </cell>
          <cell r="J89">
            <v>0</v>
          </cell>
          <cell r="K89">
            <v>0</v>
          </cell>
          <cell r="L89">
            <v>0</v>
          </cell>
          <cell r="O89">
            <v>0</v>
          </cell>
        </row>
        <row r="90">
          <cell r="A90" t="str">
            <v>FYxxB C</v>
          </cell>
          <cell r="G90">
            <v>0</v>
          </cell>
          <cell r="H90">
            <v>0</v>
          </cell>
          <cell r="I90">
            <v>0</v>
          </cell>
          <cell r="J90">
            <v>0</v>
          </cell>
          <cell r="K90">
            <v>0</v>
          </cell>
          <cell r="L90">
            <v>0</v>
          </cell>
          <cell r="O90">
            <v>0</v>
          </cell>
        </row>
        <row r="91">
          <cell r="A91" t="str">
            <v>FYxxB D</v>
          </cell>
          <cell r="G91">
            <v>0</v>
          </cell>
          <cell r="H91">
            <v>0</v>
          </cell>
          <cell r="I91">
            <v>0</v>
          </cell>
          <cell r="J91">
            <v>0</v>
          </cell>
          <cell r="K91">
            <v>0</v>
          </cell>
          <cell r="L91">
            <v>0</v>
          </cell>
          <cell r="O91">
            <v>0</v>
          </cell>
        </row>
        <row r="92">
          <cell r="A92" t="str">
            <v>FYxxB E</v>
          </cell>
          <cell r="G92">
            <v>0</v>
          </cell>
          <cell r="H92">
            <v>0</v>
          </cell>
          <cell r="I92">
            <v>0</v>
          </cell>
          <cell r="J92">
            <v>0</v>
          </cell>
          <cell r="K92">
            <v>0</v>
          </cell>
          <cell r="L92">
            <v>0</v>
          </cell>
          <cell r="O92">
            <v>0</v>
          </cell>
        </row>
        <row r="93">
          <cell r="A93" t="str">
            <v>FYxxB F</v>
          </cell>
          <cell r="G93">
            <v>0</v>
          </cell>
          <cell r="H93">
            <v>0</v>
          </cell>
          <cell r="I93">
            <v>0</v>
          </cell>
          <cell r="J93">
            <v>0</v>
          </cell>
          <cell r="K93">
            <v>0</v>
          </cell>
          <cell r="L93">
            <v>0</v>
          </cell>
          <cell r="O93">
            <v>0</v>
          </cell>
        </row>
        <row r="94">
          <cell r="A94" t="str">
            <v>FYxxB G</v>
          </cell>
          <cell r="G94">
            <v>0</v>
          </cell>
          <cell r="H94">
            <v>0</v>
          </cell>
          <cell r="I94">
            <v>0</v>
          </cell>
          <cell r="J94">
            <v>0</v>
          </cell>
          <cell r="K94">
            <v>0</v>
          </cell>
          <cell r="L94">
            <v>0</v>
          </cell>
          <cell r="O94">
            <v>0</v>
          </cell>
        </row>
        <row r="95">
          <cell r="A95" t="str">
            <v>FYxxB H</v>
          </cell>
          <cell r="G95">
            <v>0</v>
          </cell>
          <cell r="H95">
            <v>0</v>
          </cell>
          <cell r="I95">
            <v>0</v>
          </cell>
          <cell r="J95">
            <v>0</v>
          </cell>
          <cell r="K95">
            <v>0</v>
          </cell>
          <cell r="L95">
            <v>0</v>
          </cell>
          <cell r="O95">
            <v>0</v>
          </cell>
        </row>
        <row r="96">
          <cell r="A96" t="str">
            <v>FYxxB I</v>
          </cell>
          <cell r="G96">
            <v>0</v>
          </cell>
          <cell r="H96">
            <v>0</v>
          </cell>
          <cell r="I96">
            <v>0</v>
          </cell>
          <cell r="J96">
            <v>0</v>
          </cell>
          <cell r="K96">
            <v>0</v>
          </cell>
          <cell r="L96">
            <v>0</v>
          </cell>
          <cell r="O96">
            <v>0</v>
          </cell>
        </row>
        <row r="97">
          <cell r="A97" t="str">
            <v>FYxxB J</v>
          </cell>
          <cell r="G97">
            <v>0</v>
          </cell>
          <cell r="H97">
            <v>0</v>
          </cell>
          <cell r="I97">
            <v>0</v>
          </cell>
          <cell r="J97">
            <v>0</v>
          </cell>
          <cell r="K97">
            <v>0</v>
          </cell>
          <cell r="L97">
            <v>0</v>
          </cell>
          <cell r="O97">
            <v>0</v>
          </cell>
        </row>
        <row r="98">
          <cell r="A98" t="str">
            <v>FYxxB K</v>
          </cell>
          <cell r="G98">
            <v>0</v>
          </cell>
          <cell r="H98">
            <v>0</v>
          </cell>
          <cell r="I98">
            <v>0</v>
          </cell>
          <cell r="J98">
            <v>0</v>
          </cell>
          <cell r="K98">
            <v>0</v>
          </cell>
          <cell r="L98">
            <v>0</v>
          </cell>
          <cell r="O98">
            <v>0</v>
          </cell>
        </row>
        <row r="99">
          <cell r="A99" t="str">
            <v>FYxxB L</v>
          </cell>
          <cell r="G99">
            <v>0</v>
          </cell>
          <cell r="H99">
            <v>0</v>
          </cell>
          <cell r="I99">
            <v>0</v>
          </cell>
          <cell r="J99">
            <v>0</v>
          </cell>
          <cell r="K99">
            <v>0</v>
          </cell>
          <cell r="L99">
            <v>0</v>
          </cell>
          <cell r="O99">
            <v>0</v>
          </cell>
        </row>
        <row r="100">
          <cell r="A100" t="str">
            <v>FYxxB M</v>
          </cell>
          <cell r="G100">
            <v>0</v>
          </cell>
          <cell r="H100">
            <v>0</v>
          </cell>
          <cell r="I100">
            <v>0</v>
          </cell>
          <cell r="J100">
            <v>0</v>
          </cell>
          <cell r="K100">
            <v>0</v>
          </cell>
          <cell r="L100">
            <v>0</v>
          </cell>
          <cell r="O100">
            <v>0</v>
          </cell>
        </row>
        <row r="101">
          <cell r="A101" t="str">
            <v>FYxxB N</v>
          </cell>
          <cell r="G101">
            <v>0</v>
          </cell>
          <cell r="H101">
            <v>0</v>
          </cell>
          <cell r="I101">
            <v>0</v>
          </cell>
          <cell r="J101">
            <v>0</v>
          </cell>
          <cell r="K101">
            <v>0</v>
          </cell>
          <cell r="L101">
            <v>0</v>
          </cell>
          <cell r="O101">
            <v>0</v>
          </cell>
        </row>
        <row r="102">
          <cell r="A102" t="str">
            <v>FYxxB O</v>
          </cell>
          <cell r="G102">
            <v>0</v>
          </cell>
          <cell r="H102">
            <v>0</v>
          </cell>
          <cell r="I102">
            <v>0</v>
          </cell>
          <cell r="J102">
            <v>0</v>
          </cell>
          <cell r="K102">
            <v>0</v>
          </cell>
          <cell r="L102">
            <v>0</v>
          </cell>
          <cell r="O102">
            <v>0</v>
          </cell>
        </row>
        <row r="103">
          <cell r="A103" t="str">
            <v>FY[xx] EBITDA</v>
          </cell>
          <cell r="C103">
            <v>0</v>
          </cell>
          <cell r="F103">
            <v>0</v>
          </cell>
          <cell r="G103">
            <v>0</v>
          </cell>
          <cell r="H103">
            <v>0</v>
          </cell>
          <cell r="I103">
            <v>0</v>
          </cell>
          <cell r="J103">
            <v>0</v>
          </cell>
          <cell r="K103">
            <v>0</v>
          </cell>
          <cell r="L103">
            <v>0</v>
          </cell>
          <cell r="O103">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7">
          <cell r="D7" t="str">
            <v>FY05A</v>
          </cell>
          <cell r="E7" t="str">
            <v>FY06A</v>
          </cell>
        </row>
      </sheetData>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Hyp_Expl"/>
      <sheetName val="P&amp;L"/>
      <sheetName val="SynDI"/>
      <sheetName val="Trad Hyp"/>
      <sheetName val="Trad P&amp;L"/>
      <sheetName val="Trad Syn"/>
    </sheetNames>
    <sheetDataSet>
      <sheetData sheetId="0">
        <row r="2">
          <cell r="P2">
            <v>1</v>
          </cell>
        </row>
        <row r="7">
          <cell r="I7">
            <v>0.12</v>
          </cell>
        </row>
      </sheetData>
      <sheetData sheetId="1"/>
      <sheetData sheetId="2"/>
      <sheetData sheetId="3"/>
      <sheetData sheetId="4"/>
      <sheetData sheetId="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imple Cumul"/>
      <sheetName val="Ratios (2)"/>
      <sheetName val="Evolution"/>
      <sheetName val="BBE"/>
      <sheetName val="Valid-Budget"/>
      <sheetName val="Ratios"/>
      <sheetName val="RBERemcap"/>
      <sheetName val="RatioBB"/>
      <sheetName val="Feuil1 (4)"/>
      <sheetName val="Feuil1 (5)"/>
      <sheetName val="Evolution (2)"/>
      <sheetName val="BBE (2)"/>
      <sheetName val="CA"/>
      <sheetName val="CFlow"/>
      <sheetName val="CFlow (2)"/>
      <sheetName val="CAAnis"/>
      <sheetName val="BBEAnis"/>
      <sheetName val="CodesUtilisés"/>
      <sheetName val="Simple Cumul (2)"/>
    </sheetNames>
    <sheetDataSet>
      <sheetData sheetId="0" refreshError="1"/>
      <sheetData sheetId="1" refreshError="1"/>
      <sheetData sheetId="2" refreshError="1"/>
      <sheetData sheetId="3" refreshError="1"/>
      <sheetData sheetId="4" refreshError="1">
        <row r="1">
          <cell r="C1">
            <v>17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TAB2LU"/>
      <sheetName val="Tréso"/>
      <sheetName val="TAB7"/>
      <sheetName val="PlanComptable"/>
      <sheetName val="ETAT.ACC"/>
      <sheetName val="Macros"/>
      <sheetName val="Menu"/>
      <sheetName val="ATTENTION"/>
      <sheetName val="Sauvegarde"/>
      <sheetName val="Impression"/>
      <sheetName val="BILFLU"/>
      <sheetName val="Feuil1"/>
      <sheetName val="TAB2"/>
      <sheetName val="Feuil3"/>
      <sheetName val="ComptesExclus"/>
      <sheetName val="Jointivité"/>
      <sheetName val="bilan"/>
      <sheetName val="Feuil2"/>
      <sheetName val="res auto"/>
      <sheetName val="TAB4"/>
      <sheetName val="TAB4LU"/>
      <sheetName val="TAB6"/>
      <sheetName val="TAB8"/>
      <sheetName val="Affectation Etat de flux"/>
    </sheetNames>
    <sheetDataSet>
      <sheetData sheetId="0">
        <row r="8">
          <cell r="F8">
            <v>1</v>
          </cell>
          <cell r="G8">
            <v>2</v>
          </cell>
        </row>
      </sheetData>
      <sheetData sheetId="1" refreshError="1">
        <row r="5">
          <cell r="B5" t="str">
            <v>06/1997</v>
          </cell>
        </row>
      </sheetData>
      <sheetData sheetId="2">
        <row r="1">
          <cell r="A1" t="e">
            <v>#N/A</v>
          </cell>
        </row>
        <row r="3">
          <cell r="A3" t="str">
            <v>Tableau de passage des charges par detination aux charges par nature</v>
          </cell>
        </row>
        <row r="4">
          <cell r="A4" t="str">
            <v xml:space="preserve"> (Exprimé en dinars)</v>
          </cell>
        </row>
        <row r="9">
          <cell r="A9" t="str">
            <v>NUMERO</v>
          </cell>
        </row>
        <row r="10">
          <cell r="A10" t="str">
            <v>DES</v>
          </cell>
        </row>
        <row r="11">
          <cell r="A11" t="str">
            <v>COMPTES</v>
          </cell>
        </row>
        <row r="12">
          <cell r="A12" t="str">
            <v>101100</v>
          </cell>
        </row>
        <row r="13">
          <cell r="A13" t="str">
            <v>101200</v>
          </cell>
        </row>
        <row r="14">
          <cell r="A14" t="str">
            <v>101310</v>
          </cell>
        </row>
        <row r="15">
          <cell r="A15" t="str">
            <v>101320</v>
          </cell>
        </row>
        <row r="16">
          <cell r="A16" t="str">
            <v>101800</v>
          </cell>
        </row>
        <row r="17">
          <cell r="A17" t="str">
            <v>105000</v>
          </cell>
        </row>
        <row r="18">
          <cell r="A18" t="str">
            <v>108000</v>
          </cell>
        </row>
        <row r="19">
          <cell r="A19" t="str">
            <v>109000</v>
          </cell>
        </row>
        <row r="20">
          <cell r="A20" t="str">
            <v>111000</v>
          </cell>
        </row>
        <row r="21">
          <cell r="A21" t="str">
            <v>112000</v>
          </cell>
        </row>
        <row r="22">
          <cell r="A22" t="str">
            <v>117100</v>
          </cell>
        </row>
        <row r="23">
          <cell r="A23" t="str">
            <v>117200</v>
          </cell>
        </row>
        <row r="24">
          <cell r="A24" t="str">
            <v>117300</v>
          </cell>
        </row>
        <row r="25">
          <cell r="A25" t="str">
            <v>117400</v>
          </cell>
        </row>
        <row r="26">
          <cell r="A26" t="str">
            <v>117800</v>
          </cell>
        </row>
        <row r="27">
          <cell r="A27" t="str">
            <v>118100</v>
          </cell>
        </row>
        <row r="28">
          <cell r="A28" t="str">
            <v>119000</v>
          </cell>
        </row>
        <row r="29">
          <cell r="A29" t="str">
            <v>121000</v>
          </cell>
        </row>
        <row r="30">
          <cell r="A30" t="str">
            <v>128000</v>
          </cell>
        </row>
        <row r="31">
          <cell r="A31" t="str">
            <v>131000</v>
          </cell>
        </row>
        <row r="32">
          <cell r="A32" t="str">
            <v>135000</v>
          </cell>
        </row>
        <row r="33">
          <cell r="A33" t="str">
            <v>141000</v>
          </cell>
        </row>
        <row r="34">
          <cell r="A34" t="str">
            <v>142100</v>
          </cell>
        </row>
        <row r="35">
          <cell r="A35" t="str">
            <v>143000</v>
          </cell>
        </row>
        <row r="36">
          <cell r="A36" t="str">
            <v>144000</v>
          </cell>
        </row>
        <row r="37">
          <cell r="A37" t="str">
            <v>145100</v>
          </cell>
        </row>
        <row r="38">
          <cell r="A38" t="str">
            <v>145800</v>
          </cell>
        </row>
        <row r="39">
          <cell r="A39" t="str">
            <v>145900</v>
          </cell>
        </row>
        <row r="40">
          <cell r="A40" t="str">
            <v>147000</v>
          </cell>
        </row>
        <row r="41">
          <cell r="A41" t="str">
            <v>151100</v>
          </cell>
        </row>
        <row r="42">
          <cell r="A42" t="str">
            <v>151200</v>
          </cell>
        </row>
        <row r="43">
          <cell r="A43" t="str">
            <v>151300</v>
          </cell>
        </row>
        <row r="44">
          <cell r="A44" t="str">
            <v>151400</v>
          </cell>
        </row>
        <row r="45">
          <cell r="A45" t="str">
            <v>151500</v>
          </cell>
        </row>
        <row r="46">
          <cell r="A46" t="str">
            <v>151800</v>
          </cell>
        </row>
        <row r="47">
          <cell r="A47" t="str">
            <v>152200</v>
          </cell>
        </row>
        <row r="48">
          <cell r="A48" t="str">
            <v>153000</v>
          </cell>
        </row>
        <row r="49">
          <cell r="A49" t="str">
            <v>154000</v>
          </cell>
        </row>
        <row r="50">
          <cell r="A50" t="str">
            <v>155000</v>
          </cell>
        </row>
        <row r="51">
          <cell r="A51" t="str">
            <v>156000</v>
          </cell>
        </row>
        <row r="52">
          <cell r="A52" t="str">
            <v>157000</v>
          </cell>
        </row>
        <row r="53">
          <cell r="A53" t="str">
            <v>158000</v>
          </cell>
        </row>
        <row r="54">
          <cell r="A54" t="str">
            <v>161100</v>
          </cell>
        </row>
        <row r="55">
          <cell r="A55" t="str">
            <v>161800</v>
          </cell>
        </row>
        <row r="56">
          <cell r="A56" t="str">
            <v>162100</v>
          </cell>
        </row>
        <row r="57">
          <cell r="A57" t="str">
            <v>162600</v>
          </cell>
        </row>
        <row r="58">
          <cell r="A58" t="str">
            <v>163000</v>
          </cell>
        </row>
        <row r="59">
          <cell r="A59" t="str">
            <v>164100</v>
          </cell>
        </row>
        <row r="60">
          <cell r="A60" t="str">
            <v>164200</v>
          </cell>
        </row>
        <row r="61">
          <cell r="A61" t="str">
            <v>164400</v>
          </cell>
        </row>
        <row r="62">
          <cell r="A62" t="str">
            <v>165000</v>
          </cell>
        </row>
        <row r="63">
          <cell r="A63" t="str">
            <v>166100</v>
          </cell>
        </row>
        <row r="64">
          <cell r="A64" t="str">
            <v>166200</v>
          </cell>
        </row>
        <row r="65">
          <cell r="A65" t="str">
            <v>166300</v>
          </cell>
        </row>
        <row r="66">
          <cell r="A66" t="str">
            <v>167000</v>
          </cell>
        </row>
        <row r="67">
          <cell r="A67" t="str">
            <v>168100</v>
          </cell>
        </row>
        <row r="68">
          <cell r="A68" t="str">
            <v>168500</v>
          </cell>
        </row>
        <row r="69">
          <cell r="A69" t="str">
            <v>168800</v>
          </cell>
        </row>
        <row r="70">
          <cell r="A70" t="str">
            <v>171000</v>
          </cell>
        </row>
        <row r="71">
          <cell r="A71" t="str">
            <v>176000</v>
          </cell>
        </row>
        <row r="72">
          <cell r="A72" t="str">
            <v>177000</v>
          </cell>
        </row>
        <row r="73">
          <cell r="A73" t="str">
            <v>185000</v>
          </cell>
        </row>
        <row r="74">
          <cell r="A74" t="str">
            <v>188000</v>
          </cell>
        </row>
        <row r="75">
          <cell r="A75" t="str">
            <v>211000</v>
          </cell>
        </row>
        <row r="76">
          <cell r="A76" t="str">
            <v>212000</v>
          </cell>
        </row>
        <row r="77">
          <cell r="A77" t="str">
            <v>213000</v>
          </cell>
        </row>
        <row r="78">
          <cell r="A78" t="str">
            <v>214000</v>
          </cell>
        </row>
        <row r="79">
          <cell r="A79" t="str">
            <v>216000</v>
          </cell>
        </row>
        <row r="80">
          <cell r="A80" t="str">
            <v>218000</v>
          </cell>
        </row>
        <row r="81">
          <cell r="A81" t="str">
            <v>221300</v>
          </cell>
        </row>
        <row r="82">
          <cell r="A82" t="str">
            <v>221400</v>
          </cell>
        </row>
        <row r="83">
          <cell r="A83" t="str">
            <v>221500</v>
          </cell>
        </row>
        <row r="84">
          <cell r="A84" t="str">
            <v>221600</v>
          </cell>
        </row>
        <row r="85">
          <cell r="A85" t="str">
            <v>222100</v>
          </cell>
        </row>
        <row r="86">
          <cell r="A86" t="str">
            <v>222500</v>
          </cell>
        </row>
        <row r="87">
          <cell r="A87" t="str">
            <v>222600</v>
          </cell>
        </row>
        <row r="88">
          <cell r="A88" t="str">
            <v>222700</v>
          </cell>
        </row>
        <row r="89">
          <cell r="A89" t="str">
            <v>223100</v>
          </cell>
        </row>
        <row r="90">
          <cell r="A90" t="str">
            <v>223400</v>
          </cell>
        </row>
        <row r="91">
          <cell r="A91" t="str">
            <v>223500</v>
          </cell>
        </row>
        <row r="92">
          <cell r="A92" t="str">
            <v>223700</v>
          </cell>
        </row>
        <row r="93">
          <cell r="A93" t="str">
            <v>224100</v>
          </cell>
        </row>
        <row r="94">
          <cell r="A94" t="str">
            <v>224400</v>
          </cell>
        </row>
        <row r="95">
          <cell r="A95" t="str">
            <v>228100</v>
          </cell>
        </row>
        <row r="96">
          <cell r="A96" t="str">
            <v>228200</v>
          </cell>
        </row>
        <row r="97">
          <cell r="A97" t="str">
            <v>228600</v>
          </cell>
        </row>
        <row r="98">
          <cell r="A98" t="str">
            <v>231000</v>
          </cell>
        </row>
        <row r="99">
          <cell r="A99" t="str">
            <v>232000</v>
          </cell>
        </row>
        <row r="100">
          <cell r="A100" t="str">
            <v>237000</v>
          </cell>
        </row>
        <row r="101">
          <cell r="A101" t="str">
            <v>238000</v>
          </cell>
        </row>
        <row r="102">
          <cell r="A102" t="str">
            <v>240000</v>
          </cell>
        </row>
        <row r="103">
          <cell r="A103" t="str">
            <v>251100</v>
          </cell>
        </row>
        <row r="104">
          <cell r="A104" t="str">
            <v>251800</v>
          </cell>
        </row>
        <row r="105">
          <cell r="A105" t="str">
            <v>256000</v>
          </cell>
        </row>
        <row r="106">
          <cell r="A106" t="str">
            <v>257100</v>
          </cell>
        </row>
        <row r="107">
          <cell r="A107" t="str">
            <v>257400</v>
          </cell>
        </row>
        <row r="108">
          <cell r="A108" t="str">
            <v>257500</v>
          </cell>
        </row>
        <row r="109">
          <cell r="A109" t="str">
            <v>257600</v>
          </cell>
        </row>
        <row r="110">
          <cell r="A110" t="str">
            <v>257700</v>
          </cell>
        </row>
        <row r="111">
          <cell r="A111" t="str">
            <v>258000</v>
          </cell>
        </row>
        <row r="112">
          <cell r="A112" t="str">
            <v>259000</v>
          </cell>
        </row>
        <row r="113">
          <cell r="A113" t="str">
            <v>261100</v>
          </cell>
        </row>
        <row r="114">
          <cell r="A114" t="str">
            <v>261800</v>
          </cell>
        </row>
        <row r="115">
          <cell r="A115" t="str">
            <v>262100</v>
          </cell>
        </row>
        <row r="116">
          <cell r="A116" t="str">
            <v>262200</v>
          </cell>
        </row>
        <row r="117">
          <cell r="A117" t="str">
            <v>264100</v>
          </cell>
        </row>
        <row r="118">
          <cell r="A118" t="str">
            <v>264200</v>
          </cell>
        </row>
        <row r="119">
          <cell r="A119" t="str">
            <v>264300</v>
          </cell>
        </row>
        <row r="120">
          <cell r="A120" t="str">
            <v>264500</v>
          </cell>
        </row>
        <row r="121">
          <cell r="A121" t="str">
            <v>264800</v>
          </cell>
        </row>
        <row r="122">
          <cell r="A122" t="str">
            <v>265100</v>
          </cell>
        </row>
        <row r="123">
          <cell r="A123" t="str">
            <v>265500</v>
          </cell>
        </row>
        <row r="124">
          <cell r="A124" t="str">
            <v>265600</v>
          </cell>
        </row>
        <row r="125">
          <cell r="A125" t="str">
            <v>265800</v>
          </cell>
        </row>
        <row r="126">
          <cell r="A126" t="str">
            <v>266100</v>
          </cell>
        </row>
        <row r="127">
          <cell r="A127" t="str">
            <v>266700</v>
          </cell>
        </row>
        <row r="128">
          <cell r="A128" t="str">
            <v>266800</v>
          </cell>
        </row>
        <row r="129">
          <cell r="A129" t="str">
            <v>269000</v>
          </cell>
        </row>
        <row r="130">
          <cell r="A130" t="str">
            <v>271000</v>
          </cell>
        </row>
        <row r="131">
          <cell r="A131" t="str">
            <v>272000</v>
          </cell>
        </row>
        <row r="132">
          <cell r="A132" t="str">
            <v>273000</v>
          </cell>
        </row>
        <row r="133">
          <cell r="A133" t="str">
            <v>275000</v>
          </cell>
        </row>
        <row r="134">
          <cell r="A134" t="str">
            <v>278000</v>
          </cell>
        </row>
        <row r="135">
          <cell r="A135" t="str">
            <v>281000</v>
          </cell>
        </row>
        <row r="136">
          <cell r="A136" t="str">
            <v>282000</v>
          </cell>
        </row>
        <row r="137">
          <cell r="A137" t="str">
            <v>284000</v>
          </cell>
        </row>
        <row r="138">
          <cell r="A138" t="str">
            <v>291000</v>
          </cell>
        </row>
        <row r="139">
          <cell r="A139" t="str">
            <v>292000</v>
          </cell>
        </row>
        <row r="140">
          <cell r="A140" t="str">
            <v>293000</v>
          </cell>
        </row>
        <row r="141">
          <cell r="A141" t="str">
            <v>294000</v>
          </cell>
        </row>
        <row r="142">
          <cell r="A142" t="str">
            <v>295000</v>
          </cell>
        </row>
        <row r="143">
          <cell r="A143" t="str">
            <v>297000</v>
          </cell>
        </row>
        <row r="144">
          <cell r="A144" t="str">
            <v>311000</v>
          </cell>
        </row>
        <row r="145">
          <cell r="A145" t="str">
            <v>313000</v>
          </cell>
        </row>
        <row r="146">
          <cell r="A146" t="str">
            <v>317000</v>
          </cell>
        </row>
        <row r="147">
          <cell r="A147" t="str">
            <v>321000</v>
          </cell>
        </row>
        <row r="148">
          <cell r="A148" t="str">
            <v>322000</v>
          </cell>
        </row>
        <row r="149">
          <cell r="A149" t="str">
            <v>326000</v>
          </cell>
        </row>
        <row r="150">
          <cell r="A150" t="str">
            <v>327000</v>
          </cell>
        </row>
        <row r="151">
          <cell r="A151" t="str">
            <v>331000</v>
          </cell>
        </row>
        <row r="152">
          <cell r="A152" t="str">
            <v>335000</v>
          </cell>
        </row>
        <row r="153">
          <cell r="A153" t="str">
            <v>341000</v>
          </cell>
        </row>
        <row r="154">
          <cell r="A154" t="str">
            <v>345000</v>
          </cell>
        </row>
        <row r="155">
          <cell r="A155" t="str">
            <v>351000</v>
          </cell>
        </row>
        <row r="156">
          <cell r="A156" t="str">
            <v>355000</v>
          </cell>
        </row>
        <row r="157">
          <cell r="A157" t="str">
            <v>357000</v>
          </cell>
        </row>
        <row r="158">
          <cell r="A158" t="str">
            <v>370000</v>
          </cell>
        </row>
        <row r="159">
          <cell r="A159" t="str">
            <v>390000</v>
          </cell>
        </row>
        <row r="160">
          <cell r="A160" t="str">
            <v>401100</v>
          </cell>
        </row>
        <row r="161">
          <cell r="A161" t="str">
            <v>401700</v>
          </cell>
        </row>
        <row r="162">
          <cell r="A162" t="str">
            <v>403000</v>
          </cell>
        </row>
        <row r="163">
          <cell r="A163" t="str">
            <v>404100</v>
          </cell>
        </row>
        <row r="164">
          <cell r="A164" t="str">
            <v>404700</v>
          </cell>
        </row>
        <row r="165">
          <cell r="A165" t="str">
            <v>405000</v>
          </cell>
        </row>
        <row r="166">
          <cell r="A166" t="str">
            <v>408100</v>
          </cell>
        </row>
        <row r="167">
          <cell r="A167" t="str">
            <v>408400</v>
          </cell>
        </row>
        <row r="168">
          <cell r="A168" t="str">
            <v>408800</v>
          </cell>
        </row>
        <row r="169">
          <cell r="A169" t="str">
            <v>409100</v>
          </cell>
        </row>
        <row r="170">
          <cell r="A170" t="str">
            <v>409600</v>
          </cell>
        </row>
        <row r="171">
          <cell r="A171" t="str">
            <v>409710</v>
          </cell>
        </row>
        <row r="172">
          <cell r="A172" t="str">
            <v>409740</v>
          </cell>
        </row>
        <row r="173">
          <cell r="A173" t="str">
            <v>409800</v>
          </cell>
        </row>
        <row r="174">
          <cell r="A174" t="str">
            <v>411100</v>
          </cell>
        </row>
        <row r="175">
          <cell r="A175" t="str">
            <v>411700</v>
          </cell>
        </row>
        <row r="176">
          <cell r="A176" t="str">
            <v>413000</v>
          </cell>
        </row>
        <row r="177">
          <cell r="A177" t="str">
            <v>416000</v>
          </cell>
        </row>
        <row r="178">
          <cell r="A178" t="str">
            <v>417000</v>
          </cell>
        </row>
        <row r="179">
          <cell r="A179" t="str">
            <v>418100</v>
          </cell>
        </row>
        <row r="180">
          <cell r="A180" t="str">
            <v>418800</v>
          </cell>
        </row>
        <row r="181">
          <cell r="A181" t="str">
            <v>419100</v>
          </cell>
        </row>
        <row r="182">
          <cell r="A182" t="str">
            <v>419600</v>
          </cell>
        </row>
        <row r="183">
          <cell r="A183" t="str">
            <v>419700</v>
          </cell>
        </row>
        <row r="184">
          <cell r="A184" t="str">
            <v>419800</v>
          </cell>
        </row>
        <row r="185">
          <cell r="A185" t="str">
            <v>421000</v>
          </cell>
        </row>
        <row r="186">
          <cell r="A186" t="str">
            <v>422000</v>
          </cell>
        </row>
        <row r="187">
          <cell r="A187" t="str">
            <v>423000</v>
          </cell>
        </row>
        <row r="188">
          <cell r="A188" t="str">
            <v>425000</v>
          </cell>
        </row>
        <row r="189">
          <cell r="A189" t="str">
            <v>426000</v>
          </cell>
        </row>
        <row r="190">
          <cell r="A190" t="str">
            <v>427000</v>
          </cell>
        </row>
        <row r="191">
          <cell r="A191" t="str">
            <v>428200</v>
          </cell>
        </row>
        <row r="192">
          <cell r="A192" t="str">
            <v>428600</v>
          </cell>
        </row>
        <row r="193">
          <cell r="A193" t="str">
            <v>428700</v>
          </cell>
        </row>
        <row r="194">
          <cell r="A194" t="str">
            <v>431000</v>
          </cell>
        </row>
        <row r="195">
          <cell r="A195" t="str">
            <v>432000</v>
          </cell>
        </row>
        <row r="196">
          <cell r="A196" t="str">
            <v>433000</v>
          </cell>
        </row>
        <row r="197">
          <cell r="A197" t="str">
            <v>434100</v>
          </cell>
        </row>
        <row r="198">
          <cell r="A198" t="str">
            <v>434200</v>
          </cell>
        </row>
        <row r="199">
          <cell r="A199" t="str">
            <v>434300</v>
          </cell>
        </row>
        <row r="200">
          <cell r="A200" t="str">
            <v>434900</v>
          </cell>
        </row>
        <row r="201">
          <cell r="A201" t="str">
            <v>435000</v>
          </cell>
        </row>
        <row r="202">
          <cell r="A202" t="str">
            <v>436510</v>
          </cell>
        </row>
        <row r="203">
          <cell r="A203" t="str">
            <v>436580</v>
          </cell>
        </row>
        <row r="204">
          <cell r="A204" t="str">
            <v>436620</v>
          </cell>
        </row>
        <row r="205">
          <cell r="A205" t="str">
            <v>436630</v>
          </cell>
        </row>
        <row r="206">
          <cell r="A206" t="str">
            <v>436660</v>
          </cell>
        </row>
        <row r="207">
          <cell r="A207" t="str">
            <v>436670</v>
          </cell>
        </row>
        <row r="208">
          <cell r="A208" t="str">
            <v>436680</v>
          </cell>
        </row>
        <row r="209">
          <cell r="A209" t="str">
            <v>436711</v>
          </cell>
        </row>
        <row r="210">
          <cell r="A210" t="str">
            <v>436712</v>
          </cell>
        </row>
        <row r="211">
          <cell r="A211" t="str">
            <v>436780</v>
          </cell>
        </row>
        <row r="212">
          <cell r="A212" t="str">
            <v>436800</v>
          </cell>
        </row>
        <row r="213">
          <cell r="A213" t="str">
            <v>437000</v>
          </cell>
        </row>
        <row r="214">
          <cell r="A214" t="str">
            <v>438200</v>
          </cell>
        </row>
        <row r="215">
          <cell r="A215" t="str">
            <v>438600</v>
          </cell>
        </row>
        <row r="216">
          <cell r="A216" t="str">
            <v>438700</v>
          </cell>
        </row>
        <row r="217">
          <cell r="A217" t="str">
            <v>441100</v>
          </cell>
        </row>
        <row r="218">
          <cell r="A218" t="str">
            <v>441200</v>
          </cell>
        </row>
        <row r="219">
          <cell r="A219" t="str">
            <v>442100</v>
          </cell>
        </row>
        <row r="220">
          <cell r="A220" t="str">
            <v>442800</v>
          </cell>
        </row>
        <row r="221">
          <cell r="A221" t="str">
            <v>446000</v>
          </cell>
        </row>
        <row r="222">
          <cell r="A222" t="str">
            <v>447000</v>
          </cell>
        </row>
        <row r="223">
          <cell r="A223" t="str">
            <v>448100</v>
          </cell>
        </row>
        <row r="224">
          <cell r="A224" t="str">
            <v>448800</v>
          </cell>
        </row>
        <row r="225">
          <cell r="A225" t="str">
            <v>452000</v>
          </cell>
        </row>
        <row r="226">
          <cell r="A226" t="str">
            <v>453110</v>
          </cell>
        </row>
        <row r="227">
          <cell r="A227" t="str">
            <v>453180</v>
          </cell>
        </row>
        <row r="228">
          <cell r="A228" t="str">
            <v>453820</v>
          </cell>
        </row>
        <row r="229">
          <cell r="A229" t="str">
            <v>453860</v>
          </cell>
        </row>
        <row r="230">
          <cell r="A230" t="str">
            <v>453870</v>
          </cell>
        </row>
        <row r="231">
          <cell r="A231" t="str">
            <v>454000</v>
          </cell>
        </row>
        <row r="232">
          <cell r="A232" t="str">
            <v>455000</v>
          </cell>
        </row>
        <row r="233">
          <cell r="A233" t="str">
            <v>457000</v>
          </cell>
        </row>
        <row r="234">
          <cell r="A234" t="str">
            <v>458600</v>
          </cell>
        </row>
        <row r="235">
          <cell r="A235" t="str">
            <v>458700</v>
          </cell>
        </row>
        <row r="236">
          <cell r="A236" t="str">
            <v>461000</v>
          </cell>
        </row>
        <row r="237">
          <cell r="A237" t="str">
            <v>465100</v>
          </cell>
        </row>
        <row r="238">
          <cell r="A238" t="str">
            <v>465200</v>
          </cell>
        </row>
        <row r="239">
          <cell r="A239" t="str">
            <v>468000</v>
          </cell>
        </row>
        <row r="240">
          <cell r="A240" t="str">
            <v>471000</v>
          </cell>
        </row>
        <row r="241">
          <cell r="A241" t="str">
            <v>472000</v>
          </cell>
        </row>
        <row r="242">
          <cell r="A242" t="str">
            <v>478600</v>
          </cell>
        </row>
        <row r="243">
          <cell r="A243" t="str">
            <v>478700</v>
          </cell>
        </row>
        <row r="244">
          <cell r="A244" t="str">
            <v>480000</v>
          </cell>
        </row>
        <row r="245">
          <cell r="A245" t="str">
            <v>491000</v>
          </cell>
        </row>
        <row r="246">
          <cell r="A246" t="str">
            <v>495100</v>
          </cell>
        </row>
        <row r="247">
          <cell r="A247" t="str">
            <v>495200</v>
          </cell>
        </row>
        <row r="248">
          <cell r="A248" t="str">
            <v>495800</v>
          </cell>
        </row>
        <row r="249">
          <cell r="A249" t="str">
            <v>496200</v>
          </cell>
        </row>
        <row r="250">
          <cell r="A250" t="str">
            <v>496500</v>
          </cell>
        </row>
        <row r="251">
          <cell r="A251" t="str">
            <v>496700</v>
          </cell>
        </row>
        <row r="252">
          <cell r="A252" t="str">
            <v>501000</v>
          </cell>
        </row>
        <row r="253">
          <cell r="A253" t="str">
            <v>505000</v>
          </cell>
        </row>
        <row r="254">
          <cell r="A254" t="str">
            <v>506100</v>
          </cell>
        </row>
        <row r="255">
          <cell r="A255" t="str">
            <v>506300</v>
          </cell>
        </row>
        <row r="256">
          <cell r="A256" t="str">
            <v>506700</v>
          </cell>
        </row>
        <row r="257">
          <cell r="A257" t="str">
            <v>507000</v>
          </cell>
        </row>
        <row r="258">
          <cell r="A258" t="str">
            <v>508000</v>
          </cell>
        </row>
        <row r="259">
          <cell r="A259" t="str">
            <v>511000</v>
          </cell>
        </row>
        <row r="260">
          <cell r="A260" t="str">
            <v>516000</v>
          </cell>
        </row>
        <row r="261">
          <cell r="A261" t="str">
            <v>517000</v>
          </cell>
        </row>
        <row r="262">
          <cell r="A262" t="str">
            <v>518000</v>
          </cell>
        </row>
        <row r="263">
          <cell r="A263" t="str">
            <v>523100</v>
          </cell>
        </row>
        <row r="264">
          <cell r="A264" t="str">
            <v>523500</v>
          </cell>
        </row>
        <row r="265">
          <cell r="A265" t="str">
            <v>524000</v>
          </cell>
        </row>
        <row r="266">
          <cell r="A266" t="str">
            <v>525000</v>
          </cell>
        </row>
        <row r="267">
          <cell r="A267" t="str">
            <v>526100</v>
          </cell>
        </row>
        <row r="268">
          <cell r="A268" t="str">
            <v>526500</v>
          </cell>
        </row>
        <row r="269">
          <cell r="A269" t="str">
            <v>526600</v>
          </cell>
        </row>
        <row r="270">
          <cell r="A270" t="str">
            <v>527000</v>
          </cell>
        </row>
        <row r="271">
          <cell r="A271" t="str">
            <v>528100</v>
          </cell>
        </row>
        <row r="272">
          <cell r="A272" t="str">
            <v>528800</v>
          </cell>
        </row>
        <row r="273">
          <cell r="A273" t="str">
            <v>529000</v>
          </cell>
        </row>
        <row r="274">
          <cell r="A274" t="str">
            <v>531100</v>
          </cell>
        </row>
        <row r="275">
          <cell r="A275" t="str">
            <v>531200</v>
          </cell>
        </row>
        <row r="276">
          <cell r="A276" t="str">
            <v>531300</v>
          </cell>
        </row>
        <row r="277">
          <cell r="A277" t="str">
            <v>531400</v>
          </cell>
        </row>
        <row r="278">
          <cell r="A278" t="str">
            <v>532100</v>
          </cell>
        </row>
        <row r="279">
          <cell r="A279" t="str">
            <v>532400</v>
          </cell>
        </row>
        <row r="280">
          <cell r="A280" t="str">
            <v>534000</v>
          </cell>
        </row>
        <row r="281">
          <cell r="A281" t="str">
            <v>535000</v>
          </cell>
        </row>
        <row r="282">
          <cell r="A282" t="str">
            <v>537000</v>
          </cell>
        </row>
        <row r="283">
          <cell r="A283" t="str">
            <v>541100</v>
          </cell>
        </row>
        <row r="284">
          <cell r="A284" t="str">
            <v>541400</v>
          </cell>
        </row>
        <row r="285">
          <cell r="A285" t="str">
            <v>542000</v>
          </cell>
        </row>
        <row r="286">
          <cell r="A286" t="str">
            <v>550000</v>
          </cell>
        </row>
        <row r="287">
          <cell r="A287" t="str">
            <v>580000</v>
          </cell>
        </row>
        <row r="288">
          <cell r="A288" t="str">
            <v>590000</v>
          </cell>
        </row>
        <row r="289">
          <cell r="A289" t="str">
            <v>601000</v>
          </cell>
        </row>
        <row r="290">
          <cell r="A290" t="str">
            <v>602100</v>
          </cell>
        </row>
        <row r="291">
          <cell r="A291" t="str">
            <v>602200</v>
          </cell>
        </row>
        <row r="292">
          <cell r="A292" t="str">
            <v>602600</v>
          </cell>
        </row>
        <row r="293">
          <cell r="A293" t="str">
            <v>603100</v>
          </cell>
        </row>
        <row r="294">
          <cell r="A294" t="str">
            <v>603200</v>
          </cell>
        </row>
        <row r="295">
          <cell r="A295" t="str">
            <v>603700</v>
          </cell>
        </row>
        <row r="296">
          <cell r="A296" t="str">
            <v>604000</v>
          </cell>
        </row>
        <row r="297">
          <cell r="A297" t="str">
            <v>605000</v>
          </cell>
        </row>
        <row r="298">
          <cell r="A298" t="str">
            <v>606000</v>
          </cell>
        </row>
        <row r="299">
          <cell r="A299" t="str">
            <v>607000</v>
          </cell>
        </row>
        <row r="300">
          <cell r="A300" t="str">
            <v>608000</v>
          </cell>
        </row>
        <row r="301">
          <cell r="A301" t="str">
            <v>609800</v>
          </cell>
        </row>
        <row r="302">
          <cell r="A302" t="str">
            <v>611000</v>
          </cell>
        </row>
        <row r="303">
          <cell r="A303" t="str">
            <v>612000</v>
          </cell>
        </row>
        <row r="304">
          <cell r="A304" t="str">
            <v>613000</v>
          </cell>
        </row>
        <row r="305">
          <cell r="A305" t="str">
            <v>614000</v>
          </cell>
        </row>
        <row r="306">
          <cell r="A306" t="str">
            <v>615000</v>
          </cell>
        </row>
        <row r="307">
          <cell r="A307" t="str">
            <v>616000</v>
          </cell>
        </row>
        <row r="308">
          <cell r="A308" t="str">
            <v>617000</v>
          </cell>
        </row>
        <row r="309">
          <cell r="A309" t="str">
            <v>618000</v>
          </cell>
        </row>
        <row r="310">
          <cell r="A310" t="str">
            <v>619000</v>
          </cell>
        </row>
        <row r="311">
          <cell r="A311" t="str">
            <v>621000</v>
          </cell>
        </row>
        <row r="312">
          <cell r="A312" t="str">
            <v>622000</v>
          </cell>
        </row>
        <row r="313">
          <cell r="A313" t="str">
            <v>623000</v>
          </cell>
        </row>
        <row r="314">
          <cell r="A314" t="str">
            <v>624100</v>
          </cell>
        </row>
        <row r="315">
          <cell r="A315" t="str">
            <v>624200</v>
          </cell>
        </row>
        <row r="316">
          <cell r="A316" t="str">
            <v>624400</v>
          </cell>
        </row>
        <row r="317">
          <cell r="A317" t="str">
            <v>624700</v>
          </cell>
        </row>
        <row r="318">
          <cell r="A318" t="str">
            <v>624800</v>
          </cell>
        </row>
        <row r="319">
          <cell r="A319" t="str">
            <v>625100</v>
          </cell>
        </row>
        <row r="320">
          <cell r="A320" t="str">
            <v>625500</v>
          </cell>
        </row>
        <row r="321">
          <cell r="A321" t="str">
            <v>625600</v>
          </cell>
        </row>
        <row r="322">
          <cell r="A322" t="str">
            <v>625700</v>
          </cell>
        </row>
        <row r="323">
          <cell r="A323" t="str">
            <v>626000</v>
          </cell>
        </row>
        <row r="324">
          <cell r="A324" t="str">
            <v>627100</v>
          </cell>
        </row>
        <row r="325">
          <cell r="A325" t="str">
            <v>627200</v>
          </cell>
        </row>
        <row r="326">
          <cell r="A326" t="str">
            <v>627500</v>
          </cell>
        </row>
        <row r="327">
          <cell r="A327" t="str">
            <v>627600</v>
          </cell>
        </row>
        <row r="328">
          <cell r="A328" t="str">
            <v>627800</v>
          </cell>
        </row>
        <row r="329">
          <cell r="A329" t="str">
            <v>628000</v>
          </cell>
        </row>
        <row r="330">
          <cell r="A330" t="str">
            <v>629000</v>
          </cell>
        </row>
        <row r="331">
          <cell r="A331" t="str">
            <v>631000</v>
          </cell>
        </row>
        <row r="332">
          <cell r="A332" t="str">
            <v>633000</v>
          </cell>
        </row>
        <row r="333">
          <cell r="A333" t="str">
            <v>634100</v>
          </cell>
        </row>
        <row r="334">
          <cell r="A334" t="str">
            <v>634400</v>
          </cell>
        </row>
        <row r="335">
          <cell r="A335" t="str">
            <v>635100</v>
          </cell>
        </row>
        <row r="336">
          <cell r="A336" t="str">
            <v>635500</v>
          </cell>
        </row>
        <row r="337">
          <cell r="A337" t="str">
            <v>636000</v>
          </cell>
        </row>
        <row r="338">
          <cell r="A338" t="str">
            <v>637000</v>
          </cell>
        </row>
        <row r="339">
          <cell r="A339" t="str">
            <v>638000</v>
          </cell>
        </row>
        <row r="340">
          <cell r="A340" t="str">
            <v>640000</v>
          </cell>
        </row>
        <row r="341">
          <cell r="A341" t="str">
            <v>640100</v>
          </cell>
        </row>
        <row r="342">
          <cell r="A342" t="str">
            <v>640200</v>
          </cell>
        </row>
        <row r="343">
          <cell r="A343" t="str">
            <v>640300</v>
          </cell>
        </row>
        <row r="344">
          <cell r="A344" t="str">
            <v>640400</v>
          </cell>
        </row>
        <row r="345">
          <cell r="A345" t="str">
            <v>640900</v>
          </cell>
        </row>
        <row r="346">
          <cell r="A346" t="str">
            <v>642000</v>
          </cell>
        </row>
        <row r="347">
          <cell r="A347" t="str">
            <v>642100</v>
          </cell>
        </row>
        <row r="348">
          <cell r="A348" t="str">
            <v>642200</v>
          </cell>
        </row>
        <row r="349">
          <cell r="A349" t="str">
            <v>642300</v>
          </cell>
        </row>
        <row r="350">
          <cell r="A350" t="str">
            <v>642400</v>
          </cell>
        </row>
        <row r="351">
          <cell r="A351" t="str">
            <v>642900</v>
          </cell>
        </row>
        <row r="352">
          <cell r="A352" t="str">
            <v>643000</v>
          </cell>
        </row>
        <row r="353">
          <cell r="A353" t="str">
            <v>644000</v>
          </cell>
        </row>
        <row r="354">
          <cell r="A354" t="str">
            <v>644100</v>
          </cell>
        </row>
        <row r="355">
          <cell r="A355" t="str">
            <v>645000</v>
          </cell>
        </row>
        <row r="356">
          <cell r="A356" t="str">
            <v>646000</v>
          </cell>
        </row>
        <row r="357">
          <cell r="A357" t="str">
            <v>646020</v>
          </cell>
        </row>
        <row r="358">
          <cell r="A358" t="str">
            <v>646040</v>
          </cell>
        </row>
        <row r="359">
          <cell r="A359" t="str">
            <v>646200</v>
          </cell>
        </row>
        <row r="360">
          <cell r="A360" t="str">
            <v>646220</v>
          </cell>
        </row>
        <row r="361">
          <cell r="A361" t="str">
            <v>646240</v>
          </cell>
        </row>
        <row r="362">
          <cell r="A362" t="str">
            <v>646400</v>
          </cell>
        </row>
        <row r="363">
          <cell r="A363" t="str">
            <v>646420</v>
          </cell>
        </row>
        <row r="364">
          <cell r="A364" t="str">
            <v>646440</v>
          </cell>
        </row>
        <row r="365">
          <cell r="A365" t="str">
            <v>646500</v>
          </cell>
        </row>
        <row r="366">
          <cell r="A366" t="str">
            <v>646520</v>
          </cell>
        </row>
        <row r="367">
          <cell r="A367" t="str">
            <v>646540</v>
          </cell>
        </row>
        <row r="368">
          <cell r="A368" t="str">
            <v>647000</v>
          </cell>
        </row>
        <row r="369">
          <cell r="A369" t="str">
            <v>647200</v>
          </cell>
        </row>
        <row r="370">
          <cell r="A370" t="str">
            <v>647400</v>
          </cell>
        </row>
        <row r="371">
          <cell r="A371" t="str">
            <v>647500</v>
          </cell>
        </row>
        <row r="372">
          <cell r="A372" t="str">
            <v>647600</v>
          </cell>
        </row>
        <row r="373">
          <cell r="A373" t="str">
            <v>648000</v>
          </cell>
        </row>
        <row r="374">
          <cell r="A374" t="str">
            <v>649000</v>
          </cell>
        </row>
        <row r="375">
          <cell r="A375" t="str">
            <v>649500</v>
          </cell>
        </row>
        <row r="376">
          <cell r="A376" t="str">
            <v>651160</v>
          </cell>
        </row>
        <row r="377">
          <cell r="A377" t="str">
            <v>651170</v>
          </cell>
        </row>
        <row r="378">
          <cell r="A378" t="str">
            <v>651500</v>
          </cell>
        </row>
        <row r="379">
          <cell r="A379" t="str">
            <v>651600</v>
          </cell>
        </row>
        <row r="380">
          <cell r="A380" t="str">
            <v>651700</v>
          </cell>
        </row>
        <row r="381">
          <cell r="A381" t="str">
            <v>651800</v>
          </cell>
        </row>
        <row r="382">
          <cell r="A382" t="str">
            <v>653000</v>
          </cell>
        </row>
        <row r="383">
          <cell r="A383" t="str">
            <v>654000</v>
          </cell>
        </row>
        <row r="384">
          <cell r="A384" t="str">
            <v>655000</v>
          </cell>
        </row>
        <row r="385">
          <cell r="A385" t="str">
            <v>656000</v>
          </cell>
        </row>
        <row r="386">
          <cell r="A386" t="str">
            <v>657000</v>
          </cell>
        </row>
        <row r="387">
          <cell r="A387" t="str">
            <v>658000</v>
          </cell>
        </row>
        <row r="388">
          <cell r="A388" t="str">
            <v>661100</v>
          </cell>
        </row>
        <row r="389">
          <cell r="A389" t="str">
            <v>661200</v>
          </cell>
        </row>
        <row r="390">
          <cell r="A390" t="str">
            <v>661800</v>
          </cell>
        </row>
        <row r="391">
          <cell r="A391" t="str">
            <v>665100</v>
          </cell>
        </row>
        <row r="392">
          <cell r="A392" t="str">
            <v>665200</v>
          </cell>
        </row>
        <row r="393">
          <cell r="A393" t="str">
            <v>665400</v>
          </cell>
        </row>
        <row r="394">
          <cell r="A394" t="str">
            <v>665500</v>
          </cell>
        </row>
        <row r="395">
          <cell r="A395" t="str">
            <v>665800</v>
          </cell>
        </row>
        <row r="396">
          <cell r="A396" t="str">
            <v>668000</v>
          </cell>
        </row>
        <row r="397">
          <cell r="A397" t="str">
            <v>670000</v>
          </cell>
        </row>
        <row r="398">
          <cell r="A398" t="str">
            <v>681110</v>
          </cell>
        </row>
        <row r="399">
          <cell r="A399" t="str">
            <v>681120</v>
          </cell>
        </row>
        <row r="400">
          <cell r="A400" t="str">
            <v>681200</v>
          </cell>
        </row>
        <row r="401">
          <cell r="A401" t="str">
            <v>681500</v>
          </cell>
        </row>
        <row r="402">
          <cell r="A402" t="str">
            <v>681610</v>
          </cell>
        </row>
        <row r="403">
          <cell r="A403" t="str">
            <v>681620</v>
          </cell>
        </row>
        <row r="404">
          <cell r="A404" t="str">
            <v>681730</v>
          </cell>
        </row>
        <row r="405">
          <cell r="A405" t="str">
            <v>681740</v>
          </cell>
        </row>
        <row r="406">
          <cell r="A406" t="str">
            <v>681800</v>
          </cell>
        </row>
        <row r="407">
          <cell r="A407" t="str">
            <v>686100</v>
          </cell>
        </row>
        <row r="408">
          <cell r="A408" t="str">
            <v>686500</v>
          </cell>
        </row>
        <row r="409">
          <cell r="A409" t="str">
            <v>686620</v>
          </cell>
        </row>
        <row r="410">
          <cell r="A410" t="str">
            <v>686650</v>
          </cell>
        </row>
        <row r="411">
          <cell r="A411" t="str">
            <v>686800</v>
          </cell>
        </row>
        <row r="412">
          <cell r="A412" t="str">
            <v>691000</v>
          </cell>
        </row>
        <row r="413">
          <cell r="A413" t="str">
            <v>695000</v>
          </cell>
        </row>
        <row r="414">
          <cell r="A414" t="str">
            <v>697000</v>
          </cell>
        </row>
        <row r="415">
          <cell r="A415" t="str">
            <v>701100</v>
          </cell>
        </row>
        <row r="416">
          <cell r="A416" t="str">
            <v>701200</v>
          </cell>
        </row>
        <row r="417">
          <cell r="A417" t="str">
            <v>702000</v>
          </cell>
        </row>
        <row r="418">
          <cell r="A418" t="str">
            <v>703000</v>
          </cell>
        </row>
        <row r="419">
          <cell r="A419" t="str">
            <v>704000</v>
          </cell>
        </row>
        <row r="420">
          <cell r="A420" t="str">
            <v>705000</v>
          </cell>
        </row>
        <row r="421">
          <cell r="A421" t="str">
            <v>706000</v>
          </cell>
        </row>
        <row r="422">
          <cell r="A422" t="str">
            <v>707000</v>
          </cell>
        </row>
        <row r="423">
          <cell r="A423" t="str">
            <v>708000</v>
          </cell>
        </row>
        <row r="424">
          <cell r="A424" t="str">
            <v>709100</v>
          </cell>
        </row>
        <row r="425">
          <cell r="A425" t="str">
            <v>709200</v>
          </cell>
        </row>
        <row r="426">
          <cell r="A426" t="str">
            <v>709400</v>
          </cell>
        </row>
        <row r="427">
          <cell r="A427" t="str">
            <v>709500</v>
          </cell>
        </row>
        <row r="428">
          <cell r="A428" t="str">
            <v>709600</v>
          </cell>
        </row>
        <row r="429">
          <cell r="A429" t="str">
            <v>709700</v>
          </cell>
        </row>
        <row r="430">
          <cell r="A430" t="str">
            <v>709800</v>
          </cell>
        </row>
        <row r="431">
          <cell r="A431" t="str">
            <v>713300</v>
          </cell>
        </row>
        <row r="432">
          <cell r="A432" t="str">
            <v>713400</v>
          </cell>
        </row>
        <row r="433">
          <cell r="A433" t="str">
            <v>713500</v>
          </cell>
        </row>
        <row r="434">
          <cell r="A434" t="str">
            <v>721000</v>
          </cell>
        </row>
        <row r="435">
          <cell r="A435" t="str">
            <v>722000</v>
          </cell>
        </row>
        <row r="436">
          <cell r="A436" t="str">
            <v>728000</v>
          </cell>
        </row>
        <row r="437">
          <cell r="A437" t="str">
            <v>731000</v>
          </cell>
        </row>
        <row r="438">
          <cell r="A438" t="str">
            <v>732000</v>
          </cell>
        </row>
        <row r="439">
          <cell r="A439" t="str">
            <v>733000</v>
          </cell>
        </row>
        <row r="440">
          <cell r="A440" t="str">
            <v>734000</v>
          </cell>
        </row>
        <row r="441">
          <cell r="A441" t="str">
            <v>735000</v>
          </cell>
        </row>
        <row r="442">
          <cell r="A442" t="str">
            <v>736000</v>
          </cell>
        </row>
        <row r="443">
          <cell r="A443" t="str">
            <v>738000</v>
          </cell>
        </row>
        <row r="444">
          <cell r="A444" t="str">
            <v>739000</v>
          </cell>
        </row>
        <row r="445">
          <cell r="A445" t="str">
            <v>741000</v>
          </cell>
        </row>
        <row r="446">
          <cell r="A446" t="str">
            <v>745000</v>
          </cell>
        </row>
        <row r="447">
          <cell r="A447" t="str">
            <v>748000</v>
          </cell>
        </row>
        <row r="448">
          <cell r="A448" t="str">
            <v>751000</v>
          </cell>
        </row>
        <row r="449">
          <cell r="A449" t="str">
            <v>752000</v>
          </cell>
        </row>
        <row r="450">
          <cell r="A450" t="str">
            <v>753000</v>
          </cell>
        </row>
        <row r="451">
          <cell r="A451" t="str">
            <v>754000</v>
          </cell>
        </row>
        <row r="452">
          <cell r="A452" t="str">
            <v>755000</v>
          </cell>
        </row>
        <row r="453">
          <cell r="A453" t="str">
            <v>756000</v>
          </cell>
        </row>
        <row r="454">
          <cell r="A454" t="str">
            <v>757000</v>
          </cell>
        </row>
        <row r="455">
          <cell r="A455" t="str">
            <v>758000</v>
          </cell>
        </row>
        <row r="456">
          <cell r="A456" t="str">
            <v>770000</v>
          </cell>
        </row>
        <row r="457">
          <cell r="A457" t="str">
            <v>781110</v>
          </cell>
        </row>
        <row r="458">
          <cell r="A458" t="str">
            <v>781120</v>
          </cell>
        </row>
        <row r="459">
          <cell r="A459" t="str">
            <v>781500</v>
          </cell>
        </row>
        <row r="460">
          <cell r="A460" t="str">
            <v>781610</v>
          </cell>
        </row>
        <row r="461">
          <cell r="A461" t="str">
            <v>781620</v>
          </cell>
        </row>
        <row r="462">
          <cell r="A462" t="str">
            <v>781730</v>
          </cell>
        </row>
        <row r="463">
          <cell r="A463" t="str">
            <v>781740</v>
          </cell>
        </row>
        <row r="464">
          <cell r="A464" t="str">
            <v>781800</v>
          </cell>
        </row>
        <row r="465">
          <cell r="A465" t="str">
            <v>786500</v>
          </cell>
        </row>
        <row r="466">
          <cell r="A466" t="str">
            <v>786600</v>
          </cell>
        </row>
        <row r="467">
          <cell r="A467" t="str">
            <v>786800</v>
          </cell>
        </row>
        <row r="468">
          <cell r="A468" t="str">
            <v>790000</v>
          </cell>
        </row>
        <row r="470">
          <cell r="A470" t="str">
            <v>TOTAL</v>
          </cell>
        </row>
      </sheetData>
      <sheetData sheetId="3">
        <row r="6">
          <cell r="C6" t="str">
            <v>Numéro</v>
          </cell>
        </row>
        <row r="7">
          <cell r="C7">
            <v>101100</v>
          </cell>
        </row>
        <row r="8">
          <cell r="C8" t="str">
            <v>101200</v>
          </cell>
        </row>
        <row r="9">
          <cell r="C9" t="str">
            <v>101310</v>
          </cell>
        </row>
        <row r="10">
          <cell r="C10" t="str">
            <v>101320</v>
          </cell>
        </row>
        <row r="11">
          <cell r="C11" t="str">
            <v>101800</v>
          </cell>
        </row>
        <row r="12">
          <cell r="C12" t="str">
            <v>105000</v>
          </cell>
        </row>
        <row r="13">
          <cell r="C13" t="str">
            <v>108000</v>
          </cell>
        </row>
        <row r="14">
          <cell r="C14" t="str">
            <v>109000</v>
          </cell>
        </row>
        <row r="15">
          <cell r="C15" t="str">
            <v>111000</v>
          </cell>
        </row>
        <row r="16">
          <cell r="C16" t="str">
            <v>112000</v>
          </cell>
        </row>
        <row r="17">
          <cell r="C17" t="str">
            <v>117100</v>
          </cell>
        </row>
        <row r="18">
          <cell r="C18" t="str">
            <v>117200</v>
          </cell>
        </row>
        <row r="19">
          <cell r="C19" t="str">
            <v>117300</v>
          </cell>
        </row>
        <row r="20">
          <cell r="C20" t="str">
            <v>117400</v>
          </cell>
        </row>
        <row r="21">
          <cell r="C21" t="str">
            <v>117800</v>
          </cell>
        </row>
        <row r="22">
          <cell r="C22" t="str">
            <v>118100</v>
          </cell>
        </row>
        <row r="23">
          <cell r="C23" t="str">
            <v>119000</v>
          </cell>
        </row>
        <row r="24">
          <cell r="C24" t="str">
            <v>121000</v>
          </cell>
        </row>
        <row r="25">
          <cell r="C25" t="str">
            <v>128000</v>
          </cell>
        </row>
        <row r="26">
          <cell r="C26" t="str">
            <v>131000</v>
          </cell>
        </row>
        <row r="27">
          <cell r="C27" t="str">
            <v>135000</v>
          </cell>
        </row>
        <row r="28">
          <cell r="C28" t="str">
            <v>141000</v>
          </cell>
        </row>
        <row r="29">
          <cell r="C29" t="str">
            <v>142100</v>
          </cell>
        </row>
        <row r="30">
          <cell r="C30" t="str">
            <v>143000</v>
          </cell>
        </row>
        <row r="31">
          <cell r="C31" t="str">
            <v>144000</v>
          </cell>
        </row>
        <row r="32">
          <cell r="C32" t="str">
            <v>145100</v>
          </cell>
        </row>
        <row r="33">
          <cell r="C33" t="str">
            <v>145800</v>
          </cell>
        </row>
        <row r="34">
          <cell r="C34" t="str">
            <v>145900</v>
          </cell>
        </row>
        <row r="35">
          <cell r="C35" t="str">
            <v>147000</v>
          </cell>
        </row>
        <row r="36">
          <cell r="C36" t="str">
            <v>151100</v>
          </cell>
        </row>
        <row r="37">
          <cell r="C37" t="str">
            <v>151200</v>
          </cell>
        </row>
        <row r="38">
          <cell r="C38" t="str">
            <v>151300</v>
          </cell>
        </row>
        <row r="39">
          <cell r="C39" t="str">
            <v>151400</v>
          </cell>
        </row>
        <row r="40">
          <cell r="C40" t="str">
            <v>151500</v>
          </cell>
        </row>
        <row r="41">
          <cell r="C41" t="str">
            <v>151800</v>
          </cell>
        </row>
        <row r="42">
          <cell r="C42" t="str">
            <v>152200</v>
          </cell>
        </row>
        <row r="43">
          <cell r="C43" t="str">
            <v>153000</v>
          </cell>
        </row>
        <row r="44">
          <cell r="C44" t="str">
            <v>154000</v>
          </cell>
        </row>
        <row r="45">
          <cell r="C45" t="str">
            <v>155000</v>
          </cell>
        </row>
        <row r="46">
          <cell r="C46" t="str">
            <v>156000</v>
          </cell>
        </row>
        <row r="47">
          <cell r="C47" t="str">
            <v>157000</v>
          </cell>
        </row>
        <row r="48">
          <cell r="C48" t="str">
            <v>158000</v>
          </cell>
        </row>
        <row r="49">
          <cell r="C49" t="str">
            <v>161100</v>
          </cell>
        </row>
        <row r="50">
          <cell r="C50" t="str">
            <v>161800</v>
          </cell>
        </row>
        <row r="51">
          <cell r="C51" t="str">
            <v>162100</v>
          </cell>
        </row>
        <row r="52">
          <cell r="C52" t="str">
            <v>162600</v>
          </cell>
        </row>
        <row r="53">
          <cell r="C53" t="str">
            <v>163000</v>
          </cell>
        </row>
        <row r="54">
          <cell r="C54" t="str">
            <v>164100</v>
          </cell>
        </row>
        <row r="55">
          <cell r="C55" t="str">
            <v>164200</v>
          </cell>
        </row>
        <row r="56">
          <cell r="C56" t="str">
            <v>164400</v>
          </cell>
        </row>
        <row r="57">
          <cell r="C57" t="str">
            <v>165000</v>
          </cell>
        </row>
        <row r="58">
          <cell r="C58" t="str">
            <v>166100</v>
          </cell>
        </row>
        <row r="59">
          <cell r="C59" t="str">
            <v>166200</v>
          </cell>
        </row>
        <row r="60">
          <cell r="C60" t="str">
            <v>166300</v>
          </cell>
        </row>
        <row r="61">
          <cell r="C61" t="str">
            <v>167000</v>
          </cell>
        </row>
        <row r="62">
          <cell r="C62" t="str">
            <v>168100</v>
          </cell>
        </row>
        <row r="63">
          <cell r="C63" t="str">
            <v>168500</v>
          </cell>
        </row>
        <row r="64">
          <cell r="C64" t="str">
            <v>168800</v>
          </cell>
        </row>
        <row r="65">
          <cell r="C65" t="str">
            <v>171000</v>
          </cell>
        </row>
        <row r="66">
          <cell r="C66" t="str">
            <v>176000</v>
          </cell>
        </row>
        <row r="67">
          <cell r="C67" t="str">
            <v>177000</v>
          </cell>
        </row>
        <row r="68">
          <cell r="C68" t="str">
            <v>185000</v>
          </cell>
        </row>
        <row r="69">
          <cell r="C69" t="str">
            <v>188000</v>
          </cell>
        </row>
        <row r="70">
          <cell r="C70" t="str">
            <v>211000</v>
          </cell>
        </row>
        <row r="71">
          <cell r="C71" t="str">
            <v>212000</v>
          </cell>
        </row>
        <row r="72">
          <cell r="C72" t="str">
            <v>213000</v>
          </cell>
        </row>
        <row r="73">
          <cell r="C73" t="str">
            <v>214000</v>
          </cell>
        </row>
        <row r="74">
          <cell r="C74" t="str">
            <v>216000</v>
          </cell>
        </row>
        <row r="75">
          <cell r="C75" t="str">
            <v>218000</v>
          </cell>
        </row>
        <row r="76">
          <cell r="C76" t="str">
            <v>221300</v>
          </cell>
        </row>
        <row r="77">
          <cell r="C77" t="str">
            <v>221400</v>
          </cell>
        </row>
        <row r="78">
          <cell r="C78" t="str">
            <v>221500</v>
          </cell>
        </row>
        <row r="79">
          <cell r="C79" t="str">
            <v>221600</v>
          </cell>
        </row>
        <row r="80">
          <cell r="C80" t="str">
            <v>222100</v>
          </cell>
        </row>
        <row r="81">
          <cell r="C81" t="str">
            <v>222500</v>
          </cell>
        </row>
        <row r="82">
          <cell r="C82" t="str">
            <v>222600</v>
          </cell>
        </row>
        <row r="83">
          <cell r="C83" t="str">
            <v>222700</v>
          </cell>
        </row>
        <row r="84">
          <cell r="C84" t="str">
            <v>223100</v>
          </cell>
        </row>
        <row r="85">
          <cell r="C85" t="str">
            <v>223400</v>
          </cell>
        </row>
        <row r="86">
          <cell r="C86" t="str">
            <v>223500</v>
          </cell>
        </row>
        <row r="87">
          <cell r="C87" t="str">
            <v>223700</v>
          </cell>
        </row>
        <row r="88">
          <cell r="C88" t="str">
            <v>224100</v>
          </cell>
        </row>
        <row r="89">
          <cell r="C89" t="str">
            <v>224400</v>
          </cell>
        </row>
        <row r="90">
          <cell r="C90" t="str">
            <v>228100</v>
          </cell>
        </row>
        <row r="91">
          <cell r="C91" t="str">
            <v>228200</v>
          </cell>
        </row>
        <row r="92">
          <cell r="C92" t="str">
            <v>228600</v>
          </cell>
        </row>
        <row r="93">
          <cell r="C93" t="str">
            <v>231000</v>
          </cell>
        </row>
        <row r="94">
          <cell r="C94" t="str">
            <v>232000</v>
          </cell>
        </row>
        <row r="95">
          <cell r="C95" t="str">
            <v>237000</v>
          </cell>
        </row>
        <row r="96">
          <cell r="C96" t="str">
            <v>238000</v>
          </cell>
        </row>
        <row r="97">
          <cell r="C97" t="str">
            <v>240000</v>
          </cell>
        </row>
        <row r="98">
          <cell r="C98" t="str">
            <v>251100</v>
          </cell>
        </row>
        <row r="99">
          <cell r="C99" t="str">
            <v>251800</v>
          </cell>
        </row>
        <row r="100">
          <cell r="C100" t="str">
            <v>256000</v>
          </cell>
        </row>
        <row r="101">
          <cell r="C101" t="str">
            <v>257100</v>
          </cell>
        </row>
        <row r="102">
          <cell r="C102" t="str">
            <v>257400</v>
          </cell>
        </row>
        <row r="103">
          <cell r="C103" t="str">
            <v>257500</v>
          </cell>
        </row>
        <row r="104">
          <cell r="C104" t="str">
            <v>257600</v>
          </cell>
        </row>
        <row r="105">
          <cell r="C105" t="str">
            <v>257700</v>
          </cell>
        </row>
        <row r="106">
          <cell r="C106" t="str">
            <v>258000</v>
          </cell>
        </row>
        <row r="107">
          <cell r="C107" t="str">
            <v>259000</v>
          </cell>
        </row>
        <row r="108">
          <cell r="C108" t="str">
            <v>261100</v>
          </cell>
        </row>
        <row r="109">
          <cell r="C109" t="str">
            <v>261800</v>
          </cell>
        </row>
        <row r="110">
          <cell r="C110" t="str">
            <v>262100</v>
          </cell>
        </row>
        <row r="111">
          <cell r="C111" t="str">
            <v>262200</v>
          </cell>
        </row>
        <row r="112">
          <cell r="C112" t="str">
            <v>264100</v>
          </cell>
        </row>
        <row r="113">
          <cell r="C113" t="str">
            <v>264200</v>
          </cell>
        </row>
        <row r="114">
          <cell r="C114" t="str">
            <v>264300</v>
          </cell>
        </row>
        <row r="115">
          <cell r="C115" t="str">
            <v>264500</v>
          </cell>
        </row>
        <row r="116">
          <cell r="C116" t="str">
            <v>264800</v>
          </cell>
        </row>
        <row r="117">
          <cell r="C117" t="str">
            <v>265100</v>
          </cell>
        </row>
        <row r="118">
          <cell r="C118" t="str">
            <v>265500</v>
          </cell>
        </row>
        <row r="119">
          <cell r="C119" t="str">
            <v>265600</v>
          </cell>
        </row>
        <row r="120">
          <cell r="C120" t="str">
            <v>265800</v>
          </cell>
        </row>
        <row r="121">
          <cell r="C121" t="str">
            <v>266100</v>
          </cell>
        </row>
        <row r="122">
          <cell r="C122" t="str">
            <v>266700</v>
          </cell>
        </row>
        <row r="123">
          <cell r="C123" t="str">
            <v>266800</v>
          </cell>
        </row>
        <row r="124">
          <cell r="C124" t="str">
            <v>269000</v>
          </cell>
        </row>
        <row r="125">
          <cell r="C125" t="str">
            <v>271000</v>
          </cell>
        </row>
        <row r="126">
          <cell r="C126" t="str">
            <v>272000</v>
          </cell>
        </row>
        <row r="127">
          <cell r="C127" t="str">
            <v>273000</v>
          </cell>
        </row>
        <row r="128">
          <cell r="C128" t="str">
            <v>275000</v>
          </cell>
        </row>
        <row r="129">
          <cell r="C129" t="str">
            <v>278000</v>
          </cell>
        </row>
        <row r="130">
          <cell r="C130" t="str">
            <v>281000</v>
          </cell>
        </row>
        <row r="131">
          <cell r="C131" t="str">
            <v>282000</v>
          </cell>
        </row>
        <row r="132">
          <cell r="C132" t="str">
            <v>284000</v>
          </cell>
        </row>
        <row r="133">
          <cell r="C133" t="str">
            <v>291000</v>
          </cell>
        </row>
        <row r="134">
          <cell r="C134" t="str">
            <v>292000</v>
          </cell>
        </row>
        <row r="135">
          <cell r="C135" t="str">
            <v>293000</v>
          </cell>
        </row>
        <row r="136">
          <cell r="C136" t="str">
            <v>294000</v>
          </cell>
        </row>
        <row r="137">
          <cell r="C137" t="str">
            <v>295000</v>
          </cell>
        </row>
        <row r="138">
          <cell r="C138" t="str">
            <v>297000</v>
          </cell>
        </row>
        <row r="139">
          <cell r="C139" t="str">
            <v>311000</v>
          </cell>
        </row>
        <row r="140">
          <cell r="C140" t="str">
            <v>313000</v>
          </cell>
        </row>
        <row r="141">
          <cell r="C141" t="str">
            <v>317000</v>
          </cell>
        </row>
        <row r="142">
          <cell r="C142" t="str">
            <v>321000</v>
          </cell>
        </row>
        <row r="143">
          <cell r="C143" t="str">
            <v>322000</v>
          </cell>
        </row>
        <row r="144">
          <cell r="C144" t="str">
            <v>326000</v>
          </cell>
        </row>
        <row r="145">
          <cell r="C145" t="str">
            <v>327000</v>
          </cell>
        </row>
        <row r="146">
          <cell r="C146" t="str">
            <v>331000</v>
          </cell>
        </row>
        <row r="147">
          <cell r="C147" t="str">
            <v>335000</v>
          </cell>
        </row>
        <row r="148">
          <cell r="C148" t="str">
            <v>341000</v>
          </cell>
        </row>
        <row r="149">
          <cell r="C149" t="str">
            <v>345000</v>
          </cell>
        </row>
        <row r="150">
          <cell r="C150" t="str">
            <v>351000</v>
          </cell>
        </row>
        <row r="151">
          <cell r="C151" t="str">
            <v>355000</v>
          </cell>
        </row>
        <row r="152">
          <cell r="C152" t="str">
            <v>357000</v>
          </cell>
        </row>
        <row r="153">
          <cell r="C153" t="str">
            <v>370000</v>
          </cell>
        </row>
        <row r="154">
          <cell r="C154" t="str">
            <v>390000</v>
          </cell>
        </row>
        <row r="155">
          <cell r="C155" t="str">
            <v>401100</v>
          </cell>
        </row>
        <row r="156">
          <cell r="C156" t="str">
            <v>401700</v>
          </cell>
        </row>
        <row r="157">
          <cell r="C157" t="str">
            <v>403000</v>
          </cell>
        </row>
        <row r="158">
          <cell r="C158" t="str">
            <v>404100</v>
          </cell>
        </row>
        <row r="159">
          <cell r="C159" t="str">
            <v>404700</v>
          </cell>
        </row>
        <row r="160">
          <cell r="C160" t="str">
            <v>405000</v>
          </cell>
        </row>
        <row r="161">
          <cell r="C161" t="str">
            <v>408100</v>
          </cell>
        </row>
        <row r="162">
          <cell r="C162" t="str">
            <v>408400</v>
          </cell>
        </row>
        <row r="163">
          <cell r="C163" t="str">
            <v>408800</v>
          </cell>
        </row>
        <row r="164">
          <cell r="C164" t="str">
            <v>409100</v>
          </cell>
        </row>
        <row r="165">
          <cell r="C165" t="str">
            <v>409600</v>
          </cell>
        </row>
        <row r="166">
          <cell r="C166" t="str">
            <v>409710</v>
          </cell>
        </row>
        <row r="167">
          <cell r="C167" t="str">
            <v>409740</v>
          </cell>
        </row>
        <row r="168">
          <cell r="C168" t="str">
            <v>409800</v>
          </cell>
        </row>
        <row r="169">
          <cell r="C169" t="str">
            <v>411100</v>
          </cell>
        </row>
        <row r="170">
          <cell r="C170" t="str">
            <v>411700</v>
          </cell>
        </row>
        <row r="171">
          <cell r="C171" t="str">
            <v>413000</v>
          </cell>
        </row>
        <row r="172">
          <cell r="C172" t="str">
            <v>416000</v>
          </cell>
        </row>
        <row r="173">
          <cell r="C173" t="str">
            <v>417000</v>
          </cell>
        </row>
        <row r="174">
          <cell r="C174" t="str">
            <v>418100</v>
          </cell>
        </row>
        <row r="175">
          <cell r="C175" t="str">
            <v>418800</v>
          </cell>
        </row>
        <row r="176">
          <cell r="C176" t="str">
            <v>419100</v>
          </cell>
        </row>
        <row r="177">
          <cell r="C177" t="str">
            <v>419600</v>
          </cell>
        </row>
        <row r="178">
          <cell r="C178" t="str">
            <v>419700</v>
          </cell>
        </row>
        <row r="179">
          <cell r="C179" t="str">
            <v>419800</v>
          </cell>
        </row>
        <row r="180">
          <cell r="C180" t="str">
            <v>421000</v>
          </cell>
        </row>
        <row r="181">
          <cell r="C181" t="str">
            <v>422000</v>
          </cell>
        </row>
        <row r="182">
          <cell r="C182" t="str">
            <v>423000</v>
          </cell>
        </row>
        <row r="183">
          <cell r="C183" t="str">
            <v>425000</v>
          </cell>
        </row>
        <row r="184">
          <cell r="C184" t="str">
            <v>426000</v>
          </cell>
        </row>
        <row r="185">
          <cell r="C185" t="str">
            <v>427000</v>
          </cell>
        </row>
        <row r="186">
          <cell r="C186" t="str">
            <v>428200</v>
          </cell>
        </row>
        <row r="187">
          <cell r="C187" t="str">
            <v>428600</v>
          </cell>
        </row>
        <row r="188">
          <cell r="C188" t="str">
            <v>428700</v>
          </cell>
        </row>
        <row r="189">
          <cell r="C189" t="str">
            <v>431000</v>
          </cell>
        </row>
        <row r="190">
          <cell r="C190" t="str">
            <v>432000</v>
          </cell>
        </row>
        <row r="191">
          <cell r="C191" t="str">
            <v>433000</v>
          </cell>
        </row>
        <row r="192">
          <cell r="C192" t="str">
            <v>434100</v>
          </cell>
        </row>
        <row r="193">
          <cell r="C193" t="str">
            <v>434200</v>
          </cell>
        </row>
        <row r="194">
          <cell r="C194" t="str">
            <v>434300</v>
          </cell>
        </row>
        <row r="195">
          <cell r="C195" t="str">
            <v>434900</v>
          </cell>
        </row>
        <row r="196">
          <cell r="C196" t="str">
            <v>435000</v>
          </cell>
        </row>
        <row r="197">
          <cell r="C197" t="str">
            <v>436510</v>
          </cell>
        </row>
        <row r="198">
          <cell r="C198" t="str">
            <v>436580</v>
          </cell>
        </row>
        <row r="199">
          <cell r="C199" t="str">
            <v>436620</v>
          </cell>
        </row>
        <row r="200">
          <cell r="C200" t="str">
            <v>436630</v>
          </cell>
        </row>
        <row r="201">
          <cell r="C201" t="str">
            <v>436660</v>
          </cell>
        </row>
        <row r="202">
          <cell r="C202" t="str">
            <v>436670</v>
          </cell>
        </row>
        <row r="203">
          <cell r="C203" t="str">
            <v>436680</v>
          </cell>
        </row>
        <row r="204">
          <cell r="C204" t="str">
            <v>436711</v>
          </cell>
        </row>
        <row r="205">
          <cell r="C205" t="str">
            <v>436712</v>
          </cell>
        </row>
        <row r="206">
          <cell r="C206" t="str">
            <v>436780</v>
          </cell>
        </row>
        <row r="207">
          <cell r="C207" t="str">
            <v>436800</v>
          </cell>
        </row>
        <row r="208">
          <cell r="C208" t="str">
            <v>437000</v>
          </cell>
        </row>
        <row r="209">
          <cell r="C209" t="str">
            <v>438200</v>
          </cell>
        </row>
        <row r="210">
          <cell r="C210" t="str">
            <v>438600</v>
          </cell>
        </row>
        <row r="211">
          <cell r="C211" t="str">
            <v>438700</v>
          </cell>
        </row>
        <row r="212">
          <cell r="C212" t="str">
            <v>441100</v>
          </cell>
        </row>
        <row r="213">
          <cell r="C213" t="str">
            <v>441200</v>
          </cell>
        </row>
        <row r="214">
          <cell r="C214" t="str">
            <v>442100</v>
          </cell>
        </row>
        <row r="215">
          <cell r="C215" t="str">
            <v>442800</v>
          </cell>
        </row>
        <row r="216">
          <cell r="C216" t="str">
            <v>446000</v>
          </cell>
        </row>
        <row r="217">
          <cell r="C217" t="str">
            <v>447000</v>
          </cell>
        </row>
        <row r="218">
          <cell r="C218" t="str">
            <v>448100</v>
          </cell>
        </row>
        <row r="219">
          <cell r="C219" t="str">
            <v>448800</v>
          </cell>
        </row>
        <row r="220">
          <cell r="C220" t="str">
            <v>452000</v>
          </cell>
        </row>
        <row r="221">
          <cell r="C221" t="str">
            <v>453110</v>
          </cell>
        </row>
        <row r="222">
          <cell r="C222" t="str">
            <v>453180</v>
          </cell>
        </row>
        <row r="223">
          <cell r="C223" t="str">
            <v>453820</v>
          </cell>
        </row>
        <row r="224">
          <cell r="C224" t="str">
            <v>453860</v>
          </cell>
        </row>
        <row r="225">
          <cell r="C225" t="str">
            <v>453870</v>
          </cell>
        </row>
        <row r="226">
          <cell r="C226" t="str">
            <v>454000</v>
          </cell>
        </row>
        <row r="227">
          <cell r="C227" t="str">
            <v>455000</v>
          </cell>
        </row>
        <row r="228">
          <cell r="C228" t="str">
            <v>457000</v>
          </cell>
        </row>
        <row r="229">
          <cell r="C229" t="str">
            <v>458600</v>
          </cell>
        </row>
        <row r="230">
          <cell r="C230" t="str">
            <v>458700</v>
          </cell>
        </row>
        <row r="231">
          <cell r="C231" t="str">
            <v>461000</v>
          </cell>
        </row>
        <row r="232">
          <cell r="C232" t="str">
            <v>465100</v>
          </cell>
        </row>
        <row r="233">
          <cell r="C233" t="str">
            <v>465200</v>
          </cell>
        </row>
        <row r="234">
          <cell r="C234" t="str">
            <v>468000</v>
          </cell>
        </row>
        <row r="235">
          <cell r="C235" t="str">
            <v>471000</v>
          </cell>
        </row>
        <row r="236">
          <cell r="C236" t="str">
            <v>472000</v>
          </cell>
        </row>
        <row r="237">
          <cell r="C237" t="str">
            <v>478600</v>
          </cell>
        </row>
        <row r="238">
          <cell r="C238" t="str">
            <v>478700</v>
          </cell>
        </row>
        <row r="239">
          <cell r="C239" t="str">
            <v>480000</v>
          </cell>
        </row>
        <row r="240">
          <cell r="C240" t="str">
            <v>491000</v>
          </cell>
        </row>
        <row r="241">
          <cell r="C241" t="str">
            <v>495100</v>
          </cell>
        </row>
        <row r="242">
          <cell r="C242" t="str">
            <v>495200</v>
          </cell>
        </row>
        <row r="243">
          <cell r="C243" t="str">
            <v>495800</v>
          </cell>
        </row>
        <row r="244">
          <cell r="C244" t="str">
            <v>496200</v>
          </cell>
        </row>
        <row r="245">
          <cell r="C245" t="str">
            <v>496500</v>
          </cell>
        </row>
        <row r="246">
          <cell r="C246" t="str">
            <v>496700</v>
          </cell>
        </row>
        <row r="247">
          <cell r="C247" t="str">
            <v>501000</v>
          </cell>
        </row>
        <row r="248">
          <cell r="C248" t="str">
            <v>505000</v>
          </cell>
        </row>
        <row r="249">
          <cell r="C249" t="str">
            <v>506100</v>
          </cell>
        </row>
        <row r="250">
          <cell r="C250" t="str">
            <v>506300</v>
          </cell>
        </row>
        <row r="251">
          <cell r="C251" t="str">
            <v>506700</v>
          </cell>
        </row>
        <row r="252">
          <cell r="C252" t="str">
            <v>507000</v>
          </cell>
        </row>
        <row r="253">
          <cell r="C253" t="str">
            <v>508000</v>
          </cell>
        </row>
        <row r="254">
          <cell r="C254" t="str">
            <v>511000</v>
          </cell>
        </row>
        <row r="255">
          <cell r="C255" t="str">
            <v>516000</v>
          </cell>
        </row>
        <row r="256">
          <cell r="C256" t="str">
            <v>517000</v>
          </cell>
        </row>
        <row r="257">
          <cell r="C257" t="str">
            <v>518000</v>
          </cell>
        </row>
        <row r="258">
          <cell r="C258" t="str">
            <v>523100</v>
          </cell>
        </row>
        <row r="259">
          <cell r="C259" t="str">
            <v>523500</v>
          </cell>
        </row>
        <row r="260">
          <cell r="C260" t="str">
            <v>524000</v>
          </cell>
        </row>
        <row r="261">
          <cell r="C261" t="str">
            <v>525000</v>
          </cell>
        </row>
        <row r="262">
          <cell r="C262" t="str">
            <v>526100</v>
          </cell>
        </row>
        <row r="263">
          <cell r="C263" t="str">
            <v>526500</v>
          </cell>
        </row>
        <row r="264">
          <cell r="C264" t="str">
            <v>526600</v>
          </cell>
        </row>
        <row r="265">
          <cell r="C265" t="str">
            <v>527000</v>
          </cell>
        </row>
        <row r="266">
          <cell r="C266" t="str">
            <v>528100</v>
          </cell>
        </row>
        <row r="267">
          <cell r="C267" t="str">
            <v>528800</v>
          </cell>
        </row>
        <row r="268">
          <cell r="C268" t="str">
            <v>529000</v>
          </cell>
        </row>
        <row r="269">
          <cell r="C269" t="str">
            <v>531100</v>
          </cell>
        </row>
        <row r="270">
          <cell r="C270" t="str">
            <v>531200</v>
          </cell>
        </row>
        <row r="271">
          <cell r="C271" t="str">
            <v>531300</v>
          </cell>
        </row>
        <row r="272">
          <cell r="C272" t="str">
            <v>531400</v>
          </cell>
        </row>
        <row r="273">
          <cell r="C273" t="str">
            <v>532100</v>
          </cell>
        </row>
        <row r="274">
          <cell r="C274" t="str">
            <v>532400</v>
          </cell>
        </row>
        <row r="275">
          <cell r="C275" t="str">
            <v>534000</v>
          </cell>
        </row>
        <row r="276">
          <cell r="C276" t="str">
            <v>535000</v>
          </cell>
        </row>
        <row r="277">
          <cell r="C277" t="str">
            <v>537000</v>
          </cell>
        </row>
        <row r="278">
          <cell r="C278" t="str">
            <v>541100</v>
          </cell>
        </row>
        <row r="279">
          <cell r="C279" t="str">
            <v>541400</v>
          </cell>
        </row>
        <row r="280">
          <cell r="C280" t="str">
            <v>542000</v>
          </cell>
        </row>
        <row r="281">
          <cell r="C281" t="str">
            <v>550000</v>
          </cell>
        </row>
        <row r="282">
          <cell r="C282" t="str">
            <v>580000</v>
          </cell>
        </row>
        <row r="283">
          <cell r="C283" t="str">
            <v>590000</v>
          </cell>
        </row>
        <row r="284">
          <cell r="C284" t="str">
            <v>601000</v>
          </cell>
        </row>
        <row r="285">
          <cell r="C285" t="str">
            <v>602100</v>
          </cell>
        </row>
        <row r="286">
          <cell r="C286" t="str">
            <v>602200</v>
          </cell>
        </row>
        <row r="287">
          <cell r="C287" t="str">
            <v>602600</v>
          </cell>
        </row>
        <row r="288">
          <cell r="C288" t="str">
            <v>603100</v>
          </cell>
        </row>
        <row r="289">
          <cell r="C289" t="str">
            <v>603200</v>
          </cell>
        </row>
        <row r="290">
          <cell r="C290" t="str">
            <v>603700</v>
          </cell>
        </row>
        <row r="291">
          <cell r="C291" t="str">
            <v>604000</v>
          </cell>
        </row>
        <row r="292">
          <cell r="C292" t="str">
            <v>605000</v>
          </cell>
        </row>
        <row r="293">
          <cell r="C293" t="str">
            <v>606000</v>
          </cell>
        </row>
        <row r="294">
          <cell r="C294" t="str">
            <v>607000</v>
          </cell>
        </row>
        <row r="295">
          <cell r="C295" t="str">
            <v>608000</v>
          </cell>
        </row>
        <row r="296">
          <cell r="C296" t="str">
            <v>609800</v>
          </cell>
        </row>
        <row r="297">
          <cell r="C297" t="str">
            <v>611000</v>
          </cell>
        </row>
        <row r="298">
          <cell r="C298" t="str">
            <v>612000</v>
          </cell>
        </row>
        <row r="299">
          <cell r="C299" t="str">
            <v>613000</v>
          </cell>
        </row>
        <row r="300">
          <cell r="C300" t="str">
            <v>614000</v>
          </cell>
        </row>
        <row r="301">
          <cell r="C301" t="str">
            <v>615000</v>
          </cell>
        </row>
        <row r="302">
          <cell r="C302" t="str">
            <v>616000</v>
          </cell>
        </row>
        <row r="303">
          <cell r="C303" t="str">
            <v>617000</v>
          </cell>
        </row>
        <row r="304">
          <cell r="C304" t="str">
            <v>618000</v>
          </cell>
        </row>
        <row r="305">
          <cell r="C305" t="str">
            <v>619000</v>
          </cell>
        </row>
        <row r="306">
          <cell r="C306" t="str">
            <v>621000</v>
          </cell>
        </row>
        <row r="307">
          <cell r="C307" t="str">
            <v>622000</v>
          </cell>
        </row>
        <row r="308">
          <cell r="C308" t="str">
            <v>623000</v>
          </cell>
        </row>
        <row r="309">
          <cell r="C309" t="str">
            <v>624100</v>
          </cell>
        </row>
        <row r="310">
          <cell r="C310" t="str">
            <v>624200</v>
          </cell>
        </row>
        <row r="311">
          <cell r="C311" t="str">
            <v>624400</v>
          </cell>
        </row>
        <row r="312">
          <cell r="C312" t="str">
            <v>624700</v>
          </cell>
        </row>
        <row r="313">
          <cell r="C313" t="str">
            <v>624800</v>
          </cell>
        </row>
        <row r="314">
          <cell r="C314" t="str">
            <v>625100</v>
          </cell>
        </row>
        <row r="315">
          <cell r="C315" t="str">
            <v>625500</v>
          </cell>
        </row>
        <row r="316">
          <cell r="C316" t="str">
            <v>625600</v>
          </cell>
        </row>
        <row r="317">
          <cell r="C317" t="str">
            <v>625700</v>
          </cell>
        </row>
        <row r="318">
          <cell r="C318" t="str">
            <v>626000</v>
          </cell>
        </row>
        <row r="319">
          <cell r="C319" t="str">
            <v>627100</v>
          </cell>
        </row>
        <row r="320">
          <cell r="C320" t="str">
            <v>627200</v>
          </cell>
        </row>
        <row r="321">
          <cell r="C321" t="str">
            <v>627500</v>
          </cell>
        </row>
        <row r="322">
          <cell r="C322" t="str">
            <v>627600</v>
          </cell>
        </row>
        <row r="323">
          <cell r="C323" t="str">
            <v>627800</v>
          </cell>
        </row>
        <row r="324">
          <cell r="C324" t="str">
            <v>628000</v>
          </cell>
        </row>
        <row r="325">
          <cell r="C325" t="str">
            <v>629000</v>
          </cell>
        </row>
        <row r="326">
          <cell r="C326" t="str">
            <v>631000</v>
          </cell>
        </row>
        <row r="327">
          <cell r="C327" t="str">
            <v>633000</v>
          </cell>
        </row>
        <row r="328">
          <cell r="C328" t="str">
            <v>634100</v>
          </cell>
        </row>
        <row r="329">
          <cell r="C329" t="str">
            <v>634400</v>
          </cell>
        </row>
        <row r="330">
          <cell r="C330" t="str">
            <v>635100</v>
          </cell>
        </row>
        <row r="331">
          <cell r="C331" t="str">
            <v>635500</v>
          </cell>
        </row>
        <row r="332">
          <cell r="C332" t="str">
            <v>636000</v>
          </cell>
        </row>
        <row r="333">
          <cell r="C333" t="str">
            <v>637000</v>
          </cell>
        </row>
        <row r="334">
          <cell r="C334" t="str">
            <v>638000</v>
          </cell>
        </row>
        <row r="335">
          <cell r="C335" t="str">
            <v>640000</v>
          </cell>
        </row>
        <row r="336">
          <cell r="C336" t="str">
            <v>640100</v>
          </cell>
        </row>
        <row r="337">
          <cell r="C337" t="str">
            <v>640200</v>
          </cell>
        </row>
        <row r="338">
          <cell r="C338" t="str">
            <v>640300</v>
          </cell>
        </row>
        <row r="339">
          <cell r="C339" t="str">
            <v>640400</v>
          </cell>
        </row>
        <row r="340">
          <cell r="C340" t="str">
            <v>640900</v>
          </cell>
        </row>
        <row r="341">
          <cell r="C341" t="str">
            <v>642000</v>
          </cell>
        </row>
        <row r="342">
          <cell r="C342" t="str">
            <v>642100</v>
          </cell>
        </row>
        <row r="343">
          <cell r="C343" t="str">
            <v>642200</v>
          </cell>
        </row>
        <row r="344">
          <cell r="C344" t="str">
            <v>642300</v>
          </cell>
        </row>
        <row r="345">
          <cell r="C345" t="str">
            <v>642400</v>
          </cell>
        </row>
        <row r="346">
          <cell r="C346" t="str">
            <v>642900</v>
          </cell>
        </row>
        <row r="347">
          <cell r="C347" t="str">
            <v>643000</v>
          </cell>
        </row>
        <row r="348">
          <cell r="C348" t="str">
            <v>644000</v>
          </cell>
        </row>
        <row r="349">
          <cell r="C349" t="str">
            <v>644100</v>
          </cell>
        </row>
        <row r="350">
          <cell r="C350" t="str">
            <v>645000</v>
          </cell>
        </row>
        <row r="351">
          <cell r="C351" t="str">
            <v>646000</v>
          </cell>
        </row>
        <row r="352">
          <cell r="C352" t="str">
            <v>646020</v>
          </cell>
        </row>
        <row r="353">
          <cell r="C353" t="str">
            <v>646040</v>
          </cell>
        </row>
        <row r="354">
          <cell r="C354" t="str">
            <v>646200</v>
          </cell>
        </row>
        <row r="355">
          <cell r="C355" t="str">
            <v>646220</v>
          </cell>
        </row>
        <row r="356">
          <cell r="C356" t="str">
            <v>646240</v>
          </cell>
        </row>
        <row r="357">
          <cell r="C357" t="str">
            <v>646400</v>
          </cell>
        </row>
        <row r="358">
          <cell r="C358" t="str">
            <v>646420</v>
          </cell>
        </row>
        <row r="359">
          <cell r="C359" t="str">
            <v>646440</v>
          </cell>
        </row>
        <row r="360">
          <cell r="C360" t="str">
            <v>646500</v>
          </cell>
        </row>
        <row r="361">
          <cell r="C361" t="str">
            <v>646520</v>
          </cell>
        </row>
        <row r="362">
          <cell r="C362" t="str">
            <v>646540</v>
          </cell>
        </row>
        <row r="363">
          <cell r="C363" t="str">
            <v>647000</v>
          </cell>
        </row>
        <row r="364">
          <cell r="C364" t="str">
            <v>647200</v>
          </cell>
        </row>
        <row r="365">
          <cell r="C365" t="str">
            <v>647400</v>
          </cell>
        </row>
        <row r="366">
          <cell r="C366" t="str">
            <v>647500</v>
          </cell>
        </row>
        <row r="367">
          <cell r="C367" t="str">
            <v>647600</v>
          </cell>
        </row>
        <row r="368">
          <cell r="C368" t="str">
            <v>648000</v>
          </cell>
        </row>
        <row r="369">
          <cell r="C369" t="str">
            <v>649000</v>
          </cell>
        </row>
        <row r="370">
          <cell r="C370" t="str">
            <v>649500</v>
          </cell>
        </row>
        <row r="371">
          <cell r="C371" t="str">
            <v>651160</v>
          </cell>
        </row>
        <row r="372">
          <cell r="C372" t="str">
            <v>651170</v>
          </cell>
        </row>
        <row r="373">
          <cell r="C373" t="str">
            <v>651500</v>
          </cell>
        </row>
        <row r="374">
          <cell r="C374" t="str">
            <v>651600</v>
          </cell>
        </row>
        <row r="375">
          <cell r="C375" t="str">
            <v>651700</v>
          </cell>
        </row>
        <row r="376">
          <cell r="C376" t="str">
            <v>651800</v>
          </cell>
        </row>
        <row r="377">
          <cell r="C377" t="str">
            <v>653000</v>
          </cell>
        </row>
        <row r="378">
          <cell r="C378" t="str">
            <v>654000</v>
          </cell>
        </row>
        <row r="379">
          <cell r="C379" t="str">
            <v>655000</v>
          </cell>
        </row>
        <row r="380">
          <cell r="C380" t="str">
            <v>656000</v>
          </cell>
        </row>
        <row r="381">
          <cell r="C381" t="str">
            <v>657000</v>
          </cell>
        </row>
        <row r="382">
          <cell r="C382" t="str">
            <v>658000</v>
          </cell>
        </row>
        <row r="383">
          <cell r="C383" t="str">
            <v>661100</v>
          </cell>
        </row>
        <row r="384">
          <cell r="C384" t="str">
            <v>661200</v>
          </cell>
        </row>
        <row r="385">
          <cell r="C385" t="str">
            <v>661800</v>
          </cell>
        </row>
        <row r="386">
          <cell r="C386" t="str">
            <v>665100</v>
          </cell>
        </row>
        <row r="387">
          <cell r="C387" t="str">
            <v>665200</v>
          </cell>
        </row>
        <row r="388">
          <cell r="C388" t="str">
            <v>665400</v>
          </cell>
        </row>
        <row r="389">
          <cell r="C389" t="str">
            <v>665500</v>
          </cell>
        </row>
        <row r="390">
          <cell r="C390" t="str">
            <v>665800</v>
          </cell>
        </row>
        <row r="391">
          <cell r="C391" t="str">
            <v>668000</v>
          </cell>
        </row>
        <row r="392">
          <cell r="C392" t="str">
            <v>670000</v>
          </cell>
        </row>
        <row r="393">
          <cell r="C393" t="str">
            <v>681110</v>
          </cell>
        </row>
        <row r="394">
          <cell r="C394" t="str">
            <v>681120</v>
          </cell>
        </row>
        <row r="395">
          <cell r="C395" t="str">
            <v>681200</v>
          </cell>
        </row>
        <row r="396">
          <cell r="C396" t="str">
            <v>681500</v>
          </cell>
        </row>
        <row r="397">
          <cell r="C397" t="str">
            <v>681610</v>
          </cell>
        </row>
        <row r="398">
          <cell r="C398" t="str">
            <v>681620</v>
          </cell>
        </row>
        <row r="399">
          <cell r="C399" t="str">
            <v>681730</v>
          </cell>
        </row>
        <row r="400">
          <cell r="C400" t="str">
            <v>681740</v>
          </cell>
        </row>
        <row r="401">
          <cell r="C401" t="str">
            <v>681800</v>
          </cell>
        </row>
        <row r="402">
          <cell r="C402" t="str">
            <v>686100</v>
          </cell>
        </row>
        <row r="403">
          <cell r="C403" t="str">
            <v>686500</v>
          </cell>
        </row>
        <row r="404">
          <cell r="C404" t="str">
            <v>686620</v>
          </cell>
        </row>
        <row r="405">
          <cell r="C405" t="str">
            <v>686650</v>
          </cell>
        </row>
        <row r="406">
          <cell r="C406" t="str">
            <v>686800</v>
          </cell>
        </row>
        <row r="407">
          <cell r="C407" t="str">
            <v>691000</v>
          </cell>
        </row>
        <row r="408">
          <cell r="C408" t="str">
            <v>695000</v>
          </cell>
        </row>
        <row r="409">
          <cell r="C409" t="str">
            <v>697000</v>
          </cell>
        </row>
        <row r="410">
          <cell r="C410" t="str">
            <v>701100</v>
          </cell>
        </row>
        <row r="411">
          <cell r="C411" t="str">
            <v>701200</v>
          </cell>
        </row>
        <row r="412">
          <cell r="C412" t="str">
            <v>702000</v>
          </cell>
        </row>
        <row r="413">
          <cell r="C413" t="str">
            <v>703000</v>
          </cell>
        </row>
        <row r="414">
          <cell r="C414" t="str">
            <v>704000</v>
          </cell>
        </row>
        <row r="415">
          <cell r="C415" t="str">
            <v>705000</v>
          </cell>
        </row>
        <row r="416">
          <cell r="C416" t="str">
            <v>706000</v>
          </cell>
        </row>
        <row r="417">
          <cell r="C417" t="str">
            <v>707000</v>
          </cell>
        </row>
        <row r="418">
          <cell r="C418" t="str">
            <v>708000</v>
          </cell>
        </row>
        <row r="419">
          <cell r="C419" t="str">
            <v>709100</v>
          </cell>
        </row>
        <row r="420">
          <cell r="C420" t="str">
            <v>709200</v>
          </cell>
        </row>
        <row r="421">
          <cell r="C421" t="str">
            <v>709400</v>
          </cell>
        </row>
        <row r="422">
          <cell r="C422" t="str">
            <v>709500</v>
          </cell>
        </row>
        <row r="423">
          <cell r="C423" t="str">
            <v>709600</v>
          </cell>
        </row>
        <row r="424">
          <cell r="C424" t="str">
            <v>709700</v>
          </cell>
        </row>
        <row r="425">
          <cell r="C425" t="str">
            <v>709800</v>
          </cell>
        </row>
        <row r="426">
          <cell r="C426" t="str">
            <v>713300</v>
          </cell>
        </row>
        <row r="427">
          <cell r="C427" t="str">
            <v>713400</v>
          </cell>
        </row>
        <row r="428">
          <cell r="C428" t="str">
            <v>713500</v>
          </cell>
        </row>
        <row r="429">
          <cell r="C429" t="str">
            <v>721000</v>
          </cell>
        </row>
        <row r="430">
          <cell r="C430" t="str">
            <v>722000</v>
          </cell>
        </row>
        <row r="431">
          <cell r="C431" t="str">
            <v>728000</v>
          </cell>
        </row>
        <row r="432">
          <cell r="C432" t="str">
            <v>731000</v>
          </cell>
        </row>
        <row r="433">
          <cell r="C433" t="str">
            <v>732000</v>
          </cell>
        </row>
        <row r="434">
          <cell r="C434" t="str">
            <v>733000</v>
          </cell>
        </row>
        <row r="435">
          <cell r="C435" t="str">
            <v>734000</v>
          </cell>
        </row>
        <row r="436">
          <cell r="C436" t="str">
            <v>735000</v>
          </cell>
        </row>
        <row r="437">
          <cell r="C437" t="str">
            <v>736000</v>
          </cell>
        </row>
        <row r="438">
          <cell r="C438" t="str">
            <v>738000</v>
          </cell>
        </row>
        <row r="439">
          <cell r="C439" t="str">
            <v>739000</v>
          </cell>
        </row>
        <row r="440">
          <cell r="C440" t="str">
            <v>741000</v>
          </cell>
        </row>
        <row r="441">
          <cell r="C441" t="str">
            <v>745000</v>
          </cell>
        </row>
        <row r="442">
          <cell r="C442" t="str">
            <v>748000</v>
          </cell>
        </row>
        <row r="443">
          <cell r="C443" t="str">
            <v>751000</v>
          </cell>
        </row>
        <row r="444">
          <cell r="C444" t="str">
            <v>752000</v>
          </cell>
        </row>
        <row r="445">
          <cell r="C445" t="str">
            <v>753000</v>
          </cell>
        </row>
        <row r="446">
          <cell r="C446" t="str">
            <v>754000</v>
          </cell>
        </row>
        <row r="447">
          <cell r="C447" t="str">
            <v>755000</v>
          </cell>
        </row>
        <row r="448">
          <cell r="C448" t="str">
            <v>756000</v>
          </cell>
        </row>
        <row r="449">
          <cell r="C449" t="str">
            <v>757000</v>
          </cell>
        </row>
        <row r="450">
          <cell r="C450" t="str">
            <v>758000</v>
          </cell>
        </row>
        <row r="451">
          <cell r="C451" t="str">
            <v>770000</v>
          </cell>
        </row>
        <row r="452">
          <cell r="C452" t="str">
            <v>781110</v>
          </cell>
        </row>
        <row r="453">
          <cell r="C453" t="str">
            <v>781120</v>
          </cell>
        </row>
        <row r="454">
          <cell r="C454" t="str">
            <v>781500</v>
          </cell>
        </row>
        <row r="455">
          <cell r="C455" t="str">
            <v>781610</v>
          </cell>
        </row>
        <row r="456">
          <cell r="C456" t="str">
            <v>781620</v>
          </cell>
        </row>
        <row r="457">
          <cell r="C457" t="str">
            <v>781730</v>
          </cell>
        </row>
        <row r="458">
          <cell r="C458" t="str">
            <v>781740</v>
          </cell>
        </row>
        <row r="459">
          <cell r="C459" t="str">
            <v>781800</v>
          </cell>
        </row>
        <row r="460">
          <cell r="C460" t="str">
            <v>786500</v>
          </cell>
        </row>
        <row r="461">
          <cell r="C461" t="str">
            <v>786600</v>
          </cell>
        </row>
        <row r="462">
          <cell r="C462" t="str">
            <v>786800</v>
          </cell>
        </row>
        <row r="463">
          <cell r="C463" t="str">
            <v>790000</v>
          </cell>
        </row>
      </sheetData>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TDBValidation"/>
      <sheetName val="CEsur5ans"/>
      <sheetName val="PP"/>
      <sheetName val="Support"/>
      <sheetName val="DonnésGraph1"/>
    </sheetNames>
    <sheetDataSet>
      <sheetData sheetId="0">
        <row r="8">
          <cell r="C8">
            <v>39630</v>
          </cell>
        </row>
      </sheetData>
      <sheetData sheetId="1"/>
      <sheetData sheetId="2"/>
      <sheetData sheetId="3">
        <row r="16">
          <cell r="B16">
            <v>570</v>
          </cell>
        </row>
      </sheetData>
      <sheetData sheetId="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Ecritures"/>
      <sheetName val="Paramètres"/>
      <sheetName val="Menu"/>
    </sheetNames>
    <sheetDataSet>
      <sheetData sheetId="0">
        <row r="3">
          <cell r="B3" t="str">
            <v>CARTHAGO</v>
          </cell>
          <cell r="E3" t="str">
            <v xml:space="preserve">0 lignes </v>
          </cell>
        </row>
        <row r="5">
          <cell r="A5" t="str">
            <v>C</v>
          </cell>
          <cell r="B5">
            <v>37257</v>
          </cell>
          <cell r="C5">
            <v>37591</v>
          </cell>
        </row>
      </sheetData>
      <sheetData sheetId="1" refreshError="1"/>
      <sheetData sheetId="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Ecritures DET"/>
      <sheetName val="Ecritures"/>
    </sheetNames>
    <sheetDataSet>
      <sheetData sheetId="0">
        <row r="2">
          <cell r="G2" t="str">
            <v>Mvt Dbt</v>
          </cell>
        </row>
        <row r="3">
          <cell r="G3">
            <v>0</v>
          </cell>
        </row>
      </sheetData>
      <sheetData sheetId="1"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EcrituresAux"/>
      <sheetName val="Ecritures DET"/>
    </sheetNames>
    <sheetDataSet>
      <sheetData sheetId="0">
        <row r="3">
          <cell r="E3" t="str">
            <v xml:space="preserve">0 lignes </v>
          </cell>
        </row>
        <row r="5">
          <cell r="A5" t="str">
            <v>Type</v>
          </cell>
          <cell r="B5" t="str">
            <v>Début</v>
          </cell>
          <cell r="C5" t="str">
            <v>Fin</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ramètres"/>
      <sheetName val="Bilan"/>
      <sheetName val="ERES"/>
      <sheetName val="TER"/>
      <sheetName val="CE"/>
      <sheetName val="BALANCE"/>
      <sheetName val="BALANCEAUX"/>
      <sheetName val="Ecritures"/>
      <sheetName val="EcrituresAux"/>
      <sheetName val="Ecritures DET"/>
      <sheetName val="ModBilan"/>
      <sheetName val="codes"/>
      <sheetName val="Cover"/>
    </sheetNames>
    <sheetDataSet>
      <sheetData sheetId="0">
        <row r="1">
          <cell r="A1" t="str">
            <v>J_65</v>
          </cell>
        </row>
        <row r="6">
          <cell r="B6">
            <v>36525</v>
          </cell>
        </row>
      </sheetData>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PV"/>
      <sheetName val="PERSONNEL2postes"/>
      <sheetName val="PERSONNEL1poste"/>
      <sheetName val="INVESTISSEMENTS"/>
      <sheetName val="ACCUEIL"/>
      <sheetName val="RENTABILITEPROPRESTENOUVELLE"/>
    </sheetNames>
    <sheetDataSet>
      <sheetData sheetId="0" refreshError="1"/>
      <sheetData sheetId="1" refreshError="1"/>
      <sheetData sheetId="2" refreshError="1"/>
      <sheetData sheetId="3">
        <row r="14">
          <cell r="C14">
            <v>1500000</v>
          </cell>
        </row>
      </sheetData>
      <sheetData sheetId="4" refreshError="1"/>
      <sheetData sheetId="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Affectation Etat de flux"/>
    </sheetNames>
    <sheetDataSet>
      <sheetData sheetId="0">
        <row r="1">
          <cell r="E1" t="str">
            <v>Montant</v>
          </cell>
          <cell r="F1" t="str">
            <v>Affectation flux</v>
          </cell>
        </row>
        <row r="2">
          <cell r="E2">
            <v>2.2010000000000001</v>
          </cell>
          <cell r="F2" t="str">
            <v>Recettes clients</v>
          </cell>
        </row>
        <row r="3">
          <cell r="E3">
            <v>6346.2939999999999</v>
          </cell>
          <cell r="F3" t="str">
            <v>Règlements fournisseurs d'exploitation</v>
          </cell>
        </row>
        <row r="4">
          <cell r="E4">
            <v>9224761.5590000004</v>
          </cell>
          <cell r="F4" t="str">
            <v>Recettes clients</v>
          </cell>
        </row>
        <row r="5">
          <cell r="E5">
            <v>47350.38</v>
          </cell>
          <cell r="F5" t="str">
            <v>Recettes clients</v>
          </cell>
        </row>
        <row r="6">
          <cell r="E6">
            <v>20000</v>
          </cell>
          <cell r="F6" t="str">
            <v>Recettes clients</v>
          </cell>
        </row>
        <row r="7">
          <cell r="E7">
            <v>6693.5169999999998</v>
          </cell>
          <cell r="F7" t="str">
            <v>Règlements fournisseurs d'exploitation</v>
          </cell>
        </row>
        <row r="8">
          <cell r="E8">
            <v>1500</v>
          </cell>
          <cell r="F8" t="str">
            <v>Règlements fournisseurs d'exploitation</v>
          </cell>
        </row>
        <row r="9">
          <cell r="E9">
            <v>18639.273000000001</v>
          </cell>
          <cell r="F9" t="str">
            <v>Impôts et taxes payés</v>
          </cell>
        </row>
        <row r="10">
          <cell r="E10">
            <v>7.8780000000000001</v>
          </cell>
          <cell r="F10" t="str">
            <v>Impôts et taxes payés</v>
          </cell>
        </row>
        <row r="11">
          <cell r="E11">
            <v>4155.8389999999999</v>
          </cell>
          <cell r="F11" t="str">
            <v>Règlements fournisseurs d'exploitation</v>
          </cell>
        </row>
        <row r="12">
          <cell r="E12">
            <v>6699.5640000000003</v>
          </cell>
          <cell r="F12" t="str">
            <v>Règlements fournisseurs d'exploitation</v>
          </cell>
        </row>
        <row r="13">
          <cell r="E13">
            <v>30</v>
          </cell>
          <cell r="F13" t="str">
            <v>Règlements fournisseurs d'exploitation</v>
          </cell>
        </row>
        <row r="14">
          <cell r="E14">
            <v>487000</v>
          </cell>
          <cell r="F14" t="str">
            <v>Encaisement provenant des emprunts</v>
          </cell>
        </row>
        <row r="15">
          <cell r="E15">
            <v>2041100</v>
          </cell>
          <cell r="F15" t="str">
            <v>Encaisement provenant des emprunts</v>
          </cell>
        </row>
        <row r="16">
          <cell r="E16">
            <v>6803859.0710000005</v>
          </cell>
          <cell r="F16" t="str">
            <v>Encaissement provenant de placement</v>
          </cell>
        </row>
        <row r="17">
          <cell r="E17">
            <v>2233.5149999999999</v>
          </cell>
          <cell r="F17" t="str">
            <v>Règlements fournisseurs d'exploitation</v>
          </cell>
        </row>
        <row r="18">
          <cell r="E18">
            <v>225.65</v>
          </cell>
          <cell r="F18" t="str">
            <v>Règlements fournisseurs d'exploitation</v>
          </cell>
        </row>
        <row r="19">
          <cell r="E19">
            <v>318.60000000000002</v>
          </cell>
          <cell r="F19" t="str">
            <v>Intérêt et agios payés</v>
          </cell>
        </row>
        <row r="20">
          <cell r="E20">
            <v>1576.675</v>
          </cell>
          <cell r="F20" t="str">
            <v>Règlements fournisseurs d'exploitation</v>
          </cell>
        </row>
        <row r="21">
          <cell r="E21">
            <v>7957.8370000000004</v>
          </cell>
          <cell r="F21" t="str">
            <v>Intérêt et agios payés</v>
          </cell>
        </row>
        <row r="22">
          <cell r="E22">
            <v>19627.272000000001</v>
          </cell>
          <cell r="F22" t="str">
            <v>Intérêt reçus</v>
          </cell>
        </row>
        <row r="23">
          <cell r="E23">
            <v>5006.6310000000003</v>
          </cell>
          <cell r="F23" t="str">
            <v>Recettes clients</v>
          </cell>
        </row>
        <row r="24">
          <cell r="E24">
            <v>4500</v>
          </cell>
          <cell r="F24" t="str">
            <v>Règlements fournisseurs d'exploitation</v>
          </cell>
        </row>
        <row r="25">
          <cell r="E25">
            <v>1350000</v>
          </cell>
          <cell r="F25" t="str">
            <v>Encaissements  provenant de l'emission  d'actions</v>
          </cell>
        </row>
        <row r="26">
          <cell r="E26">
            <v>5000</v>
          </cell>
          <cell r="F26" t="str">
            <v>Règlements fournisseurs d'exploitation</v>
          </cell>
        </row>
        <row r="27">
          <cell r="E27">
            <v>-4.2039999999999997</v>
          </cell>
          <cell r="F27" t="str">
            <v>Règlements fournisseurs d'exploitation</v>
          </cell>
        </row>
        <row r="28">
          <cell r="E28">
            <v>-24000</v>
          </cell>
          <cell r="F28" t="str">
            <v>Décaissement provenant de l'acquisition d'immob.</v>
          </cell>
        </row>
        <row r="29">
          <cell r="E29">
            <v>-2427.462</v>
          </cell>
          <cell r="F29" t="str">
            <v>Décaissement provenant de l'acquisition d'immob.</v>
          </cell>
        </row>
        <row r="30">
          <cell r="E30">
            <v>-2000000</v>
          </cell>
          <cell r="F30" t="str">
            <v>Décaissement provenant de l'acquisition d'immob. Fin.</v>
          </cell>
        </row>
        <row r="31">
          <cell r="E31">
            <v>-11520</v>
          </cell>
          <cell r="F31" t="str">
            <v>Décaissement provenant de l'acquisition d'immob. Fin.</v>
          </cell>
        </row>
        <row r="32">
          <cell r="E32">
            <v>-4331076.6140000001</v>
          </cell>
          <cell r="F32" t="str">
            <v>Règlements fournisseurs d'exploitation</v>
          </cell>
        </row>
        <row r="33">
          <cell r="E33">
            <v>-254230.18299999999</v>
          </cell>
          <cell r="F33" t="str">
            <v>Décaissement provenant de l'acquisition d'immob.</v>
          </cell>
        </row>
        <row r="34">
          <cell r="E34">
            <v>-311476.83399999997</v>
          </cell>
          <cell r="F34" t="str">
            <v>Règlements fournisseurs d'exploitation</v>
          </cell>
        </row>
        <row r="35">
          <cell r="E35">
            <v>-45023</v>
          </cell>
          <cell r="F35" t="str">
            <v>Recettes clients</v>
          </cell>
        </row>
        <row r="36">
          <cell r="E36">
            <v>-47350.38</v>
          </cell>
          <cell r="F36" t="str">
            <v>Recettes clients</v>
          </cell>
        </row>
        <row r="37">
          <cell r="E37">
            <v>-27346.476999999999</v>
          </cell>
          <cell r="F37" t="str">
            <v>Règlements fournisseurs d'exploitation</v>
          </cell>
        </row>
        <row r="38">
          <cell r="E38">
            <v>-1406834.777</v>
          </cell>
          <cell r="F38" t="str">
            <v>Règlements fournisseurs d'exploitation</v>
          </cell>
        </row>
        <row r="39">
          <cell r="E39">
            <v>-313179.19699999999</v>
          </cell>
          <cell r="F39" t="str">
            <v>Impôts et taxes payés</v>
          </cell>
        </row>
        <row r="40">
          <cell r="E40">
            <v>-13554.790999999999</v>
          </cell>
          <cell r="F40" t="str">
            <v>Impôts et taxes payés</v>
          </cell>
        </row>
        <row r="41">
          <cell r="E41">
            <v>-8759.5630000000001</v>
          </cell>
          <cell r="F41" t="str">
            <v>Impôts et taxes payés</v>
          </cell>
        </row>
        <row r="42">
          <cell r="E42">
            <v>-5467.5249999999996</v>
          </cell>
          <cell r="F42" t="str">
            <v>Impôts et taxes payés</v>
          </cell>
        </row>
        <row r="43">
          <cell r="E43">
            <v>-60202.366000000002</v>
          </cell>
          <cell r="F43" t="str">
            <v>Impôts et taxes payés</v>
          </cell>
        </row>
        <row r="44">
          <cell r="E44">
            <v>-148827.36900000001</v>
          </cell>
          <cell r="F44" t="str">
            <v>Impôts et taxes payés</v>
          </cell>
        </row>
        <row r="45">
          <cell r="E45">
            <v>-17547.944</v>
          </cell>
          <cell r="F45" t="str">
            <v>Impôts et taxes payés</v>
          </cell>
        </row>
        <row r="46">
          <cell r="E46">
            <v>-152307.696</v>
          </cell>
          <cell r="F46" t="str">
            <v>Impôts et taxes payés</v>
          </cell>
        </row>
        <row r="47">
          <cell r="E47">
            <v>-203.60499999999999</v>
          </cell>
          <cell r="F47" t="str">
            <v>Impôts et taxes payés</v>
          </cell>
        </row>
        <row r="48">
          <cell r="E48">
            <v>-536209.01800000004</v>
          </cell>
          <cell r="F48" t="str">
            <v>Impôts et taxes payés</v>
          </cell>
        </row>
        <row r="49">
          <cell r="E49">
            <v>-46799.966999999997</v>
          </cell>
          <cell r="F49" t="str">
            <v>Impôts et taxes payés</v>
          </cell>
        </row>
        <row r="50">
          <cell r="E50">
            <v>-906.5</v>
          </cell>
          <cell r="F50" t="str">
            <v>Impôts et taxes payés</v>
          </cell>
        </row>
        <row r="51">
          <cell r="E51">
            <v>-54.4</v>
          </cell>
          <cell r="F51" t="str">
            <v>Impôts et taxes payés</v>
          </cell>
        </row>
        <row r="52">
          <cell r="E52">
            <v>-249418.36499999999</v>
          </cell>
          <cell r="F52" t="str">
            <v>Décaissement provenant des emprunts</v>
          </cell>
        </row>
        <row r="53">
          <cell r="E53">
            <v>-425438.07699999999</v>
          </cell>
          <cell r="F53" t="str">
            <v>Décaissement provenant des emprunts</v>
          </cell>
        </row>
        <row r="54">
          <cell r="E54">
            <v>-79087.751000000004</v>
          </cell>
          <cell r="F54" t="str">
            <v>Décaissement provenant des emprunts</v>
          </cell>
        </row>
        <row r="55">
          <cell r="E55">
            <v>-1157.001</v>
          </cell>
          <cell r="F55" t="str">
            <v>Décaissement provenant des emprunts</v>
          </cell>
        </row>
        <row r="56">
          <cell r="E56">
            <v>-103000</v>
          </cell>
          <cell r="F56" t="str">
            <v>Dividendes et autres distribution</v>
          </cell>
        </row>
        <row r="57">
          <cell r="E57">
            <v>-400</v>
          </cell>
          <cell r="F57" t="str">
            <v>Règlements fournisseurs d'exploitation</v>
          </cell>
        </row>
        <row r="58">
          <cell r="E58">
            <v>-305393.25099999999</v>
          </cell>
          <cell r="F58" t="str">
            <v>Règlements fournisseurs d'exploitation</v>
          </cell>
        </row>
        <row r="59">
          <cell r="E59">
            <v>-3006.03</v>
          </cell>
          <cell r="F59" t="str">
            <v>Règlements fournisseurs d'exploitation</v>
          </cell>
        </row>
        <row r="60">
          <cell r="E60">
            <v>-10162.709000000001</v>
          </cell>
          <cell r="F60" t="str">
            <v>Règlements fournisseurs d'exploitation</v>
          </cell>
        </row>
        <row r="61">
          <cell r="E61">
            <v>-51178.892</v>
          </cell>
          <cell r="F61" t="str">
            <v>Règlements fournisseurs d'exploitation</v>
          </cell>
        </row>
        <row r="62">
          <cell r="E62">
            <v>-104926.89200000001</v>
          </cell>
          <cell r="F62" t="str">
            <v>Règlements fournisseurs d'exploitation</v>
          </cell>
        </row>
        <row r="63">
          <cell r="E63">
            <v>-30</v>
          </cell>
          <cell r="F63" t="str">
            <v>Règlements fournisseurs d'exploitation</v>
          </cell>
        </row>
        <row r="64">
          <cell r="E64">
            <v>-7426.473</v>
          </cell>
          <cell r="F64" t="str">
            <v>Règlements fournisseurs d'exploitation</v>
          </cell>
        </row>
        <row r="65">
          <cell r="E65">
            <v>-306000</v>
          </cell>
          <cell r="F65" t="str">
            <v>Décaissement provenant des emprunts</v>
          </cell>
        </row>
        <row r="66">
          <cell r="E66">
            <v>-156017.20000000001</v>
          </cell>
          <cell r="F66" t="str">
            <v>Décaissement provenant des emprunts</v>
          </cell>
        </row>
        <row r="67">
          <cell r="E67">
            <v>-150399.236</v>
          </cell>
          <cell r="F67" t="str">
            <v>Décaissement provenant des emprunts</v>
          </cell>
        </row>
        <row r="68">
          <cell r="E68">
            <v>-19114.089</v>
          </cell>
          <cell r="F68" t="str">
            <v>Intérêt et agios payés</v>
          </cell>
        </row>
        <row r="69">
          <cell r="E69">
            <v>-6825359.091</v>
          </cell>
          <cell r="F69" t="str">
            <v>Décaissement provenant de placement</v>
          </cell>
        </row>
        <row r="70">
          <cell r="E70">
            <v>-9000</v>
          </cell>
          <cell r="F70" t="str">
            <v>Règlements fournisseurs d'exploitation</v>
          </cell>
        </row>
        <row r="71">
          <cell r="E71">
            <v>-462.50299999999999</v>
          </cell>
          <cell r="F71" t="str">
            <v>Règlements fournisseurs d'exploitation</v>
          </cell>
        </row>
        <row r="72">
          <cell r="E72">
            <v>-119375.712</v>
          </cell>
          <cell r="F72" t="str">
            <v>Règlements fournisseurs d'exploitation</v>
          </cell>
        </row>
        <row r="73">
          <cell r="E73">
            <v>-1500</v>
          </cell>
          <cell r="F73" t="str">
            <v>Règlements fournisseurs d'exploitation</v>
          </cell>
        </row>
        <row r="74">
          <cell r="E74">
            <v>-9155</v>
          </cell>
          <cell r="F74" t="str">
            <v>Règlements fournisseurs d'exploitation</v>
          </cell>
        </row>
        <row r="75">
          <cell r="E75">
            <v>-33343.642999999996</v>
          </cell>
          <cell r="F75" t="str">
            <v>Règlements fournisseurs d'exploitation</v>
          </cell>
        </row>
        <row r="76">
          <cell r="E76">
            <v>-3544</v>
          </cell>
          <cell r="F76" t="str">
            <v>Règlements fournisseurs d'exploitation</v>
          </cell>
        </row>
        <row r="77">
          <cell r="E77">
            <v>-2003.384</v>
          </cell>
          <cell r="F77" t="str">
            <v>Règlements fournisseurs d'exploitation</v>
          </cell>
        </row>
        <row r="78">
          <cell r="E78">
            <v>-3316.24</v>
          </cell>
          <cell r="F78" t="str">
            <v>Règlements fournisseurs d'exploitation</v>
          </cell>
        </row>
        <row r="79">
          <cell r="E79">
            <v>-1133.0139999999999</v>
          </cell>
          <cell r="F79" t="str">
            <v>Règlements fournisseurs d'exploitation</v>
          </cell>
        </row>
        <row r="80">
          <cell r="E80">
            <v>-1511.7</v>
          </cell>
          <cell r="F80" t="str">
            <v>Règlements fournisseurs d'exploitation</v>
          </cell>
        </row>
        <row r="81">
          <cell r="E81">
            <v>-75543.437000000005</v>
          </cell>
          <cell r="F81" t="str">
            <v>Règlements fournisseurs d'exploitation</v>
          </cell>
        </row>
        <row r="82">
          <cell r="E82">
            <v>-3855</v>
          </cell>
          <cell r="F82" t="str">
            <v>Règlements fournisseurs d'exploitation</v>
          </cell>
        </row>
        <row r="83">
          <cell r="E83">
            <v>-1023.256</v>
          </cell>
          <cell r="F83" t="str">
            <v>Règlements fournisseurs d'exploitation</v>
          </cell>
        </row>
        <row r="84">
          <cell r="E84">
            <v>-1644.557</v>
          </cell>
          <cell r="F84" t="str">
            <v>Règlements fournisseurs d'exploitation</v>
          </cell>
        </row>
        <row r="85">
          <cell r="E85">
            <v>-8354.6669999999995</v>
          </cell>
          <cell r="F85" t="str">
            <v>Règlements fournisseurs d'exploitation</v>
          </cell>
        </row>
        <row r="86">
          <cell r="E86">
            <v>-13</v>
          </cell>
          <cell r="F86" t="str">
            <v>Règlements fournisseurs d'exploitation</v>
          </cell>
        </row>
        <row r="87">
          <cell r="E87">
            <v>-3455.645</v>
          </cell>
          <cell r="F87" t="str">
            <v>Règlements fournisseurs d'exploitation</v>
          </cell>
        </row>
        <row r="88">
          <cell r="E88">
            <v>-760</v>
          </cell>
          <cell r="F88" t="str">
            <v>Règlements fournisseurs d'exploitation</v>
          </cell>
        </row>
        <row r="89">
          <cell r="E89">
            <v>-22145.4</v>
          </cell>
          <cell r="F89" t="str">
            <v>Règlements fournisseurs d'exploitation</v>
          </cell>
        </row>
        <row r="90">
          <cell r="E90">
            <v>-23894.554</v>
          </cell>
          <cell r="F90" t="str">
            <v>Règlements fournisseurs d'exploitation</v>
          </cell>
        </row>
        <row r="91">
          <cell r="E91">
            <v>-4361.91</v>
          </cell>
          <cell r="F91" t="str">
            <v>Règlements fournisseurs d'exploitation</v>
          </cell>
        </row>
        <row r="92">
          <cell r="E92">
            <v>-17957.904999999999</v>
          </cell>
          <cell r="F92" t="str">
            <v>Règlements fournisseurs d'exploitation</v>
          </cell>
        </row>
        <row r="93">
          <cell r="E93">
            <v>-55.15</v>
          </cell>
          <cell r="F93" t="str">
            <v>Règlements fournisseurs d'exploitation</v>
          </cell>
        </row>
        <row r="94">
          <cell r="E94">
            <v>-489.73500000000001</v>
          </cell>
          <cell r="F94" t="str">
            <v>Règlements fournisseurs d'exploitation</v>
          </cell>
        </row>
        <row r="95">
          <cell r="E95">
            <v>-41940.5</v>
          </cell>
          <cell r="F95" t="str">
            <v>Règlements fournisseurs d'exploitation</v>
          </cell>
        </row>
        <row r="96">
          <cell r="E96">
            <v>-32694.329000000002</v>
          </cell>
          <cell r="F96" t="str">
            <v>Règlements fournisseurs d'exploitation</v>
          </cell>
        </row>
        <row r="97">
          <cell r="E97">
            <v>-19369.966</v>
          </cell>
          <cell r="F97" t="str">
            <v>Règlements fournisseurs d'exploitation</v>
          </cell>
        </row>
        <row r="98">
          <cell r="E98">
            <v>-20476.182000000001</v>
          </cell>
          <cell r="F98" t="str">
            <v>Règlements fournisseurs d'exploitation</v>
          </cell>
        </row>
        <row r="99">
          <cell r="E99">
            <v>-158818.09599999999</v>
          </cell>
          <cell r="F99" t="str">
            <v>Règlements fournisseurs d'exploitation</v>
          </cell>
        </row>
        <row r="100">
          <cell r="E100">
            <v>-1857.9749999999999</v>
          </cell>
          <cell r="F100" t="str">
            <v>Intérêt et agios payés</v>
          </cell>
        </row>
        <row r="101">
          <cell r="E101">
            <v>-7900</v>
          </cell>
          <cell r="F101" t="str">
            <v>Règlements fournisseurs d'exploitation</v>
          </cell>
        </row>
        <row r="102">
          <cell r="E102">
            <v>-9350</v>
          </cell>
          <cell r="F102" t="str">
            <v>Règlements fournisseurs d'exploitation</v>
          </cell>
        </row>
        <row r="103">
          <cell r="E103">
            <v>-26964.807000000001</v>
          </cell>
          <cell r="F103" t="str">
            <v>Règlements fournisseurs d'exploitation</v>
          </cell>
        </row>
        <row r="104">
          <cell r="E104">
            <v>-94694.641000000003</v>
          </cell>
          <cell r="F104" t="str">
            <v>Intérêt et agios payés</v>
          </cell>
        </row>
        <row r="105">
          <cell r="E105">
            <v>-64899.266000000003</v>
          </cell>
          <cell r="F105" t="str">
            <v>Intérêt et agios payés</v>
          </cell>
        </row>
        <row r="106">
          <cell r="E106">
            <v>-188901.47500000001</v>
          </cell>
          <cell r="F106" t="str">
            <v>Intérêt et agios payés</v>
          </cell>
        </row>
        <row r="107">
          <cell r="E107">
            <v>-2603.04</v>
          </cell>
          <cell r="F107" t="str">
            <v>Intérêt et agios payés</v>
          </cell>
        </row>
        <row r="108">
          <cell r="E108">
            <v>-43435.053</v>
          </cell>
          <cell r="F108" t="str">
            <v>Règlements fournisseurs d'exploitation</v>
          </cell>
        </row>
        <row r="109">
          <cell r="E109">
            <v>-216.28200000000001</v>
          </cell>
          <cell r="F109" t="str">
            <v>Impôts et taxes payés</v>
          </cell>
        </row>
        <row r="110">
          <cell r="E110">
            <v>-2457.2669999999998</v>
          </cell>
          <cell r="F110" t="str">
            <v>Impôts et taxes payés</v>
          </cell>
        </row>
        <row r="111">
          <cell r="E111">
            <v>-6356.3379999999997</v>
          </cell>
          <cell r="F111" t="str">
            <v>Impôts et taxes payés</v>
          </cell>
        </row>
        <row r="112">
          <cell r="E112">
            <v>-7915.8159999999998</v>
          </cell>
          <cell r="F112" t="str">
            <v>Impôts et taxes payés</v>
          </cell>
        </row>
        <row r="113">
          <cell r="E113">
            <v>-12696.945</v>
          </cell>
          <cell r="F113" t="str">
            <v>Impôts et taxes payés</v>
          </cell>
        </row>
        <row r="114">
          <cell r="E114">
            <v>-3200</v>
          </cell>
          <cell r="F114" t="str">
            <v>Impôts et taxes payés</v>
          </cell>
        </row>
        <row r="115">
          <cell r="E115">
            <v>-91715.317999999999</v>
          </cell>
          <cell r="F115" t="str">
            <v>Décaissement provenant des emprunts</v>
          </cell>
        </row>
        <row r="116">
          <cell r="E116">
            <v>-189763.52900000001</v>
          </cell>
          <cell r="F116" t="str">
            <v>Décaissement provenant des emprunts</v>
          </cell>
        </row>
        <row r="117">
          <cell r="E117">
            <v>-888.29499999999996</v>
          </cell>
          <cell r="F117" t="str">
            <v>Règlements fournisseurs d'exploitation</v>
          </cell>
        </row>
        <row r="118">
          <cell r="E118">
            <v>-108907.25599999999</v>
          </cell>
          <cell r="F118" t="str">
            <v>Impôts et taxes payés</v>
          </cell>
        </row>
        <row r="119">
          <cell r="E119">
            <v>-119060.427</v>
          </cell>
          <cell r="F119" t="str">
            <v>Règlements fournisseurs d'exploitation</v>
          </cell>
        </row>
        <row r="120">
          <cell r="E120">
            <v>-103215.38800000028</v>
          </cell>
        </row>
        <row r="121">
          <cell r="E121">
            <v>-103215.38800000028</v>
          </cell>
        </row>
      </sheetData>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WELCOME"/>
      <sheetName val="INSTRUCTIONS"/>
      <sheetName val="COMPS"/>
      <sheetName val="REVENUE"/>
      <sheetName val="COST OF REV"/>
      <sheetName val="OPER EXP"/>
      <sheetName val="PERSONNEL"/>
      <sheetName val="EXTRA"/>
      <sheetName val="TAXES"/>
      <sheetName val="PROP &amp; EQUIP"/>
      <sheetName val="WORKCAP"/>
      <sheetName val="FUNDING"/>
      <sheetName val="INCOME"/>
      <sheetName val="BALANCE"/>
      <sheetName val="CASHFLOW"/>
      <sheetName val="BREAKEVEN"/>
      <sheetName val="INCOME-MOS"/>
      <sheetName val="CASHFLOW-MOS"/>
      <sheetName val="SUMMARY"/>
      <sheetName val="VAL-1"/>
      <sheetName val="VAL-2"/>
    </sheetNames>
    <sheetDataSet>
      <sheetData sheetId="0"/>
      <sheetData sheetId="1"/>
      <sheetData sheetId="2">
        <row r="1">
          <cell r="A1" t="str">
            <v>Fair World E-Trade (Fair WE Trade) Inc.</v>
          </cell>
        </row>
      </sheetData>
      <sheetData sheetId="3"/>
      <sheetData sheetId="4"/>
      <sheetData sheetId="5"/>
      <sheetData sheetId="6">
        <row r="9">
          <cell r="I9">
            <v>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Assumptions"/>
      <sheetName val="Schéma de financement"/>
      <sheetName val="Tab Remb CMT"/>
      <sheetName val="HYPOTHESES"/>
      <sheetName val="REVENUE"/>
      <sheetName val="Etat de résultat"/>
      <sheetName val="Rentabilité"/>
      <sheetName val="Condition d'exploitation"/>
      <sheetName val="Etat des flux"/>
      <sheetName val="Bilan"/>
      <sheetName val="PIF"/>
      <sheetName val="CF pour la banque"/>
      <sheetName val="Tab Remb Crédit de gestion"/>
      <sheetName val="Feuil1"/>
    </sheetNames>
    <sheetDataSet>
      <sheetData sheetId="0"/>
      <sheetData sheetId="1"/>
      <sheetData sheetId="2"/>
      <sheetData sheetId="3">
        <row r="15">
          <cell r="C15">
            <v>1.85</v>
          </cell>
        </row>
      </sheetData>
      <sheetData sheetId="4"/>
      <sheetData sheetId="5">
        <row r="3">
          <cell r="K3" t="str">
            <v>Total</v>
          </cell>
        </row>
      </sheetData>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CEMensuel"/>
      <sheetName val="Courbes"/>
      <sheetName val="Mensuel Budg"/>
      <sheetName val="PosteCharge"/>
      <sheetName val="Feuil1"/>
      <sheetName val="Mensuel(2001)"/>
      <sheetName val="Cumulé(2001)"/>
      <sheetName val="CumuléBudg"/>
      <sheetName val="EstiméRél2001"/>
      <sheetName val="EstiméBud"/>
      <sheetName val="support"/>
      <sheetName val="Tendance"/>
      <sheetName val="support (2)"/>
      <sheetName val="Feuil2"/>
    </sheetNames>
    <sheetDataSet>
      <sheetData sheetId="0"/>
      <sheetData sheetId="1"/>
      <sheetData sheetId="2"/>
      <sheetData sheetId="3" refreshError="1">
        <row r="5">
          <cell r="AF5" t="str">
            <v>Groupe</v>
          </cell>
        </row>
        <row r="8">
          <cell r="AF8" t="str">
            <v>GAA</v>
          </cell>
        </row>
        <row r="9">
          <cell r="AF9" t="str">
            <v>Gal</v>
          </cell>
        </row>
        <row r="10">
          <cell r="AF10" t="str">
            <v>Gse</v>
          </cell>
        </row>
        <row r="11">
          <cell r="AF11" t="str">
            <v>Gav</v>
          </cell>
        </row>
        <row r="12">
          <cell r="AF12" t="str">
            <v>Gag</v>
          </cell>
        </row>
        <row r="13">
          <cell r="AF13" t="str">
            <v>Gin</v>
          </cell>
        </row>
      </sheetData>
      <sheetData sheetId="4"/>
      <sheetData sheetId="5"/>
      <sheetData sheetId="6"/>
      <sheetData sheetId="7"/>
      <sheetData sheetId="8"/>
      <sheetData sheetId="9"/>
      <sheetData sheetId="10"/>
      <sheetData sheetId="11"/>
      <sheetData sheetId="12"/>
      <sheetData sheetId="13"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BALANCE AU 30.06.01"/>
    </sheetNames>
    <sheetDataSet>
      <sheetData sheetId="0">
        <row r="1">
          <cell r="F1" t="str">
            <v>RUBRIQUE</v>
          </cell>
        </row>
        <row r="2">
          <cell r="F2" t="str">
            <v>Capital social</v>
          </cell>
        </row>
        <row r="3">
          <cell r="F3" t="str">
            <v>Résultats reportés</v>
          </cell>
        </row>
        <row r="4">
          <cell r="F4" t="str">
            <v>Résultats reportés</v>
          </cell>
        </row>
        <row r="5">
          <cell r="F5" t="str">
            <v>Emprunts</v>
          </cell>
        </row>
        <row r="6">
          <cell r="F6" t="str">
            <v>Immobilisations incorporelles</v>
          </cell>
        </row>
        <row r="7">
          <cell r="F7" t="str">
            <v>Immobilisations corporelles</v>
          </cell>
        </row>
        <row r="8">
          <cell r="F8" t="str">
            <v>Immobilisations corporelles</v>
          </cell>
        </row>
        <row r="9">
          <cell r="F9" t="str">
            <v>Moins : amortissements des immo. incorporelles</v>
          </cell>
        </row>
        <row r="10">
          <cell r="F10" t="str">
            <v>Moins : amortissements des immo. corporelles</v>
          </cell>
        </row>
        <row r="11">
          <cell r="F11" t="str">
            <v>Moins : amortissements des immo. corporelles</v>
          </cell>
        </row>
        <row r="12">
          <cell r="F12" t="str">
            <v>Moins : amortissements des immo. corporelles</v>
          </cell>
        </row>
        <row r="13">
          <cell r="F13" t="str">
            <v>Fournisseurs et comptes rattachés</v>
          </cell>
        </row>
        <row r="14">
          <cell r="F14" t="str">
            <v>Fournisseurs et comptes rattachés</v>
          </cell>
        </row>
        <row r="15">
          <cell r="F15" t="str">
            <v>Fournisseurs et comptes rattachés</v>
          </cell>
        </row>
        <row r="16">
          <cell r="F16" t="str">
            <v>Clients et comptes rattachés</v>
          </cell>
        </row>
        <row r="17">
          <cell r="F17" t="str">
            <v>Autres passifs courants</v>
          </cell>
        </row>
        <row r="18">
          <cell r="F18" t="str">
            <v>Autres actifs courants</v>
          </cell>
        </row>
        <row r="19">
          <cell r="F19" t="str">
            <v>Autres passifs courants</v>
          </cell>
        </row>
        <row r="20">
          <cell r="F20" t="str">
            <v>Autres passifs courants</v>
          </cell>
        </row>
        <row r="21">
          <cell r="F21" t="str">
            <v>Autres passifs courants</v>
          </cell>
        </row>
        <row r="22">
          <cell r="F22" t="str">
            <v>Autres passifs courants</v>
          </cell>
        </row>
        <row r="23">
          <cell r="F23" t="str">
            <v>Autres passifs courants</v>
          </cell>
        </row>
        <row r="24">
          <cell r="F24" t="str">
            <v>Autres actifs courants</v>
          </cell>
        </row>
        <row r="25">
          <cell r="F25" t="str">
            <v>Autres passifs courants</v>
          </cell>
        </row>
        <row r="26">
          <cell r="F26" t="str">
            <v>Autres actifs courants</v>
          </cell>
        </row>
        <row r="27">
          <cell r="F27" t="str">
            <v>Autres actifs courants</v>
          </cell>
        </row>
        <row r="28">
          <cell r="F28" t="str">
            <v>Autres actifs courants</v>
          </cell>
        </row>
        <row r="29">
          <cell r="F29" t="str">
            <v>Autres passifs courants</v>
          </cell>
        </row>
        <row r="30">
          <cell r="F30" t="str">
            <v>Autres passifs courants</v>
          </cell>
        </row>
        <row r="31">
          <cell r="F31" t="str">
            <v>Autres passifs courants</v>
          </cell>
        </row>
        <row r="32">
          <cell r="F32" t="str">
            <v>Autres passifs courants</v>
          </cell>
        </row>
        <row r="33">
          <cell r="F33" t="str">
            <v>Autres passifs courants</v>
          </cell>
        </row>
        <row r="34">
          <cell r="F34" t="str">
            <v>Autres actifs courants</v>
          </cell>
        </row>
        <row r="35">
          <cell r="F35" t="str">
            <v>Autres actifs courants</v>
          </cell>
        </row>
        <row r="36">
          <cell r="F36" t="str">
            <v>Autres passifs courants</v>
          </cell>
        </row>
        <row r="37">
          <cell r="F37" t="str">
            <v>Moins : provisions sur créances diverses</v>
          </cell>
        </row>
        <row r="38">
          <cell r="F38" t="str">
            <v>Concours bancaires et autres passifs financiers</v>
          </cell>
        </row>
        <row r="39">
          <cell r="F39" t="str">
            <v>Liquidités et équivalents de liquidités</v>
          </cell>
        </row>
        <row r="40">
          <cell r="F40" t="str">
            <v>Concours bancaires et autres passifs financiers</v>
          </cell>
        </row>
        <row r="41">
          <cell r="F41" t="str">
            <v>Concours bancaires et autres passifs financiers</v>
          </cell>
        </row>
        <row r="42">
          <cell r="F42" t="str">
            <v>Liquidités et équivalents de liquidités</v>
          </cell>
        </row>
        <row r="43">
          <cell r="F43" t="str">
            <v>Achats d'approvisionnements consommés</v>
          </cell>
        </row>
        <row r="44">
          <cell r="F44" t="str">
            <v>Achats d'approvisionnements consommés</v>
          </cell>
        </row>
        <row r="45">
          <cell r="F45" t="str">
            <v>Achats d'approvisionnements consommés</v>
          </cell>
        </row>
        <row r="46">
          <cell r="F46" t="str">
            <v>Achats d'approvisionnements consommés</v>
          </cell>
        </row>
        <row r="47">
          <cell r="F47" t="str">
            <v>Autres charges d'exploitation</v>
          </cell>
        </row>
        <row r="48">
          <cell r="F48" t="str">
            <v>Autres charges d'exploitation</v>
          </cell>
        </row>
        <row r="49">
          <cell r="F49" t="str">
            <v>Autres charges d'exploitation</v>
          </cell>
        </row>
        <row r="50">
          <cell r="F50" t="str">
            <v>Autres charges d'exploitation</v>
          </cell>
        </row>
        <row r="51">
          <cell r="F51" t="str">
            <v>Autres charges d'exploitation</v>
          </cell>
        </row>
        <row r="52">
          <cell r="F52" t="str">
            <v>Autres charges d'exploitation</v>
          </cell>
        </row>
        <row r="53">
          <cell r="F53" t="str">
            <v>Autres charges d'exploitation</v>
          </cell>
        </row>
        <row r="54">
          <cell r="F54" t="str">
            <v>Autres charges d'exploitation</v>
          </cell>
        </row>
        <row r="55">
          <cell r="F55" t="str">
            <v>Autres charges d'exploitation</v>
          </cell>
        </row>
        <row r="56">
          <cell r="F56" t="str">
            <v>Autres charges d'exploitation</v>
          </cell>
        </row>
        <row r="57">
          <cell r="F57" t="str">
            <v>Autres charges d'exploitation</v>
          </cell>
        </row>
        <row r="58">
          <cell r="F58" t="str">
            <v>Charges de personnel</v>
          </cell>
        </row>
        <row r="59">
          <cell r="F59" t="str">
            <v>Charges de personnel</v>
          </cell>
        </row>
        <row r="60">
          <cell r="F60" t="str">
            <v>Charges de personnel</v>
          </cell>
        </row>
        <row r="61">
          <cell r="F61" t="str">
            <v>Charges financières nettes</v>
          </cell>
        </row>
        <row r="62">
          <cell r="F62" t="str">
            <v>Autres charges d'exploitation</v>
          </cell>
        </row>
        <row r="63">
          <cell r="F63" t="str">
            <v>Autres charges d'exploitation</v>
          </cell>
        </row>
        <row r="64">
          <cell r="F64" t="str">
            <v>Autres charges d'exploitation</v>
          </cell>
        </row>
        <row r="65">
          <cell r="F65" t="str">
            <v>Autres charges d'exploitation</v>
          </cell>
        </row>
        <row r="66">
          <cell r="F66" t="str">
            <v>Autres pertes ordinaires</v>
          </cell>
        </row>
        <row r="67">
          <cell r="F67" t="str">
            <v>Dotations aux amortissements et aux  provisions</v>
          </cell>
        </row>
        <row r="68">
          <cell r="F68" t="str">
            <v>Revenus</v>
          </cell>
        </row>
        <row r="69">
          <cell r="F69" t="str">
            <v>Revenus</v>
          </cell>
        </row>
        <row r="70">
          <cell r="F70" t="str">
            <v>Autres gains ordinaires</v>
          </cell>
        </row>
        <row r="71">
          <cell r="F71" t="str">
            <v>Autres gains ordinaires</v>
          </cell>
        </row>
      </sheetData>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Benchmark Bilan"/>
      <sheetName val="benchmark ERT"/>
      <sheetName val="Sheet6"/>
      <sheetName val="Sheet5"/>
      <sheetName val="Modèle BP"/>
      <sheetName val="ERT synth"/>
      <sheetName val="Ajustement"/>
      <sheetName val="Bilan Synth"/>
      <sheetName val="Détail comptes"/>
      <sheetName val="Sheet3"/>
      <sheetName val="Bilan"/>
      <sheetName val="Sheet2"/>
      <sheetName val="Sheet1"/>
      <sheetName val="Compte d'Exp. Prev."/>
      <sheetName val="fin"/>
      <sheetName val="EFT"/>
      <sheetName val="Sheet4"/>
      <sheetName val="FRN &amp; BFR"/>
      <sheetName val="Analyse financière"/>
      <sheetName val="Ratios"/>
      <sheetName val="Valeur de rend"/>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BALANCE AU 30.06.01"/>
    </sheetNames>
    <sheetDataSet>
      <sheetData sheetId="0">
        <row r="1">
          <cell r="E1" t="str">
            <v>SOLDE</v>
          </cell>
        </row>
        <row r="2">
          <cell r="E2">
            <v>-80000</v>
          </cell>
        </row>
        <row r="3">
          <cell r="E3">
            <v>342092.57799999998</v>
          </cell>
        </row>
        <row r="4">
          <cell r="E4">
            <v>270567.201</v>
          </cell>
        </row>
        <row r="5">
          <cell r="E5">
            <v>-15575</v>
          </cell>
        </row>
        <row r="6">
          <cell r="E6">
            <v>8016</v>
          </cell>
        </row>
        <row r="7">
          <cell r="E7">
            <v>23798.578000000001</v>
          </cell>
        </row>
        <row r="8">
          <cell r="E8">
            <v>69041.976999999999</v>
          </cell>
        </row>
        <row r="9">
          <cell r="E9">
            <v>-8016</v>
          </cell>
        </row>
        <row r="10">
          <cell r="E10">
            <v>-4588.8609999999999</v>
          </cell>
        </row>
        <row r="11">
          <cell r="E11">
            <v>-5665.8029999999999</v>
          </cell>
        </row>
        <row r="12">
          <cell r="E12">
            <v>-22741.776000000002</v>
          </cell>
        </row>
        <row r="13">
          <cell r="E13">
            <v>-14127.787</v>
          </cell>
        </row>
        <row r="14">
          <cell r="E14">
            <v>-3059.5149999999999</v>
          </cell>
        </row>
        <row r="15">
          <cell r="E15">
            <v>-888.5</v>
          </cell>
        </row>
        <row r="16">
          <cell r="E16">
            <v>53298.400000000001</v>
          </cell>
        </row>
        <row r="17">
          <cell r="E17">
            <v>-10840.316000000001</v>
          </cell>
        </row>
        <row r="18">
          <cell r="E18">
            <v>121.124</v>
          </cell>
        </row>
        <row r="19">
          <cell r="E19">
            <v>-385</v>
          </cell>
        </row>
        <row r="20">
          <cell r="E20">
            <v>-17680.883000000002</v>
          </cell>
        </row>
        <row r="21">
          <cell r="E21">
            <v>-3512.1469999999999</v>
          </cell>
        </row>
        <row r="22">
          <cell r="E22">
            <v>-563.74</v>
          </cell>
        </row>
        <row r="23">
          <cell r="E23">
            <v>-462.77499999999998</v>
          </cell>
        </row>
        <row r="24">
          <cell r="E24">
            <v>2191.2260000000001</v>
          </cell>
        </row>
        <row r="25">
          <cell r="E25">
            <v>-78.271000000000001</v>
          </cell>
        </row>
        <row r="26">
          <cell r="E26">
            <v>431.52100000000002</v>
          </cell>
        </row>
        <row r="27">
          <cell r="E27">
            <v>319.85700000000003</v>
          </cell>
        </row>
        <row r="28">
          <cell r="E28">
            <v>2654.7939999999999</v>
          </cell>
        </row>
        <row r="29">
          <cell r="E29">
            <v>0</v>
          </cell>
        </row>
        <row r="30">
          <cell r="E30">
            <v>-0.6</v>
          </cell>
        </row>
        <row r="31">
          <cell r="E31">
            <v>-123.473</v>
          </cell>
        </row>
        <row r="32">
          <cell r="E32">
            <v>-606932.99800000002</v>
          </cell>
        </row>
        <row r="33">
          <cell r="E33">
            <v>-15304.126</v>
          </cell>
        </row>
        <row r="34">
          <cell r="E34">
            <v>1040.981</v>
          </cell>
        </row>
        <row r="35">
          <cell r="E35">
            <v>3617.3069999999998</v>
          </cell>
        </row>
        <row r="36">
          <cell r="E36">
            <v>-4416.1189999999997</v>
          </cell>
        </row>
        <row r="37">
          <cell r="E37">
            <v>-1040.981</v>
          </cell>
        </row>
        <row r="38">
          <cell r="E38">
            <v>-15550</v>
          </cell>
        </row>
        <row r="39">
          <cell r="E39">
            <v>1071.5830000000001</v>
          </cell>
        </row>
        <row r="40">
          <cell r="E40">
            <v>-6014.4660000000003</v>
          </cell>
        </row>
        <row r="41">
          <cell r="E41">
            <v>-104565.78</v>
          </cell>
        </row>
        <row r="42">
          <cell r="E42">
            <v>113.134</v>
          </cell>
        </row>
        <row r="43">
          <cell r="E43">
            <v>500.3</v>
          </cell>
        </row>
        <row r="44">
          <cell r="E44">
            <v>9.3000000000000007</v>
          </cell>
        </row>
        <row r="45">
          <cell r="E45">
            <v>-210.11600000000001</v>
          </cell>
        </row>
        <row r="46">
          <cell r="E46">
            <v>1262.4469999999999</v>
          </cell>
        </row>
        <row r="47">
          <cell r="E47">
            <v>6615</v>
          </cell>
        </row>
        <row r="48">
          <cell r="E48">
            <v>75</v>
          </cell>
        </row>
        <row r="49">
          <cell r="E49">
            <v>144.19999999999999</v>
          </cell>
        </row>
        <row r="50">
          <cell r="E50">
            <v>95.623999999999995</v>
          </cell>
        </row>
        <row r="51">
          <cell r="E51">
            <v>750</v>
          </cell>
        </row>
        <row r="52">
          <cell r="E52">
            <v>294.14999999999998</v>
          </cell>
        </row>
        <row r="53">
          <cell r="E53">
            <v>15381.004999999999</v>
          </cell>
        </row>
        <row r="54">
          <cell r="E54">
            <v>9650</v>
          </cell>
        </row>
        <row r="55">
          <cell r="E55">
            <v>48.5</v>
          </cell>
        </row>
        <row r="56">
          <cell r="E56">
            <v>3586.4259999999999</v>
          </cell>
        </row>
        <row r="57">
          <cell r="E57">
            <v>6568.5959999999995</v>
          </cell>
        </row>
        <row r="58">
          <cell r="E58">
            <v>120595.12699999999</v>
          </cell>
        </row>
        <row r="59">
          <cell r="E59">
            <v>12093.728999999999</v>
          </cell>
        </row>
        <row r="60">
          <cell r="E60">
            <v>19898.196</v>
          </cell>
        </row>
        <row r="61">
          <cell r="E61">
            <v>4776.549</v>
          </cell>
        </row>
        <row r="62">
          <cell r="E62">
            <v>2629.402</v>
          </cell>
        </row>
        <row r="63">
          <cell r="E63">
            <v>1314.671</v>
          </cell>
        </row>
        <row r="64">
          <cell r="E64">
            <v>45.481000000000002</v>
          </cell>
        </row>
        <row r="65">
          <cell r="E65">
            <v>0.4</v>
          </cell>
        </row>
        <row r="66">
          <cell r="E66">
            <v>83.301000000000002</v>
          </cell>
        </row>
        <row r="67">
          <cell r="E67">
            <v>4416.2389999999996</v>
          </cell>
        </row>
        <row r="68">
          <cell r="E68">
            <v>-42768</v>
          </cell>
        </row>
        <row r="69">
          <cell r="E69">
            <v>-3000</v>
          </cell>
        </row>
        <row r="70">
          <cell r="E70">
            <v>-903.16800000000001</v>
          </cell>
        </row>
        <row r="71">
          <cell r="E71">
            <v>-193.703</v>
          </cell>
        </row>
        <row r="73">
          <cell r="E73">
            <v>-1.4634338185715023E-10</v>
          </cell>
        </row>
      </sheetData>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Menu"/>
      <sheetName val="Fiche Signalétique"/>
      <sheetName val="Formulaire"/>
      <sheetName val="Annexe"/>
    </sheetNames>
    <sheetDataSet>
      <sheetData sheetId="0" refreshError="1"/>
      <sheetData sheetId="1" refreshError="1"/>
      <sheetData sheetId="2" refreshError="1"/>
      <sheetData sheetId="3" refreshError="1">
        <row r="1">
          <cell r="A1" t="str">
            <v>Oui</v>
          </cell>
        </row>
        <row r="2">
          <cell r="A2" t="str">
            <v>Non</v>
          </cell>
        </row>
      </sheetData>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Cover"/>
      <sheetName val="Trans_Letter"/>
      <sheetName val="Index"/>
      <sheetName val="Lead PL"/>
      <sheetName val="Adj EBIT"/>
      <sheetName val="Lead BS"/>
      <sheetName val="PL_Index"/>
      <sheetName val="PL1"/>
      <sheetName val="PL2"/>
      <sheetName val="PL3"/>
      <sheetName val="PL4"/>
      <sheetName val="PL5"/>
      <sheetName val="PL6"/>
      <sheetName val="PL7"/>
      <sheetName val="PL8"/>
      <sheetName val="PL9"/>
      <sheetName val="PL10"/>
      <sheetName val="BS_Index"/>
      <sheetName val="BS1"/>
      <sheetName val="BS2"/>
      <sheetName val="BS3"/>
      <sheetName val="BS4"/>
      <sheetName val="BS5"/>
      <sheetName val="BS6"/>
      <sheetName val="BS7"/>
      <sheetName val="BS8"/>
      <sheetName val="BS9"/>
      <sheetName val="BS10"/>
      <sheetName val="BS11"/>
      <sheetName val="BS12"/>
      <sheetName val="BS13"/>
      <sheetName val="BS14"/>
      <sheetName val="BS15"/>
      <sheetName val="WC_Index"/>
      <sheetName val="WC1"/>
      <sheetName val="BG_Index"/>
      <sheetName val="BG1"/>
      <sheetName val="BG2"/>
      <sheetName val="BG3"/>
      <sheetName val="Sheet8S"/>
      <sheetName val="Sheet4S"/>
      <sheetName val="Sheet01S"/>
      <sheetName val="Sheet12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1">
          <cell r="B1">
            <v>39581</v>
          </cell>
        </row>
      </sheetData>
      <sheetData sheetId="4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roupe"/>
      <sheetName val="CEMensuel"/>
      <sheetName val="Courbes"/>
      <sheetName val="CEMensuel2001"/>
      <sheetName val="Mensuel Budg"/>
      <sheetName val="CEMensuelAnnée"/>
      <sheetName val="CEMensuel2002"/>
      <sheetName val="Mensuel(2001)"/>
      <sheetName val="Feuil4"/>
      <sheetName val="Cumulé(2001)"/>
      <sheetName val="RésuméEstimé"/>
      <sheetName val="Cpts"/>
      <sheetName val="Agricole"/>
      <sheetName val="EstiméBudg"/>
      <sheetName val="CumuléBudg"/>
      <sheetName val="EstiméRél2001"/>
      <sheetName val="EstiméBud"/>
      <sheetName val="EstiméBudParSoc"/>
      <sheetName val="CEMensuel Corrigé"/>
      <sheetName val="Feuil5"/>
      <sheetName val="CEMensuel_ParSecteur"/>
      <sheetName val="CEMensuel (3)"/>
      <sheetName val="CEMensuel (2)"/>
      <sheetName val="support"/>
      <sheetName val="CEGRoupe_ABA"/>
      <sheetName val="CEGroupe_meher"/>
      <sheetName val="CEMensuel (5)"/>
      <sheetName val="TDBCG"/>
      <sheetName val="DétailCEMensuelBudget"/>
      <sheetName val="CEGRoupe_ABA (2)"/>
      <sheetName val="CEGRoupe_ABA (3)"/>
      <sheetName val="DétailCEMensuelBudget (2)"/>
      <sheetName val="Tendance"/>
      <sheetName val="provisions"/>
      <sheetName val="provisBud"/>
      <sheetName val="provisBud (2)"/>
      <sheetName val="provisBud (3)"/>
      <sheetName val="support (2)"/>
      <sheetName val="support (3)"/>
      <sheetName val="CEMensuel (4)"/>
      <sheetName val="Feuil2"/>
      <sheetName val="CAH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ow r="7">
          <cell r="F7">
            <v>5002000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61">
          <cell r="A61">
            <v>1</v>
          </cell>
          <cell r="D61">
            <v>1995</v>
          </cell>
        </row>
        <row r="62">
          <cell r="A62">
            <v>2</v>
          </cell>
          <cell r="D62">
            <v>1996</v>
          </cell>
        </row>
        <row r="63">
          <cell r="A63">
            <v>3</v>
          </cell>
          <cell r="D63">
            <v>1997</v>
          </cell>
        </row>
        <row r="64">
          <cell r="A64">
            <v>4</v>
          </cell>
          <cell r="D64">
            <v>1998</v>
          </cell>
        </row>
        <row r="65">
          <cell r="A65">
            <v>5</v>
          </cell>
          <cell r="D65">
            <v>1999</v>
          </cell>
        </row>
        <row r="66">
          <cell r="A66">
            <v>6</v>
          </cell>
          <cell r="D66">
            <v>2000</v>
          </cell>
        </row>
        <row r="67">
          <cell r="A67">
            <v>7</v>
          </cell>
          <cell r="D67">
            <v>2001</v>
          </cell>
        </row>
        <row r="68">
          <cell r="A68">
            <v>8</v>
          </cell>
          <cell r="D68">
            <v>2002</v>
          </cell>
        </row>
        <row r="69">
          <cell r="A69">
            <v>9</v>
          </cell>
        </row>
        <row r="70">
          <cell r="A70">
            <v>10</v>
          </cell>
        </row>
        <row r="71">
          <cell r="A71">
            <v>11</v>
          </cell>
        </row>
        <row r="72">
          <cell r="A72">
            <v>12</v>
          </cell>
        </row>
      </sheetData>
      <sheetData sheetId="38" refreshError="1"/>
      <sheetData sheetId="39" refreshError="1"/>
      <sheetData sheetId="40"/>
      <sheetData sheetId="4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Mensuel"/>
      <sheetName val="Cumulé"/>
      <sheetName val="Estimé"/>
      <sheetName val="Feuil1"/>
      <sheetName val="CEMensuel"/>
      <sheetName val="Cpts"/>
      <sheetName val="Agricole"/>
      <sheetName val="Mensuel Budg"/>
      <sheetName val="CumuléBudg"/>
      <sheetName val="EstiméBudg"/>
      <sheetName val="EstiméBudg (2)"/>
      <sheetName val="CEMensuel (2)"/>
      <sheetName val="CEMensuel Corrigé"/>
      <sheetName val="support"/>
      <sheetName val="Feuil2"/>
    </sheetNames>
    <sheetDataSet>
      <sheetData sheetId="0"/>
      <sheetData sheetId="1"/>
      <sheetData sheetId="2"/>
      <sheetData sheetId="3">
        <row r="1">
          <cell r="A1" t="str">
            <v>CodeSociété</v>
          </cell>
        </row>
        <row r="2">
          <cell r="A2" t="str">
            <v>CodeDépartement</v>
          </cell>
        </row>
        <row r="3">
          <cell r="A3" t="str">
            <v>Code</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ex rate"/>
      <sheetName val="N_ACCTUN"/>
      <sheetName val="N_OPTUN"/>
      <sheetName val="Sheet1"/>
      <sheetName val="Sheet2"/>
      <sheetName val="N_OPTUN final"/>
      <sheetName val="E.AFFAIRS"/>
      <sheetName val="payroll tech"/>
      <sheetName val="capacité"/>
      <sheetName val="VS"/>
      <sheetName val="VH"/>
      <sheetName val="VENR"/>
      <sheetName val="VEND"/>
      <sheetName val="Energie"/>
    </sheetNames>
    <sheetDataSet>
      <sheetData sheetId="0" refreshError="1">
        <row r="2">
          <cell r="B2" t="str">
            <v>month</v>
          </cell>
          <cell r="C2" t="str">
            <v>rate</v>
          </cell>
        </row>
        <row r="3">
          <cell r="B3">
            <v>1</v>
          </cell>
          <cell r="C3">
            <v>1.4612499999999999</v>
          </cell>
        </row>
        <row r="4">
          <cell r="B4">
            <v>2</v>
          </cell>
          <cell r="C4">
            <v>1.4721</v>
          </cell>
        </row>
        <row r="5">
          <cell r="B5">
            <v>3</v>
          </cell>
          <cell r="C5">
            <v>1.47315</v>
          </cell>
        </row>
        <row r="6">
          <cell r="B6">
            <v>4</v>
          </cell>
          <cell r="C6">
            <v>1.4903</v>
          </cell>
        </row>
        <row r="7">
          <cell r="B7">
            <v>5</v>
          </cell>
          <cell r="C7">
            <v>1.4620500000000001</v>
          </cell>
        </row>
        <row r="8">
          <cell r="B8">
            <v>6</v>
          </cell>
          <cell r="C8">
            <v>1.4442999999999999</v>
          </cell>
        </row>
        <row r="9">
          <cell r="B9">
            <v>7</v>
          </cell>
          <cell r="C9">
            <v>1.3713</v>
          </cell>
        </row>
        <row r="10">
          <cell r="B10">
            <v>8</v>
          </cell>
          <cell r="C10">
            <v>1.3714999999999999</v>
          </cell>
        </row>
        <row r="11">
          <cell r="B11">
            <v>9</v>
          </cell>
          <cell r="C11">
            <v>1.37435</v>
          </cell>
        </row>
        <row r="12">
          <cell r="B12">
            <v>10</v>
          </cell>
          <cell r="C12">
            <v>1.3878999999999999</v>
          </cell>
        </row>
        <row r="13">
          <cell r="B13">
            <v>11</v>
          </cell>
          <cell r="C13">
            <v>1.3916999999999999</v>
          </cell>
        </row>
        <row r="14">
          <cell r="B14">
            <v>12</v>
          </cell>
          <cell r="C14">
            <v>1.3791500000000001</v>
          </cell>
        </row>
      </sheetData>
      <sheetData sheetId="1" refreshError="1">
        <row r="12">
          <cell r="A12">
            <v>1114</v>
          </cell>
          <cell r="B12">
            <v>900</v>
          </cell>
          <cell r="C12" t="str">
            <v>BANK ACCOUNT - DOLLARS</v>
          </cell>
        </row>
        <row r="13">
          <cell r="A13">
            <v>1134</v>
          </cell>
          <cell r="C13" t="str">
            <v>BANK ACCOUNT - DINARS</v>
          </cell>
        </row>
        <row r="14">
          <cell r="A14">
            <v>1136</v>
          </cell>
          <cell r="B14">
            <v>900</v>
          </cell>
          <cell r="C14" t="str">
            <v>PETTY CASH FLOAT</v>
          </cell>
        </row>
        <row r="15">
          <cell r="A15">
            <v>1250</v>
          </cell>
          <cell r="C15" t="str">
            <v>ACCOUNTS RECEIVABLE</v>
          </cell>
        </row>
        <row r="16">
          <cell r="A16">
            <v>1490</v>
          </cell>
          <cell r="C16" t="str">
            <v>PREPAYMENTS</v>
          </cell>
        </row>
        <row r="17">
          <cell r="A17">
            <v>149001</v>
          </cell>
          <cell r="C17" t="str">
            <v>PREPAYMENTS</v>
          </cell>
        </row>
        <row r="18">
          <cell r="A18">
            <v>1603</v>
          </cell>
          <cell r="B18">
            <v>650</v>
          </cell>
          <cell r="C18" t="str">
            <v>EMPLOYEE TRAVEL ADVANCES</v>
          </cell>
        </row>
        <row r="19">
          <cell r="A19">
            <v>1603</v>
          </cell>
          <cell r="B19">
            <v>900</v>
          </cell>
          <cell r="C19" t="str">
            <v>EMPLOYEE TRAVEL ADVANCES</v>
          </cell>
        </row>
        <row r="20">
          <cell r="A20" t="str">
            <v>1603AHMA</v>
          </cell>
          <cell r="B20">
            <v>900</v>
          </cell>
          <cell r="C20" t="str">
            <v>AHMED CHOUCH - TRAVEL ADVANCE.</v>
          </cell>
        </row>
        <row r="21">
          <cell r="A21" t="str">
            <v>1603AOUA</v>
          </cell>
          <cell r="B21">
            <v>900</v>
          </cell>
          <cell r="C21" t="str">
            <v>M. AOUIDIDI - ADVANCE</v>
          </cell>
        </row>
        <row r="22">
          <cell r="A22" t="str">
            <v>1603AOUC</v>
          </cell>
          <cell r="B22">
            <v>900</v>
          </cell>
          <cell r="C22" t="str">
            <v>M.AOUIDIDI.PAID BY CO .</v>
          </cell>
        </row>
        <row r="23">
          <cell r="A23" t="str">
            <v>1603ASHA</v>
          </cell>
          <cell r="B23">
            <v>900</v>
          </cell>
          <cell r="C23" t="str">
            <v>E. ASHKAR - TRAVEL ADVANCE</v>
          </cell>
        </row>
        <row r="24">
          <cell r="A24" t="str">
            <v>1603ASHC</v>
          </cell>
          <cell r="B24">
            <v>900</v>
          </cell>
          <cell r="C24" t="str">
            <v>E. ASHKAR - PAID BY CO.</v>
          </cell>
        </row>
        <row r="25">
          <cell r="A25" t="str">
            <v>1603BAHA</v>
          </cell>
          <cell r="B25">
            <v>900</v>
          </cell>
          <cell r="C25" t="str">
            <v>M. BAHRI - TRAVEL ADVANCE</v>
          </cell>
        </row>
        <row r="26">
          <cell r="A26" t="str">
            <v>1603BAHC</v>
          </cell>
          <cell r="B26">
            <v>900</v>
          </cell>
          <cell r="C26" t="str">
            <v>M. BAHRI - PAID BY CO.</v>
          </cell>
        </row>
        <row r="27">
          <cell r="A27" t="str">
            <v>1603BEDA</v>
          </cell>
          <cell r="B27">
            <v>900</v>
          </cell>
          <cell r="C27" t="str">
            <v>L. BEDIRI - TRAVEL ADVANCE</v>
          </cell>
        </row>
        <row r="28">
          <cell r="A28" t="str">
            <v>1603BEDC</v>
          </cell>
          <cell r="B28">
            <v>900</v>
          </cell>
          <cell r="C28" t="str">
            <v>L. BEDIRI - PAID BY CO.</v>
          </cell>
        </row>
        <row r="29">
          <cell r="A29" t="str">
            <v>1603BENA</v>
          </cell>
          <cell r="B29">
            <v>900</v>
          </cell>
          <cell r="C29" t="str">
            <v>N.BENGUESMLA .TRAVEL ADVANCE</v>
          </cell>
        </row>
        <row r="30">
          <cell r="A30" t="str">
            <v>1603BENC</v>
          </cell>
          <cell r="B30">
            <v>900</v>
          </cell>
          <cell r="C30" t="str">
            <v>N.BENGUESMIA - PAID BY CO.</v>
          </cell>
        </row>
        <row r="31">
          <cell r="A31" t="str">
            <v>1603BERA</v>
          </cell>
          <cell r="B31">
            <v>900</v>
          </cell>
          <cell r="C31" t="str">
            <v>A. BERRAIES - TRAVEL ADVANCE</v>
          </cell>
        </row>
        <row r="32">
          <cell r="A32" t="str">
            <v>1603BOUA</v>
          </cell>
          <cell r="C32" t="str">
            <v>S.BOUGHARRAF-TRAVEL ADVANCE</v>
          </cell>
        </row>
        <row r="33">
          <cell r="A33" t="str">
            <v>1603BOUA</v>
          </cell>
          <cell r="B33">
            <v>900</v>
          </cell>
          <cell r="C33" t="str">
            <v>S.BOUGHARRAF-TRAVEL ADVANCE</v>
          </cell>
        </row>
        <row r="34">
          <cell r="A34" t="str">
            <v>1603BOUC</v>
          </cell>
          <cell r="B34">
            <v>900</v>
          </cell>
          <cell r="C34" t="str">
            <v>S.BOUGHARRAF- PAID BY CO .</v>
          </cell>
        </row>
        <row r="35">
          <cell r="A35" t="str">
            <v>1603CARA</v>
          </cell>
          <cell r="B35">
            <v>900</v>
          </cell>
          <cell r="C35" t="str">
            <v>F. CARVALHO - TRAVEL ADVANCE</v>
          </cell>
        </row>
        <row r="36">
          <cell r="A36" t="str">
            <v>1603CARC</v>
          </cell>
          <cell r="B36">
            <v>900</v>
          </cell>
          <cell r="C36" t="str">
            <v>F. CARVALHO -PAID BY CO.</v>
          </cell>
        </row>
        <row r="37">
          <cell r="A37" t="str">
            <v>1603CHAA</v>
          </cell>
          <cell r="B37">
            <v>900</v>
          </cell>
          <cell r="C37" t="str">
            <v>M.CHAIB - TRAVEL ADVANCE</v>
          </cell>
        </row>
        <row r="38">
          <cell r="A38" t="str">
            <v>1603CHEA</v>
          </cell>
          <cell r="B38">
            <v>900</v>
          </cell>
          <cell r="C38" t="str">
            <v>M. CHERIF - TRAVEL ADVANCE</v>
          </cell>
        </row>
        <row r="39">
          <cell r="A39" t="str">
            <v>1603CHEC</v>
          </cell>
          <cell r="B39">
            <v>900</v>
          </cell>
          <cell r="C39" t="str">
            <v>M. CHERIF - PAID BY CO.</v>
          </cell>
        </row>
        <row r="40">
          <cell r="A40" t="str">
            <v>1603COUA</v>
          </cell>
          <cell r="B40">
            <v>900</v>
          </cell>
          <cell r="C40" t="str">
            <v>A.COURSON - TRAVEL ADVANCE</v>
          </cell>
        </row>
        <row r="41">
          <cell r="A41" t="str">
            <v>1603DOUA</v>
          </cell>
          <cell r="B41">
            <v>900</v>
          </cell>
          <cell r="C41" t="str">
            <v>N.DOUBIANI TRAVEL ADVANCE</v>
          </cell>
        </row>
        <row r="42">
          <cell r="A42" t="str">
            <v>1603DOUC</v>
          </cell>
          <cell r="B42">
            <v>900</v>
          </cell>
          <cell r="C42" t="str">
            <v>N.DOUBIANI - PAID BY CO.</v>
          </cell>
        </row>
        <row r="43">
          <cell r="A43" t="str">
            <v>1603ELAA</v>
          </cell>
          <cell r="B43">
            <v>900</v>
          </cell>
          <cell r="C43" t="str">
            <v>B.EL AMIRI - TRAVEL ADVANCE</v>
          </cell>
        </row>
        <row r="44">
          <cell r="A44" t="str">
            <v>1603GHEA</v>
          </cell>
          <cell r="B44">
            <v>900</v>
          </cell>
          <cell r="C44" t="str">
            <v>B. GHERIB - TRAVEL ADVANCE</v>
          </cell>
        </row>
        <row r="45">
          <cell r="A45" t="str">
            <v>1603GHEC</v>
          </cell>
          <cell r="B45">
            <v>900</v>
          </cell>
          <cell r="C45" t="str">
            <v>B.GHERIB - PAID BY CO.</v>
          </cell>
        </row>
        <row r="46">
          <cell r="A46" t="str">
            <v>1603GIRA</v>
          </cell>
          <cell r="B46">
            <v>900</v>
          </cell>
          <cell r="C46" t="str">
            <v>R. GIROUX - TRAVEL ADVANCE</v>
          </cell>
        </row>
        <row r="47">
          <cell r="A47" t="str">
            <v>1603GIRC</v>
          </cell>
          <cell r="B47">
            <v>900</v>
          </cell>
          <cell r="C47" t="str">
            <v>R. GIROUX - PAID BY CO.</v>
          </cell>
        </row>
        <row r="48">
          <cell r="A48" t="str">
            <v>1603GORA</v>
          </cell>
          <cell r="B48">
            <v>900</v>
          </cell>
          <cell r="C48" t="str">
            <v>S. GORDAH - TRAVEL ADVANCE</v>
          </cell>
        </row>
        <row r="49">
          <cell r="A49" t="str">
            <v>1603GORC</v>
          </cell>
          <cell r="B49">
            <v>900</v>
          </cell>
          <cell r="C49" t="str">
            <v>S. GORDAH - PAID BY CO.</v>
          </cell>
        </row>
        <row r="50">
          <cell r="A50" t="str">
            <v>1603GOUA</v>
          </cell>
          <cell r="B50">
            <v>900</v>
          </cell>
          <cell r="C50" t="str">
            <v>P.GOUYET - TRAVEL ADVANCE</v>
          </cell>
        </row>
        <row r="51">
          <cell r="A51" t="str">
            <v>1603GOUC</v>
          </cell>
          <cell r="B51">
            <v>900</v>
          </cell>
          <cell r="C51" t="str">
            <v>P.GOUYET PAID BY CO .</v>
          </cell>
        </row>
        <row r="52">
          <cell r="A52" t="str">
            <v>1603GUEA</v>
          </cell>
          <cell r="B52">
            <v>900</v>
          </cell>
          <cell r="C52" t="str">
            <v>D.GUEMGHAR - TRAVEL ADVANCE</v>
          </cell>
        </row>
        <row r="53">
          <cell r="A53" t="str">
            <v>1603GUIA</v>
          </cell>
          <cell r="B53">
            <v>900</v>
          </cell>
          <cell r="C53" t="str">
            <v>R.GUIRAGOSIAN - Travel Advance</v>
          </cell>
        </row>
        <row r="54">
          <cell r="A54" t="str">
            <v>1603GUIC</v>
          </cell>
          <cell r="B54">
            <v>900</v>
          </cell>
          <cell r="C54" t="str">
            <v>R.Guiragossian .Paid by Co.</v>
          </cell>
        </row>
        <row r="55">
          <cell r="A55" t="str">
            <v>1603HALA</v>
          </cell>
          <cell r="B55">
            <v>900</v>
          </cell>
          <cell r="C55" t="str">
            <v>H.EL YOUNSI - TRAVEL ADVANCE</v>
          </cell>
        </row>
        <row r="56">
          <cell r="A56" t="str">
            <v>1603HALC</v>
          </cell>
          <cell r="B56">
            <v>900</v>
          </cell>
          <cell r="C56" t="str">
            <v>H.YOUNSI. PAID BY CO .</v>
          </cell>
        </row>
        <row r="57">
          <cell r="A57" t="str">
            <v>1603HASA</v>
          </cell>
          <cell r="B57">
            <v>900</v>
          </cell>
          <cell r="C57" t="str">
            <v>BADIA HASNI - TRAVEL ADVANCE</v>
          </cell>
        </row>
        <row r="58">
          <cell r="A58" t="str">
            <v>1603IRAA</v>
          </cell>
          <cell r="B58">
            <v>900</v>
          </cell>
          <cell r="C58" t="str">
            <v>Y.IRAKI .TRAVEL ADVANCE</v>
          </cell>
        </row>
        <row r="59">
          <cell r="A59" t="str">
            <v>1603IRAC</v>
          </cell>
          <cell r="B59">
            <v>900</v>
          </cell>
          <cell r="C59" t="str">
            <v>Y.TRAKI.PAID BY CO.</v>
          </cell>
        </row>
        <row r="60">
          <cell r="A60" t="str">
            <v>1603KOUA</v>
          </cell>
          <cell r="B60">
            <v>900</v>
          </cell>
          <cell r="C60" t="str">
            <v>K. KOUKI - TRAVEL ADVANCE</v>
          </cell>
        </row>
        <row r="61">
          <cell r="A61" t="str">
            <v>_x000C_</v>
          </cell>
        </row>
        <row r="62">
          <cell r="A62" t="str">
            <v>Beverage</v>
          </cell>
          <cell r="B62" t="str">
            <v>Servi</v>
          </cell>
          <cell r="C62" t="str">
            <v>ces Tunisia                  List</v>
          </cell>
        </row>
        <row r="64">
          <cell r="B64" t="str">
            <v>Cost</v>
          </cell>
        </row>
        <row r="65">
          <cell r="A65" t="str">
            <v>Account</v>
          </cell>
          <cell r="B65" t="str">
            <v>Centr</v>
          </cell>
          <cell r="C65" t="str">
            <v>e</v>
          </cell>
        </row>
        <row r="66">
          <cell r="A66" t="str">
            <v>-------</v>
          </cell>
          <cell r="B66" t="str">
            <v>-----</v>
          </cell>
          <cell r="C66" t="str">
            <v>-</v>
          </cell>
        </row>
        <row r="68">
          <cell r="A68" t="str">
            <v>1603KOUC</v>
          </cell>
          <cell r="B68">
            <v>900</v>
          </cell>
          <cell r="C68" t="str">
            <v>K.KOUKI - PAID BY CO.</v>
          </cell>
        </row>
        <row r="69">
          <cell r="A69" t="str">
            <v>1603LADA</v>
          </cell>
          <cell r="B69">
            <v>900</v>
          </cell>
          <cell r="C69" t="str">
            <v>N.LADDIE - TRAVEL ADVANCE</v>
          </cell>
        </row>
        <row r="70">
          <cell r="A70" t="str">
            <v>1603LADC</v>
          </cell>
          <cell r="B70">
            <v>900</v>
          </cell>
          <cell r="C70" t="str">
            <v>N.LADDIE PAID BY CO.</v>
          </cell>
        </row>
        <row r="71">
          <cell r="A71" t="str">
            <v>1603MAHA</v>
          </cell>
          <cell r="B71">
            <v>900</v>
          </cell>
          <cell r="C71" t="str">
            <v>L.MAHYOUT.TRAVEL ADVANCE</v>
          </cell>
        </row>
        <row r="72">
          <cell r="A72" t="str">
            <v>1603MAHC</v>
          </cell>
          <cell r="B72">
            <v>900</v>
          </cell>
          <cell r="C72" t="str">
            <v>L.MAHYOUT.PAID BY CO.</v>
          </cell>
        </row>
        <row r="73">
          <cell r="A73" t="str">
            <v>1603MERA</v>
          </cell>
          <cell r="B73">
            <v>900</v>
          </cell>
          <cell r="C73" t="str">
            <v>B.MERZOUKI.TRAVEL ADVANCE</v>
          </cell>
        </row>
        <row r="74">
          <cell r="A74" t="str">
            <v>1603MERC</v>
          </cell>
          <cell r="B74">
            <v>900</v>
          </cell>
          <cell r="C74" t="str">
            <v>B.MERZOUKI. PAID BY CO.</v>
          </cell>
        </row>
        <row r="75">
          <cell r="A75" t="str">
            <v>1603MOHA</v>
          </cell>
          <cell r="B75">
            <v>900</v>
          </cell>
          <cell r="C75" t="str">
            <v>N BEN MOHAMED - TRAVEL ADVANCE</v>
          </cell>
        </row>
        <row r="76">
          <cell r="A76" t="str">
            <v>1603MOHC</v>
          </cell>
          <cell r="B76">
            <v>900</v>
          </cell>
          <cell r="C76" t="str">
            <v>N.BEN.MOHAMED. PAID BY CO.</v>
          </cell>
        </row>
        <row r="77">
          <cell r="A77" t="str">
            <v>1603MOOA</v>
          </cell>
          <cell r="B77">
            <v>900</v>
          </cell>
          <cell r="C77" t="str">
            <v>N. MOORE - TRAVEL ADVANCE</v>
          </cell>
        </row>
        <row r="78">
          <cell r="A78" t="str">
            <v>1603MOOC</v>
          </cell>
          <cell r="B78">
            <v>900</v>
          </cell>
          <cell r="C78" t="str">
            <v>N. MOORE - PAID BY CO.</v>
          </cell>
        </row>
        <row r="79">
          <cell r="A79" t="str">
            <v>1603NACA</v>
          </cell>
          <cell r="B79">
            <v>900</v>
          </cell>
          <cell r="C79" t="str">
            <v>N.NACIF - TRAVEL ADVANCE</v>
          </cell>
        </row>
        <row r="80">
          <cell r="A80" t="str">
            <v>1603NASA</v>
          </cell>
          <cell r="B80">
            <v>900</v>
          </cell>
          <cell r="C80" t="str">
            <v>A.NASRI . TRAVEL ADVANCE</v>
          </cell>
        </row>
        <row r="81">
          <cell r="A81" t="str">
            <v>1603NASC</v>
          </cell>
          <cell r="B81">
            <v>900</v>
          </cell>
          <cell r="C81" t="str">
            <v>A.NASRI . PAID BY CO.</v>
          </cell>
        </row>
        <row r="82">
          <cell r="A82" t="str">
            <v>1603OUKA</v>
          </cell>
          <cell r="B82">
            <v>900</v>
          </cell>
          <cell r="C82" t="str">
            <v>H.OUKKAL.TRAVEL ADVANCE</v>
          </cell>
        </row>
        <row r="83">
          <cell r="A83" t="str">
            <v>1603OUKC</v>
          </cell>
          <cell r="B83">
            <v>900</v>
          </cell>
          <cell r="C83" t="str">
            <v>H.OUKKAL - PAID BY CO.</v>
          </cell>
        </row>
        <row r="84">
          <cell r="A84" t="str">
            <v>1603PATA</v>
          </cell>
          <cell r="B84">
            <v>900</v>
          </cell>
          <cell r="C84" t="str">
            <v>PATRICK-TRAVEL ADVANCE</v>
          </cell>
        </row>
        <row r="85">
          <cell r="A85" t="str">
            <v>1603PATC</v>
          </cell>
          <cell r="B85">
            <v>900</v>
          </cell>
          <cell r="C85" t="str">
            <v>PATRICK - PAID BY CO.</v>
          </cell>
        </row>
        <row r="86">
          <cell r="A86" t="str">
            <v>1603RADA</v>
          </cell>
          <cell r="B86">
            <v>900</v>
          </cell>
          <cell r="C86" t="str">
            <v>F.A.RADI TRAVEL ADVANCE</v>
          </cell>
        </row>
        <row r="87">
          <cell r="A87" t="str">
            <v>1603RADC</v>
          </cell>
          <cell r="B87">
            <v>900</v>
          </cell>
          <cell r="C87" t="str">
            <v>F.A.RADI - PAID BY CO.</v>
          </cell>
        </row>
        <row r="88">
          <cell r="A88" t="str">
            <v>1603RAFA</v>
          </cell>
          <cell r="B88">
            <v>900</v>
          </cell>
          <cell r="C88" t="str">
            <v>R.BEN MASSAOUD - TRAVEL ADVANCE</v>
          </cell>
        </row>
        <row r="89">
          <cell r="A89" t="str">
            <v>1603RAFC</v>
          </cell>
          <cell r="B89">
            <v>900</v>
          </cell>
          <cell r="C89" t="str">
            <v>R.BEN MESSAOUD - PAID BY CO.</v>
          </cell>
        </row>
        <row r="90">
          <cell r="A90" t="str">
            <v>1603RAJA</v>
          </cell>
          <cell r="B90">
            <v>900</v>
          </cell>
          <cell r="C90" t="str">
            <v>R.MOUBARAK - TRAVEL ADVANCE</v>
          </cell>
        </row>
        <row r="91">
          <cell r="A91" t="str">
            <v>1603RAJC</v>
          </cell>
          <cell r="B91">
            <v>900</v>
          </cell>
          <cell r="C91" t="str">
            <v>R.MOUBARAK - PAID BY CO.</v>
          </cell>
        </row>
        <row r="92">
          <cell r="A92" t="str">
            <v>1603RBHA</v>
          </cell>
          <cell r="B92">
            <v>900</v>
          </cell>
          <cell r="C92" t="str">
            <v>R.BOUHALFAYA - TRAVEL ADVANCE</v>
          </cell>
        </row>
        <row r="93">
          <cell r="A93" t="str">
            <v>1603RBHC</v>
          </cell>
          <cell r="B93">
            <v>900</v>
          </cell>
          <cell r="C93" t="str">
            <v>R.BOUHALFAYA - PAID BY CO.</v>
          </cell>
        </row>
        <row r="94">
          <cell r="A94" t="str">
            <v>1603SADA</v>
          </cell>
          <cell r="B94">
            <v>900</v>
          </cell>
          <cell r="C94" t="str">
            <v>S. BENSADA - TRAVEL ADVANCE</v>
          </cell>
        </row>
        <row r="95">
          <cell r="A95" t="str">
            <v>1603SADC</v>
          </cell>
          <cell r="B95">
            <v>900</v>
          </cell>
          <cell r="C95" t="str">
            <v>S. BENSADA - PAID BY CO.</v>
          </cell>
        </row>
        <row r="96">
          <cell r="A96" t="str">
            <v>1603SBIA</v>
          </cell>
          <cell r="B96">
            <v>900</v>
          </cell>
          <cell r="C96" t="str">
            <v>A.SBIHI TRAVEL ADVANCE</v>
          </cell>
        </row>
        <row r="97">
          <cell r="A97" t="str">
            <v>1603SEBC</v>
          </cell>
          <cell r="B97">
            <v>900</v>
          </cell>
          <cell r="C97" t="str">
            <v>A. SEBTI - PAID BY CO</v>
          </cell>
        </row>
        <row r="98">
          <cell r="A98" t="str">
            <v>1603SHIA</v>
          </cell>
          <cell r="B98">
            <v>900</v>
          </cell>
          <cell r="C98" t="str">
            <v>M.SHILI TRAVEL ADVANCE</v>
          </cell>
        </row>
        <row r="99">
          <cell r="A99" t="str">
            <v>1603SOUA</v>
          </cell>
          <cell r="B99">
            <v>900</v>
          </cell>
          <cell r="C99" t="str">
            <v>K. BEN SOUISSI - TRAVEL ADVANCE</v>
          </cell>
        </row>
        <row r="100">
          <cell r="A100" t="str">
            <v>1603TAOA</v>
          </cell>
          <cell r="B100">
            <v>900</v>
          </cell>
          <cell r="C100" t="str">
            <v>T.BOUSSAID - TRAVEL ADVANCE</v>
          </cell>
        </row>
        <row r="101">
          <cell r="A101" t="str">
            <v>1603TNAA</v>
          </cell>
          <cell r="B101">
            <v>900</v>
          </cell>
          <cell r="C101" t="str">
            <v>A.TNANI - TRAVEL ADVANCE</v>
          </cell>
        </row>
        <row r="102">
          <cell r="A102" t="str">
            <v>1603TNAC</v>
          </cell>
          <cell r="B102">
            <v>900</v>
          </cell>
          <cell r="C102" t="str">
            <v>A.TNANI  - PAID BY CO.</v>
          </cell>
        </row>
        <row r="103">
          <cell r="A103" t="str">
            <v>1603TOUA</v>
          </cell>
          <cell r="B103">
            <v>900</v>
          </cell>
          <cell r="C103" t="str">
            <v>R.EL TOUKHI . TRAVEL ADVANCE</v>
          </cell>
        </row>
        <row r="104">
          <cell r="A104" t="str">
            <v>1603TOUC</v>
          </cell>
          <cell r="B104">
            <v>900</v>
          </cell>
          <cell r="C104" t="str">
            <v>R.EL TOUKHI - PAID BY CO .</v>
          </cell>
        </row>
        <row r="105">
          <cell r="A105" t="str">
            <v>1603TRAA</v>
          </cell>
          <cell r="B105">
            <v>900</v>
          </cell>
          <cell r="C105" t="str">
            <v>J. TRABELSI - TRAVEL ADVANCE</v>
          </cell>
        </row>
        <row r="106">
          <cell r="A106" t="str">
            <v>1603TRAC</v>
          </cell>
          <cell r="B106">
            <v>900</v>
          </cell>
          <cell r="C106" t="str">
            <v>J. TRABELSI - PAID BY CO.</v>
          </cell>
        </row>
        <row r="107">
          <cell r="A107" t="str">
            <v>1603TRIA</v>
          </cell>
          <cell r="B107">
            <v>900</v>
          </cell>
          <cell r="C107" t="str">
            <v>A. TRIA - TRAVEL ADVANCE</v>
          </cell>
        </row>
        <row r="108">
          <cell r="A108" t="str">
            <v>1603TRIC</v>
          </cell>
          <cell r="B108">
            <v>900</v>
          </cell>
          <cell r="C108" t="str">
            <v>A. TRIA - PAID BY CO.</v>
          </cell>
        </row>
        <row r="109">
          <cell r="A109" t="str">
            <v>1603TUIA</v>
          </cell>
          <cell r="B109">
            <v>900</v>
          </cell>
          <cell r="C109" t="str">
            <v>K.TOUILEB . Travel Advance</v>
          </cell>
        </row>
        <row r="110">
          <cell r="A110" t="str">
            <v>1603TUIC</v>
          </cell>
          <cell r="B110">
            <v>900</v>
          </cell>
          <cell r="C110" t="str">
            <v>K.TOUILEB. PAID BY CO.</v>
          </cell>
        </row>
        <row r="111">
          <cell r="A111" t="str">
            <v>1603WADA</v>
          </cell>
          <cell r="B111">
            <v>900</v>
          </cell>
          <cell r="C111" t="str">
            <v>WADI - TRAVEL ADVANCE</v>
          </cell>
        </row>
        <row r="112">
          <cell r="A112" t="str">
            <v>1603WALA</v>
          </cell>
          <cell r="B112">
            <v>900</v>
          </cell>
          <cell r="C112" t="str">
            <v>WALID BEN ABDESSALEM-TRAVEL ADVAN</v>
          </cell>
        </row>
        <row r="113">
          <cell r="A113" t="str">
            <v>1603WALC</v>
          </cell>
          <cell r="B113">
            <v>900</v>
          </cell>
          <cell r="C113" t="str">
            <v>WALID BEN ABDESSALEM-PAID BY CO</v>
          </cell>
        </row>
        <row r="114">
          <cell r="A114" t="str">
            <v>1603YOUA</v>
          </cell>
          <cell r="B114">
            <v>900</v>
          </cell>
          <cell r="C114" t="str">
            <v>M. BEN YOUSSEF - TRAVEL ADVANCE</v>
          </cell>
        </row>
        <row r="115">
          <cell r="A115" t="str">
            <v>1603YOUC</v>
          </cell>
          <cell r="B115">
            <v>900</v>
          </cell>
          <cell r="C115" t="str">
            <v>M.BEN YOUSSEF - PAID BY CO.</v>
          </cell>
        </row>
        <row r="116">
          <cell r="A116" t="str">
            <v>1603ZIAA</v>
          </cell>
          <cell r="B116">
            <v>900</v>
          </cell>
          <cell r="C116" t="str">
            <v>ZIAD CHOUCHANE - TRAVEL ADVANCE</v>
          </cell>
        </row>
        <row r="117">
          <cell r="A117" t="str">
            <v>1603ZIAC</v>
          </cell>
          <cell r="B117">
            <v>900</v>
          </cell>
          <cell r="C117" t="str">
            <v>Z.CHOUCHANE PAID BY CO</v>
          </cell>
        </row>
        <row r="118">
          <cell r="A118" t="str">
            <v>1603ZITA</v>
          </cell>
          <cell r="B118">
            <v>900</v>
          </cell>
          <cell r="C118" t="str">
            <v>F.ZITOUNI TRAVEL ADVANCE</v>
          </cell>
        </row>
        <row r="119">
          <cell r="A119" t="str">
            <v>1603ZITC</v>
          </cell>
          <cell r="B119">
            <v>900</v>
          </cell>
          <cell r="C119" t="str">
            <v>F.ZITOUNI - PAID BY CO</v>
          </cell>
        </row>
        <row r="120">
          <cell r="A120">
            <v>1612</v>
          </cell>
          <cell r="B120">
            <v>650</v>
          </cell>
          <cell r="C120" t="str">
            <v>DEPOSITS</v>
          </cell>
        </row>
        <row r="121">
          <cell r="A121">
            <v>1612</v>
          </cell>
          <cell r="B121">
            <v>900</v>
          </cell>
          <cell r="C121" t="str">
            <v>DEPOSITS</v>
          </cell>
        </row>
        <row r="122">
          <cell r="A122" t="str">
            <v>_x000C_</v>
          </cell>
        </row>
        <row r="123">
          <cell r="A123" t="str">
            <v>Beverage</v>
          </cell>
          <cell r="B123" t="str">
            <v>Servi</v>
          </cell>
          <cell r="C123" t="str">
            <v>ces Tunisia                  List</v>
          </cell>
        </row>
        <row r="125">
          <cell r="B125" t="str">
            <v>Cost</v>
          </cell>
        </row>
        <row r="126">
          <cell r="A126" t="str">
            <v>Account</v>
          </cell>
          <cell r="B126" t="str">
            <v>Centr</v>
          </cell>
          <cell r="C126" t="str">
            <v>e</v>
          </cell>
        </row>
        <row r="127">
          <cell r="A127" t="str">
            <v>-------</v>
          </cell>
          <cell r="B127" t="str">
            <v>-----</v>
          </cell>
          <cell r="C127" t="str">
            <v>-</v>
          </cell>
        </row>
        <row r="129">
          <cell r="A129">
            <v>161201</v>
          </cell>
          <cell r="B129">
            <v>900</v>
          </cell>
          <cell r="C129" t="str">
            <v>DEPOSITS</v>
          </cell>
        </row>
        <row r="130">
          <cell r="A130">
            <v>1706</v>
          </cell>
          <cell r="B130">
            <v>650</v>
          </cell>
          <cell r="C130" t="str">
            <v>FURNITURE &amp; FIXTURES</v>
          </cell>
        </row>
        <row r="131">
          <cell r="A131">
            <v>1706</v>
          </cell>
          <cell r="B131">
            <v>900</v>
          </cell>
          <cell r="C131" t="str">
            <v>FURNITURE &amp; FIXTURES</v>
          </cell>
        </row>
        <row r="132">
          <cell r="A132">
            <v>170601</v>
          </cell>
          <cell r="B132">
            <v>900</v>
          </cell>
          <cell r="C132" t="str">
            <v>FURNITURE &amp; FIXTURES</v>
          </cell>
        </row>
        <row r="133">
          <cell r="A133">
            <v>1707</v>
          </cell>
          <cell r="B133">
            <v>900</v>
          </cell>
          <cell r="C133" t="str">
            <v>CARS</v>
          </cell>
        </row>
        <row r="134">
          <cell r="A134">
            <v>170701</v>
          </cell>
          <cell r="B134">
            <v>900</v>
          </cell>
          <cell r="C134" t="str">
            <v>CARS</v>
          </cell>
        </row>
        <row r="135">
          <cell r="A135">
            <v>1709</v>
          </cell>
          <cell r="B135">
            <v>900</v>
          </cell>
          <cell r="C135" t="str">
            <v>COMPUTER EQUIPMENT</v>
          </cell>
        </row>
        <row r="136">
          <cell r="A136">
            <v>170901</v>
          </cell>
          <cell r="B136">
            <v>900</v>
          </cell>
          <cell r="C136" t="str">
            <v>COMPUTER EQUIPMENT</v>
          </cell>
        </row>
        <row r="137">
          <cell r="A137">
            <v>1806</v>
          </cell>
          <cell r="B137">
            <v>900</v>
          </cell>
          <cell r="C137" t="str">
            <v>DEPRECIATION - FURNITURE</v>
          </cell>
        </row>
        <row r="138">
          <cell r="A138">
            <v>180601</v>
          </cell>
          <cell r="B138">
            <v>900</v>
          </cell>
          <cell r="C138" t="str">
            <v>DEPRECIATION - FURNITURE ALGERIA</v>
          </cell>
        </row>
        <row r="139">
          <cell r="A139">
            <v>1807</v>
          </cell>
          <cell r="B139">
            <v>900</v>
          </cell>
          <cell r="C139" t="str">
            <v>DEPRECIATION - CARS</v>
          </cell>
        </row>
        <row r="140">
          <cell r="A140">
            <v>180701</v>
          </cell>
          <cell r="B140">
            <v>900</v>
          </cell>
          <cell r="C140" t="str">
            <v>DEPRECIATION - CARS ALGERIA</v>
          </cell>
        </row>
        <row r="141">
          <cell r="A141">
            <v>1809</v>
          </cell>
          <cell r="B141">
            <v>900</v>
          </cell>
          <cell r="C141" t="str">
            <v>DEPRECIATION - COMPUTER EQUIPT</v>
          </cell>
        </row>
        <row r="142">
          <cell r="A142">
            <v>180901</v>
          </cell>
          <cell r="B142">
            <v>900</v>
          </cell>
          <cell r="C142" t="str">
            <v>DEPRECIATION - COMPUTER ALGERIA</v>
          </cell>
        </row>
        <row r="143">
          <cell r="A143">
            <v>2110</v>
          </cell>
          <cell r="C143" t="str">
            <v>ACCOUNTS PAYABLE</v>
          </cell>
        </row>
        <row r="144">
          <cell r="A144">
            <v>2222</v>
          </cell>
          <cell r="C144" t="str">
            <v>ACCRUED EXPENSE - GENERAL</v>
          </cell>
        </row>
        <row r="145">
          <cell r="A145">
            <v>222201</v>
          </cell>
          <cell r="C145" t="str">
            <v>ACCRUED EXPENSE - GENERAL</v>
          </cell>
        </row>
        <row r="146">
          <cell r="A146">
            <v>222202</v>
          </cell>
          <cell r="C146" t="str">
            <v>SOA ACCRUALS</v>
          </cell>
        </row>
        <row r="147">
          <cell r="A147">
            <v>2225</v>
          </cell>
          <cell r="B147">
            <v>900</v>
          </cell>
          <cell r="C147" t="str">
            <v>ACCRUED PAYROLLS</v>
          </cell>
        </row>
        <row r="148">
          <cell r="A148">
            <v>2241</v>
          </cell>
          <cell r="B148">
            <v>900</v>
          </cell>
          <cell r="C148" t="str">
            <v>PAYROLL TAXES WITHELD</v>
          </cell>
        </row>
        <row r="149">
          <cell r="A149">
            <v>224101</v>
          </cell>
          <cell r="B149">
            <v>900</v>
          </cell>
          <cell r="C149" t="str">
            <v>EMPLOYEES INSURANCE WITHELD</v>
          </cell>
        </row>
        <row r="150">
          <cell r="A150">
            <v>224102</v>
          </cell>
          <cell r="B150">
            <v>900</v>
          </cell>
          <cell r="C150" t="str">
            <v>EMPLOYEES-EXP-INSURANCE WITHHELD</v>
          </cell>
        </row>
        <row r="151">
          <cell r="A151">
            <v>2244</v>
          </cell>
          <cell r="B151">
            <v>900</v>
          </cell>
          <cell r="C151" t="str">
            <v>ACCRUED PAYROLL TAXES</v>
          </cell>
        </row>
        <row r="152">
          <cell r="A152">
            <v>224401</v>
          </cell>
          <cell r="B152">
            <v>900</v>
          </cell>
          <cell r="C152" t="str">
            <v>ACCRUED PAYROLL TAXES - AVC</v>
          </cell>
        </row>
        <row r="153">
          <cell r="A153">
            <v>224402</v>
          </cell>
          <cell r="B153">
            <v>900</v>
          </cell>
          <cell r="C153" t="str">
            <v>ACCRUED PAYROLL TAXES-Loan</v>
          </cell>
        </row>
        <row r="154">
          <cell r="A154">
            <v>2246</v>
          </cell>
          <cell r="B154">
            <v>900</v>
          </cell>
          <cell r="C154" t="str">
            <v>WITHOLDING TAX</v>
          </cell>
        </row>
        <row r="155">
          <cell r="A155">
            <v>23341000</v>
          </cell>
          <cell r="B155">
            <v>900</v>
          </cell>
          <cell r="C155" t="str">
            <v>C-C ATLANTA CURRENT ACCOUNT $</v>
          </cell>
        </row>
        <row r="156">
          <cell r="A156">
            <v>23341005</v>
          </cell>
          <cell r="B156">
            <v>900</v>
          </cell>
          <cell r="C156" t="str">
            <v>C-C GULF CURRENT A/C $</v>
          </cell>
        </row>
        <row r="157">
          <cell r="A157">
            <v>23341011</v>
          </cell>
          <cell r="B157">
            <v>900</v>
          </cell>
          <cell r="C157" t="str">
            <v>WEST AFRICA LOCATION</v>
          </cell>
        </row>
        <row r="158">
          <cell r="A158">
            <v>23341020</v>
          </cell>
          <cell r="B158">
            <v>900</v>
          </cell>
          <cell r="C158" t="str">
            <v>C-C MIDDLE EAST CURRENT A/C $</v>
          </cell>
        </row>
        <row r="159">
          <cell r="A159">
            <v>23341021</v>
          </cell>
          <cell r="B159">
            <v>900</v>
          </cell>
          <cell r="C159" t="str">
            <v>ALGERIA ACCOUNT</v>
          </cell>
        </row>
        <row r="160">
          <cell r="A160">
            <v>23341043</v>
          </cell>
          <cell r="B160">
            <v>900</v>
          </cell>
          <cell r="C160" t="str">
            <v>SOFT DRINK SERVICES - LEBANON</v>
          </cell>
        </row>
        <row r="161">
          <cell r="A161">
            <v>23341104</v>
          </cell>
          <cell r="B161">
            <v>900</v>
          </cell>
          <cell r="C161" t="str">
            <v>COCA-COLA MAROC</v>
          </cell>
        </row>
        <row r="162">
          <cell r="A162">
            <v>23341500</v>
          </cell>
          <cell r="B162">
            <v>900</v>
          </cell>
          <cell r="C162" t="str">
            <v>RPSI - CURRENT A/C $</v>
          </cell>
        </row>
        <row r="163">
          <cell r="A163">
            <v>23341512</v>
          </cell>
          <cell r="B163">
            <v>900</v>
          </cell>
          <cell r="C163" t="str">
            <v>NIGERIA LOCATION</v>
          </cell>
        </row>
        <row r="164">
          <cell r="A164">
            <v>23341519</v>
          </cell>
          <cell r="B164">
            <v>900</v>
          </cell>
          <cell r="C164" t="str">
            <v>SOUTH AFRICA</v>
          </cell>
        </row>
        <row r="165">
          <cell r="A165">
            <v>23341612</v>
          </cell>
          <cell r="B165">
            <v>900</v>
          </cell>
          <cell r="C165" t="str">
            <v>AIL-CAIRO CURRENT A/C $</v>
          </cell>
        </row>
        <row r="166">
          <cell r="A166">
            <v>23341678</v>
          </cell>
          <cell r="B166">
            <v>900</v>
          </cell>
          <cell r="C166" t="str">
            <v>COCA-COLA MIDI</v>
          </cell>
        </row>
        <row r="167">
          <cell r="A167">
            <v>23341691</v>
          </cell>
          <cell r="B167">
            <v>900</v>
          </cell>
          <cell r="C167" t="str">
            <v>COCA-COLA NEAR EAST</v>
          </cell>
        </row>
        <row r="168">
          <cell r="A168">
            <v>23341693</v>
          </cell>
          <cell r="B168">
            <v>900</v>
          </cell>
          <cell r="C168" t="str">
            <v>SOFT DRINK SERVICES CURRENT A/C $</v>
          </cell>
        </row>
        <row r="169">
          <cell r="A169">
            <v>23341742</v>
          </cell>
          <cell r="B169">
            <v>900</v>
          </cell>
          <cell r="C169" t="str">
            <v>Coca-Cola China</v>
          </cell>
        </row>
        <row r="170">
          <cell r="A170">
            <v>23343124</v>
          </cell>
          <cell r="B170">
            <v>900</v>
          </cell>
          <cell r="C170" t="str">
            <v>SUDAN</v>
          </cell>
        </row>
        <row r="171">
          <cell r="A171">
            <v>2434</v>
          </cell>
          <cell r="B171">
            <v>900</v>
          </cell>
          <cell r="C171" t="str">
            <v>INTER_COMPANY SUSPENSE</v>
          </cell>
        </row>
        <row r="172">
          <cell r="A172">
            <v>28101000</v>
          </cell>
          <cell r="B172">
            <v>900</v>
          </cell>
          <cell r="C172" t="str">
            <v>CAPITAL - TCCEC</v>
          </cell>
        </row>
        <row r="173">
          <cell r="A173">
            <v>28101500</v>
          </cell>
          <cell r="B173">
            <v>900</v>
          </cell>
          <cell r="C173" t="str">
            <v>CAPITAL - RPSInc.</v>
          </cell>
        </row>
        <row r="174">
          <cell r="A174">
            <v>2960</v>
          </cell>
          <cell r="C174" t="str">
            <v>RETAINED EARNINGS</v>
          </cell>
        </row>
        <row r="175">
          <cell r="A175">
            <v>7003</v>
          </cell>
          <cell r="B175">
            <v>700</v>
          </cell>
          <cell r="C175" t="str">
            <v>INTEREST INCOME -OTHER</v>
          </cell>
        </row>
        <row r="176">
          <cell r="A176">
            <v>7009</v>
          </cell>
          <cell r="B176">
            <v>700</v>
          </cell>
          <cell r="C176" t="str">
            <v>FEES &amp; COMMISSIONS INCOME</v>
          </cell>
        </row>
        <row r="177">
          <cell r="A177">
            <v>7009</v>
          </cell>
          <cell r="B177">
            <v>710</v>
          </cell>
          <cell r="C177" t="str">
            <v>FEES &amp; COMMISSIONS INCOME</v>
          </cell>
        </row>
        <row r="178">
          <cell r="A178">
            <v>7012</v>
          </cell>
          <cell r="B178">
            <v>700</v>
          </cell>
          <cell r="C178" t="str">
            <v>SALE OF FIXED ASSETS</v>
          </cell>
        </row>
        <row r="179">
          <cell r="A179">
            <v>701201</v>
          </cell>
          <cell r="B179">
            <v>700</v>
          </cell>
          <cell r="C179" t="str">
            <v>SALES OF FIXED ASSETS-ALGERIA</v>
          </cell>
        </row>
        <row r="180">
          <cell r="A180">
            <v>7014</v>
          </cell>
          <cell r="C180" t="str">
            <v>GAIN ON EXCHANGE</v>
          </cell>
        </row>
        <row r="181">
          <cell r="A181">
            <v>7014</v>
          </cell>
          <cell r="B181">
            <v>700</v>
          </cell>
          <cell r="C181" t="str">
            <v>GAIN ON EXCHANGE</v>
          </cell>
        </row>
        <row r="182">
          <cell r="A182">
            <v>701401</v>
          </cell>
          <cell r="B182">
            <v>700</v>
          </cell>
          <cell r="C182" t="str">
            <v>GAIN ON EXCHANGE ALGERIA</v>
          </cell>
        </row>
        <row r="183">
          <cell r="A183" t="str">
            <v>_x000C_</v>
          </cell>
        </row>
        <row r="184">
          <cell r="A184" t="str">
            <v>Beverage</v>
          </cell>
          <cell r="B184" t="str">
            <v>Servi</v>
          </cell>
          <cell r="C184" t="str">
            <v>ces Tunisia                  List</v>
          </cell>
        </row>
        <row r="186">
          <cell r="B186" t="str">
            <v>Cost</v>
          </cell>
        </row>
        <row r="187">
          <cell r="A187" t="str">
            <v>Account</v>
          </cell>
          <cell r="B187" t="str">
            <v>Centr</v>
          </cell>
          <cell r="C187" t="str">
            <v>e</v>
          </cell>
        </row>
        <row r="188">
          <cell r="A188" t="str">
            <v>-------</v>
          </cell>
          <cell r="B188" t="str">
            <v>-----</v>
          </cell>
          <cell r="C188" t="str">
            <v>-</v>
          </cell>
        </row>
        <row r="190">
          <cell r="A190">
            <v>701402</v>
          </cell>
          <cell r="B190">
            <v>700</v>
          </cell>
          <cell r="C190" t="str">
            <v>GAIN/LOSS ON EXCHANGE</v>
          </cell>
        </row>
        <row r="191">
          <cell r="A191">
            <v>7016</v>
          </cell>
          <cell r="B191">
            <v>700</v>
          </cell>
          <cell r="C191" t="str">
            <v>Nonoperating Additions to Income</v>
          </cell>
        </row>
        <row r="192">
          <cell r="A192">
            <v>8011</v>
          </cell>
          <cell r="B192">
            <v>100</v>
          </cell>
          <cell r="C192" t="str">
            <v>SALARIES AND WAGES</v>
          </cell>
        </row>
        <row r="193">
          <cell r="A193">
            <v>8011</v>
          </cell>
          <cell r="B193">
            <v>150</v>
          </cell>
          <cell r="C193" t="str">
            <v>SALARIES AND WAGES</v>
          </cell>
        </row>
        <row r="194">
          <cell r="A194">
            <v>8011</v>
          </cell>
          <cell r="B194">
            <v>200</v>
          </cell>
          <cell r="C194" t="str">
            <v>SALARIES AND WAGES</v>
          </cell>
        </row>
        <row r="195">
          <cell r="A195">
            <v>8011</v>
          </cell>
          <cell r="B195">
            <v>300</v>
          </cell>
          <cell r="C195" t="str">
            <v>SALARIES AND WAGES</v>
          </cell>
        </row>
        <row r="196">
          <cell r="A196">
            <v>8011</v>
          </cell>
          <cell r="B196">
            <v>600</v>
          </cell>
          <cell r="C196" t="str">
            <v>SALARIES AND WAGES</v>
          </cell>
        </row>
        <row r="197">
          <cell r="A197">
            <v>8011</v>
          </cell>
          <cell r="B197">
            <v>650</v>
          </cell>
          <cell r="C197" t="str">
            <v>SALARIES AND WAGES</v>
          </cell>
        </row>
        <row r="198">
          <cell r="A198">
            <v>8011</v>
          </cell>
          <cell r="B198">
            <v>660</v>
          </cell>
          <cell r="C198" t="str">
            <v>SALARIES AND WAGES</v>
          </cell>
        </row>
        <row r="199">
          <cell r="A199">
            <v>8011</v>
          </cell>
          <cell r="B199">
            <v>670</v>
          </cell>
          <cell r="C199" t="str">
            <v>SALARIES AND WAGES</v>
          </cell>
        </row>
        <row r="200">
          <cell r="A200">
            <v>8011</v>
          </cell>
          <cell r="B200">
            <v>680</v>
          </cell>
          <cell r="C200" t="str">
            <v>SALARIES AND WAGES</v>
          </cell>
        </row>
        <row r="201">
          <cell r="A201">
            <v>8011</v>
          </cell>
          <cell r="B201">
            <v>690</v>
          </cell>
          <cell r="C201" t="str">
            <v>SALARIES AND WAGES</v>
          </cell>
        </row>
        <row r="202">
          <cell r="A202">
            <v>8011</v>
          </cell>
          <cell r="B202">
            <v>800</v>
          </cell>
          <cell r="C202" t="str">
            <v>SALARIES AND WAGES</v>
          </cell>
        </row>
        <row r="203">
          <cell r="A203" t="str">
            <v>8011A</v>
          </cell>
          <cell r="B203">
            <v>100</v>
          </cell>
          <cell r="C203" t="str">
            <v>SALARIES &amp; WAGES</v>
          </cell>
        </row>
        <row r="204">
          <cell r="A204" t="str">
            <v>8011A</v>
          </cell>
          <cell r="B204">
            <v>200</v>
          </cell>
          <cell r="C204" t="str">
            <v>SALARIES &amp; WAGES</v>
          </cell>
        </row>
        <row r="205">
          <cell r="A205" t="str">
            <v>8011A</v>
          </cell>
          <cell r="B205">
            <v>300</v>
          </cell>
          <cell r="C205" t="str">
            <v>SALARIES &amp; WAGES</v>
          </cell>
        </row>
        <row r="206">
          <cell r="A206">
            <v>8012</v>
          </cell>
          <cell r="B206">
            <v>100</v>
          </cell>
          <cell r="C206" t="str">
            <v>SALARY EXPENSE CLEARANCE</v>
          </cell>
        </row>
        <row r="207">
          <cell r="A207">
            <v>8015</v>
          </cell>
          <cell r="B207">
            <v>100</v>
          </cell>
          <cell r="C207" t="str">
            <v>CONTRACT LABOUR EXPENSE</v>
          </cell>
        </row>
        <row r="208">
          <cell r="A208">
            <v>8015</v>
          </cell>
          <cell r="B208">
            <v>200</v>
          </cell>
          <cell r="C208" t="str">
            <v>CONTRACT LABOUR EXPENSE</v>
          </cell>
        </row>
        <row r="209">
          <cell r="A209">
            <v>8015</v>
          </cell>
          <cell r="B209">
            <v>300</v>
          </cell>
          <cell r="C209" t="str">
            <v>CONTRACT LABOUR EXPENSE</v>
          </cell>
        </row>
        <row r="210">
          <cell r="A210">
            <v>8015</v>
          </cell>
          <cell r="B210">
            <v>650</v>
          </cell>
          <cell r="C210" t="str">
            <v>CONTRACT LABOUR EXPENSE</v>
          </cell>
        </row>
        <row r="211">
          <cell r="A211">
            <v>8021</v>
          </cell>
          <cell r="B211">
            <v>100</v>
          </cell>
          <cell r="C211" t="str">
            <v>Consulting Services</v>
          </cell>
        </row>
        <row r="212">
          <cell r="A212">
            <v>8021</v>
          </cell>
          <cell r="B212">
            <v>150</v>
          </cell>
          <cell r="C212" t="str">
            <v>Consulting Services</v>
          </cell>
        </row>
        <row r="213">
          <cell r="A213">
            <v>8021</v>
          </cell>
          <cell r="B213">
            <v>200</v>
          </cell>
          <cell r="C213" t="str">
            <v>Consulting Services</v>
          </cell>
        </row>
        <row r="214">
          <cell r="A214">
            <v>8021</v>
          </cell>
          <cell r="B214">
            <v>300</v>
          </cell>
          <cell r="C214" t="str">
            <v>Consulting Services</v>
          </cell>
        </row>
        <row r="215">
          <cell r="A215">
            <v>8021</v>
          </cell>
          <cell r="B215">
            <v>600</v>
          </cell>
          <cell r="C215" t="str">
            <v>Consulting Services</v>
          </cell>
        </row>
        <row r="216">
          <cell r="A216">
            <v>8021</v>
          </cell>
          <cell r="B216">
            <v>650</v>
          </cell>
          <cell r="C216" t="str">
            <v>Consulting Services</v>
          </cell>
        </row>
        <row r="217">
          <cell r="A217">
            <v>8021</v>
          </cell>
          <cell r="B217">
            <v>660</v>
          </cell>
          <cell r="C217" t="str">
            <v>Consulting Services</v>
          </cell>
        </row>
        <row r="218">
          <cell r="A218">
            <v>8022</v>
          </cell>
          <cell r="B218">
            <v>100</v>
          </cell>
          <cell r="C218" t="str">
            <v>Non-Consulting Services - NEW</v>
          </cell>
        </row>
        <row r="219">
          <cell r="A219">
            <v>8022</v>
          </cell>
          <cell r="B219">
            <v>200</v>
          </cell>
          <cell r="C219" t="str">
            <v>Non-Consulting Services -  NEW</v>
          </cell>
        </row>
        <row r="220">
          <cell r="A220">
            <v>8022</v>
          </cell>
          <cell r="B220">
            <v>300</v>
          </cell>
          <cell r="C220" t="str">
            <v>Non-Consulting Services - NEW</v>
          </cell>
        </row>
        <row r="221">
          <cell r="A221">
            <v>8022</v>
          </cell>
          <cell r="B221">
            <v>600</v>
          </cell>
          <cell r="C221" t="str">
            <v>Non-Consulting Services - NEW</v>
          </cell>
        </row>
        <row r="222">
          <cell r="A222">
            <v>8022</v>
          </cell>
          <cell r="B222">
            <v>650</v>
          </cell>
          <cell r="C222" t="str">
            <v>Non-Consulting Services - NEW</v>
          </cell>
        </row>
        <row r="223">
          <cell r="A223">
            <v>8022</v>
          </cell>
          <cell r="B223">
            <v>660</v>
          </cell>
          <cell r="C223" t="str">
            <v>Non-Consulting Services - NEW</v>
          </cell>
        </row>
        <row r="224">
          <cell r="A224">
            <v>8022</v>
          </cell>
          <cell r="B224">
            <v>680</v>
          </cell>
          <cell r="C224" t="str">
            <v>Non-Consulting Services - NEW</v>
          </cell>
        </row>
        <row r="225">
          <cell r="A225">
            <v>8023</v>
          </cell>
          <cell r="B225">
            <v>100</v>
          </cell>
          <cell r="C225" t="str">
            <v>Non-Consulting Services -GLOB</v>
          </cell>
        </row>
        <row r="226">
          <cell r="A226">
            <v>8023</v>
          </cell>
          <cell r="B226">
            <v>150</v>
          </cell>
          <cell r="C226" t="str">
            <v>Non-Consulting Services -GLOB</v>
          </cell>
        </row>
        <row r="227">
          <cell r="A227">
            <v>8023</v>
          </cell>
          <cell r="B227">
            <v>200</v>
          </cell>
          <cell r="C227" t="str">
            <v>Non-Consulting Services -GLOB</v>
          </cell>
        </row>
        <row r="228">
          <cell r="A228">
            <v>8023</v>
          </cell>
          <cell r="B228">
            <v>300</v>
          </cell>
          <cell r="C228" t="str">
            <v>Non-Consulting Services -GLOB</v>
          </cell>
        </row>
        <row r="229">
          <cell r="A229">
            <v>8023</v>
          </cell>
          <cell r="B229">
            <v>600</v>
          </cell>
          <cell r="C229" t="str">
            <v>Non-Consulting Services -GLOB</v>
          </cell>
        </row>
        <row r="230">
          <cell r="A230">
            <v>8023</v>
          </cell>
          <cell r="B230">
            <v>650</v>
          </cell>
          <cell r="C230" t="str">
            <v>Non-Consulting Services -GLOB</v>
          </cell>
        </row>
        <row r="231">
          <cell r="A231">
            <v>8023</v>
          </cell>
          <cell r="B231">
            <v>660</v>
          </cell>
          <cell r="C231" t="str">
            <v>Non-Consulting Services -GLOB</v>
          </cell>
        </row>
        <row r="232">
          <cell r="A232">
            <v>8031</v>
          </cell>
          <cell r="B232">
            <v>100</v>
          </cell>
          <cell r="C232" t="str">
            <v>PAYROLL TAXES</v>
          </cell>
        </row>
        <row r="233">
          <cell r="A233">
            <v>8031</v>
          </cell>
          <cell r="B233">
            <v>150</v>
          </cell>
          <cell r="C233" t="str">
            <v>PAYROLL TAXES</v>
          </cell>
        </row>
        <row r="234">
          <cell r="A234">
            <v>8031</v>
          </cell>
          <cell r="B234">
            <v>200</v>
          </cell>
          <cell r="C234" t="str">
            <v>PAYROLL TAXES</v>
          </cell>
        </row>
        <row r="235">
          <cell r="A235">
            <v>8031</v>
          </cell>
          <cell r="B235">
            <v>300</v>
          </cell>
          <cell r="C235" t="str">
            <v>PAYROLL TAXES</v>
          </cell>
        </row>
        <row r="236">
          <cell r="A236">
            <v>8031</v>
          </cell>
          <cell r="B236">
            <v>600</v>
          </cell>
          <cell r="C236" t="str">
            <v>PAYROLL TAXES</v>
          </cell>
        </row>
        <row r="237">
          <cell r="A237">
            <v>8031</v>
          </cell>
          <cell r="B237">
            <v>650</v>
          </cell>
          <cell r="C237" t="str">
            <v>PAYROLL TAXES</v>
          </cell>
        </row>
        <row r="238">
          <cell r="A238">
            <v>8031</v>
          </cell>
          <cell r="B238">
            <v>660</v>
          </cell>
          <cell r="C238" t="str">
            <v>PAYROLL TAXES</v>
          </cell>
        </row>
        <row r="239">
          <cell r="A239">
            <v>8031</v>
          </cell>
          <cell r="B239">
            <v>680</v>
          </cell>
          <cell r="C239" t="str">
            <v>PAYROLL TAXES</v>
          </cell>
        </row>
        <row r="240">
          <cell r="A240">
            <v>8031</v>
          </cell>
          <cell r="B240">
            <v>800</v>
          </cell>
          <cell r="C240" t="str">
            <v>PAYROLL TAXES</v>
          </cell>
        </row>
        <row r="241">
          <cell r="A241">
            <v>803101</v>
          </cell>
          <cell r="B241">
            <v>100</v>
          </cell>
          <cell r="C241" t="str">
            <v>PAYROLL TAXES - AVC</v>
          </cell>
        </row>
        <row r="242">
          <cell r="A242">
            <v>803101</v>
          </cell>
          <cell r="B242">
            <v>200</v>
          </cell>
          <cell r="C242" t="str">
            <v>PAYROLL TAXES - AVC</v>
          </cell>
        </row>
        <row r="243">
          <cell r="A243">
            <v>803101</v>
          </cell>
          <cell r="B243">
            <v>300</v>
          </cell>
          <cell r="C243" t="str">
            <v>PAYROLL TAXES - AVC</v>
          </cell>
        </row>
        <row r="244">
          <cell r="A244" t="str">
            <v>_x000C_</v>
          </cell>
        </row>
        <row r="245">
          <cell r="A245" t="str">
            <v>Beverage</v>
          </cell>
          <cell r="B245" t="str">
            <v>Servi</v>
          </cell>
          <cell r="C245" t="str">
            <v>ces Tunisia                  List</v>
          </cell>
        </row>
        <row r="247">
          <cell r="B247" t="str">
            <v>Cost</v>
          </cell>
        </row>
        <row r="248">
          <cell r="A248" t="str">
            <v>Account</v>
          </cell>
          <cell r="B248" t="str">
            <v>Centr</v>
          </cell>
          <cell r="C248" t="str">
            <v>e</v>
          </cell>
        </row>
        <row r="249">
          <cell r="A249" t="str">
            <v>-------</v>
          </cell>
          <cell r="B249" t="str">
            <v>-----</v>
          </cell>
          <cell r="C249" t="str">
            <v>-</v>
          </cell>
        </row>
        <row r="251">
          <cell r="A251">
            <v>803101</v>
          </cell>
          <cell r="B251">
            <v>600</v>
          </cell>
          <cell r="C251" t="str">
            <v>PAYROLL TAXES - AVC</v>
          </cell>
        </row>
        <row r="252">
          <cell r="A252">
            <v>803101</v>
          </cell>
          <cell r="B252">
            <v>660</v>
          </cell>
          <cell r="C252" t="str">
            <v>PAYROLL TAXES - AVC</v>
          </cell>
        </row>
        <row r="253">
          <cell r="A253">
            <v>803101</v>
          </cell>
          <cell r="B253">
            <v>800</v>
          </cell>
          <cell r="C253" t="str">
            <v>PAYROLL TAXES - AVC</v>
          </cell>
        </row>
        <row r="254">
          <cell r="A254" t="str">
            <v>8031A</v>
          </cell>
          <cell r="B254">
            <v>100</v>
          </cell>
          <cell r="C254" t="str">
            <v>PAYROLL TAXES</v>
          </cell>
        </row>
        <row r="255">
          <cell r="A255" t="str">
            <v>8031A</v>
          </cell>
          <cell r="B255">
            <v>200</v>
          </cell>
          <cell r="C255" t="str">
            <v>PAYROLL TAXES</v>
          </cell>
        </row>
        <row r="256">
          <cell r="A256" t="str">
            <v>8031A</v>
          </cell>
          <cell r="B256">
            <v>300</v>
          </cell>
          <cell r="C256" t="str">
            <v>PAYROLL TAXES</v>
          </cell>
        </row>
        <row r="257">
          <cell r="A257">
            <v>8033</v>
          </cell>
          <cell r="B257">
            <v>100</v>
          </cell>
          <cell r="C257" t="str">
            <v>PENSION CONTRIBUTIONS</v>
          </cell>
        </row>
        <row r="258">
          <cell r="A258">
            <v>8033</v>
          </cell>
          <cell r="B258">
            <v>200</v>
          </cell>
          <cell r="C258" t="str">
            <v>PENSION CONTRIBUTIONS</v>
          </cell>
        </row>
        <row r="259">
          <cell r="A259">
            <v>8033</v>
          </cell>
          <cell r="B259">
            <v>600</v>
          </cell>
          <cell r="C259" t="str">
            <v>PENSION CONTRIBUTIONS</v>
          </cell>
        </row>
        <row r="260">
          <cell r="A260">
            <v>8033</v>
          </cell>
          <cell r="B260">
            <v>610</v>
          </cell>
          <cell r="C260" t="str">
            <v>PENSION CONTRIBUTIONS</v>
          </cell>
        </row>
        <row r="261">
          <cell r="A261">
            <v>8033</v>
          </cell>
          <cell r="B261">
            <v>650</v>
          </cell>
          <cell r="C261" t="str">
            <v>PENSION CONTRIBUTIONS</v>
          </cell>
        </row>
        <row r="262">
          <cell r="A262">
            <v>8035</v>
          </cell>
          <cell r="B262">
            <v>100</v>
          </cell>
          <cell r="C262" t="str">
            <v>EMP.HOUSING COSTS+ UTILITIES</v>
          </cell>
        </row>
        <row r="263">
          <cell r="A263">
            <v>8035</v>
          </cell>
          <cell r="B263">
            <v>150</v>
          </cell>
          <cell r="C263" t="str">
            <v>EMP.HOUSING COSTS+ UTILITIES</v>
          </cell>
        </row>
        <row r="264">
          <cell r="A264">
            <v>8035</v>
          </cell>
          <cell r="B264">
            <v>200</v>
          </cell>
          <cell r="C264" t="str">
            <v>EMP.HOUSING COSTS+ UTILITIES</v>
          </cell>
        </row>
        <row r="265">
          <cell r="A265">
            <v>8035</v>
          </cell>
          <cell r="B265">
            <v>300</v>
          </cell>
          <cell r="C265" t="str">
            <v>EMP.HOUSING COSTS+ UTILITIES</v>
          </cell>
        </row>
        <row r="266">
          <cell r="A266">
            <v>8035</v>
          </cell>
          <cell r="B266">
            <v>600</v>
          </cell>
          <cell r="C266" t="str">
            <v>EMP.HOUSING COSTS+ UTILITIES</v>
          </cell>
        </row>
        <row r="267">
          <cell r="A267">
            <v>8035</v>
          </cell>
          <cell r="B267">
            <v>610</v>
          </cell>
          <cell r="C267" t="str">
            <v>EMP.HOUSING COSTS+ UTILITIES</v>
          </cell>
        </row>
        <row r="268">
          <cell r="A268">
            <v>8035</v>
          </cell>
          <cell r="B268">
            <v>650</v>
          </cell>
          <cell r="C268" t="str">
            <v>EMP.HOUSING COSTS+ UTILITIES</v>
          </cell>
        </row>
        <row r="269">
          <cell r="A269">
            <v>8035</v>
          </cell>
          <cell r="B269">
            <v>660</v>
          </cell>
          <cell r="C269" t="str">
            <v>EMP.HOUSING COSTS+ UTILITIES</v>
          </cell>
        </row>
        <row r="270">
          <cell r="A270">
            <v>8035</v>
          </cell>
          <cell r="B270">
            <v>680</v>
          </cell>
          <cell r="C270" t="str">
            <v>EMP.HOUSING COSTS+ UTILITIES</v>
          </cell>
        </row>
        <row r="271">
          <cell r="A271">
            <v>803501</v>
          </cell>
          <cell r="B271">
            <v>100</v>
          </cell>
          <cell r="C271" t="str">
            <v>EMP BEN-HSG COSTS + UTILITIES</v>
          </cell>
        </row>
        <row r="272">
          <cell r="A272">
            <v>803501</v>
          </cell>
          <cell r="B272">
            <v>150</v>
          </cell>
          <cell r="C272" t="str">
            <v>EMP BEN-HSG COSTS + UTILITIES</v>
          </cell>
        </row>
        <row r="273">
          <cell r="A273">
            <v>803501</v>
          </cell>
          <cell r="B273">
            <v>200</v>
          </cell>
          <cell r="C273" t="str">
            <v>EMP BEN-HSG COSTS + UTILITIES</v>
          </cell>
        </row>
        <row r="274">
          <cell r="A274">
            <v>803501</v>
          </cell>
          <cell r="B274">
            <v>300</v>
          </cell>
          <cell r="C274" t="str">
            <v>EMP BEN-HSG COSTS + UTILITIES</v>
          </cell>
        </row>
        <row r="275">
          <cell r="A275">
            <v>803501</v>
          </cell>
          <cell r="B275">
            <v>600</v>
          </cell>
          <cell r="C275" t="str">
            <v>EMP BEN-HSG COSTS + UTILITIES</v>
          </cell>
        </row>
        <row r="276">
          <cell r="A276">
            <v>803501</v>
          </cell>
          <cell r="B276">
            <v>650</v>
          </cell>
          <cell r="C276" t="str">
            <v>EMP BEN-HSG COSTS + UTILITIES</v>
          </cell>
        </row>
        <row r="277">
          <cell r="A277">
            <v>803501</v>
          </cell>
          <cell r="B277">
            <v>660</v>
          </cell>
          <cell r="C277" t="str">
            <v>EMP BEN-HSG COSTS + UTILITIES</v>
          </cell>
        </row>
        <row r="278">
          <cell r="A278">
            <v>803501</v>
          </cell>
          <cell r="B278">
            <v>680</v>
          </cell>
          <cell r="C278" t="str">
            <v>EMP BEN-HSG COSTS + UTILITIES</v>
          </cell>
        </row>
        <row r="279">
          <cell r="A279">
            <v>8037</v>
          </cell>
          <cell r="B279">
            <v>100</v>
          </cell>
          <cell r="C279" t="str">
            <v>STAFF CATERING</v>
          </cell>
        </row>
        <row r="280">
          <cell r="A280">
            <v>8037</v>
          </cell>
          <cell r="B280">
            <v>150</v>
          </cell>
          <cell r="C280" t="str">
            <v>STAFF CATERING</v>
          </cell>
        </row>
        <row r="281">
          <cell r="A281">
            <v>8037</v>
          </cell>
          <cell r="B281">
            <v>300</v>
          </cell>
          <cell r="C281" t="str">
            <v>STAFF CATERING</v>
          </cell>
        </row>
        <row r="282">
          <cell r="A282">
            <v>8037</v>
          </cell>
          <cell r="B282">
            <v>650</v>
          </cell>
          <cell r="C282" t="str">
            <v>STAFF CATERING</v>
          </cell>
        </row>
        <row r="283">
          <cell r="A283">
            <v>8037</v>
          </cell>
          <cell r="B283">
            <v>660</v>
          </cell>
          <cell r="C283" t="str">
            <v>STAFF CATERING</v>
          </cell>
        </row>
        <row r="284">
          <cell r="A284">
            <v>8038</v>
          </cell>
          <cell r="B284">
            <v>100</v>
          </cell>
          <cell r="C284" t="str">
            <v>OFFICE BEVERAGES</v>
          </cell>
        </row>
        <row r="285">
          <cell r="A285">
            <v>8038</v>
          </cell>
          <cell r="B285">
            <v>150</v>
          </cell>
          <cell r="C285" t="str">
            <v>OFFICE BEVERAGES</v>
          </cell>
        </row>
        <row r="286">
          <cell r="A286">
            <v>8038</v>
          </cell>
          <cell r="B286">
            <v>600</v>
          </cell>
          <cell r="C286" t="str">
            <v>OFFICE BEVERAGES</v>
          </cell>
        </row>
        <row r="287">
          <cell r="A287">
            <v>8038</v>
          </cell>
          <cell r="B287">
            <v>650</v>
          </cell>
          <cell r="C287" t="str">
            <v>OFFICE BEVERAGES</v>
          </cell>
        </row>
        <row r="288">
          <cell r="A288">
            <v>8038</v>
          </cell>
          <cell r="B288">
            <v>660</v>
          </cell>
          <cell r="C288" t="str">
            <v>OFFICE BEVERAGES</v>
          </cell>
        </row>
        <row r="289">
          <cell r="A289">
            <v>8039</v>
          </cell>
          <cell r="B289">
            <v>100</v>
          </cell>
          <cell r="C289" t="str">
            <v>SICK SCHEME/EMPLOYEE BENEFITS</v>
          </cell>
        </row>
        <row r="290">
          <cell r="A290">
            <v>8039</v>
          </cell>
          <cell r="B290">
            <v>200</v>
          </cell>
          <cell r="C290" t="str">
            <v>SICK SCHEME/EMPLOYEE BENEFITS</v>
          </cell>
        </row>
        <row r="291">
          <cell r="A291">
            <v>8039</v>
          </cell>
          <cell r="B291">
            <v>300</v>
          </cell>
          <cell r="C291" t="str">
            <v>SICK SCHEME/EMPLOYEE BENEFITS</v>
          </cell>
        </row>
        <row r="292">
          <cell r="A292">
            <v>8039</v>
          </cell>
          <cell r="B292">
            <v>600</v>
          </cell>
          <cell r="C292" t="str">
            <v>SICK SCHEME/EMPLOYEE BENEFITS</v>
          </cell>
        </row>
        <row r="293">
          <cell r="A293">
            <v>8039</v>
          </cell>
          <cell r="B293">
            <v>650</v>
          </cell>
          <cell r="C293" t="str">
            <v>SICK SCHEME/EMPLOYEE BENEFITS</v>
          </cell>
        </row>
        <row r="294">
          <cell r="A294">
            <v>8039</v>
          </cell>
          <cell r="B294">
            <v>660</v>
          </cell>
          <cell r="C294" t="str">
            <v>SICK SCHEME/EMPLOYEE BENEFITS</v>
          </cell>
        </row>
        <row r="295">
          <cell r="A295">
            <v>8039</v>
          </cell>
          <cell r="B295">
            <v>680</v>
          </cell>
          <cell r="C295" t="str">
            <v>SICK SCHEME/EMPLOYEE BENEFITS</v>
          </cell>
        </row>
        <row r="296">
          <cell r="A296">
            <v>803901</v>
          </cell>
          <cell r="B296">
            <v>100</v>
          </cell>
          <cell r="C296" t="str">
            <v>EMPLOYEE BENEFITS HOME LEAVE</v>
          </cell>
        </row>
        <row r="297">
          <cell r="A297">
            <v>803901</v>
          </cell>
          <cell r="B297">
            <v>150</v>
          </cell>
          <cell r="C297" t="str">
            <v>EMPLOYEE BENEFITS HOME LEAVE</v>
          </cell>
        </row>
        <row r="298">
          <cell r="A298">
            <v>803901</v>
          </cell>
          <cell r="B298">
            <v>200</v>
          </cell>
          <cell r="C298" t="str">
            <v>EMPLOYEE BENEFITS</v>
          </cell>
        </row>
        <row r="299">
          <cell r="A299">
            <v>803901</v>
          </cell>
          <cell r="B299">
            <v>300</v>
          </cell>
          <cell r="C299" t="str">
            <v>EMPLOYEE BENEFITS HOME LEAVE</v>
          </cell>
        </row>
        <row r="300">
          <cell r="A300">
            <v>803901</v>
          </cell>
          <cell r="B300">
            <v>600</v>
          </cell>
          <cell r="C300" t="str">
            <v>EMPLOYEE BENEFITS HOME LEAVE</v>
          </cell>
        </row>
        <row r="301">
          <cell r="A301">
            <v>803901</v>
          </cell>
          <cell r="B301">
            <v>650</v>
          </cell>
          <cell r="C301" t="str">
            <v>EMPLOYEE BENEFITS HOME LEAVE</v>
          </cell>
        </row>
        <row r="302">
          <cell r="A302">
            <v>803901</v>
          </cell>
          <cell r="B302">
            <v>660</v>
          </cell>
          <cell r="C302" t="str">
            <v>EMPLOYEE BENEFITS HOME LEAVE</v>
          </cell>
        </row>
        <row r="303">
          <cell r="A303">
            <v>803902</v>
          </cell>
          <cell r="B303">
            <v>100</v>
          </cell>
          <cell r="C303" t="str">
            <v>EMPLOYEE BENEFITS SHCOLLAR FEE</v>
          </cell>
        </row>
        <row r="304">
          <cell r="A304">
            <v>803902</v>
          </cell>
          <cell r="B304">
            <v>150</v>
          </cell>
          <cell r="C304" t="str">
            <v>EMPLOYEE BENEFITS SHCOLLAR FEE</v>
          </cell>
        </row>
        <row r="305">
          <cell r="A305" t="str">
            <v>_x000C_</v>
          </cell>
        </row>
        <row r="306">
          <cell r="A306" t="str">
            <v>Beverage</v>
          </cell>
          <cell r="B306" t="str">
            <v>Servi</v>
          </cell>
          <cell r="C306" t="str">
            <v>ces Tunisia                  List</v>
          </cell>
        </row>
        <row r="308">
          <cell r="B308" t="str">
            <v>Cost</v>
          </cell>
        </row>
        <row r="309">
          <cell r="A309" t="str">
            <v>Account</v>
          </cell>
          <cell r="B309" t="str">
            <v>Centr</v>
          </cell>
          <cell r="C309" t="str">
            <v>e</v>
          </cell>
        </row>
        <row r="310">
          <cell r="A310" t="str">
            <v>-------</v>
          </cell>
          <cell r="B310" t="str">
            <v>-----</v>
          </cell>
          <cell r="C310" t="str">
            <v>-</v>
          </cell>
        </row>
        <row r="312">
          <cell r="A312">
            <v>803902</v>
          </cell>
          <cell r="B312">
            <v>200</v>
          </cell>
          <cell r="C312" t="str">
            <v>EMPLOYEE BENEFITS SHCOLLAR FEE</v>
          </cell>
        </row>
        <row r="313">
          <cell r="A313">
            <v>803902</v>
          </cell>
          <cell r="B313">
            <v>300</v>
          </cell>
          <cell r="C313" t="str">
            <v>EMPLOYEE BENEFITS SHCOLLAR FEE</v>
          </cell>
        </row>
        <row r="314">
          <cell r="A314">
            <v>803902</v>
          </cell>
          <cell r="B314">
            <v>600</v>
          </cell>
          <cell r="C314" t="str">
            <v>EMPLOYEE BENEFITS SHCOLLAR FEE</v>
          </cell>
        </row>
        <row r="315">
          <cell r="A315">
            <v>803902</v>
          </cell>
          <cell r="B315">
            <v>650</v>
          </cell>
          <cell r="C315" t="str">
            <v>EMPLOYEE BENEFITS SHCOLLAR FEE</v>
          </cell>
        </row>
        <row r="316">
          <cell r="A316">
            <v>803902</v>
          </cell>
          <cell r="B316">
            <v>660</v>
          </cell>
          <cell r="C316" t="str">
            <v>EMPLOYEE BENEFITS SHCOLLAR FEE</v>
          </cell>
        </row>
        <row r="317">
          <cell r="A317">
            <v>803903</v>
          </cell>
          <cell r="B317">
            <v>100</v>
          </cell>
          <cell r="C317" t="str">
            <v>Spouse Tuition Reimbursment</v>
          </cell>
        </row>
        <row r="318">
          <cell r="A318">
            <v>803903</v>
          </cell>
          <cell r="B318">
            <v>200</v>
          </cell>
          <cell r="C318" t="str">
            <v>Spouse Tuition Reimbursment</v>
          </cell>
        </row>
        <row r="319">
          <cell r="A319">
            <v>803903</v>
          </cell>
          <cell r="B319">
            <v>660</v>
          </cell>
          <cell r="C319" t="str">
            <v>Spouse Tuition Reimbursment</v>
          </cell>
        </row>
        <row r="320">
          <cell r="A320">
            <v>803904</v>
          </cell>
          <cell r="B320">
            <v>100</v>
          </cell>
          <cell r="C320" t="str">
            <v>SHARE SAVE SCHEME * EXP</v>
          </cell>
        </row>
        <row r="321">
          <cell r="A321" t="str">
            <v>8039A</v>
          </cell>
          <cell r="B321">
            <v>100</v>
          </cell>
          <cell r="C321" t="str">
            <v>SICK SCHEME/EMPLOYEE BENEFITS</v>
          </cell>
        </row>
        <row r="322">
          <cell r="A322" t="str">
            <v>8039A</v>
          </cell>
          <cell r="B322">
            <v>200</v>
          </cell>
          <cell r="C322" t="str">
            <v>SICK SCHEME/EMPLOYEE BENEFITS</v>
          </cell>
        </row>
        <row r="323">
          <cell r="A323" t="str">
            <v>8039A</v>
          </cell>
          <cell r="B323">
            <v>300</v>
          </cell>
          <cell r="C323" t="str">
            <v>SICK SCHEME/EMPLOYEE BENEFITS</v>
          </cell>
        </row>
        <row r="324">
          <cell r="A324">
            <v>8040</v>
          </cell>
          <cell r="B324">
            <v>100</v>
          </cell>
          <cell r="C324" t="str">
            <v>MOVING EXPENSES</v>
          </cell>
        </row>
        <row r="325">
          <cell r="A325">
            <v>8040</v>
          </cell>
          <cell r="B325">
            <v>150</v>
          </cell>
          <cell r="C325" t="str">
            <v>MOVING EXPENSES</v>
          </cell>
        </row>
        <row r="326">
          <cell r="A326">
            <v>8040</v>
          </cell>
          <cell r="B326">
            <v>200</v>
          </cell>
          <cell r="C326" t="str">
            <v>MOVING EXPENSES</v>
          </cell>
        </row>
        <row r="327">
          <cell r="A327">
            <v>8040</v>
          </cell>
          <cell r="B327">
            <v>300</v>
          </cell>
          <cell r="C327" t="str">
            <v>MOVING EXPENSES</v>
          </cell>
        </row>
        <row r="328">
          <cell r="A328">
            <v>8040</v>
          </cell>
          <cell r="B328">
            <v>600</v>
          </cell>
          <cell r="C328" t="str">
            <v>MOVING EXPENSES</v>
          </cell>
        </row>
        <row r="329">
          <cell r="A329">
            <v>8040</v>
          </cell>
          <cell r="B329">
            <v>650</v>
          </cell>
          <cell r="C329" t="str">
            <v>MOVING EXPENSES</v>
          </cell>
        </row>
        <row r="330">
          <cell r="A330">
            <v>8040</v>
          </cell>
          <cell r="B330">
            <v>660</v>
          </cell>
          <cell r="C330" t="str">
            <v>MOVING EXPENSES</v>
          </cell>
        </row>
        <row r="331">
          <cell r="A331">
            <v>8040</v>
          </cell>
          <cell r="B331">
            <v>800</v>
          </cell>
          <cell r="C331" t="str">
            <v>MOVING EXPENSES</v>
          </cell>
        </row>
        <row r="332">
          <cell r="A332">
            <v>804001</v>
          </cell>
          <cell r="B332">
            <v>100</v>
          </cell>
          <cell r="C332" t="str">
            <v>Moving Expenses -Temporary Leavin</v>
          </cell>
        </row>
        <row r="333">
          <cell r="A333">
            <v>804001</v>
          </cell>
          <cell r="B333">
            <v>200</v>
          </cell>
          <cell r="C333" t="str">
            <v>Moving Expenses -Temporary Leavin</v>
          </cell>
        </row>
        <row r="334">
          <cell r="A334">
            <v>804001</v>
          </cell>
          <cell r="B334">
            <v>300</v>
          </cell>
          <cell r="C334" t="str">
            <v>Moving Expenses -Temporary Leavin</v>
          </cell>
        </row>
        <row r="335">
          <cell r="A335">
            <v>804001</v>
          </cell>
          <cell r="B335">
            <v>600</v>
          </cell>
          <cell r="C335" t="str">
            <v>Moving Expenses -Temporary Leavin</v>
          </cell>
        </row>
        <row r="336">
          <cell r="A336">
            <v>8041</v>
          </cell>
          <cell r="B336">
            <v>100</v>
          </cell>
          <cell r="C336" t="str">
            <v>EMPLOYEE MEMBERSHIPS</v>
          </cell>
        </row>
        <row r="337">
          <cell r="A337">
            <v>8041</v>
          </cell>
          <cell r="B337">
            <v>150</v>
          </cell>
          <cell r="C337" t="str">
            <v>EMPLOYEE MEMBERSHIPS</v>
          </cell>
        </row>
        <row r="338">
          <cell r="A338">
            <v>8041</v>
          </cell>
          <cell r="B338">
            <v>200</v>
          </cell>
          <cell r="C338" t="str">
            <v>EMPLOYEE MEMBERSHIPS</v>
          </cell>
        </row>
        <row r="339">
          <cell r="A339">
            <v>8041</v>
          </cell>
          <cell r="B339">
            <v>300</v>
          </cell>
          <cell r="C339" t="str">
            <v>EMPLOYEE MEMBERSHIPS</v>
          </cell>
        </row>
        <row r="340">
          <cell r="A340">
            <v>8041</v>
          </cell>
          <cell r="B340">
            <v>600</v>
          </cell>
          <cell r="C340" t="str">
            <v>EMPLOYEE MEMBERSHIPS</v>
          </cell>
        </row>
        <row r="341">
          <cell r="A341">
            <v>8041</v>
          </cell>
          <cell r="B341">
            <v>650</v>
          </cell>
          <cell r="C341" t="str">
            <v>EMPLOYEE MEMBERSHIPS</v>
          </cell>
        </row>
        <row r="342">
          <cell r="A342">
            <v>8041</v>
          </cell>
          <cell r="B342">
            <v>660</v>
          </cell>
          <cell r="C342" t="str">
            <v>EMPLOYEE MEMBERSHIPS</v>
          </cell>
        </row>
        <row r="343">
          <cell r="A343">
            <v>8041</v>
          </cell>
          <cell r="B343">
            <v>800</v>
          </cell>
          <cell r="C343" t="str">
            <v>EMPLOYEE MEMBERSHIPS</v>
          </cell>
        </row>
        <row r="344">
          <cell r="A344">
            <v>8042</v>
          </cell>
          <cell r="B344">
            <v>100</v>
          </cell>
          <cell r="C344" t="str">
            <v>TRAINING</v>
          </cell>
        </row>
        <row r="345">
          <cell r="A345">
            <v>8042</v>
          </cell>
          <cell r="B345">
            <v>150</v>
          </cell>
          <cell r="C345" t="str">
            <v>TRAINING</v>
          </cell>
        </row>
        <row r="346">
          <cell r="A346">
            <v>8042</v>
          </cell>
          <cell r="B346">
            <v>200</v>
          </cell>
          <cell r="C346" t="str">
            <v>TRAINING</v>
          </cell>
        </row>
        <row r="347">
          <cell r="A347">
            <v>8042</v>
          </cell>
          <cell r="B347">
            <v>300</v>
          </cell>
          <cell r="C347" t="str">
            <v>TRAINING</v>
          </cell>
        </row>
        <row r="348">
          <cell r="A348">
            <v>8042</v>
          </cell>
          <cell r="B348">
            <v>600</v>
          </cell>
          <cell r="C348" t="str">
            <v>TRAINING</v>
          </cell>
        </row>
        <row r="349">
          <cell r="A349">
            <v>8042</v>
          </cell>
          <cell r="B349">
            <v>650</v>
          </cell>
          <cell r="C349" t="str">
            <v>TRAINING</v>
          </cell>
        </row>
        <row r="350">
          <cell r="A350">
            <v>8042</v>
          </cell>
          <cell r="B350">
            <v>660</v>
          </cell>
          <cell r="C350" t="str">
            <v>TRAINING</v>
          </cell>
        </row>
        <row r="351">
          <cell r="A351">
            <v>804201</v>
          </cell>
          <cell r="B351">
            <v>100</v>
          </cell>
          <cell r="C351" t="str">
            <v>TRAINING - SPECIAL PROGRAMS</v>
          </cell>
        </row>
        <row r="352">
          <cell r="A352">
            <v>8046</v>
          </cell>
          <cell r="B352">
            <v>100</v>
          </cell>
          <cell r="C352" t="str">
            <v>Flexible Benefits</v>
          </cell>
        </row>
        <row r="353">
          <cell r="A353">
            <v>8046</v>
          </cell>
          <cell r="B353">
            <v>150</v>
          </cell>
          <cell r="C353" t="str">
            <v>Flexible Benefits</v>
          </cell>
        </row>
        <row r="354">
          <cell r="A354">
            <v>8046</v>
          </cell>
          <cell r="B354">
            <v>200</v>
          </cell>
          <cell r="C354" t="str">
            <v>Flexible Benefits</v>
          </cell>
        </row>
        <row r="355">
          <cell r="A355">
            <v>8046</v>
          </cell>
          <cell r="B355">
            <v>300</v>
          </cell>
          <cell r="C355" t="str">
            <v>Flexible Benefits</v>
          </cell>
        </row>
        <row r="356">
          <cell r="A356">
            <v>8046</v>
          </cell>
          <cell r="B356">
            <v>600</v>
          </cell>
          <cell r="C356" t="str">
            <v>Flexible Benefits</v>
          </cell>
        </row>
        <row r="357">
          <cell r="A357">
            <v>8046</v>
          </cell>
          <cell r="B357">
            <v>660</v>
          </cell>
          <cell r="C357" t="str">
            <v>Flexible Benefits</v>
          </cell>
        </row>
        <row r="358">
          <cell r="A358">
            <v>8046</v>
          </cell>
          <cell r="B358">
            <v>800</v>
          </cell>
          <cell r="C358" t="str">
            <v>Flexible Benefits</v>
          </cell>
        </row>
        <row r="359">
          <cell r="A359">
            <v>805101</v>
          </cell>
          <cell r="B359">
            <v>100</v>
          </cell>
          <cell r="C359" t="str">
            <v>TRAVEL - TRANSPORT</v>
          </cell>
        </row>
        <row r="360">
          <cell r="A360">
            <v>805101</v>
          </cell>
          <cell r="B360">
            <v>150</v>
          </cell>
          <cell r="C360" t="str">
            <v>TRAVEL - TRANSPORT</v>
          </cell>
        </row>
        <row r="361">
          <cell r="A361">
            <v>805101</v>
          </cell>
          <cell r="B361">
            <v>200</v>
          </cell>
          <cell r="C361" t="str">
            <v>TRAVEL - TRANSPORT</v>
          </cell>
        </row>
        <row r="362">
          <cell r="A362">
            <v>805101</v>
          </cell>
          <cell r="B362">
            <v>300</v>
          </cell>
          <cell r="C362" t="str">
            <v>TRAVEL - TRANSPORT</v>
          </cell>
        </row>
        <row r="363">
          <cell r="A363">
            <v>805101</v>
          </cell>
          <cell r="B363">
            <v>600</v>
          </cell>
          <cell r="C363" t="str">
            <v>TRAVEL - TRANSPORT</v>
          </cell>
        </row>
        <row r="364">
          <cell r="A364">
            <v>805101</v>
          </cell>
          <cell r="B364">
            <v>650</v>
          </cell>
          <cell r="C364" t="str">
            <v>TRAVEL - TRANSPORT</v>
          </cell>
        </row>
        <row r="365">
          <cell r="A365">
            <v>805101</v>
          </cell>
          <cell r="B365">
            <v>660</v>
          </cell>
          <cell r="C365" t="str">
            <v>TRAVEL - TRANSPORT</v>
          </cell>
        </row>
        <row r="366">
          <cell r="A366" t="str">
            <v>_x000C_</v>
          </cell>
        </row>
        <row r="367">
          <cell r="A367" t="str">
            <v>Beverage</v>
          </cell>
          <cell r="B367" t="str">
            <v>Servi</v>
          </cell>
          <cell r="C367" t="str">
            <v>ces Tunisia                  List</v>
          </cell>
        </row>
        <row r="369">
          <cell r="B369" t="str">
            <v>Cost</v>
          </cell>
        </row>
        <row r="370">
          <cell r="A370" t="str">
            <v>Account</v>
          </cell>
          <cell r="B370" t="str">
            <v>Centr</v>
          </cell>
          <cell r="C370" t="str">
            <v>e</v>
          </cell>
        </row>
        <row r="371">
          <cell r="A371" t="str">
            <v>-------</v>
          </cell>
          <cell r="B371" t="str">
            <v>-----</v>
          </cell>
          <cell r="C371" t="str">
            <v>-</v>
          </cell>
        </row>
        <row r="373">
          <cell r="A373">
            <v>805101</v>
          </cell>
          <cell r="B373">
            <v>680</v>
          </cell>
          <cell r="C373" t="str">
            <v>TRAVEL - TRANSPORT</v>
          </cell>
        </row>
        <row r="374">
          <cell r="A374">
            <v>805102</v>
          </cell>
          <cell r="B374">
            <v>100</v>
          </cell>
          <cell r="C374" t="str">
            <v>TRAVEL - ACCOMODATION</v>
          </cell>
        </row>
        <row r="375">
          <cell r="A375">
            <v>805102</v>
          </cell>
          <cell r="B375">
            <v>150</v>
          </cell>
          <cell r="C375" t="str">
            <v>TRAVEL - ACCOMODATION</v>
          </cell>
        </row>
        <row r="376">
          <cell r="A376">
            <v>805102</v>
          </cell>
          <cell r="B376">
            <v>200</v>
          </cell>
          <cell r="C376" t="str">
            <v>TRAVEL - ACCOMODATION</v>
          </cell>
        </row>
        <row r="377">
          <cell r="A377">
            <v>805102</v>
          </cell>
          <cell r="B377">
            <v>300</v>
          </cell>
          <cell r="C377" t="str">
            <v>TRAVEL - ACCOMODATION</v>
          </cell>
        </row>
        <row r="378">
          <cell r="A378">
            <v>805102</v>
          </cell>
          <cell r="B378">
            <v>600</v>
          </cell>
          <cell r="C378" t="str">
            <v>TRAVEL - ACCOMODATION</v>
          </cell>
        </row>
        <row r="379">
          <cell r="A379">
            <v>805102</v>
          </cell>
          <cell r="B379">
            <v>650</v>
          </cell>
          <cell r="C379" t="str">
            <v>TRAVEL - ACCOMODATION</v>
          </cell>
        </row>
        <row r="380">
          <cell r="A380">
            <v>805102</v>
          </cell>
          <cell r="B380">
            <v>660</v>
          </cell>
          <cell r="C380" t="str">
            <v>TRAVEL - ACCOMODATION</v>
          </cell>
        </row>
        <row r="381">
          <cell r="A381">
            <v>805102</v>
          </cell>
          <cell r="B381">
            <v>680</v>
          </cell>
          <cell r="C381" t="str">
            <v>TRAVEL - ACCOMODATION</v>
          </cell>
        </row>
        <row r="382">
          <cell r="A382" t="str">
            <v>805102A</v>
          </cell>
          <cell r="B382">
            <v>100</v>
          </cell>
          <cell r="C382" t="str">
            <v>TRAVEL - ACCOMODATION</v>
          </cell>
        </row>
        <row r="383">
          <cell r="A383" t="str">
            <v>805102A</v>
          </cell>
          <cell r="B383">
            <v>200</v>
          </cell>
          <cell r="C383" t="str">
            <v>TRAVEL - ACCOMODATION</v>
          </cell>
        </row>
        <row r="384">
          <cell r="A384">
            <v>805103</v>
          </cell>
          <cell r="B384">
            <v>100</v>
          </cell>
          <cell r="C384" t="str">
            <v>TRAVEL - CAR RENTAL</v>
          </cell>
        </row>
        <row r="385">
          <cell r="A385">
            <v>805103</v>
          </cell>
          <cell r="B385">
            <v>150</v>
          </cell>
          <cell r="C385" t="str">
            <v>TRAVEL - CAR RENTAL</v>
          </cell>
        </row>
        <row r="386">
          <cell r="A386">
            <v>805103</v>
          </cell>
          <cell r="B386">
            <v>200</v>
          </cell>
          <cell r="C386" t="str">
            <v>TRAVEL - CAR RENTAL</v>
          </cell>
        </row>
        <row r="387">
          <cell r="A387">
            <v>805103</v>
          </cell>
          <cell r="B387">
            <v>300</v>
          </cell>
          <cell r="C387" t="str">
            <v>TRAVEL - CAR RENTAL</v>
          </cell>
        </row>
        <row r="388">
          <cell r="A388">
            <v>805103</v>
          </cell>
          <cell r="B388">
            <v>600</v>
          </cell>
          <cell r="C388" t="str">
            <v>TRAVEL - CAR RENTAL</v>
          </cell>
        </row>
        <row r="389">
          <cell r="A389">
            <v>805103</v>
          </cell>
          <cell r="B389">
            <v>650</v>
          </cell>
          <cell r="C389" t="str">
            <v>TRAVEL - CAR RENTAL</v>
          </cell>
        </row>
        <row r="390">
          <cell r="A390">
            <v>805103</v>
          </cell>
          <cell r="B390">
            <v>660</v>
          </cell>
          <cell r="C390" t="str">
            <v>TRAVEL - CAR RENTAL</v>
          </cell>
        </row>
        <row r="391">
          <cell r="A391">
            <v>805104</v>
          </cell>
          <cell r="B391">
            <v>100</v>
          </cell>
          <cell r="C391" t="str">
            <v>TRAVEL - OTHERS</v>
          </cell>
        </row>
        <row r="392">
          <cell r="A392">
            <v>805104</v>
          </cell>
          <cell r="B392">
            <v>150</v>
          </cell>
          <cell r="C392" t="str">
            <v>TRAVEL - OTHERS</v>
          </cell>
        </row>
        <row r="393">
          <cell r="A393">
            <v>805104</v>
          </cell>
          <cell r="B393">
            <v>200</v>
          </cell>
          <cell r="C393" t="str">
            <v>TRAVEL - OTHERS</v>
          </cell>
        </row>
        <row r="394">
          <cell r="A394">
            <v>805104</v>
          </cell>
          <cell r="B394">
            <v>300</v>
          </cell>
          <cell r="C394" t="str">
            <v>TRAVEL - OTHERS</v>
          </cell>
        </row>
        <row r="395">
          <cell r="A395">
            <v>805104</v>
          </cell>
          <cell r="B395">
            <v>600</v>
          </cell>
          <cell r="C395" t="str">
            <v>TRAVEL - OTHERS</v>
          </cell>
        </row>
        <row r="396">
          <cell r="A396">
            <v>805104</v>
          </cell>
          <cell r="B396">
            <v>650</v>
          </cell>
          <cell r="C396" t="str">
            <v>TRAVEL - OTHERS</v>
          </cell>
        </row>
        <row r="397">
          <cell r="A397">
            <v>805104</v>
          </cell>
          <cell r="B397">
            <v>660</v>
          </cell>
          <cell r="C397" t="str">
            <v>TRAVEL - OTHERS</v>
          </cell>
        </row>
        <row r="398">
          <cell r="A398">
            <v>8052</v>
          </cell>
          <cell r="B398">
            <v>100</v>
          </cell>
          <cell r="C398" t="str">
            <v>MEALS</v>
          </cell>
        </row>
        <row r="399">
          <cell r="A399">
            <v>8052</v>
          </cell>
          <cell r="B399">
            <v>150</v>
          </cell>
          <cell r="C399" t="str">
            <v>MEALS</v>
          </cell>
        </row>
        <row r="400">
          <cell r="A400">
            <v>8052</v>
          </cell>
          <cell r="B400">
            <v>200</v>
          </cell>
          <cell r="C400" t="str">
            <v>MEALS</v>
          </cell>
        </row>
        <row r="401">
          <cell r="A401">
            <v>8052</v>
          </cell>
          <cell r="B401">
            <v>300</v>
          </cell>
          <cell r="C401" t="str">
            <v>MEALS</v>
          </cell>
        </row>
        <row r="402">
          <cell r="A402">
            <v>8052</v>
          </cell>
          <cell r="B402">
            <v>600</v>
          </cell>
          <cell r="C402" t="str">
            <v>MEALS</v>
          </cell>
        </row>
        <row r="403">
          <cell r="A403">
            <v>8052</v>
          </cell>
          <cell r="B403">
            <v>650</v>
          </cell>
          <cell r="C403" t="str">
            <v>MEALS</v>
          </cell>
        </row>
        <row r="404">
          <cell r="A404">
            <v>8052</v>
          </cell>
          <cell r="B404">
            <v>660</v>
          </cell>
          <cell r="C404" t="str">
            <v>MEALS</v>
          </cell>
        </row>
        <row r="405">
          <cell r="A405">
            <v>8053</v>
          </cell>
          <cell r="B405">
            <v>100</v>
          </cell>
          <cell r="C405" t="str">
            <v>ENTERTAINMENT</v>
          </cell>
        </row>
        <row r="406">
          <cell r="A406">
            <v>8053</v>
          </cell>
          <cell r="B406">
            <v>150</v>
          </cell>
          <cell r="C406" t="str">
            <v>ENTERTAINMENT</v>
          </cell>
        </row>
        <row r="407">
          <cell r="A407">
            <v>8053</v>
          </cell>
          <cell r="B407">
            <v>200</v>
          </cell>
          <cell r="C407" t="str">
            <v>ENTERTAINMENT</v>
          </cell>
        </row>
        <row r="408">
          <cell r="A408">
            <v>8053</v>
          </cell>
          <cell r="B408">
            <v>300</v>
          </cell>
          <cell r="C408" t="str">
            <v>ENTERTAINMENT</v>
          </cell>
        </row>
        <row r="409">
          <cell r="A409">
            <v>8053</v>
          </cell>
          <cell r="B409">
            <v>600</v>
          </cell>
          <cell r="C409" t="str">
            <v>ENTERTAINMENT</v>
          </cell>
        </row>
        <row r="410">
          <cell r="A410">
            <v>8053</v>
          </cell>
          <cell r="B410">
            <v>650</v>
          </cell>
          <cell r="C410" t="str">
            <v>ENTERTAINMENT</v>
          </cell>
        </row>
        <row r="411">
          <cell r="A411">
            <v>8053</v>
          </cell>
          <cell r="B411">
            <v>660</v>
          </cell>
          <cell r="C411" t="str">
            <v>ENTERTAINMENT</v>
          </cell>
        </row>
        <row r="412">
          <cell r="A412">
            <v>8053</v>
          </cell>
          <cell r="B412">
            <v>680</v>
          </cell>
          <cell r="C412" t="str">
            <v>ENTERTAINMENT</v>
          </cell>
        </row>
        <row r="413">
          <cell r="A413">
            <v>8054</v>
          </cell>
          <cell r="B413">
            <v>100</v>
          </cell>
          <cell r="C413" t="str">
            <v>Recruitment / OUT PLACEMENT</v>
          </cell>
        </row>
        <row r="414">
          <cell r="A414">
            <v>8054</v>
          </cell>
          <cell r="B414">
            <v>150</v>
          </cell>
          <cell r="C414" t="str">
            <v>Recruitment / OUT PLACEMENT</v>
          </cell>
        </row>
        <row r="415">
          <cell r="A415">
            <v>8054</v>
          </cell>
          <cell r="B415">
            <v>200</v>
          </cell>
          <cell r="C415" t="str">
            <v>Recruitment / OUT PLACEMENT</v>
          </cell>
        </row>
        <row r="416">
          <cell r="A416">
            <v>8054</v>
          </cell>
          <cell r="B416">
            <v>300</v>
          </cell>
          <cell r="C416" t="str">
            <v>Recruitment / OUT PLACEMENT</v>
          </cell>
        </row>
        <row r="417">
          <cell r="A417">
            <v>8054</v>
          </cell>
          <cell r="B417">
            <v>600</v>
          </cell>
          <cell r="C417" t="str">
            <v>Recruitment / OUT PLACEMENT</v>
          </cell>
        </row>
        <row r="418">
          <cell r="A418">
            <v>8054</v>
          </cell>
          <cell r="B418">
            <v>650</v>
          </cell>
          <cell r="C418" t="str">
            <v>Recruitment / OUT PLACEMENT</v>
          </cell>
        </row>
        <row r="419">
          <cell r="A419">
            <v>8054</v>
          </cell>
          <cell r="B419">
            <v>660</v>
          </cell>
          <cell r="C419" t="str">
            <v>Recruitment / OUT PLACEMENT</v>
          </cell>
        </row>
        <row r="420">
          <cell r="A420">
            <v>8054</v>
          </cell>
          <cell r="B420">
            <v>680</v>
          </cell>
          <cell r="C420" t="str">
            <v>Recruitment / OUT PLACEMENT</v>
          </cell>
        </row>
        <row r="421">
          <cell r="A421">
            <v>8060</v>
          </cell>
          <cell r="B421">
            <v>100</v>
          </cell>
          <cell r="C421" t="str">
            <v>COMPANY MEETINGS</v>
          </cell>
        </row>
        <row r="422">
          <cell r="A422">
            <v>8060</v>
          </cell>
          <cell r="B422">
            <v>200</v>
          </cell>
          <cell r="C422" t="str">
            <v>COMPANY MEETINGS</v>
          </cell>
        </row>
        <row r="423">
          <cell r="A423">
            <v>8070</v>
          </cell>
          <cell r="B423">
            <v>100</v>
          </cell>
          <cell r="C423" t="str">
            <v>CO. MEMBERSHIPS</v>
          </cell>
        </row>
        <row r="424">
          <cell r="A424">
            <v>8070</v>
          </cell>
          <cell r="B424">
            <v>200</v>
          </cell>
          <cell r="C424" t="str">
            <v>CO. MEMBERSHIPS</v>
          </cell>
        </row>
        <row r="425">
          <cell r="A425">
            <v>8070</v>
          </cell>
          <cell r="B425">
            <v>650</v>
          </cell>
          <cell r="C425" t="str">
            <v>CO. MEMBERSHIPS</v>
          </cell>
        </row>
        <row r="426">
          <cell r="A426">
            <v>807001</v>
          </cell>
          <cell r="B426">
            <v>100</v>
          </cell>
          <cell r="C426" t="str">
            <v>SUBSCRIPTIONS</v>
          </cell>
        </row>
        <row r="427">
          <cell r="A427" t="str">
            <v>_x000C_</v>
          </cell>
        </row>
        <row r="428">
          <cell r="A428" t="str">
            <v>Beverage</v>
          </cell>
          <cell r="B428" t="str">
            <v>Servi</v>
          </cell>
          <cell r="C428" t="str">
            <v>ces Tunisia                  List</v>
          </cell>
        </row>
        <row r="430">
          <cell r="B430" t="str">
            <v>Cost</v>
          </cell>
        </row>
        <row r="431">
          <cell r="A431" t="str">
            <v>Account</v>
          </cell>
          <cell r="B431" t="str">
            <v>Centr</v>
          </cell>
          <cell r="C431" t="str">
            <v>e</v>
          </cell>
        </row>
        <row r="432">
          <cell r="A432" t="str">
            <v>-------</v>
          </cell>
          <cell r="B432" t="str">
            <v>-----</v>
          </cell>
          <cell r="C432" t="str">
            <v>-</v>
          </cell>
        </row>
        <row r="434">
          <cell r="A434">
            <v>807001</v>
          </cell>
          <cell r="B434">
            <v>150</v>
          </cell>
          <cell r="C434" t="str">
            <v>SUBSCRIPTIONS</v>
          </cell>
        </row>
        <row r="435">
          <cell r="A435">
            <v>807001</v>
          </cell>
          <cell r="B435">
            <v>200</v>
          </cell>
          <cell r="C435" t="str">
            <v>SUBSCRIPTIONS</v>
          </cell>
        </row>
        <row r="436">
          <cell r="A436">
            <v>807001</v>
          </cell>
          <cell r="B436">
            <v>300</v>
          </cell>
          <cell r="C436" t="str">
            <v>SUBSCRIPTIONS</v>
          </cell>
        </row>
        <row r="437">
          <cell r="A437">
            <v>807001</v>
          </cell>
          <cell r="B437">
            <v>600</v>
          </cell>
          <cell r="C437" t="str">
            <v>SUBSCRIPTIONS</v>
          </cell>
        </row>
        <row r="438">
          <cell r="A438">
            <v>807001</v>
          </cell>
          <cell r="B438">
            <v>650</v>
          </cell>
          <cell r="C438" t="str">
            <v>SUBSCRIPTIONS</v>
          </cell>
        </row>
        <row r="439">
          <cell r="A439">
            <v>807001</v>
          </cell>
          <cell r="B439">
            <v>660</v>
          </cell>
          <cell r="C439" t="str">
            <v>SUBSCRIPTIONS</v>
          </cell>
        </row>
        <row r="440">
          <cell r="A440">
            <v>807002</v>
          </cell>
          <cell r="B440">
            <v>100</v>
          </cell>
          <cell r="C440" t="str">
            <v>BOOKS / MANUALS</v>
          </cell>
        </row>
        <row r="441">
          <cell r="A441">
            <v>807002</v>
          </cell>
          <cell r="B441">
            <v>150</v>
          </cell>
          <cell r="C441" t="str">
            <v>BOOKS / MANUALS</v>
          </cell>
        </row>
        <row r="442">
          <cell r="A442">
            <v>807002</v>
          </cell>
          <cell r="B442">
            <v>200</v>
          </cell>
          <cell r="C442" t="str">
            <v>BOOKS / MANUALS</v>
          </cell>
        </row>
        <row r="443">
          <cell r="A443">
            <v>807002</v>
          </cell>
          <cell r="B443">
            <v>600</v>
          </cell>
          <cell r="C443" t="str">
            <v>BOOKS / MANUALS</v>
          </cell>
        </row>
        <row r="444">
          <cell r="A444">
            <v>807002</v>
          </cell>
          <cell r="B444">
            <v>660</v>
          </cell>
          <cell r="C444" t="str">
            <v>BOOKS / MANUALS</v>
          </cell>
        </row>
        <row r="445">
          <cell r="A445">
            <v>8080</v>
          </cell>
          <cell r="B445">
            <v>100</v>
          </cell>
          <cell r="C445" t="str">
            <v>DONATIONS</v>
          </cell>
        </row>
        <row r="446">
          <cell r="A446">
            <v>8080</v>
          </cell>
          <cell r="B446">
            <v>200</v>
          </cell>
          <cell r="C446" t="str">
            <v>DONATIONS</v>
          </cell>
        </row>
        <row r="447">
          <cell r="A447">
            <v>8083</v>
          </cell>
          <cell r="B447">
            <v>100</v>
          </cell>
          <cell r="C447" t="str">
            <v>TAX ADVISORY SERVICES</v>
          </cell>
        </row>
        <row r="448">
          <cell r="A448">
            <v>8083</v>
          </cell>
          <cell r="B448">
            <v>150</v>
          </cell>
          <cell r="C448" t="str">
            <v>TAX ADVISORY SERVICES</v>
          </cell>
        </row>
        <row r="449">
          <cell r="A449">
            <v>8083</v>
          </cell>
          <cell r="B449">
            <v>200</v>
          </cell>
          <cell r="C449" t="str">
            <v>TAX ADVISORY SERVICES</v>
          </cell>
        </row>
        <row r="450">
          <cell r="A450">
            <v>8083</v>
          </cell>
          <cell r="B450">
            <v>300</v>
          </cell>
          <cell r="C450" t="str">
            <v>TAX ADVISORY SERVICES</v>
          </cell>
        </row>
        <row r="451">
          <cell r="A451">
            <v>8083</v>
          </cell>
          <cell r="B451">
            <v>600</v>
          </cell>
          <cell r="C451" t="str">
            <v>TAX ADVISORY SERVICES</v>
          </cell>
        </row>
        <row r="452">
          <cell r="A452">
            <v>8083</v>
          </cell>
          <cell r="B452">
            <v>650</v>
          </cell>
          <cell r="C452" t="str">
            <v>TAX ADVISORY SERVICES</v>
          </cell>
        </row>
        <row r="453">
          <cell r="A453">
            <v>8083</v>
          </cell>
          <cell r="B453">
            <v>660</v>
          </cell>
          <cell r="C453" t="str">
            <v>TAX ADVISORY SERVICES</v>
          </cell>
        </row>
        <row r="454">
          <cell r="A454" t="str">
            <v>8083A</v>
          </cell>
          <cell r="B454">
            <v>100</v>
          </cell>
          <cell r="C454" t="str">
            <v>TAX ADVISORY SERVICES</v>
          </cell>
        </row>
        <row r="455">
          <cell r="A455">
            <v>8084</v>
          </cell>
          <cell r="B455">
            <v>100</v>
          </cell>
          <cell r="C455" t="str">
            <v>AUDIT EXPENSES</v>
          </cell>
        </row>
        <row r="456">
          <cell r="A456">
            <v>8090</v>
          </cell>
          <cell r="B456">
            <v>100</v>
          </cell>
          <cell r="C456" t="str">
            <v>OUTSIDE SERVICES - MIS</v>
          </cell>
        </row>
        <row r="457">
          <cell r="A457">
            <v>8090</v>
          </cell>
          <cell r="B457">
            <v>150</v>
          </cell>
          <cell r="C457" t="str">
            <v>OUTSIDE SERVICES - MIS</v>
          </cell>
        </row>
        <row r="458">
          <cell r="A458">
            <v>8090</v>
          </cell>
          <cell r="B458">
            <v>200</v>
          </cell>
          <cell r="C458" t="str">
            <v>OUTSIDE SERVICES - MIS</v>
          </cell>
        </row>
        <row r="459">
          <cell r="A459">
            <v>8090</v>
          </cell>
          <cell r="B459">
            <v>300</v>
          </cell>
          <cell r="C459" t="str">
            <v>OUTSIDE SERVICES - MIS</v>
          </cell>
        </row>
        <row r="460">
          <cell r="A460">
            <v>8090</v>
          </cell>
          <cell r="B460">
            <v>600</v>
          </cell>
          <cell r="C460" t="str">
            <v>OUTSIDE SERVICES - MIS</v>
          </cell>
        </row>
        <row r="461">
          <cell r="A461">
            <v>8090</v>
          </cell>
          <cell r="B461">
            <v>650</v>
          </cell>
          <cell r="C461" t="str">
            <v>OUTSIDE SERVICES - MIS</v>
          </cell>
        </row>
        <row r="462">
          <cell r="A462">
            <v>8090</v>
          </cell>
          <cell r="B462">
            <v>660</v>
          </cell>
          <cell r="C462" t="str">
            <v>OUTSIDE SERVICES - MIS</v>
          </cell>
        </row>
        <row r="463">
          <cell r="A463">
            <v>8096</v>
          </cell>
          <cell r="B463">
            <v>100</v>
          </cell>
          <cell r="C463" t="str">
            <v>LEGAL COSTS</v>
          </cell>
        </row>
        <row r="464">
          <cell r="A464">
            <v>8096</v>
          </cell>
          <cell r="B464">
            <v>300</v>
          </cell>
          <cell r="C464" t="str">
            <v>LEGAL COSTS</v>
          </cell>
        </row>
        <row r="465">
          <cell r="A465">
            <v>8096</v>
          </cell>
          <cell r="B465">
            <v>650</v>
          </cell>
          <cell r="C465" t="str">
            <v>LEGAL COSTS</v>
          </cell>
        </row>
        <row r="466">
          <cell r="A466" t="str">
            <v>8096A</v>
          </cell>
          <cell r="B466">
            <v>100</v>
          </cell>
          <cell r="C466" t="str">
            <v>LEGAL COSTS</v>
          </cell>
        </row>
        <row r="467">
          <cell r="A467">
            <v>8141</v>
          </cell>
          <cell r="B467">
            <v>100</v>
          </cell>
          <cell r="C467" t="str">
            <v>RENT OF PREMISES</v>
          </cell>
        </row>
        <row r="468">
          <cell r="A468">
            <v>8141</v>
          </cell>
          <cell r="B468">
            <v>200</v>
          </cell>
          <cell r="C468" t="str">
            <v>RENT OF PREMISES</v>
          </cell>
        </row>
        <row r="469">
          <cell r="A469">
            <v>8141</v>
          </cell>
          <cell r="B469">
            <v>300</v>
          </cell>
          <cell r="C469" t="str">
            <v>RENT OF PREMISES</v>
          </cell>
        </row>
        <row r="470">
          <cell r="A470">
            <v>8141</v>
          </cell>
          <cell r="B470">
            <v>650</v>
          </cell>
          <cell r="C470" t="str">
            <v>RENT OF PREMISES</v>
          </cell>
        </row>
        <row r="471">
          <cell r="A471">
            <v>8142</v>
          </cell>
          <cell r="B471">
            <v>100</v>
          </cell>
          <cell r="C471" t="str">
            <v>ELECTRICITY, GAS ETC.</v>
          </cell>
        </row>
        <row r="472">
          <cell r="A472">
            <v>8142</v>
          </cell>
          <cell r="B472">
            <v>150</v>
          </cell>
          <cell r="C472" t="str">
            <v>ELECTRICITY, GAS ETC.</v>
          </cell>
        </row>
        <row r="473">
          <cell r="A473">
            <v>8142</v>
          </cell>
          <cell r="B473">
            <v>300</v>
          </cell>
          <cell r="C473" t="str">
            <v>ELECTRICITY, GAS ETC.</v>
          </cell>
        </row>
        <row r="474">
          <cell r="A474">
            <v>8142</v>
          </cell>
          <cell r="B474">
            <v>660</v>
          </cell>
          <cell r="C474" t="str">
            <v>ELECTRICITY, GAS ETC.</v>
          </cell>
        </row>
        <row r="475">
          <cell r="A475" t="str">
            <v>8142A</v>
          </cell>
          <cell r="B475">
            <v>100</v>
          </cell>
          <cell r="C475" t="str">
            <v>ELECTRICITY, GAS ETC.</v>
          </cell>
        </row>
        <row r="476">
          <cell r="A476">
            <v>8143</v>
          </cell>
          <cell r="B476">
            <v>100</v>
          </cell>
          <cell r="C476" t="str">
            <v>OUTSIDE STORAGE</v>
          </cell>
        </row>
        <row r="477">
          <cell r="A477">
            <v>8143</v>
          </cell>
          <cell r="B477">
            <v>150</v>
          </cell>
          <cell r="C477" t="str">
            <v>OUTSIDE STORAGE</v>
          </cell>
        </row>
        <row r="478">
          <cell r="A478">
            <v>8143</v>
          </cell>
          <cell r="B478">
            <v>300</v>
          </cell>
          <cell r="C478" t="str">
            <v>OUTSIDE STORAGE</v>
          </cell>
        </row>
        <row r="479">
          <cell r="A479">
            <v>8143</v>
          </cell>
          <cell r="B479">
            <v>600</v>
          </cell>
          <cell r="C479" t="str">
            <v>OUTSIDE STORAGE</v>
          </cell>
        </row>
        <row r="480">
          <cell r="A480">
            <v>8144</v>
          </cell>
          <cell r="B480">
            <v>100</v>
          </cell>
          <cell r="C480" t="str">
            <v>SECURITY SERVICES</v>
          </cell>
        </row>
        <row r="481">
          <cell r="A481">
            <v>8145</v>
          </cell>
          <cell r="B481">
            <v>100</v>
          </cell>
          <cell r="C481" t="str">
            <v>CUSTODIAL SERVICES</v>
          </cell>
        </row>
        <row r="482">
          <cell r="A482">
            <v>8145</v>
          </cell>
          <cell r="B482">
            <v>150</v>
          </cell>
          <cell r="C482" t="str">
            <v>CUSTODIAL SERVICES</v>
          </cell>
        </row>
        <row r="483">
          <cell r="A483">
            <v>8145</v>
          </cell>
          <cell r="B483">
            <v>650</v>
          </cell>
          <cell r="C483" t="str">
            <v>CUSTODIAL SERVICES</v>
          </cell>
        </row>
        <row r="484">
          <cell r="A484">
            <v>8145</v>
          </cell>
          <cell r="B484">
            <v>660</v>
          </cell>
          <cell r="C484" t="str">
            <v>CUSTODIAL SERVICES</v>
          </cell>
        </row>
        <row r="485">
          <cell r="A485">
            <v>8160</v>
          </cell>
          <cell r="B485">
            <v>100</v>
          </cell>
          <cell r="C485" t="str">
            <v>REPAIRS AND MAINTENANCE</v>
          </cell>
        </row>
        <row r="486">
          <cell r="A486">
            <v>8160</v>
          </cell>
          <cell r="B486">
            <v>150</v>
          </cell>
          <cell r="C486" t="str">
            <v>REPAIRS AND MAINTENANCE</v>
          </cell>
        </row>
        <row r="487">
          <cell r="A487">
            <v>8160</v>
          </cell>
          <cell r="B487">
            <v>200</v>
          </cell>
          <cell r="C487" t="str">
            <v>REPAIRS AND MAINTENANCE</v>
          </cell>
        </row>
        <row r="488">
          <cell r="A488" t="str">
            <v>_x000C_</v>
          </cell>
        </row>
        <row r="489">
          <cell r="A489" t="str">
            <v>Beverage</v>
          </cell>
          <cell r="B489" t="str">
            <v>Servi</v>
          </cell>
          <cell r="C489" t="str">
            <v>ces Tunisia                  List</v>
          </cell>
        </row>
        <row r="491">
          <cell r="B491" t="str">
            <v>Cost</v>
          </cell>
        </row>
        <row r="492">
          <cell r="A492" t="str">
            <v>Account</v>
          </cell>
          <cell r="B492" t="str">
            <v>Centr</v>
          </cell>
          <cell r="C492" t="str">
            <v>e</v>
          </cell>
        </row>
        <row r="493">
          <cell r="A493" t="str">
            <v>-------</v>
          </cell>
          <cell r="B493" t="str">
            <v>-----</v>
          </cell>
          <cell r="C493" t="str">
            <v>-</v>
          </cell>
        </row>
        <row r="495">
          <cell r="A495">
            <v>8160</v>
          </cell>
          <cell r="B495">
            <v>300</v>
          </cell>
          <cell r="C495" t="str">
            <v>REPAIRS AND MAINTENANCE</v>
          </cell>
        </row>
        <row r="496">
          <cell r="A496">
            <v>8160</v>
          </cell>
          <cell r="B496">
            <v>600</v>
          </cell>
          <cell r="C496" t="str">
            <v>REPAIRS AND MAINTENANCE</v>
          </cell>
        </row>
        <row r="497">
          <cell r="A497">
            <v>8160</v>
          </cell>
          <cell r="B497">
            <v>650</v>
          </cell>
          <cell r="C497" t="str">
            <v>REPAIRS AND MAINTENANCE</v>
          </cell>
        </row>
        <row r="498">
          <cell r="A498">
            <v>8160</v>
          </cell>
          <cell r="B498">
            <v>660</v>
          </cell>
          <cell r="C498" t="str">
            <v>REPAIRS AND MAINTENANCE</v>
          </cell>
        </row>
        <row r="499">
          <cell r="A499">
            <v>8160</v>
          </cell>
          <cell r="B499">
            <v>680</v>
          </cell>
          <cell r="C499" t="str">
            <v>REPAIRS AND MAINTENANCE</v>
          </cell>
        </row>
        <row r="500">
          <cell r="A500">
            <v>816001</v>
          </cell>
          <cell r="B500">
            <v>300</v>
          </cell>
          <cell r="C500" t="str">
            <v>REPAIRS &amp; maintenance - moto</v>
          </cell>
        </row>
        <row r="501">
          <cell r="A501">
            <v>816005</v>
          </cell>
          <cell r="B501">
            <v>100</v>
          </cell>
          <cell r="C501" t="str">
            <v>CAR - ACCDENT REPAIRS</v>
          </cell>
        </row>
        <row r="502">
          <cell r="A502">
            <v>816005</v>
          </cell>
          <cell r="B502">
            <v>200</v>
          </cell>
          <cell r="C502" t="str">
            <v>CAR - ACCDENT REPAIRS</v>
          </cell>
        </row>
        <row r="503">
          <cell r="A503">
            <v>8201</v>
          </cell>
          <cell r="B503">
            <v>100</v>
          </cell>
          <cell r="C503" t="str">
            <v>TELEPHONE</v>
          </cell>
        </row>
        <row r="504">
          <cell r="A504">
            <v>8201</v>
          </cell>
          <cell r="B504">
            <v>150</v>
          </cell>
          <cell r="C504" t="str">
            <v>TELEPHONE</v>
          </cell>
        </row>
        <row r="505">
          <cell r="A505">
            <v>8201</v>
          </cell>
          <cell r="B505">
            <v>200</v>
          </cell>
          <cell r="C505" t="str">
            <v>TELEPHONE</v>
          </cell>
        </row>
        <row r="506">
          <cell r="A506">
            <v>8201</v>
          </cell>
          <cell r="B506">
            <v>300</v>
          </cell>
          <cell r="C506" t="str">
            <v>TELEPHONE</v>
          </cell>
        </row>
        <row r="507">
          <cell r="A507">
            <v>8201</v>
          </cell>
          <cell r="B507">
            <v>600</v>
          </cell>
          <cell r="C507" t="str">
            <v>TELEPHONE</v>
          </cell>
        </row>
        <row r="508">
          <cell r="A508">
            <v>8201</v>
          </cell>
          <cell r="B508">
            <v>650</v>
          </cell>
          <cell r="C508" t="str">
            <v>TELEPHONE</v>
          </cell>
        </row>
        <row r="509">
          <cell r="A509">
            <v>8201</v>
          </cell>
          <cell r="B509">
            <v>660</v>
          </cell>
          <cell r="C509" t="str">
            <v>TELEPHONE</v>
          </cell>
        </row>
        <row r="510">
          <cell r="A510">
            <v>8201</v>
          </cell>
          <cell r="B510">
            <v>680</v>
          </cell>
          <cell r="C510" t="str">
            <v>TELEPHONE</v>
          </cell>
        </row>
        <row r="511">
          <cell r="A511" t="str">
            <v>8201A</v>
          </cell>
          <cell r="B511">
            <v>100</v>
          </cell>
          <cell r="C511" t="str">
            <v>TELEPHONE</v>
          </cell>
        </row>
        <row r="512">
          <cell r="A512">
            <v>8203</v>
          </cell>
          <cell r="B512">
            <v>100</v>
          </cell>
          <cell r="C512" t="str">
            <v>POSTAGE</v>
          </cell>
        </row>
        <row r="513">
          <cell r="A513">
            <v>8203</v>
          </cell>
          <cell r="B513">
            <v>200</v>
          </cell>
          <cell r="C513" t="str">
            <v>POSTAGE</v>
          </cell>
        </row>
        <row r="514">
          <cell r="A514">
            <v>8203</v>
          </cell>
          <cell r="B514">
            <v>300</v>
          </cell>
          <cell r="C514" t="str">
            <v>POSTAGE</v>
          </cell>
        </row>
        <row r="515">
          <cell r="A515">
            <v>8203</v>
          </cell>
          <cell r="B515">
            <v>600</v>
          </cell>
          <cell r="C515" t="str">
            <v>POSTAGE</v>
          </cell>
        </row>
        <row r="516">
          <cell r="A516">
            <v>8203</v>
          </cell>
          <cell r="B516">
            <v>650</v>
          </cell>
          <cell r="C516" t="str">
            <v>POSTAGE</v>
          </cell>
        </row>
        <row r="517">
          <cell r="A517">
            <v>8203</v>
          </cell>
          <cell r="B517">
            <v>660</v>
          </cell>
          <cell r="C517" t="str">
            <v>POSTAGE</v>
          </cell>
        </row>
        <row r="518">
          <cell r="A518">
            <v>8210</v>
          </cell>
          <cell r="B518">
            <v>100</v>
          </cell>
          <cell r="C518" t="str">
            <v>INSURANCE</v>
          </cell>
        </row>
        <row r="519">
          <cell r="A519">
            <v>8210</v>
          </cell>
          <cell r="B519">
            <v>200</v>
          </cell>
          <cell r="C519" t="str">
            <v>INSURANCE</v>
          </cell>
        </row>
        <row r="520">
          <cell r="A520">
            <v>8210</v>
          </cell>
          <cell r="B520">
            <v>300</v>
          </cell>
          <cell r="C520" t="str">
            <v>INSURANCE</v>
          </cell>
        </row>
        <row r="521">
          <cell r="A521">
            <v>8210</v>
          </cell>
          <cell r="B521">
            <v>600</v>
          </cell>
          <cell r="C521" t="str">
            <v>INSURANCE</v>
          </cell>
        </row>
        <row r="522">
          <cell r="A522">
            <v>8210</v>
          </cell>
          <cell r="B522">
            <v>650</v>
          </cell>
          <cell r="C522" t="str">
            <v>INSURANCE</v>
          </cell>
        </row>
        <row r="523">
          <cell r="A523">
            <v>8210</v>
          </cell>
          <cell r="B523">
            <v>660</v>
          </cell>
          <cell r="C523" t="str">
            <v>INSURANCE</v>
          </cell>
        </row>
        <row r="524">
          <cell r="A524">
            <v>821001</v>
          </cell>
          <cell r="B524">
            <v>100</v>
          </cell>
          <cell r="C524" t="str">
            <v>INSURANCE PROPERTY</v>
          </cell>
        </row>
        <row r="525">
          <cell r="A525">
            <v>821001</v>
          </cell>
          <cell r="B525">
            <v>150</v>
          </cell>
          <cell r="C525" t="str">
            <v>INSURANCE PROPERTY</v>
          </cell>
        </row>
        <row r="526">
          <cell r="A526">
            <v>821001</v>
          </cell>
          <cell r="B526">
            <v>200</v>
          </cell>
          <cell r="C526" t="str">
            <v>INSURANCE PROPERTY</v>
          </cell>
        </row>
        <row r="527">
          <cell r="A527">
            <v>821002</v>
          </cell>
          <cell r="B527">
            <v>100</v>
          </cell>
          <cell r="C527" t="str">
            <v>INSURANCE MOPED</v>
          </cell>
        </row>
        <row r="528">
          <cell r="A528">
            <v>821002</v>
          </cell>
          <cell r="B528">
            <v>150</v>
          </cell>
          <cell r="C528" t="str">
            <v>INSURANCE MOPED</v>
          </cell>
        </row>
        <row r="529">
          <cell r="A529">
            <v>821002</v>
          </cell>
          <cell r="B529">
            <v>300</v>
          </cell>
          <cell r="C529" t="str">
            <v>INSURANCE MOPED</v>
          </cell>
        </row>
        <row r="530">
          <cell r="A530">
            <v>821003</v>
          </cell>
          <cell r="B530">
            <v>100</v>
          </cell>
          <cell r="C530" t="str">
            <v>INSURANCE AUTO</v>
          </cell>
        </row>
        <row r="531">
          <cell r="A531">
            <v>821003</v>
          </cell>
          <cell r="B531">
            <v>150</v>
          </cell>
          <cell r="C531" t="str">
            <v>INSURANCE AUTO</v>
          </cell>
        </row>
        <row r="532">
          <cell r="A532">
            <v>821003</v>
          </cell>
          <cell r="B532">
            <v>200</v>
          </cell>
          <cell r="C532" t="str">
            <v>INSURANCE AUTO</v>
          </cell>
        </row>
        <row r="533">
          <cell r="A533">
            <v>821003</v>
          </cell>
          <cell r="B533">
            <v>300</v>
          </cell>
          <cell r="C533" t="str">
            <v>INSURANCE AUTO</v>
          </cell>
        </row>
        <row r="534">
          <cell r="A534">
            <v>821003</v>
          </cell>
          <cell r="B534">
            <v>600</v>
          </cell>
          <cell r="C534" t="str">
            <v>INSURANCE AUTO</v>
          </cell>
        </row>
        <row r="535">
          <cell r="A535">
            <v>821003</v>
          </cell>
          <cell r="B535">
            <v>660</v>
          </cell>
          <cell r="C535" t="str">
            <v>INSURANCE AUTO</v>
          </cell>
        </row>
        <row r="536">
          <cell r="A536">
            <v>821004</v>
          </cell>
          <cell r="B536">
            <v>100</v>
          </cell>
          <cell r="C536" t="str">
            <v>INSURANCE TRAVEL</v>
          </cell>
        </row>
        <row r="537">
          <cell r="A537">
            <v>821004</v>
          </cell>
          <cell r="B537">
            <v>200</v>
          </cell>
          <cell r="C537" t="str">
            <v>INSURANCE TRAVEL</v>
          </cell>
        </row>
        <row r="538">
          <cell r="A538">
            <v>821004</v>
          </cell>
          <cell r="B538">
            <v>300</v>
          </cell>
          <cell r="C538" t="str">
            <v>INSURANCE TRAVEL</v>
          </cell>
        </row>
        <row r="539">
          <cell r="A539">
            <v>821004</v>
          </cell>
          <cell r="B539">
            <v>600</v>
          </cell>
          <cell r="C539" t="str">
            <v>INSURANCE TRAVEL</v>
          </cell>
        </row>
        <row r="540">
          <cell r="A540">
            <v>8211</v>
          </cell>
          <cell r="B540">
            <v>100</v>
          </cell>
          <cell r="C540" t="str">
            <v>BANK CHARGES</v>
          </cell>
        </row>
        <row r="541">
          <cell r="A541">
            <v>8211</v>
          </cell>
          <cell r="B541">
            <v>650</v>
          </cell>
          <cell r="C541" t="str">
            <v>BANK CHARGES</v>
          </cell>
        </row>
        <row r="542">
          <cell r="A542">
            <v>8211</v>
          </cell>
          <cell r="B542">
            <v>680</v>
          </cell>
          <cell r="C542" t="str">
            <v>BANK CHARGES</v>
          </cell>
        </row>
        <row r="543">
          <cell r="A543">
            <v>8221</v>
          </cell>
          <cell r="B543">
            <v>100</v>
          </cell>
          <cell r="C543" t="str">
            <v>PETROL &amp; OIL</v>
          </cell>
        </row>
        <row r="544">
          <cell r="A544">
            <v>8221</v>
          </cell>
          <cell r="B544">
            <v>150</v>
          </cell>
          <cell r="C544" t="str">
            <v>PETROL &amp; OIL</v>
          </cell>
        </row>
        <row r="545">
          <cell r="A545">
            <v>8221</v>
          </cell>
          <cell r="B545">
            <v>200</v>
          </cell>
          <cell r="C545" t="str">
            <v>PETROL &amp; OIL</v>
          </cell>
        </row>
        <row r="546">
          <cell r="A546">
            <v>8221</v>
          </cell>
          <cell r="B546">
            <v>300</v>
          </cell>
          <cell r="C546" t="str">
            <v>PETROL &amp; OIL</v>
          </cell>
        </row>
        <row r="547">
          <cell r="A547">
            <v>8221</v>
          </cell>
          <cell r="B547">
            <v>600</v>
          </cell>
          <cell r="C547" t="str">
            <v>PETROL &amp; OIL</v>
          </cell>
        </row>
        <row r="548">
          <cell r="A548">
            <v>8221</v>
          </cell>
          <cell r="B548">
            <v>650</v>
          </cell>
          <cell r="C548" t="str">
            <v>PETROL &amp; OIL</v>
          </cell>
        </row>
        <row r="549">
          <cell r="A549" t="str">
            <v>_x000C_</v>
          </cell>
        </row>
        <row r="550">
          <cell r="A550" t="str">
            <v>Beverage</v>
          </cell>
          <cell r="B550" t="str">
            <v>Servi</v>
          </cell>
          <cell r="C550" t="str">
            <v>ces Tunisia                  List</v>
          </cell>
        </row>
        <row r="552">
          <cell r="B552" t="str">
            <v>Cost</v>
          </cell>
        </row>
        <row r="553">
          <cell r="A553" t="str">
            <v>Account</v>
          </cell>
          <cell r="B553" t="str">
            <v>Centr</v>
          </cell>
          <cell r="C553" t="str">
            <v>e</v>
          </cell>
        </row>
        <row r="554">
          <cell r="A554" t="str">
            <v>-------</v>
          </cell>
          <cell r="B554" t="str">
            <v>-----</v>
          </cell>
          <cell r="C554" t="str">
            <v>-</v>
          </cell>
        </row>
        <row r="556">
          <cell r="A556">
            <v>8221</v>
          </cell>
          <cell r="B556">
            <v>660</v>
          </cell>
          <cell r="C556" t="str">
            <v>PETROL &amp; OIL</v>
          </cell>
        </row>
        <row r="557">
          <cell r="A557">
            <v>8226</v>
          </cell>
          <cell r="B557">
            <v>100</v>
          </cell>
          <cell r="C557" t="str">
            <v>SUPPLIES USED - GENERAL</v>
          </cell>
        </row>
        <row r="558">
          <cell r="A558">
            <v>8226</v>
          </cell>
          <cell r="B558">
            <v>150</v>
          </cell>
          <cell r="C558" t="str">
            <v>SUPPLIES USED - GENERAL</v>
          </cell>
        </row>
        <row r="559">
          <cell r="A559">
            <v>8226</v>
          </cell>
          <cell r="B559">
            <v>200</v>
          </cell>
          <cell r="C559" t="str">
            <v>SUPPLIES USED - GENERAL</v>
          </cell>
        </row>
        <row r="560">
          <cell r="A560">
            <v>8226</v>
          </cell>
          <cell r="B560">
            <v>300</v>
          </cell>
          <cell r="C560" t="str">
            <v>SUPPLIES USED - GENERAL</v>
          </cell>
        </row>
        <row r="561">
          <cell r="A561">
            <v>8226</v>
          </cell>
          <cell r="B561">
            <v>600</v>
          </cell>
          <cell r="C561" t="str">
            <v>SUPPLIES USED - GENERAL</v>
          </cell>
        </row>
        <row r="562">
          <cell r="A562">
            <v>8226</v>
          </cell>
          <cell r="B562">
            <v>650</v>
          </cell>
          <cell r="C562" t="str">
            <v>SUPPLIES USED - GENERAL</v>
          </cell>
        </row>
        <row r="563">
          <cell r="A563">
            <v>8226</v>
          </cell>
          <cell r="B563">
            <v>660</v>
          </cell>
          <cell r="C563" t="str">
            <v>SUPPLIES USED - GENERAL</v>
          </cell>
        </row>
        <row r="564">
          <cell r="A564">
            <v>8226</v>
          </cell>
          <cell r="B564">
            <v>680</v>
          </cell>
          <cell r="C564" t="str">
            <v>SUPPLIES USED - GENERAL</v>
          </cell>
        </row>
        <row r="565">
          <cell r="A565">
            <v>822601</v>
          </cell>
          <cell r="B565">
            <v>100</v>
          </cell>
          <cell r="C565" t="str">
            <v>STATIONERY</v>
          </cell>
        </row>
        <row r="566">
          <cell r="A566">
            <v>822601</v>
          </cell>
          <cell r="B566">
            <v>150</v>
          </cell>
          <cell r="C566" t="str">
            <v>STATIONERY</v>
          </cell>
        </row>
        <row r="567">
          <cell r="A567">
            <v>822601</v>
          </cell>
          <cell r="B567">
            <v>200</v>
          </cell>
          <cell r="C567" t="str">
            <v>STATIONERY</v>
          </cell>
        </row>
        <row r="568">
          <cell r="A568">
            <v>822601</v>
          </cell>
          <cell r="B568">
            <v>300</v>
          </cell>
          <cell r="C568" t="str">
            <v>STATIONERY</v>
          </cell>
        </row>
        <row r="569">
          <cell r="A569">
            <v>822601</v>
          </cell>
          <cell r="B569">
            <v>600</v>
          </cell>
          <cell r="C569" t="str">
            <v>STATIONERY</v>
          </cell>
        </row>
        <row r="570">
          <cell r="A570">
            <v>822601</v>
          </cell>
          <cell r="B570">
            <v>650</v>
          </cell>
          <cell r="C570" t="str">
            <v>STATIONERY</v>
          </cell>
        </row>
        <row r="571">
          <cell r="A571">
            <v>8230</v>
          </cell>
          <cell r="B571">
            <v>100</v>
          </cell>
          <cell r="C571" t="str">
            <v>Freight Demurage</v>
          </cell>
        </row>
        <row r="572">
          <cell r="A572">
            <v>8230</v>
          </cell>
          <cell r="B572">
            <v>150</v>
          </cell>
          <cell r="C572" t="str">
            <v>Freight Demurage</v>
          </cell>
        </row>
        <row r="573">
          <cell r="A573">
            <v>8230</v>
          </cell>
          <cell r="B573">
            <v>200</v>
          </cell>
          <cell r="C573" t="str">
            <v>Freight Demurage</v>
          </cell>
        </row>
        <row r="574">
          <cell r="A574">
            <v>8230</v>
          </cell>
          <cell r="B574">
            <v>660</v>
          </cell>
          <cell r="C574" t="str">
            <v>Freight Demurage</v>
          </cell>
        </row>
        <row r="575">
          <cell r="A575">
            <v>8240</v>
          </cell>
          <cell r="B575">
            <v>600</v>
          </cell>
          <cell r="C575" t="str">
            <v>COMPUTER EQUIPMENT RENTAL</v>
          </cell>
        </row>
        <row r="576">
          <cell r="A576">
            <v>8245</v>
          </cell>
          <cell r="B576">
            <v>100</v>
          </cell>
          <cell r="C576" t="str">
            <v>Equipment Rental Expenses - Other</v>
          </cell>
        </row>
        <row r="577">
          <cell r="A577">
            <v>8250</v>
          </cell>
          <cell r="B577">
            <v>200</v>
          </cell>
          <cell r="C577" t="str">
            <v>RATES,LICENCES ETC</v>
          </cell>
        </row>
        <row r="578">
          <cell r="A578">
            <v>8250</v>
          </cell>
          <cell r="B578">
            <v>600</v>
          </cell>
          <cell r="C578" t="str">
            <v>RATES,LICENCES ETC</v>
          </cell>
        </row>
        <row r="579">
          <cell r="A579">
            <v>825001</v>
          </cell>
          <cell r="B579">
            <v>100</v>
          </cell>
          <cell r="C579" t="str">
            <v>CAR ROAD TAX</v>
          </cell>
        </row>
        <row r="580">
          <cell r="A580">
            <v>825001</v>
          </cell>
          <cell r="B580">
            <v>150</v>
          </cell>
          <cell r="C580" t="str">
            <v>CAR ROAD TAX</v>
          </cell>
        </row>
        <row r="581">
          <cell r="A581">
            <v>825001</v>
          </cell>
          <cell r="B581">
            <v>200</v>
          </cell>
          <cell r="C581" t="str">
            <v>CAR ROAD TAX</v>
          </cell>
        </row>
        <row r="582">
          <cell r="A582">
            <v>825001</v>
          </cell>
          <cell r="B582">
            <v>300</v>
          </cell>
          <cell r="C582" t="str">
            <v>CAR ROAD TAX</v>
          </cell>
        </row>
        <row r="583">
          <cell r="A583">
            <v>825001</v>
          </cell>
          <cell r="B583">
            <v>600</v>
          </cell>
          <cell r="C583" t="str">
            <v>CAR ROAD TAX</v>
          </cell>
        </row>
        <row r="584">
          <cell r="A584">
            <v>825001</v>
          </cell>
          <cell r="B584">
            <v>650</v>
          </cell>
          <cell r="C584" t="str">
            <v>CAR ROAD TAX</v>
          </cell>
        </row>
        <row r="585">
          <cell r="A585">
            <v>825001</v>
          </cell>
          <cell r="B585">
            <v>660</v>
          </cell>
          <cell r="C585" t="str">
            <v>CAR ROAD TAX</v>
          </cell>
        </row>
        <row r="586">
          <cell r="A586">
            <v>825002</v>
          </cell>
          <cell r="B586">
            <v>100</v>
          </cell>
          <cell r="C586" t="str">
            <v>TRAVEL STAMP</v>
          </cell>
        </row>
        <row r="587">
          <cell r="A587">
            <v>825002</v>
          </cell>
          <cell r="B587">
            <v>150</v>
          </cell>
          <cell r="C587" t="str">
            <v>TRAVEL STAMP</v>
          </cell>
        </row>
        <row r="588">
          <cell r="A588">
            <v>825002</v>
          </cell>
          <cell r="B588">
            <v>200</v>
          </cell>
          <cell r="C588" t="str">
            <v>TRAVEL STAMP</v>
          </cell>
        </row>
        <row r="589">
          <cell r="A589">
            <v>825002</v>
          </cell>
          <cell r="B589">
            <v>300</v>
          </cell>
          <cell r="C589" t="str">
            <v>TRAVEL STAMP</v>
          </cell>
        </row>
        <row r="590">
          <cell r="A590">
            <v>825002</v>
          </cell>
          <cell r="B590">
            <v>600</v>
          </cell>
          <cell r="C590" t="str">
            <v>TRAVEL STAMP</v>
          </cell>
        </row>
        <row r="591">
          <cell r="A591">
            <v>825002</v>
          </cell>
          <cell r="B591">
            <v>660</v>
          </cell>
          <cell r="C591" t="str">
            <v>TRAVEL STAMP</v>
          </cell>
        </row>
        <row r="592">
          <cell r="A592">
            <v>825003</v>
          </cell>
          <cell r="B592">
            <v>100</v>
          </cell>
          <cell r="C592" t="str">
            <v>CAR REGISTRATION DUTIES</v>
          </cell>
        </row>
        <row r="593">
          <cell r="A593">
            <v>825003</v>
          </cell>
          <cell r="B593">
            <v>150</v>
          </cell>
          <cell r="C593" t="str">
            <v>CAR REGISTRATION DUTIES</v>
          </cell>
        </row>
        <row r="594">
          <cell r="A594">
            <v>825003</v>
          </cell>
          <cell r="B594">
            <v>200</v>
          </cell>
          <cell r="C594" t="str">
            <v>CAR REGISTRATION DUTIES</v>
          </cell>
        </row>
        <row r="595">
          <cell r="A595">
            <v>825003</v>
          </cell>
          <cell r="B595">
            <v>300</v>
          </cell>
          <cell r="C595" t="str">
            <v>CAR REGISTRATION DUTIES</v>
          </cell>
        </row>
        <row r="596">
          <cell r="A596">
            <v>825003</v>
          </cell>
          <cell r="B596">
            <v>600</v>
          </cell>
          <cell r="C596" t="str">
            <v>CAR REGISTRATION DUTIES</v>
          </cell>
        </row>
        <row r="597">
          <cell r="A597">
            <v>825003</v>
          </cell>
          <cell r="B597">
            <v>660</v>
          </cell>
          <cell r="C597" t="str">
            <v>CAR REGISTRATION DUTIES</v>
          </cell>
        </row>
        <row r="598">
          <cell r="A598">
            <v>8260</v>
          </cell>
          <cell r="B598">
            <v>100</v>
          </cell>
          <cell r="C598" t="str">
            <v>MISCELLANEOUS</v>
          </cell>
        </row>
        <row r="599">
          <cell r="A599">
            <v>8260</v>
          </cell>
          <cell r="B599">
            <v>200</v>
          </cell>
          <cell r="C599" t="str">
            <v>MISCELLANEOUS</v>
          </cell>
        </row>
        <row r="600">
          <cell r="A600">
            <v>8260</v>
          </cell>
          <cell r="B600">
            <v>300</v>
          </cell>
          <cell r="C600" t="str">
            <v>MISCELLANEOUS</v>
          </cell>
        </row>
        <row r="601">
          <cell r="A601">
            <v>8260</v>
          </cell>
          <cell r="B601">
            <v>650</v>
          </cell>
          <cell r="C601" t="str">
            <v>MISCELLANEOUS</v>
          </cell>
        </row>
        <row r="602">
          <cell r="A602">
            <v>8404</v>
          </cell>
          <cell r="B602">
            <v>650</v>
          </cell>
          <cell r="C602" t="str">
            <v>ALGERIA SERVICE CHARGE</v>
          </cell>
        </row>
        <row r="603">
          <cell r="A603">
            <v>8411</v>
          </cell>
          <cell r="B603">
            <v>100</v>
          </cell>
          <cell r="C603" t="str">
            <v>TRANSFER DEPARTEMENTAL EXPENSE</v>
          </cell>
        </row>
        <row r="604">
          <cell r="A604">
            <v>8411</v>
          </cell>
          <cell r="B604">
            <v>200</v>
          </cell>
          <cell r="C604" t="str">
            <v>TRANSFER DEPARTEMENTAL EXPENSE</v>
          </cell>
        </row>
        <row r="605">
          <cell r="A605">
            <v>8411</v>
          </cell>
          <cell r="B605">
            <v>300</v>
          </cell>
          <cell r="C605" t="str">
            <v>TRANSFER DEPARTEMENTAL EXPENSE</v>
          </cell>
        </row>
        <row r="606">
          <cell r="A606">
            <v>8411</v>
          </cell>
          <cell r="B606">
            <v>650</v>
          </cell>
          <cell r="C606" t="str">
            <v>TRANSFER DEPARTEMENTAL EXPENSE</v>
          </cell>
        </row>
        <row r="607">
          <cell r="A607">
            <v>8485</v>
          </cell>
          <cell r="B607">
            <v>100</v>
          </cell>
          <cell r="C607" t="str">
            <v>DEPRECIATION</v>
          </cell>
        </row>
        <row r="608">
          <cell r="A608">
            <v>8485</v>
          </cell>
          <cell r="B608">
            <v>150</v>
          </cell>
          <cell r="C608" t="str">
            <v>DEPRECIATION</v>
          </cell>
        </row>
        <row r="609">
          <cell r="A609">
            <v>8485</v>
          </cell>
          <cell r="B609">
            <v>200</v>
          </cell>
          <cell r="C609" t="str">
            <v>DEPRECIATION</v>
          </cell>
        </row>
        <row r="610">
          <cell r="A610" t="str">
            <v>_x000C_</v>
          </cell>
        </row>
        <row r="611">
          <cell r="A611" t="str">
            <v>Beverage</v>
          </cell>
          <cell r="B611" t="str">
            <v>Servi</v>
          </cell>
          <cell r="C611" t="str">
            <v>ces Tunisia                  List</v>
          </cell>
        </row>
        <row r="613">
          <cell r="B613" t="str">
            <v>Cost</v>
          </cell>
        </row>
        <row r="614">
          <cell r="A614" t="str">
            <v>Account</v>
          </cell>
          <cell r="B614" t="str">
            <v>Centr</v>
          </cell>
          <cell r="C614" t="str">
            <v>e</v>
          </cell>
        </row>
        <row r="615">
          <cell r="A615" t="str">
            <v>-------</v>
          </cell>
          <cell r="B615" t="str">
            <v>-----</v>
          </cell>
          <cell r="C615" t="str">
            <v>-</v>
          </cell>
        </row>
        <row r="617">
          <cell r="A617">
            <v>8485</v>
          </cell>
          <cell r="B617">
            <v>300</v>
          </cell>
          <cell r="C617" t="str">
            <v>DEPRECIATION</v>
          </cell>
        </row>
        <row r="618">
          <cell r="A618">
            <v>8485</v>
          </cell>
          <cell r="B618">
            <v>600</v>
          </cell>
          <cell r="C618" t="str">
            <v>DEPRECIATION</v>
          </cell>
        </row>
        <row r="619">
          <cell r="A619">
            <v>8485</v>
          </cell>
          <cell r="B619">
            <v>650</v>
          </cell>
          <cell r="C619" t="str">
            <v>DEPRECIATION</v>
          </cell>
        </row>
        <row r="620">
          <cell r="A620">
            <v>8485</v>
          </cell>
          <cell r="B620">
            <v>660</v>
          </cell>
          <cell r="C620" t="str">
            <v>DEPRECIATION</v>
          </cell>
        </row>
        <row r="621">
          <cell r="A621">
            <v>8485</v>
          </cell>
          <cell r="B621">
            <v>680</v>
          </cell>
          <cell r="C621" t="str">
            <v>DEPRECIATION</v>
          </cell>
        </row>
        <row r="622">
          <cell r="A622" t="str">
            <v>8485A</v>
          </cell>
          <cell r="B622">
            <v>100</v>
          </cell>
          <cell r="C622" t="str">
            <v>DEPRECIATION</v>
          </cell>
        </row>
        <row r="623">
          <cell r="A623">
            <v>8501</v>
          </cell>
          <cell r="B623">
            <v>680</v>
          </cell>
          <cell r="C623" t="str">
            <v>TV - MEDIA</v>
          </cell>
        </row>
        <row r="624">
          <cell r="A624">
            <v>8613</v>
          </cell>
          <cell r="B624">
            <v>600</v>
          </cell>
          <cell r="C624" t="str">
            <v>AGENCY FEES</v>
          </cell>
        </row>
        <row r="625">
          <cell r="A625">
            <v>8613</v>
          </cell>
          <cell r="B625">
            <v>660</v>
          </cell>
          <cell r="C625" t="str">
            <v>AGENCY FEES</v>
          </cell>
        </row>
        <row r="626">
          <cell r="A626">
            <v>8613</v>
          </cell>
          <cell r="B626">
            <v>680</v>
          </cell>
          <cell r="C626" t="str">
            <v>AGENCY FEES</v>
          </cell>
        </row>
        <row r="627">
          <cell r="A627">
            <v>9901</v>
          </cell>
          <cell r="C627" t="str">
            <v>DEBTORS SUSPENSE</v>
          </cell>
        </row>
        <row r="628">
          <cell r="A628">
            <v>9902</v>
          </cell>
          <cell r="C628" t="str">
            <v>CREDITORS SUSPENSE</v>
          </cell>
        </row>
        <row r="629">
          <cell r="A629">
            <v>9909</v>
          </cell>
          <cell r="C629" t="str">
            <v>BALANCES SUSPENSE</v>
          </cell>
        </row>
      </sheetData>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ALANCE AU 30.06.01"/>
    </sheetNames>
    <sheetDataSet>
      <sheetData sheetId="0">
        <row r="2">
          <cell r="F2" t="str">
            <v>Capital social</v>
          </cell>
        </row>
        <row r="3">
          <cell r="F3" t="str">
            <v>Réserve</v>
          </cell>
        </row>
        <row r="4">
          <cell r="F4" t="str">
            <v>Réserve</v>
          </cell>
        </row>
        <row r="5">
          <cell r="F5" t="str">
            <v>Résultats reportés</v>
          </cell>
        </row>
        <row r="10">
          <cell r="F10" t="str">
            <v>Provisions</v>
          </cell>
        </row>
        <row r="11">
          <cell r="F11" t="str">
            <v>Emprunts</v>
          </cell>
        </row>
        <row r="12">
          <cell r="F12" t="str">
            <v>Immobilisations incorporelles</v>
          </cell>
        </row>
        <row r="13">
          <cell r="F13" t="str">
            <v>Immobilisations incorporelles</v>
          </cell>
        </row>
        <row r="14">
          <cell r="F14" t="str">
            <v>Immobilisations corporelles</v>
          </cell>
        </row>
        <row r="15">
          <cell r="F15" t="str">
            <v>Immobilisations corporelles</v>
          </cell>
        </row>
        <row r="16">
          <cell r="F16" t="str">
            <v>Immobilisations corporelles</v>
          </cell>
        </row>
        <row r="17">
          <cell r="F17" t="str">
            <v>Immobilisations corporelles</v>
          </cell>
        </row>
        <row r="18">
          <cell r="F18" t="str">
            <v>Immobilisations corporelles</v>
          </cell>
        </row>
        <row r="19">
          <cell r="F19" t="str">
            <v>Immobilisations corporelles</v>
          </cell>
        </row>
        <row r="20">
          <cell r="F20" t="str">
            <v>Immobilisations corporelles</v>
          </cell>
        </row>
        <row r="21">
          <cell r="F21" t="str">
            <v>Immobilisations financières</v>
          </cell>
        </row>
        <row r="22">
          <cell r="F22" t="str">
            <v>Immobilisations financières</v>
          </cell>
        </row>
        <row r="23">
          <cell r="F23" t="str">
            <v>Immobilisations financières</v>
          </cell>
        </row>
        <row r="24">
          <cell r="F24" t="str">
            <v>Immobilisations financières</v>
          </cell>
        </row>
        <row r="25">
          <cell r="F25" t="str">
            <v>Immobilisations financières</v>
          </cell>
        </row>
        <row r="26">
          <cell r="F26" t="str">
            <v>Immobilisations financières</v>
          </cell>
        </row>
        <row r="27">
          <cell r="F27" t="str">
            <v>Immobilisations financières</v>
          </cell>
        </row>
        <row r="28">
          <cell r="F28" t="str">
            <v>Immobilisations financières</v>
          </cell>
        </row>
        <row r="29">
          <cell r="F29" t="str">
            <v>Immobilisations financières</v>
          </cell>
        </row>
        <row r="30">
          <cell r="F30" t="str">
            <v>Immobilisations financières</v>
          </cell>
        </row>
        <row r="31">
          <cell r="F31" t="str">
            <v>Moins : amortissements des immo. incorporelles</v>
          </cell>
        </row>
        <row r="32">
          <cell r="F32" t="str">
            <v>Moins : amortissements des immo. corporelles</v>
          </cell>
        </row>
        <row r="33">
          <cell r="F33" t="str">
            <v>Moins : amortissements des immo. corporelles</v>
          </cell>
        </row>
        <row r="34">
          <cell r="F34" t="str">
            <v>Moins : amortissements des immo. corporelles</v>
          </cell>
        </row>
        <row r="35">
          <cell r="F35" t="str">
            <v>Moins : amortissements des immo. corporelles</v>
          </cell>
        </row>
        <row r="36">
          <cell r="F36" t="str">
            <v>Moins : amortissements des immo. corporelles</v>
          </cell>
        </row>
        <row r="37">
          <cell r="F37" t="str">
            <v>Moins : amortissements des immo. corporelles</v>
          </cell>
        </row>
        <row r="38">
          <cell r="F38" t="str">
            <v>Stocks</v>
          </cell>
        </row>
        <row r="39">
          <cell r="F39" t="str">
            <v>Stocks</v>
          </cell>
        </row>
        <row r="40">
          <cell r="F40" t="str">
            <v>Stocks</v>
          </cell>
        </row>
        <row r="41">
          <cell r="F41" t="str">
            <v>Stocks</v>
          </cell>
        </row>
        <row r="42">
          <cell r="F42" t="str">
            <v>Moins : provisions sur stocks</v>
          </cell>
        </row>
        <row r="43">
          <cell r="F43" t="str">
            <v>Fournisseurs et comptes rattachés</v>
          </cell>
        </row>
        <row r="44">
          <cell r="F44" t="str">
            <v>Fournisseurs et comptes rattachés</v>
          </cell>
        </row>
        <row r="45">
          <cell r="F45" t="str">
            <v>Fournisseurs et comptes rattachés</v>
          </cell>
        </row>
        <row r="46">
          <cell r="F46" t="str">
            <v>Fournisseurs et comptes rattachés</v>
          </cell>
        </row>
        <row r="47">
          <cell r="F47" t="str">
            <v>Clients et comptes rattachés</v>
          </cell>
        </row>
        <row r="48">
          <cell r="F48" t="str">
            <v>Clients et comptes rattachés</v>
          </cell>
        </row>
        <row r="49">
          <cell r="F49" t="str">
            <v>Clients et comptes rattachés</v>
          </cell>
        </row>
        <row r="50">
          <cell r="F50" t="str">
            <v>Clients et comptes rattachés</v>
          </cell>
        </row>
        <row r="51">
          <cell r="F51" t="str">
            <v>Clients et comptes rattachés</v>
          </cell>
        </row>
        <row r="52">
          <cell r="F52" t="str">
            <v>Autres passifs courants</v>
          </cell>
        </row>
        <row r="53">
          <cell r="F53" t="str">
            <v>Autres actifs courants</v>
          </cell>
        </row>
        <row r="54">
          <cell r="F54" t="str">
            <v>Autres actifs courants</v>
          </cell>
        </row>
        <row r="55">
          <cell r="F55" t="str">
            <v>Autres passifs courants</v>
          </cell>
        </row>
        <row r="57">
          <cell r="F57" t="str">
            <v>Autres passifs courants</v>
          </cell>
        </row>
        <row r="58">
          <cell r="F58" t="str">
            <v>Autres passifs courants</v>
          </cell>
        </row>
        <row r="59">
          <cell r="F59" t="str">
            <v>Autres passifs courants</v>
          </cell>
        </row>
        <row r="60">
          <cell r="F60" t="str">
            <v>Autres passifs courants</v>
          </cell>
        </row>
        <row r="61">
          <cell r="F61" t="str">
            <v>Autres passifs courants</v>
          </cell>
        </row>
        <row r="62">
          <cell r="F62" t="str">
            <v>Autres actifs courants</v>
          </cell>
        </row>
        <row r="63">
          <cell r="F63" t="str">
            <v>Autres actifs courants</v>
          </cell>
        </row>
        <row r="64">
          <cell r="F64" t="str">
            <v>Autres passifs courants</v>
          </cell>
        </row>
        <row r="65">
          <cell r="F65" t="str">
            <v>Autres passifs courants</v>
          </cell>
        </row>
        <row r="66">
          <cell r="F66" t="str">
            <v>Autres actifs courants</v>
          </cell>
        </row>
        <row r="67">
          <cell r="F67" t="str">
            <v>Autres actifs courants</v>
          </cell>
        </row>
        <row r="68">
          <cell r="F68" t="str">
            <v>Autres actifs courants</v>
          </cell>
        </row>
        <row r="69">
          <cell r="F69" t="str">
            <v>Autres passifs courants</v>
          </cell>
        </row>
        <row r="70">
          <cell r="F70" t="str">
            <v>Autres actifs courants</v>
          </cell>
        </row>
        <row r="71">
          <cell r="F71" t="str">
            <v>Autres passifs courants</v>
          </cell>
        </row>
        <row r="72">
          <cell r="F72" t="str">
            <v>Autres passifs courants</v>
          </cell>
        </row>
        <row r="73">
          <cell r="F73" t="str">
            <v>Autres actifs courants</v>
          </cell>
        </row>
        <row r="74">
          <cell r="F74" t="str">
            <v>Autres passifs courants</v>
          </cell>
        </row>
        <row r="75">
          <cell r="F75" t="str">
            <v>Autres actifs courants</v>
          </cell>
        </row>
        <row r="76">
          <cell r="F76" t="str">
            <v>Autres passifs courants</v>
          </cell>
        </row>
        <row r="77">
          <cell r="F77" t="str">
            <v>Autres actifs courants</v>
          </cell>
        </row>
        <row r="79">
          <cell r="F79" t="str">
            <v>Autres passifs courants</v>
          </cell>
        </row>
        <row r="80">
          <cell r="F80" t="str">
            <v>Autres actifs courants</v>
          </cell>
        </row>
        <row r="81">
          <cell r="F81" t="str">
            <v>Autres passifs courants</v>
          </cell>
        </row>
        <row r="82">
          <cell r="F82" t="str">
            <v>Autres passifs courants</v>
          </cell>
        </row>
        <row r="83">
          <cell r="F83" t="str">
            <v>Autres passifs courants</v>
          </cell>
        </row>
        <row r="84">
          <cell r="F84" t="str">
            <v>Autres passifs courants</v>
          </cell>
        </row>
        <row r="85">
          <cell r="F85" t="str">
            <v>Autres actifs courants</v>
          </cell>
        </row>
        <row r="86">
          <cell r="F86" t="str">
            <v>Autres actifs courants</v>
          </cell>
        </row>
        <row r="87">
          <cell r="F87" t="str">
            <v>Autres passifs courants</v>
          </cell>
        </row>
        <row r="88">
          <cell r="F88" t="str">
            <v>Autres passifs courants</v>
          </cell>
        </row>
        <row r="89">
          <cell r="F89" t="str">
            <v>Autres actifs courants</v>
          </cell>
        </row>
        <row r="90">
          <cell r="F90" t="str">
            <v>Autres actifs courants</v>
          </cell>
        </row>
        <row r="91">
          <cell r="F91" t="str">
            <v>Autres actifs courants</v>
          </cell>
        </row>
        <row r="92">
          <cell r="F92" t="str">
            <v>Autres passifs courants</v>
          </cell>
        </row>
        <row r="93">
          <cell r="F93" t="str">
            <v>Moins : provisions sur créances</v>
          </cell>
        </row>
        <row r="94">
          <cell r="F94" t="str">
            <v>Autres actifs courants</v>
          </cell>
        </row>
        <row r="95">
          <cell r="F95" t="str">
            <v>Concours bancaires et autres passifs financiers</v>
          </cell>
        </row>
        <row r="96">
          <cell r="F96" t="str">
            <v>Concours bancaires et autres passifs financiers</v>
          </cell>
        </row>
        <row r="97">
          <cell r="F97" t="str">
            <v>Placements at autres actifs financiers</v>
          </cell>
        </row>
        <row r="98">
          <cell r="F98" t="str">
            <v>Concours bancaires et autres passifs financiers</v>
          </cell>
        </row>
        <row r="99">
          <cell r="F99" t="str">
            <v>Concours bancaires et autres passifs financiers</v>
          </cell>
        </row>
        <row r="100">
          <cell r="F100" t="str">
            <v>Liquidités et équivalents de liquidités</v>
          </cell>
        </row>
        <row r="101">
          <cell r="F101" t="str">
            <v>Concours bancaires et autres passifs financiers</v>
          </cell>
        </row>
        <row r="102">
          <cell r="F102" t="str">
            <v>Liquidités et équivalents de liquidités</v>
          </cell>
        </row>
        <row r="103">
          <cell r="F103" t="str">
            <v>Concours bancaires et autres passifs financiers</v>
          </cell>
        </row>
        <row r="104">
          <cell r="F104" t="str">
            <v>Concours bancaires et autres passifs financiers</v>
          </cell>
        </row>
        <row r="105">
          <cell r="F105" t="str">
            <v>Liquidités et équivalents de liquidités</v>
          </cell>
        </row>
        <row r="106">
          <cell r="F106" t="str">
            <v>Liquidités et équivalents de liquidités</v>
          </cell>
        </row>
        <row r="109">
          <cell r="F109" t="str">
            <v xml:space="preserve">Achats de marchandises </v>
          </cell>
        </row>
        <row r="110">
          <cell r="F110" t="str">
            <v xml:space="preserve">Achats de marchandises </v>
          </cell>
        </row>
        <row r="111">
          <cell r="F111" t="str">
            <v xml:space="preserve">Achats de marchandises </v>
          </cell>
        </row>
        <row r="112">
          <cell r="F112" t="str">
            <v xml:space="preserve">Achats de marchandises </v>
          </cell>
        </row>
        <row r="113">
          <cell r="F113" t="str">
            <v xml:space="preserve">Achats de marchandises </v>
          </cell>
        </row>
        <row r="114">
          <cell r="F114" t="str">
            <v xml:space="preserve">Achats de marchandises </v>
          </cell>
        </row>
        <row r="115">
          <cell r="F115" t="str">
            <v xml:space="preserve">Achats de marchandises </v>
          </cell>
        </row>
        <row r="116">
          <cell r="F116" t="str">
            <v xml:space="preserve">Achats de marchandises </v>
          </cell>
        </row>
        <row r="117">
          <cell r="F117" t="str">
            <v xml:space="preserve">Achats de marchandises </v>
          </cell>
        </row>
        <row r="118">
          <cell r="F118" t="str">
            <v>Variations des stocks</v>
          </cell>
        </row>
        <row r="119">
          <cell r="F119" t="str">
            <v>Variations des stocks</v>
          </cell>
        </row>
        <row r="120">
          <cell r="F120" t="str">
            <v xml:space="preserve">Achats d'approvisionnements </v>
          </cell>
        </row>
        <row r="121">
          <cell r="F121" t="str">
            <v xml:space="preserve">Achats d'approvisionnements </v>
          </cell>
        </row>
        <row r="122">
          <cell r="F122" t="str">
            <v xml:space="preserve">Achats d'approvisionnements </v>
          </cell>
        </row>
        <row r="123">
          <cell r="F123" t="str">
            <v xml:space="preserve">Achats d'approvisionnements </v>
          </cell>
        </row>
        <row r="124">
          <cell r="F124" t="str">
            <v xml:space="preserve">Achats d'approvisionnements </v>
          </cell>
        </row>
        <row r="125">
          <cell r="F125" t="str">
            <v xml:space="preserve">Achats d'approvisionnements </v>
          </cell>
        </row>
        <row r="126">
          <cell r="F126" t="str">
            <v xml:space="preserve">Achats d'approvisionnements </v>
          </cell>
        </row>
        <row r="127">
          <cell r="F127" t="str">
            <v xml:space="preserve">Achats d'approvisionnements </v>
          </cell>
        </row>
        <row r="128">
          <cell r="F128" t="str">
            <v>Autres charges d'exploitation</v>
          </cell>
        </row>
        <row r="129">
          <cell r="F129" t="str">
            <v>Autres charges d'exploitation</v>
          </cell>
        </row>
        <row r="130">
          <cell r="F130" t="str">
            <v>Autres charges d'exploitation</v>
          </cell>
        </row>
        <row r="131">
          <cell r="F131" t="str">
            <v>Autres charges d'exploitation</v>
          </cell>
        </row>
        <row r="132">
          <cell r="F132" t="str">
            <v>Autres charges d'exploitation</v>
          </cell>
        </row>
        <row r="133">
          <cell r="F133" t="str">
            <v>Autres charges d'exploitation</v>
          </cell>
        </row>
        <row r="134">
          <cell r="F134" t="str">
            <v>Autres charges d'exploitation</v>
          </cell>
        </row>
        <row r="135">
          <cell r="F135" t="str">
            <v>Autres charges d'exploitation</v>
          </cell>
        </row>
        <row r="136">
          <cell r="F136" t="str">
            <v>Autres charges d'exploitation</v>
          </cell>
        </row>
        <row r="137">
          <cell r="F137" t="str">
            <v>Autres charges d'exploitation</v>
          </cell>
        </row>
        <row r="138">
          <cell r="F138" t="str">
            <v>Autres charges d'exploitation</v>
          </cell>
        </row>
        <row r="139">
          <cell r="F139" t="str">
            <v>Autres charges d'exploitation</v>
          </cell>
        </row>
        <row r="140">
          <cell r="F140" t="str">
            <v>Autres charges d'exploitation</v>
          </cell>
        </row>
        <row r="141">
          <cell r="F141" t="str">
            <v>Autres charges d'exploitation</v>
          </cell>
        </row>
        <row r="142">
          <cell r="F142" t="str">
            <v>Autres charges d'exploitation</v>
          </cell>
        </row>
        <row r="143">
          <cell r="F143" t="str">
            <v>Autres charges d'exploitation</v>
          </cell>
        </row>
        <row r="144">
          <cell r="F144" t="str">
            <v>Autres charges d'exploitation</v>
          </cell>
        </row>
        <row r="145">
          <cell r="F145" t="str">
            <v>Autres charges d'exploitation</v>
          </cell>
        </row>
        <row r="146">
          <cell r="F146" t="str">
            <v>Autres charges d'exploitation</v>
          </cell>
        </row>
        <row r="147">
          <cell r="F147" t="str">
            <v>Autres charges d'exploitation</v>
          </cell>
        </row>
        <row r="148">
          <cell r="F148" t="str">
            <v>Autres charges d'exploitation</v>
          </cell>
        </row>
        <row r="149">
          <cell r="F149" t="str">
            <v>Autres charges d'exploitation</v>
          </cell>
        </row>
        <row r="150">
          <cell r="F150" t="str">
            <v>Autres charges d'exploitation</v>
          </cell>
        </row>
        <row r="151">
          <cell r="F151" t="str">
            <v>Autres charges d'exploitation</v>
          </cell>
        </row>
        <row r="152">
          <cell r="F152" t="str">
            <v>Autres pertes ordinaires</v>
          </cell>
        </row>
        <row r="153">
          <cell r="F153" t="str">
            <v>Charges de personnel</v>
          </cell>
        </row>
        <row r="154">
          <cell r="F154" t="str">
            <v>Charges de personnel</v>
          </cell>
        </row>
        <row r="155">
          <cell r="F155" t="str">
            <v>Charges de personnel</v>
          </cell>
        </row>
        <row r="156">
          <cell r="F156" t="str">
            <v>Charges de personnel</v>
          </cell>
        </row>
        <row r="157">
          <cell r="F157" t="str">
            <v>Charges de personnel</v>
          </cell>
        </row>
        <row r="158">
          <cell r="F158" t="str">
            <v>Charges de personnel</v>
          </cell>
        </row>
        <row r="159">
          <cell r="F159" t="str">
            <v>Charges de personnel</v>
          </cell>
        </row>
        <row r="160">
          <cell r="F160" t="str">
            <v>Charges financières nettes</v>
          </cell>
        </row>
        <row r="161">
          <cell r="F161" t="str">
            <v>Charges financières nettes</v>
          </cell>
        </row>
        <row r="162">
          <cell r="F162" t="str">
            <v>Charges financières nettes</v>
          </cell>
        </row>
        <row r="163">
          <cell r="F163" t="str">
            <v>Charges financières nettes</v>
          </cell>
        </row>
        <row r="164">
          <cell r="F164" t="str">
            <v>Charges financières nettes</v>
          </cell>
        </row>
        <row r="165">
          <cell r="F165" t="str">
            <v>Autres charges d'exploitation</v>
          </cell>
        </row>
        <row r="166">
          <cell r="F166" t="str">
            <v>Autres charges d'exploitation</v>
          </cell>
        </row>
        <row r="167">
          <cell r="F167" t="str">
            <v>Autres charges d'exploitation</v>
          </cell>
        </row>
        <row r="168">
          <cell r="F168" t="str">
            <v>Autres charges d'exploitation</v>
          </cell>
        </row>
        <row r="169">
          <cell r="F169" t="str">
            <v>Autres charges d'exploitation</v>
          </cell>
        </row>
        <row r="170">
          <cell r="F170" t="str">
            <v>Autres charges d'exploitation</v>
          </cell>
        </row>
        <row r="171">
          <cell r="F171" t="str">
            <v>Dotations aux amortissements et aux  provisions</v>
          </cell>
        </row>
        <row r="172">
          <cell r="F172" t="str">
            <v>Dotations aux amortissements et aux  provisions</v>
          </cell>
        </row>
        <row r="173">
          <cell r="F173" t="str">
            <v>Dotations aux amortissements et aux  provisions</v>
          </cell>
        </row>
        <row r="174">
          <cell r="F174" t="str">
            <v>Revenus</v>
          </cell>
        </row>
        <row r="175">
          <cell r="F175" t="str">
            <v>Revenus</v>
          </cell>
        </row>
        <row r="176">
          <cell r="F176" t="str">
            <v>Revenus</v>
          </cell>
        </row>
        <row r="177">
          <cell r="F177" t="str">
            <v>Revenus</v>
          </cell>
        </row>
        <row r="178">
          <cell r="F178" t="str">
            <v>Revenus</v>
          </cell>
        </row>
        <row r="179">
          <cell r="F179" t="str">
            <v>Revenus</v>
          </cell>
        </row>
        <row r="180">
          <cell r="F180" t="str">
            <v>Revenus</v>
          </cell>
        </row>
        <row r="181">
          <cell r="F181" t="str">
            <v>Revenus</v>
          </cell>
        </row>
        <row r="182">
          <cell r="F182" t="str">
            <v>Revenus</v>
          </cell>
        </row>
        <row r="183">
          <cell r="F183" t="str">
            <v>Revenus</v>
          </cell>
        </row>
        <row r="184">
          <cell r="F184" t="str">
            <v>Revenus</v>
          </cell>
        </row>
        <row r="185">
          <cell r="F185" t="str">
            <v>Revenus</v>
          </cell>
        </row>
        <row r="186">
          <cell r="F186" t="str">
            <v>Revenus</v>
          </cell>
        </row>
        <row r="187">
          <cell r="F187" t="str">
            <v>Revenus</v>
          </cell>
        </row>
        <row r="188">
          <cell r="F188" t="str">
            <v>Revenus</v>
          </cell>
        </row>
        <row r="189">
          <cell r="F189" t="str">
            <v>Revenus</v>
          </cell>
        </row>
        <row r="190">
          <cell r="F190" t="str">
            <v>Revenus</v>
          </cell>
        </row>
        <row r="191">
          <cell r="F191" t="str">
            <v>Revenus</v>
          </cell>
        </row>
        <row r="192">
          <cell r="F192" t="str">
            <v>Revenus</v>
          </cell>
        </row>
        <row r="193">
          <cell r="F193" t="str">
            <v>Revenus</v>
          </cell>
        </row>
        <row r="194">
          <cell r="F194" t="str">
            <v>Revenus</v>
          </cell>
        </row>
        <row r="195">
          <cell r="F195" t="str">
            <v>Revenus</v>
          </cell>
        </row>
        <row r="196">
          <cell r="F196" t="str">
            <v>Revenus</v>
          </cell>
        </row>
        <row r="197">
          <cell r="F197" t="str">
            <v>Revenus</v>
          </cell>
        </row>
        <row r="198">
          <cell r="F198" t="str">
            <v>Revenus</v>
          </cell>
        </row>
        <row r="199">
          <cell r="F199" t="str">
            <v>Revenus</v>
          </cell>
        </row>
        <row r="200">
          <cell r="F200" t="str">
            <v>Autres charges d'exploitation</v>
          </cell>
        </row>
        <row r="201">
          <cell r="F201" t="str">
            <v>Autres gains ordinaires</v>
          </cell>
        </row>
        <row r="202">
          <cell r="F202" t="str">
            <v>Autres gains ordinaires</v>
          </cell>
        </row>
        <row r="203">
          <cell r="F203" t="str">
            <v>Produits financiers</v>
          </cell>
        </row>
        <row r="204">
          <cell r="F204" t="str">
            <v>Produits financiers</v>
          </cell>
        </row>
        <row r="205">
          <cell r="F205" t="str">
            <v>Produits financiers</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ALANCE AU 30.06.01"/>
      <sheetName val="BAL 31.12.00"/>
    </sheetNames>
    <sheetDataSet>
      <sheetData sheetId="0">
        <row r="1">
          <cell r="E1" t="str">
            <v>SOLDE</v>
          </cell>
        </row>
        <row r="2">
          <cell r="E2">
            <v>-4200000</v>
          </cell>
          <cell r="F2" t="str">
            <v>Capital social</v>
          </cell>
        </row>
        <row r="3">
          <cell r="E3">
            <v>-162000</v>
          </cell>
          <cell r="F3" t="str">
            <v>Réserve</v>
          </cell>
        </row>
        <row r="4">
          <cell r="E4">
            <v>0</v>
          </cell>
          <cell r="F4" t="str">
            <v>Réserve</v>
          </cell>
        </row>
        <row r="5">
          <cell r="E5">
            <v>-16827.080999999998</v>
          </cell>
          <cell r="F5" t="str">
            <v>Résultats reportés</v>
          </cell>
        </row>
        <row r="6">
          <cell r="E6">
            <v>0</v>
          </cell>
        </row>
        <row r="7">
          <cell r="E7">
            <v>0</v>
          </cell>
        </row>
        <row r="8">
          <cell r="E8">
            <v>0</v>
          </cell>
        </row>
        <row r="9">
          <cell r="E9">
            <v>0</v>
          </cell>
        </row>
        <row r="10">
          <cell r="E10">
            <v>-15000</v>
          </cell>
          <cell r="F10" t="str">
            <v>Provisions</v>
          </cell>
        </row>
        <row r="11">
          <cell r="E11">
            <v>-640204.853</v>
          </cell>
          <cell r="F11" t="str">
            <v>Emprunts</v>
          </cell>
        </row>
        <row r="12">
          <cell r="E12">
            <v>13174.734</v>
          </cell>
          <cell r="F12" t="str">
            <v>Immobilisations incorporelles</v>
          </cell>
        </row>
        <row r="13">
          <cell r="E13">
            <v>976800</v>
          </cell>
          <cell r="F13" t="str">
            <v>Immobilisations incorporelles</v>
          </cell>
        </row>
        <row r="14">
          <cell r="E14">
            <v>440915.58899999998</v>
          </cell>
          <cell r="F14" t="str">
            <v>Immobilisations corporelles</v>
          </cell>
        </row>
        <row r="15">
          <cell r="E15">
            <v>614869</v>
          </cell>
          <cell r="F15" t="str">
            <v>Immobilisations corporelles</v>
          </cell>
        </row>
        <row r="16">
          <cell r="E16">
            <v>252200</v>
          </cell>
          <cell r="F16" t="str">
            <v>Immobilisations corporelles</v>
          </cell>
        </row>
        <row r="17">
          <cell r="E17">
            <v>300119.27399999998</v>
          </cell>
          <cell r="F17" t="str">
            <v>Immobilisations corporelles</v>
          </cell>
        </row>
        <row r="18">
          <cell r="E18">
            <v>1120038.32</v>
          </cell>
          <cell r="F18" t="str">
            <v>Immobilisations corporelles</v>
          </cell>
        </row>
        <row r="19">
          <cell r="E19">
            <v>148355.13399999999</v>
          </cell>
          <cell r="F19" t="str">
            <v>Immobilisations corporelles</v>
          </cell>
        </row>
        <row r="20">
          <cell r="E20">
            <v>197478.04199999999</v>
          </cell>
          <cell r="F20" t="str">
            <v>Immobilisations corporelles</v>
          </cell>
        </row>
        <row r="21">
          <cell r="E21">
            <v>400000</v>
          </cell>
          <cell r="F21" t="str">
            <v>Immobilisations financières</v>
          </cell>
        </row>
        <row r="22">
          <cell r="E22">
            <v>2199670</v>
          </cell>
          <cell r="F22" t="str">
            <v>Immobilisations financières</v>
          </cell>
        </row>
        <row r="23">
          <cell r="E23">
            <v>23000</v>
          </cell>
          <cell r="F23" t="str">
            <v>Immobilisations financières</v>
          </cell>
        </row>
        <row r="24">
          <cell r="E24">
            <v>61964.283000000003</v>
          </cell>
          <cell r="F24" t="str">
            <v>Immobilisations financières</v>
          </cell>
        </row>
        <row r="25">
          <cell r="E25">
            <v>64323.023000000001</v>
          </cell>
          <cell r="F25" t="str">
            <v>Immobilisations financières</v>
          </cell>
        </row>
        <row r="26">
          <cell r="E26">
            <v>928394</v>
          </cell>
          <cell r="F26" t="str">
            <v>Immobilisations financières</v>
          </cell>
        </row>
        <row r="27">
          <cell r="E27">
            <v>199670</v>
          </cell>
          <cell r="F27" t="str">
            <v>Immobilisations financières</v>
          </cell>
        </row>
        <row r="28">
          <cell r="E28">
            <v>-1350000</v>
          </cell>
          <cell r="F28" t="str">
            <v>Immobilisations financières</v>
          </cell>
        </row>
        <row r="29">
          <cell r="E29">
            <v>837</v>
          </cell>
          <cell r="F29" t="str">
            <v>Immobilisations financières</v>
          </cell>
        </row>
        <row r="30">
          <cell r="E30">
            <v>20985</v>
          </cell>
          <cell r="F30" t="str">
            <v>Immobilisations financières</v>
          </cell>
        </row>
        <row r="31">
          <cell r="E31">
            <v>-983884.39300000004</v>
          </cell>
          <cell r="F31" t="str">
            <v>Moins : amortissements des immo. incorporelles</v>
          </cell>
        </row>
        <row r="32">
          <cell r="E32">
            <v>-99916.213000000003</v>
          </cell>
          <cell r="F32" t="str">
            <v>Moins : amortissements des immo. corporelles</v>
          </cell>
        </row>
        <row r="33">
          <cell r="E33">
            <v>-76922.414000000004</v>
          </cell>
          <cell r="F33" t="str">
            <v>Moins : amortissements des immo. corporelles</v>
          </cell>
        </row>
        <row r="34">
          <cell r="E34">
            <v>-69752.5</v>
          </cell>
          <cell r="F34" t="str">
            <v>Moins : amortissements des immo. corporelles</v>
          </cell>
        </row>
        <row r="35">
          <cell r="E35">
            <v>-84057.422999999995</v>
          </cell>
          <cell r="F35" t="str">
            <v>Moins : amortissements des immo. corporelles</v>
          </cell>
        </row>
        <row r="36">
          <cell r="E36">
            <v>-93121.97</v>
          </cell>
          <cell r="F36" t="str">
            <v>Moins : amortissements des immo. corporelles</v>
          </cell>
        </row>
        <row r="37">
          <cell r="E37">
            <v>-569519.35400000005</v>
          </cell>
          <cell r="F37" t="str">
            <v>Moins : amortissements des immo. corporelles</v>
          </cell>
        </row>
        <row r="38">
          <cell r="E38">
            <v>183361</v>
          </cell>
          <cell r="F38" t="str">
            <v>Stocks</v>
          </cell>
        </row>
        <row r="39">
          <cell r="E39">
            <v>279342</v>
          </cell>
          <cell r="F39" t="str">
            <v>Stocks</v>
          </cell>
        </row>
        <row r="40">
          <cell r="E40">
            <v>203014</v>
          </cell>
          <cell r="F40" t="str">
            <v>Stocks</v>
          </cell>
        </row>
        <row r="41">
          <cell r="E41">
            <v>72884</v>
          </cell>
          <cell r="F41" t="str">
            <v>Stocks</v>
          </cell>
        </row>
        <row r="42">
          <cell r="E42">
            <v>-79527</v>
          </cell>
          <cell r="F42" t="str">
            <v>Moins : provisions sur stocks</v>
          </cell>
        </row>
        <row r="43">
          <cell r="E43">
            <v>-546266.56099999999</v>
          </cell>
          <cell r="F43" t="str">
            <v>Fournisseurs et comptes rattachés</v>
          </cell>
        </row>
        <row r="44">
          <cell r="E44">
            <v>-38308.512999999999</v>
          </cell>
          <cell r="F44" t="str">
            <v>Fournisseurs et comptes rattachés</v>
          </cell>
        </row>
        <row r="45">
          <cell r="E45">
            <v>-74114.588000000003</v>
          </cell>
          <cell r="F45" t="str">
            <v>Fournisseurs et comptes rattachés</v>
          </cell>
        </row>
        <row r="46">
          <cell r="E46">
            <v>0</v>
          </cell>
          <cell r="F46" t="str">
            <v>Fournisseurs et comptes rattachés</v>
          </cell>
        </row>
        <row r="47">
          <cell r="E47">
            <v>1014175.417</v>
          </cell>
          <cell r="F47" t="str">
            <v>Clients et comptes rattachés</v>
          </cell>
        </row>
        <row r="48">
          <cell r="E48">
            <v>82057.297000000006</v>
          </cell>
          <cell r="F48" t="str">
            <v>Clients et comptes rattachés</v>
          </cell>
        </row>
        <row r="49">
          <cell r="E49">
            <v>61954.2</v>
          </cell>
          <cell r="F49" t="str">
            <v>Clients et comptes rattachés</v>
          </cell>
        </row>
        <row r="50">
          <cell r="E50">
            <v>291516</v>
          </cell>
          <cell r="F50" t="str">
            <v>Clients et comptes rattachés</v>
          </cell>
        </row>
        <row r="51">
          <cell r="E51">
            <v>0</v>
          </cell>
          <cell r="F51" t="str">
            <v>Clients et comptes rattachés</v>
          </cell>
        </row>
        <row r="52">
          <cell r="E52">
            <v>-13100</v>
          </cell>
          <cell r="F52" t="str">
            <v>Autres passifs courants</v>
          </cell>
        </row>
        <row r="53">
          <cell r="E53">
            <v>1671</v>
          </cell>
          <cell r="F53" t="str">
            <v>Autres actifs courants</v>
          </cell>
        </row>
        <row r="54">
          <cell r="E54">
            <v>40900</v>
          </cell>
          <cell r="F54" t="str">
            <v>Autres actifs courants</v>
          </cell>
        </row>
        <row r="55">
          <cell r="E55">
            <v>-8037.549</v>
          </cell>
          <cell r="F55" t="str">
            <v>Autres passifs courants</v>
          </cell>
        </row>
        <row r="57">
          <cell r="E57">
            <v>-50604.641000000003</v>
          </cell>
          <cell r="F57" t="str">
            <v>Autres passifs courants</v>
          </cell>
        </row>
        <row r="58">
          <cell r="E58">
            <v>-4773.125</v>
          </cell>
          <cell r="F58" t="str">
            <v>Autres passifs courants</v>
          </cell>
        </row>
        <row r="59">
          <cell r="E59">
            <v>-2386.56</v>
          </cell>
          <cell r="F59" t="str">
            <v>Autres passifs courants</v>
          </cell>
        </row>
        <row r="60">
          <cell r="E60">
            <v>-655.84799999999996</v>
          </cell>
          <cell r="F60" t="str">
            <v>Autres passifs courants</v>
          </cell>
        </row>
        <row r="61">
          <cell r="E61">
            <v>-220.297</v>
          </cell>
          <cell r="F61" t="str">
            <v>Autres passifs courants</v>
          </cell>
        </row>
        <row r="62">
          <cell r="E62">
            <v>3223.05</v>
          </cell>
          <cell r="F62" t="str">
            <v>Autres actifs courants</v>
          </cell>
        </row>
        <row r="63">
          <cell r="E63">
            <v>58460.911999999997</v>
          </cell>
          <cell r="F63" t="str">
            <v>Autres actifs courants</v>
          </cell>
        </row>
        <row r="64">
          <cell r="E64">
            <v>0</v>
          </cell>
          <cell r="F64" t="str">
            <v>Autres passifs courants</v>
          </cell>
        </row>
        <row r="65">
          <cell r="E65">
            <v>0</v>
          </cell>
          <cell r="F65" t="str">
            <v>Autres passifs courants</v>
          </cell>
        </row>
        <row r="66">
          <cell r="E66">
            <v>29.808</v>
          </cell>
          <cell r="F66" t="str">
            <v>Autres actifs courants</v>
          </cell>
        </row>
        <row r="67">
          <cell r="E67">
            <v>9077.384</v>
          </cell>
          <cell r="F67" t="str">
            <v>Autres actifs courants</v>
          </cell>
        </row>
        <row r="68">
          <cell r="E68">
            <v>20797.922999999999</v>
          </cell>
          <cell r="F68" t="str">
            <v>Autres actifs courants</v>
          </cell>
        </row>
        <row r="69">
          <cell r="E69">
            <v>-19836.882000000001</v>
          </cell>
          <cell r="F69" t="str">
            <v>Autres passifs courants</v>
          </cell>
        </row>
        <row r="70">
          <cell r="E70">
            <v>492.5</v>
          </cell>
          <cell r="F70" t="str">
            <v>Autres actifs courants</v>
          </cell>
        </row>
        <row r="71">
          <cell r="E71">
            <v>-56.8</v>
          </cell>
          <cell r="F71" t="str">
            <v>Autres passifs courants</v>
          </cell>
        </row>
        <row r="72">
          <cell r="E72">
            <v>-108600.652</v>
          </cell>
          <cell r="F72" t="str">
            <v>Autres passifs courants</v>
          </cell>
        </row>
        <row r="73">
          <cell r="E73">
            <v>606932.93799999997</v>
          </cell>
          <cell r="F73" t="str">
            <v>Autres actifs courants</v>
          </cell>
        </row>
        <row r="74">
          <cell r="E74">
            <v>-74895.088999999993</v>
          </cell>
          <cell r="F74" t="str">
            <v>Autres passifs courants</v>
          </cell>
        </row>
        <row r="75">
          <cell r="E75">
            <v>92.001000000000005</v>
          </cell>
          <cell r="F75" t="str">
            <v>Autres actifs courants</v>
          </cell>
        </row>
        <row r="76">
          <cell r="E76">
            <v>-96668.563999999998</v>
          </cell>
          <cell r="F76" t="str">
            <v>Autres passifs courants</v>
          </cell>
        </row>
        <row r="77">
          <cell r="E77">
            <v>63121.447999999997</v>
          </cell>
          <cell r="F77" t="str">
            <v>Autres actifs courants</v>
          </cell>
        </row>
        <row r="78">
          <cell r="E78">
            <v>0</v>
          </cell>
        </row>
        <row r="79">
          <cell r="E79">
            <v>-186200</v>
          </cell>
          <cell r="F79" t="str">
            <v>Autres passifs courants</v>
          </cell>
        </row>
        <row r="80">
          <cell r="E80">
            <v>370</v>
          </cell>
          <cell r="F80" t="str">
            <v>Autres actifs courants</v>
          </cell>
        </row>
        <row r="81">
          <cell r="E81">
            <v>-75277.907000000007</v>
          </cell>
          <cell r="F81" t="str">
            <v>Autres passifs courants</v>
          </cell>
        </row>
        <row r="82">
          <cell r="E82">
            <v>-187.654</v>
          </cell>
          <cell r="F82" t="str">
            <v>Autres passifs courants</v>
          </cell>
        </row>
        <row r="83">
          <cell r="E83">
            <v>-1397.7059999999999</v>
          </cell>
          <cell r="F83" t="str">
            <v>Autres passifs courants</v>
          </cell>
        </row>
        <row r="84">
          <cell r="E84">
            <v>-67.454999999999998</v>
          </cell>
          <cell r="F84" t="str">
            <v>Autres passifs courants</v>
          </cell>
        </row>
        <row r="85">
          <cell r="E85">
            <v>4266.4859999999999</v>
          </cell>
          <cell r="F85" t="str">
            <v>Autres actifs courants</v>
          </cell>
        </row>
        <row r="86">
          <cell r="E86">
            <v>970.71199999999999</v>
          </cell>
          <cell r="F86" t="str">
            <v>Autres actifs courants</v>
          </cell>
        </row>
        <row r="87">
          <cell r="E87">
            <v>-402.22199999999998</v>
          </cell>
          <cell r="F87" t="str">
            <v>Autres passifs courants</v>
          </cell>
        </row>
        <row r="88">
          <cell r="E88">
            <v>-423021.48100000003</v>
          </cell>
          <cell r="F88" t="str">
            <v>Autres passifs courants</v>
          </cell>
        </row>
        <row r="89">
          <cell r="E89">
            <v>1025.7429999997839</v>
          </cell>
          <cell r="F89" t="str">
            <v>Autres actifs courants</v>
          </cell>
        </row>
        <row r="90">
          <cell r="E90">
            <v>1810.02</v>
          </cell>
          <cell r="F90" t="str">
            <v>Autres actifs courants</v>
          </cell>
        </row>
        <row r="91">
          <cell r="E91">
            <v>11878.831</v>
          </cell>
          <cell r="F91" t="str">
            <v>Autres actifs courants</v>
          </cell>
        </row>
        <row r="92">
          <cell r="E92">
            <v>-3307.5</v>
          </cell>
          <cell r="F92" t="str">
            <v>Autres passifs courants</v>
          </cell>
        </row>
        <row r="93">
          <cell r="E93">
            <v>-76587.539000000004</v>
          </cell>
          <cell r="F93" t="str">
            <v>Moins : provisions sur créances</v>
          </cell>
        </row>
        <row r="94">
          <cell r="E94">
            <v>2759955.9929999998</v>
          </cell>
          <cell r="F94" t="str">
            <v>Autres actifs courants</v>
          </cell>
        </row>
        <row r="95">
          <cell r="E95">
            <v>-161223.96900000001</v>
          </cell>
          <cell r="F95" t="str">
            <v>Concours bancaires et autres passifs financiers</v>
          </cell>
        </row>
        <row r="96">
          <cell r="E96">
            <v>0</v>
          </cell>
          <cell r="F96" t="str">
            <v>Concours bancaires et autres passifs financiers</v>
          </cell>
        </row>
        <row r="97">
          <cell r="E97">
            <v>629612.32200000004</v>
          </cell>
          <cell r="F97" t="str">
            <v>Placements at autres actifs financiers</v>
          </cell>
        </row>
        <row r="98">
          <cell r="E98">
            <v>0</v>
          </cell>
          <cell r="F98" t="str">
            <v>Concours bancaires et autres passifs financiers</v>
          </cell>
        </row>
        <row r="99">
          <cell r="E99">
            <v>-798825.66599999997</v>
          </cell>
          <cell r="F99" t="str">
            <v>Concours bancaires et autres passifs financiers</v>
          </cell>
        </row>
        <row r="100">
          <cell r="E100">
            <v>432.733</v>
          </cell>
          <cell r="F100" t="str">
            <v>Liquidités et équivalents de liquidités</v>
          </cell>
        </row>
        <row r="101">
          <cell r="E101">
            <v>-68695.06</v>
          </cell>
          <cell r="F101" t="str">
            <v>Concours bancaires et autres passifs financiers</v>
          </cell>
        </row>
        <row r="102">
          <cell r="E102">
            <v>7944.616</v>
          </cell>
          <cell r="F102" t="str">
            <v>Liquidités et équivalents de liquidités</v>
          </cell>
        </row>
        <row r="103">
          <cell r="E103">
            <v>-1007467.768</v>
          </cell>
          <cell r="F103" t="str">
            <v>Concours bancaires et autres passifs financiers</v>
          </cell>
        </row>
        <row r="104">
          <cell r="E104">
            <v>-31983.155999999999</v>
          </cell>
          <cell r="F104" t="str">
            <v>Concours bancaires et autres passifs financiers</v>
          </cell>
        </row>
        <row r="105">
          <cell r="E105">
            <v>229.732</v>
          </cell>
          <cell r="F105" t="str">
            <v>Liquidités et équivalents de liquidités</v>
          </cell>
        </row>
        <row r="106">
          <cell r="E106">
            <v>303.09300000000002</v>
          </cell>
          <cell r="F106" t="str">
            <v>Liquidités et équivalents de liquidités</v>
          </cell>
        </row>
        <row r="107">
          <cell r="E107">
            <v>0</v>
          </cell>
        </row>
        <row r="108">
          <cell r="E108">
            <v>0</v>
          </cell>
        </row>
        <row r="109">
          <cell r="E109">
            <v>260</v>
          </cell>
          <cell r="F109" t="str">
            <v xml:space="preserve">Achats de marchandises </v>
          </cell>
        </row>
        <row r="110">
          <cell r="E110">
            <v>443967.78100000002</v>
          </cell>
          <cell r="F110" t="str">
            <v xml:space="preserve">Achats de marchandises </v>
          </cell>
        </row>
        <row r="111">
          <cell r="E111">
            <v>5104.3320000000003</v>
          </cell>
          <cell r="F111" t="str">
            <v xml:space="preserve">Achats de marchandises </v>
          </cell>
        </row>
        <row r="112">
          <cell r="E112">
            <v>18455.592000000001</v>
          </cell>
          <cell r="F112" t="str">
            <v xml:space="preserve">Achats de marchandises </v>
          </cell>
        </row>
        <row r="113">
          <cell r="E113">
            <v>206832.64000000001</v>
          </cell>
          <cell r="F113" t="str">
            <v xml:space="preserve">Achats de marchandises </v>
          </cell>
        </row>
        <row r="114">
          <cell r="E114">
            <v>4564</v>
          </cell>
          <cell r="F114" t="str">
            <v xml:space="preserve">Achats de marchandises </v>
          </cell>
        </row>
        <row r="115">
          <cell r="E115">
            <v>56720.593999999997</v>
          </cell>
          <cell r="F115" t="str">
            <v xml:space="preserve">Achats de marchandises </v>
          </cell>
        </row>
        <row r="116">
          <cell r="E116">
            <v>9155</v>
          </cell>
          <cell r="F116" t="str">
            <v xml:space="preserve">Achats de marchandises </v>
          </cell>
        </row>
        <row r="117">
          <cell r="E117">
            <v>79313.850000000006</v>
          </cell>
          <cell r="F117" t="str">
            <v xml:space="preserve">Achats de marchandises </v>
          </cell>
        </row>
        <row r="118">
          <cell r="E118">
            <v>28398</v>
          </cell>
          <cell r="F118" t="str">
            <v>Variations des stocks</v>
          </cell>
        </row>
        <row r="119">
          <cell r="E119">
            <v>193302</v>
          </cell>
          <cell r="F119" t="str">
            <v>Variations des stocks</v>
          </cell>
        </row>
        <row r="120">
          <cell r="E120">
            <v>32193.364000000001</v>
          </cell>
          <cell r="F120" t="str">
            <v xml:space="preserve">Achats d'approvisionnements </v>
          </cell>
        </row>
        <row r="121">
          <cell r="E121">
            <v>-10000</v>
          </cell>
          <cell r="F121" t="str">
            <v xml:space="preserve">Achats d'approvisionnements </v>
          </cell>
        </row>
        <row r="122">
          <cell r="E122">
            <v>22029.643</v>
          </cell>
          <cell r="F122" t="str">
            <v xml:space="preserve">Achats d'approvisionnements </v>
          </cell>
        </row>
        <row r="123">
          <cell r="E123">
            <v>2078.777</v>
          </cell>
          <cell r="F123" t="str">
            <v xml:space="preserve">Achats d'approvisionnements </v>
          </cell>
        </row>
        <row r="124">
          <cell r="E124">
            <v>1705.184</v>
          </cell>
          <cell r="F124" t="str">
            <v xml:space="preserve">Achats d'approvisionnements </v>
          </cell>
        </row>
        <row r="125">
          <cell r="E125">
            <v>55454.762000000002</v>
          </cell>
          <cell r="F125" t="str">
            <v xml:space="preserve">Achats d'approvisionnements </v>
          </cell>
        </row>
        <row r="126">
          <cell r="E126">
            <v>5555.6139999999996</v>
          </cell>
          <cell r="F126" t="str">
            <v xml:space="preserve">Achats d'approvisionnements </v>
          </cell>
        </row>
        <row r="127">
          <cell r="E127">
            <v>567.20000000000005</v>
          </cell>
          <cell r="F127" t="str">
            <v xml:space="preserve">Achats d'approvisionnements </v>
          </cell>
        </row>
        <row r="128">
          <cell r="E128">
            <v>62411.633000000002</v>
          </cell>
          <cell r="F128" t="str">
            <v>Autres charges d'exploitation</v>
          </cell>
        </row>
        <row r="129">
          <cell r="E129">
            <v>900</v>
          </cell>
          <cell r="F129" t="str">
            <v>Autres charges d'exploitation</v>
          </cell>
        </row>
        <row r="130">
          <cell r="E130">
            <v>1000.6</v>
          </cell>
          <cell r="F130" t="str">
            <v>Autres charges d'exploitation</v>
          </cell>
        </row>
        <row r="131">
          <cell r="E131">
            <v>4789.0219999999999</v>
          </cell>
          <cell r="F131" t="str">
            <v>Autres charges d'exploitation</v>
          </cell>
        </row>
        <row r="132">
          <cell r="E132">
            <v>1431.008</v>
          </cell>
          <cell r="F132" t="str">
            <v>Autres charges d'exploitation</v>
          </cell>
        </row>
        <row r="133">
          <cell r="E133">
            <v>32011.768</v>
          </cell>
          <cell r="F133" t="str">
            <v>Autres charges d'exploitation</v>
          </cell>
        </row>
        <row r="134">
          <cell r="E134">
            <v>2780.03</v>
          </cell>
          <cell r="F134" t="str">
            <v>Autres charges d'exploitation</v>
          </cell>
        </row>
        <row r="135">
          <cell r="E135">
            <v>6903.5959999999995</v>
          </cell>
          <cell r="F135" t="str">
            <v>Autres charges d'exploitation</v>
          </cell>
        </row>
        <row r="136">
          <cell r="E136">
            <v>46615.6</v>
          </cell>
          <cell r="F136" t="str">
            <v>Autres charges d'exploitation</v>
          </cell>
        </row>
        <row r="137">
          <cell r="E137">
            <v>34586.67</v>
          </cell>
          <cell r="F137" t="str">
            <v>Autres charges d'exploitation</v>
          </cell>
        </row>
        <row r="138">
          <cell r="E138">
            <v>26884.769</v>
          </cell>
          <cell r="F138" t="str">
            <v>Autres charges d'exploitation</v>
          </cell>
        </row>
        <row r="139">
          <cell r="E139">
            <v>4361.91</v>
          </cell>
          <cell r="F139" t="str">
            <v>Autres charges d'exploitation</v>
          </cell>
        </row>
        <row r="140">
          <cell r="E140">
            <v>9913.7430000000004</v>
          </cell>
          <cell r="F140" t="str">
            <v>Autres charges d'exploitation</v>
          </cell>
        </row>
        <row r="141">
          <cell r="E141">
            <v>55.15</v>
          </cell>
          <cell r="F141" t="str">
            <v>Autres charges d'exploitation</v>
          </cell>
        </row>
        <row r="142">
          <cell r="E142">
            <v>20403.91</v>
          </cell>
          <cell r="F142" t="str">
            <v>Autres charges d'exploitation</v>
          </cell>
        </row>
        <row r="143">
          <cell r="E143">
            <v>17458.650000000001</v>
          </cell>
          <cell r="F143" t="str">
            <v>Autres charges d'exploitation</v>
          </cell>
        </row>
        <row r="144">
          <cell r="E144">
            <v>25437.042000000001</v>
          </cell>
          <cell r="F144" t="str">
            <v>Autres charges d'exploitation</v>
          </cell>
        </row>
        <row r="145">
          <cell r="E145">
            <v>4528.7539999999999</v>
          </cell>
          <cell r="F145" t="str">
            <v>Autres charges d'exploitation</v>
          </cell>
        </row>
        <row r="146">
          <cell r="E146">
            <v>617.98500000000001</v>
          </cell>
          <cell r="F146" t="str">
            <v>Autres charges d'exploitation</v>
          </cell>
        </row>
        <row r="147">
          <cell r="E147">
            <v>28392.631000000001</v>
          </cell>
          <cell r="F147" t="str">
            <v>Autres charges d'exploitation</v>
          </cell>
        </row>
        <row r="148">
          <cell r="E148">
            <v>91571.03</v>
          </cell>
          <cell r="F148" t="str">
            <v>Autres charges d'exploitation</v>
          </cell>
        </row>
        <row r="149">
          <cell r="E149">
            <v>820.11</v>
          </cell>
          <cell r="F149" t="str">
            <v>Autres charges d'exploitation</v>
          </cell>
        </row>
        <row r="150">
          <cell r="E150">
            <v>5000</v>
          </cell>
          <cell r="F150" t="str">
            <v>Autres charges d'exploitation</v>
          </cell>
        </row>
        <row r="151">
          <cell r="E151">
            <v>-5000</v>
          </cell>
          <cell r="F151" t="str">
            <v>Autres charges d'exploitation</v>
          </cell>
        </row>
        <row r="152">
          <cell r="E152">
            <v>87.954999999999998</v>
          </cell>
          <cell r="F152" t="str">
            <v>Autres pertes ordinaires</v>
          </cell>
        </row>
        <row r="153">
          <cell r="E153">
            <v>912159.44200000004</v>
          </cell>
          <cell r="F153" t="str">
            <v>Charges de personnel</v>
          </cell>
        </row>
        <row r="154">
          <cell r="E154">
            <v>210000</v>
          </cell>
          <cell r="F154" t="str">
            <v>Charges de personnel</v>
          </cell>
        </row>
        <row r="155">
          <cell r="E155">
            <v>48952.805999999997</v>
          </cell>
          <cell r="F155" t="str">
            <v>Charges de personnel</v>
          </cell>
        </row>
        <row r="156">
          <cell r="E156">
            <v>87790.614999999991</v>
          </cell>
          <cell r="F156" t="str">
            <v>Charges de personnel</v>
          </cell>
        </row>
        <row r="157">
          <cell r="E157">
            <v>2090.5920000000001</v>
          </cell>
          <cell r="F157" t="str">
            <v>Charges de personnel</v>
          </cell>
        </row>
        <row r="158">
          <cell r="E158">
            <v>19144.231</v>
          </cell>
          <cell r="F158" t="str">
            <v>Charges de personnel</v>
          </cell>
        </row>
        <row r="159">
          <cell r="E159">
            <v>86816.603000000003</v>
          </cell>
          <cell r="F159" t="str">
            <v>Charges de personnel</v>
          </cell>
        </row>
        <row r="160">
          <cell r="E160">
            <v>45414.622000000003</v>
          </cell>
          <cell r="F160" t="str">
            <v>Charges financières nettes</v>
          </cell>
        </row>
        <row r="161">
          <cell r="E161">
            <v>35929.036</v>
          </cell>
          <cell r="F161" t="str">
            <v>Charges financières nettes</v>
          </cell>
        </row>
        <row r="162">
          <cell r="E162">
            <v>107076.22199999999</v>
          </cell>
          <cell r="F162" t="str">
            <v>Charges financières nettes</v>
          </cell>
        </row>
        <row r="163">
          <cell r="E163">
            <v>2603.04</v>
          </cell>
          <cell r="F163" t="str">
            <v>Charges financières nettes</v>
          </cell>
        </row>
        <row r="164">
          <cell r="E164">
            <v>17288.897000000001</v>
          </cell>
          <cell r="F164" t="str">
            <v>Charges financières nettes</v>
          </cell>
        </row>
        <row r="165">
          <cell r="E165">
            <v>216.28200000000001</v>
          </cell>
          <cell r="F165" t="str">
            <v>Autres charges d'exploitation</v>
          </cell>
        </row>
        <row r="166">
          <cell r="E166">
            <v>23726.921999999999</v>
          </cell>
          <cell r="F166" t="str">
            <v>Autres charges d'exploitation</v>
          </cell>
        </row>
        <row r="167">
          <cell r="E167">
            <v>11863.460000000001</v>
          </cell>
          <cell r="F167" t="str">
            <v>Autres charges d'exploitation</v>
          </cell>
        </row>
        <row r="168">
          <cell r="E168">
            <v>9035.482</v>
          </cell>
          <cell r="F168" t="str">
            <v>Autres charges d'exploitation</v>
          </cell>
        </row>
        <row r="169">
          <cell r="E169">
            <v>4692.4110000000001</v>
          </cell>
          <cell r="F169" t="str">
            <v>Autres charges d'exploitation</v>
          </cell>
        </row>
        <row r="170">
          <cell r="E170">
            <v>1600</v>
          </cell>
          <cell r="F170" t="str">
            <v>Autres charges d'exploitation</v>
          </cell>
        </row>
        <row r="171">
          <cell r="E171">
            <v>2136.8270000000002</v>
          </cell>
          <cell r="F171" t="str">
            <v>Dotations aux amortissements et aux  provisions</v>
          </cell>
        </row>
        <row r="172">
          <cell r="E172">
            <v>217432.59400000001</v>
          </cell>
          <cell r="F172" t="str">
            <v>Dotations aux amortissements et aux  provisions</v>
          </cell>
        </row>
        <row r="173">
          <cell r="E173">
            <v>8351</v>
          </cell>
          <cell r="F173" t="str">
            <v>Dotations aux amortissements et aux  provisions</v>
          </cell>
        </row>
        <row r="174">
          <cell r="E174">
            <v>-1538447</v>
          </cell>
          <cell r="F174" t="str">
            <v>Revenus</v>
          </cell>
        </row>
        <row r="175">
          <cell r="E175">
            <v>-69600</v>
          </cell>
          <cell r="F175" t="str">
            <v>Revenus</v>
          </cell>
        </row>
        <row r="176">
          <cell r="E176">
            <v>-137620</v>
          </cell>
          <cell r="F176" t="str">
            <v>Revenus</v>
          </cell>
        </row>
        <row r="177">
          <cell r="E177">
            <v>-12500</v>
          </cell>
          <cell r="F177" t="str">
            <v>Revenus</v>
          </cell>
        </row>
        <row r="178">
          <cell r="E178">
            <v>-86680</v>
          </cell>
          <cell r="F178" t="str">
            <v>Revenus</v>
          </cell>
        </row>
        <row r="179">
          <cell r="E179">
            <v>-15000</v>
          </cell>
          <cell r="F179" t="str">
            <v>Revenus</v>
          </cell>
        </row>
        <row r="180">
          <cell r="E180">
            <v>-7200</v>
          </cell>
          <cell r="F180" t="str">
            <v>Revenus</v>
          </cell>
        </row>
        <row r="181">
          <cell r="E181">
            <v>-36150</v>
          </cell>
          <cell r="F181" t="str">
            <v>Revenus</v>
          </cell>
        </row>
        <row r="182">
          <cell r="E182">
            <v>-30460</v>
          </cell>
          <cell r="F182" t="str">
            <v>Revenus</v>
          </cell>
        </row>
        <row r="183">
          <cell r="E183">
            <v>-9000</v>
          </cell>
          <cell r="F183" t="str">
            <v>Revenus</v>
          </cell>
        </row>
        <row r="184">
          <cell r="E184">
            <v>-7950</v>
          </cell>
          <cell r="F184" t="str">
            <v>Revenus</v>
          </cell>
        </row>
        <row r="185">
          <cell r="E185">
            <v>-105922.33</v>
          </cell>
          <cell r="F185" t="str">
            <v>Revenus</v>
          </cell>
        </row>
        <row r="186">
          <cell r="E186">
            <v>-74571.875</v>
          </cell>
          <cell r="F186" t="str">
            <v>Revenus</v>
          </cell>
        </row>
        <row r="187">
          <cell r="E187">
            <v>-66960</v>
          </cell>
          <cell r="F187" t="str">
            <v>Revenus</v>
          </cell>
        </row>
        <row r="188">
          <cell r="E188">
            <v>-1500</v>
          </cell>
          <cell r="F188" t="str">
            <v>Revenus</v>
          </cell>
        </row>
        <row r="189">
          <cell r="E189">
            <v>-25542.5</v>
          </cell>
          <cell r="F189" t="str">
            <v>Revenus</v>
          </cell>
        </row>
        <row r="190">
          <cell r="E190">
            <v>-11520</v>
          </cell>
          <cell r="F190" t="str">
            <v>Revenus</v>
          </cell>
        </row>
        <row r="191">
          <cell r="E191">
            <v>-10100</v>
          </cell>
          <cell r="F191" t="str">
            <v>Revenus</v>
          </cell>
        </row>
        <row r="192">
          <cell r="E192">
            <v>-7200</v>
          </cell>
          <cell r="F192" t="str">
            <v>Revenus</v>
          </cell>
        </row>
        <row r="193">
          <cell r="E193">
            <v>-4000</v>
          </cell>
          <cell r="F193" t="str">
            <v>Revenus</v>
          </cell>
        </row>
        <row r="194">
          <cell r="E194">
            <v>-2080</v>
          </cell>
          <cell r="F194" t="str">
            <v>Revenus</v>
          </cell>
        </row>
        <row r="195">
          <cell r="E195">
            <v>-315450</v>
          </cell>
          <cell r="F195" t="str">
            <v>Revenus</v>
          </cell>
        </row>
        <row r="196">
          <cell r="E196">
            <v>-19200</v>
          </cell>
          <cell r="F196" t="str">
            <v>Revenus</v>
          </cell>
        </row>
        <row r="197">
          <cell r="E197">
            <v>-165457.22</v>
          </cell>
          <cell r="F197" t="str">
            <v>Revenus</v>
          </cell>
        </row>
        <row r="198">
          <cell r="E198">
            <v>-5000</v>
          </cell>
          <cell r="F198" t="str">
            <v>Revenus</v>
          </cell>
        </row>
        <row r="199">
          <cell r="E199">
            <v>-700</v>
          </cell>
          <cell r="F199" t="str">
            <v>Revenus</v>
          </cell>
        </row>
        <row r="200">
          <cell r="E200">
            <v>-343858.97200000001</v>
          </cell>
          <cell r="F200" t="str">
            <v>Autres charges d'exploitation</v>
          </cell>
        </row>
        <row r="201">
          <cell r="E201">
            <v>-19215</v>
          </cell>
          <cell r="F201" t="str">
            <v>Autres gains ordinaires</v>
          </cell>
        </row>
        <row r="202">
          <cell r="E202">
            <v>-79902.710999999996</v>
          </cell>
          <cell r="F202" t="str">
            <v>Autres gains ordinaires</v>
          </cell>
        </row>
        <row r="203">
          <cell r="E203">
            <v>-2116502</v>
          </cell>
          <cell r="F203" t="str">
            <v>Produits financiers</v>
          </cell>
        </row>
        <row r="204">
          <cell r="E204">
            <v>-103763.54300000001</v>
          </cell>
          <cell r="F204" t="str">
            <v>Produits financiers</v>
          </cell>
        </row>
        <row r="205">
          <cell r="E205">
            <v>-65682.236000000004</v>
          </cell>
          <cell r="F205" t="str">
            <v>Produits financiers</v>
          </cell>
        </row>
        <row r="206">
          <cell r="E206">
            <v>-0.20100000000000001</v>
          </cell>
        </row>
        <row r="207">
          <cell r="E207">
            <v>-1.8908176691034839E-9</v>
          </cell>
        </row>
      </sheetData>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alance comparative (2)"/>
    </sheetNames>
    <sheetDataSet>
      <sheetData sheetId="0">
        <row r="1">
          <cell r="F1">
            <v>36678</v>
          </cell>
          <cell r="G1">
            <v>37043</v>
          </cell>
          <cell r="J1" t="str">
            <v>Affectation</v>
          </cell>
        </row>
        <row r="3">
          <cell r="F3">
            <v>835</v>
          </cell>
          <cell r="G3">
            <v>5116.4650000000001</v>
          </cell>
          <cell r="J3" t="str">
            <v>Achats consommés</v>
          </cell>
        </row>
        <row r="4">
          <cell r="F4">
            <v>3161.395</v>
          </cell>
          <cell r="G4">
            <v>3422.7660000000001</v>
          </cell>
          <cell r="J4" t="str">
            <v>Achats consommés</v>
          </cell>
        </row>
        <row r="5">
          <cell r="F5">
            <v>3177.8249999999998</v>
          </cell>
          <cell r="G5">
            <v>3809.6219999999998</v>
          </cell>
          <cell r="J5" t="str">
            <v>Achats consommés</v>
          </cell>
        </row>
        <row r="6">
          <cell r="F6">
            <v>7926.03</v>
          </cell>
          <cell r="G6">
            <v>7917.69</v>
          </cell>
          <cell r="J6" t="str">
            <v>Achats consommés</v>
          </cell>
        </row>
        <row r="7">
          <cell r="F7">
            <v>1038</v>
          </cell>
          <cell r="G7">
            <v>0</v>
          </cell>
          <cell r="J7" t="str">
            <v>Achats consommés</v>
          </cell>
        </row>
        <row r="8">
          <cell r="F8">
            <v>0</v>
          </cell>
          <cell r="G8">
            <v>851</v>
          </cell>
          <cell r="J8" t="str">
            <v>Achats consommés</v>
          </cell>
        </row>
        <row r="9">
          <cell r="F9">
            <v>462.92700000000002</v>
          </cell>
          <cell r="G9">
            <v>253.99</v>
          </cell>
          <cell r="J9" t="str">
            <v>Achats consommés</v>
          </cell>
        </row>
        <row r="10">
          <cell r="F10">
            <v>1452.8320000000001</v>
          </cell>
          <cell r="G10">
            <v>2141.0839999999998</v>
          </cell>
          <cell r="J10" t="str">
            <v>Achats consommés</v>
          </cell>
        </row>
        <row r="11">
          <cell r="F11">
            <v>2400.4780000000001</v>
          </cell>
          <cell r="G11">
            <v>2114.605</v>
          </cell>
          <cell r="J11" t="str">
            <v>Achats consommés</v>
          </cell>
        </row>
        <row r="12">
          <cell r="F12">
            <v>1597.5219999999999</v>
          </cell>
          <cell r="G12">
            <v>1665.91</v>
          </cell>
          <cell r="J12" t="str">
            <v>Achats consommés</v>
          </cell>
        </row>
        <row r="13">
          <cell r="F13">
            <v>372.9</v>
          </cell>
          <cell r="G13">
            <v>277.60000000000002</v>
          </cell>
          <cell r="J13" t="str">
            <v>Achats consommés</v>
          </cell>
        </row>
        <row r="14">
          <cell r="F14">
            <v>3689.4160000000002</v>
          </cell>
          <cell r="G14">
            <v>4981.5060000000003</v>
          </cell>
          <cell r="J14" t="str">
            <v>Achats consommés</v>
          </cell>
        </row>
        <row r="15">
          <cell r="F15">
            <v>26114.325000000001</v>
          </cell>
          <cell r="G15">
            <v>32552.237999999998</v>
          </cell>
        </row>
        <row r="16">
          <cell r="F16">
            <v>-732127.95</v>
          </cell>
          <cell r="G16">
            <v>-821316.78</v>
          </cell>
          <cell r="J16" t="str">
            <v>Chiffre d'affaires</v>
          </cell>
        </row>
        <row r="17">
          <cell r="F17">
            <v>-10687.5</v>
          </cell>
          <cell r="G17">
            <v>0</v>
          </cell>
          <cell r="J17" t="str">
            <v>Chiffre d'affaires</v>
          </cell>
        </row>
        <row r="18">
          <cell r="F18">
            <v>-742815.45</v>
          </cell>
          <cell r="G18">
            <v>-821316.78</v>
          </cell>
        </row>
        <row r="19">
          <cell r="F19">
            <v>158667.60200000001</v>
          </cell>
          <cell r="G19">
            <v>149405.97</v>
          </cell>
          <cell r="J19" t="str">
            <v>Charges du personnel</v>
          </cell>
        </row>
        <row r="20">
          <cell r="F20">
            <v>23609.254000000001</v>
          </cell>
          <cell r="G20">
            <v>26308.555</v>
          </cell>
          <cell r="J20" t="str">
            <v>Charges du personnel</v>
          </cell>
        </row>
        <row r="21">
          <cell r="F21">
            <v>20889.204000000002</v>
          </cell>
          <cell r="G21">
            <v>24957.155999999999</v>
          </cell>
          <cell r="J21" t="str">
            <v>Charges du personnel</v>
          </cell>
        </row>
        <row r="22">
          <cell r="F22">
            <v>12735.642</v>
          </cell>
          <cell r="G22">
            <v>0</v>
          </cell>
          <cell r="J22" t="str">
            <v>Charges du personnel</v>
          </cell>
        </row>
        <row r="23">
          <cell r="F23">
            <v>2229.3679999999999</v>
          </cell>
          <cell r="G23">
            <v>2200</v>
          </cell>
          <cell r="J23" t="str">
            <v>Charges du personnel</v>
          </cell>
        </row>
        <row r="24">
          <cell r="F24">
            <v>8968.8250000000007</v>
          </cell>
          <cell r="G24">
            <v>10143.383</v>
          </cell>
          <cell r="J24" t="str">
            <v>Charges du personnel</v>
          </cell>
        </row>
        <row r="25">
          <cell r="F25">
            <v>1814.402</v>
          </cell>
          <cell r="G25">
            <v>1604.316</v>
          </cell>
          <cell r="J25" t="str">
            <v>Charges du personnel</v>
          </cell>
        </row>
        <row r="26">
          <cell r="F26">
            <v>1740.7660000000001</v>
          </cell>
          <cell r="G26">
            <v>1973.5840000000001</v>
          </cell>
          <cell r="J26" t="str">
            <v>Charges du personnel</v>
          </cell>
        </row>
        <row r="27">
          <cell r="F27">
            <v>1061.3030000000001</v>
          </cell>
          <cell r="G27">
            <v>0</v>
          </cell>
          <cell r="J27" t="str">
            <v>Charges du personnel</v>
          </cell>
        </row>
        <row r="28">
          <cell r="F28">
            <v>0</v>
          </cell>
          <cell r="G28">
            <v>30947.502</v>
          </cell>
          <cell r="J28" t="str">
            <v>Charges du personnel</v>
          </cell>
        </row>
        <row r="29">
          <cell r="F29">
            <v>0</v>
          </cell>
          <cell r="G29">
            <v>6153.6540000000005</v>
          </cell>
          <cell r="J29" t="str">
            <v>Charges du personnel</v>
          </cell>
        </row>
        <row r="30">
          <cell r="F30">
            <v>0</v>
          </cell>
          <cell r="G30">
            <v>5920.7520000000004</v>
          </cell>
          <cell r="J30" t="str">
            <v>Charges du personnel</v>
          </cell>
        </row>
        <row r="31">
          <cell r="F31">
            <v>16954.519</v>
          </cell>
          <cell r="G31">
            <v>21167.488000000001</v>
          </cell>
          <cell r="J31" t="str">
            <v>Charges du personnel</v>
          </cell>
        </row>
        <row r="32">
          <cell r="F32">
            <v>4194.9049999999997</v>
          </cell>
          <cell r="G32">
            <v>4605.625</v>
          </cell>
          <cell r="J32" t="str">
            <v>Charges du personnel</v>
          </cell>
        </row>
        <row r="33">
          <cell r="F33">
            <v>3771.79</v>
          </cell>
          <cell r="G33">
            <v>4443.5730000000003</v>
          </cell>
          <cell r="J33" t="str">
            <v>Charges du personnel</v>
          </cell>
        </row>
        <row r="34">
          <cell r="F34">
            <v>0</v>
          </cell>
          <cell r="G34">
            <v>6418.3379999999997</v>
          </cell>
          <cell r="J34" t="str">
            <v>Charges du personnel</v>
          </cell>
        </row>
        <row r="35">
          <cell r="F35">
            <v>2276.4949999999999</v>
          </cell>
          <cell r="G35">
            <v>0</v>
          </cell>
          <cell r="J35" t="str">
            <v>Charges du personnel</v>
          </cell>
        </row>
        <row r="36">
          <cell r="F36">
            <v>4209.9350000000004</v>
          </cell>
          <cell r="G36">
            <v>0</v>
          </cell>
          <cell r="J36" t="str">
            <v>Charges du personnel</v>
          </cell>
        </row>
        <row r="37">
          <cell r="F37">
            <v>4827.3149999999996</v>
          </cell>
          <cell r="G37">
            <v>5516.1769999999997</v>
          </cell>
          <cell r="J37" t="str">
            <v>Charges du personnel</v>
          </cell>
        </row>
        <row r="38">
          <cell r="F38">
            <v>1092.825</v>
          </cell>
          <cell r="G38">
            <v>763.82</v>
          </cell>
          <cell r="J38" t="str">
            <v>Charges du personnel</v>
          </cell>
        </row>
        <row r="39">
          <cell r="F39">
            <v>1055.864</v>
          </cell>
          <cell r="G39">
            <v>1013.827</v>
          </cell>
          <cell r="J39" t="str">
            <v>Charges du personnel</v>
          </cell>
        </row>
        <row r="40">
          <cell r="F40">
            <v>0</v>
          </cell>
          <cell r="G40">
            <v>2375.748</v>
          </cell>
          <cell r="J40" t="str">
            <v>Charges du personnel</v>
          </cell>
        </row>
        <row r="41">
          <cell r="F41">
            <v>0</v>
          </cell>
          <cell r="G41">
            <v>11.279</v>
          </cell>
          <cell r="J41" t="str">
            <v>Charges du personnel</v>
          </cell>
        </row>
        <row r="42">
          <cell r="F42">
            <v>270100.01400000008</v>
          </cell>
          <cell r="G42">
            <v>305930.74699999997</v>
          </cell>
        </row>
        <row r="43">
          <cell r="F43">
            <v>-27789.678</v>
          </cell>
          <cell r="G43">
            <v>-3812.1990000000001</v>
          </cell>
          <cell r="J43" t="str">
            <v>Autres produits ordinaires</v>
          </cell>
        </row>
        <row r="44">
          <cell r="F44">
            <v>-2170.0320000000002</v>
          </cell>
          <cell r="G44">
            <v>-4715.2619999999997</v>
          </cell>
          <cell r="J44" t="str">
            <v>Autres produits ordinaires</v>
          </cell>
        </row>
        <row r="45">
          <cell r="F45">
            <v>-137.928</v>
          </cell>
          <cell r="G45">
            <v>-2987.92</v>
          </cell>
          <cell r="J45" t="str">
            <v>Autres produits ordinaires</v>
          </cell>
        </row>
        <row r="46">
          <cell r="F46">
            <v>-6278.2929999999997</v>
          </cell>
          <cell r="G46">
            <v>0</v>
          </cell>
          <cell r="J46" t="str">
            <v>Autres produits ordinaires</v>
          </cell>
        </row>
        <row r="47">
          <cell r="F47">
            <v>-36375.930999999997</v>
          </cell>
          <cell r="G47">
            <v>-11515.380999999999</v>
          </cell>
        </row>
        <row r="48">
          <cell r="F48">
            <v>504.63799999999998</v>
          </cell>
          <cell r="G48">
            <v>1209.107</v>
          </cell>
          <cell r="J48" t="str">
            <v>Dotation aux amort et aux provisions</v>
          </cell>
        </row>
        <row r="49">
          <cell r="F49">
            <v>2455.288</v>
          </cell>
          <cell r="G49">
            <v>2215.3040000000001</v>
          </cell>
          <cell r="J49" t="str">
            <v>Dotation aux amort et aux provisions</v>
          </cell>
        </row>
        <row r="50">
          <cell r="F50">
            <v>7449.8419999999996</v>
          </cell>
          <cell r="G50">
            <v>8243.6200000000008</v>
          </cell>
          <cell r="J50" t="str">
            <v>Dotation aux amort et aux provisions</v>
          </cell>
        </row>
        <row r="51">
          <cell r="F51">
            <v>42.363999999999997</v>
          </cell>
          <cell r="G51">
            <v>49.863999999999997</v>
          </cell>
          <cell r="J51" t="str">
            <v>Dotation aux amort et aux provisions</v>
          </cell>
        </row>
        <row r="52">
          <cell r="F52">
            <v>23164.026999999998</v>
          </cell>
          <cell r="G52">
            <v>27699.760999999999</v>
          </cell>
          <cell r="J52" t="str">
            <v>Dotation aux amort et aux provisions</v>
          </cell>
        </row>
        <row r="53">
          <cell r="F53">
            <v>60.235999999999997</v>
          </cell>
          <cell r="G53">
            <v>113.93600000000001</v>
          </cell>
          <cell r="J53" t="str">
            <v>Dotation aux amort et aux provisions</v>
          </cell>
        </row>
        <row r="54">
          <cell r="F54">
            <v>821.976</v>
          </cell>
          <cell r="G54">
            <v>1458.886</v>
          </cell>
          <cell r="J54" t="str">
            <v>Dotation aux amort et aux provisions</v>
          </cell>
        </row>
        <row r="55">
          <cell r="F55">
            <v>570.46199999999999</v>
          </cell>
          <cell r="G55">
            <v>1262.518</v>
          </cell>
          <cell r="J55" t="str">
            <v>Dotation aux amort et aux provisions</v>
          </cell>
        </row>
        <row r="56">
          <cell r="F56">
            <v>139.32499999999999</v>
          </cell>
          <cell r="G56">
            <v>139.32499999999999</v>
          </cell>
          <cell r="J56" t="str">
            <v>Dotation aux amort et aux provisions</v>
          </cell>
        </row>
        <row r="57">
          <cell r="F57">
            <v>35208.157999999996</v>
          </cell>
          <cell r="G57">
            <v>42392.320999999996</v>
          </cell>
        </row>
        <row r="58">
          <cell r="F58">
            <v>52913.784</v>
          </cell>
          <cell r="G58">
            <v>28959.972000000002</v>
          </cell>
          <cell r="J58" t="str">
            <v>Autres charges externe</v>
          </cell>
        </row>
        <row r="59">
          <cell r="F59">
            <v>2736</v>
          </cell>
          <cell r="G59">
            <v>2794.9079999999999</v>
          </cell>
          <cell r="J59" t="str">
            <v>Autres charges externe</v>
          </cell>
        </row>
        <row r="60">
          <cell r="F60">
            <v>815.59299999999996</v>
          </cell>
          <cell r="G60">
            <v>180</v>
          </cell>
          <cell r="J60" t="str">
            <v>Autres charges externe</v>
          </cell>
        </row>
        <row r="61">
          <cell r="F61">
            <v>0</v>
          </cell>
          <cell r="G61">
            <v>2495</v>
          </cell>
          <cell r="J61" t="str">
            <v>Autres charges externe</v>
          </cell>
        </row>
        <row r="62">
          <cell r="F62">
            <v>8557.4320000000007</v>
          </cell>
          <cell r="G62">
            <v>8185.5969999999998</v>
          </cell>
          <cell r="J62" t="str">
            <v>Autres charges externe</v>
          </cell>
        </row>
        <row r="63">
          <cell r="F63">
            <v>8107.6970000000001</v>
          </cell>
          <cell r="G63">
            <v>6820.2960000000003</v>
          </cell>
          <cell r="J63" t="str">
            <v>Autres charges externe</v>
          </cell>
        </row>
        <row r="64">
          <cell r="F64">
            <v>1070.4000000000001</v>
          </cell>
          <cell r="G64">
            <v>2140.8000000000002</v>
          </cell>
          <cell r="J64" t="str">
            <v>Autres charges externe</v>
          </cell>
        </row>
        <row r="65">
          <cell r="F65">
            <v>3247.748</v>
          </cell>
          <cell r="G65">
            <v>4690.1769999999997</v>
          </cell>
          <cell r="J65" t="str">
            <v>Autres charges externe</v>
          </cell>
        </row>
        <row r="66">
          <cell r="F66">
            <v>3034.4070000000002</v>
          </cell>
          <cell r="G66">
            <v>8273.4940000000006</v>
          </cell>
          <cell r="J66" t="str">
            <v>Autres charges externe</v>
          </cell>
        </row>
        <row r="67">
          <cell r="F67">
            <v>2062.547</v>
          </cell>
          <cell r="G67">
            <v>1278.394</v>
          </cell>
          <cell r="J67" t="str">
            <v>Autres charges externe</v>
          </cell>
        </row>
        <row r="68">
          <cell r="F68">
            <v>635</v>
          </cell>
          <cell r="G68">
            <v>463.2</v>
          </cell>
          <cell r="J68" t="str">
            <v>Autres charges externe</v>
          </cell>
        </row>
        <row r="69">
          <cell r="F69">
            <v>2000</v>
          </cell>
          <cell r="G69">
            <v>430</v>
          </cell>
          <cell r="J69" t="str">
            <v>Autres charges externe</v>
          </cell>
        </row>
        <row r="70">
          <cell r="F70">
            <v>0</v>
          </cell>
          <cell r="G70">
            <v>5837</v>
          </cell>
          <cell r="J70" t="str">
            <v>Autres charges externe</v>
          </cell>
        </row>
        <row r="71">
          <cell r="F71">
            <v>0</v>
          </cell>
          <cell r="G71">
            <v>6808.5910000000003</v>
          </cell>
          <cell r="J71" t="str">
            <v>Autres charges externe</v>
          </cell>
        </row>
        <row r="72">
          <cell r="F72">
            <v>105</v>
          </cell>
          <cell r="G72">
            <v>19.95</v>
          </cell>
          <cell r="J72" t="str">
            <v>Autres charges externe</v>
          </cell>
        </row>
        <row r="73">
          <cell r="F73">
            <v>8427.4940000000006</v>
          </cell>
          <cell r="G73">
            <v>2812.3</v>
          </cell>
          <cell r="J73" t="str">
            <v>Autres charges externe</v>
          </cell>
        </row>
        <row r="74">
          <cell r="F74">
            <v>-750</v>
          </cell>
          <cell r="G74">
            <v>818.10799999999995</v>
          </cell>
          <cell r="J74" t="str">
            <v>Autres charges externe</v>
          </cell>
        </row>
        <row r="75">
          <cell r="F75">
            <v>2400</v>
          </cell>
          <cell r="G75">
            <v>2480</v>
          </cell>
          <cell r="J75" t="str">
            <v>Autres charges externe</v>
          </cell>
        </row>
        <row r="76">
          <cell r="F76">
            <v>17547.682000000001</v>
          </cell>
          <cell r="G76">
            <v>9771.6180000000004</v>
          </cell>
          <cell r="J76" t="str">
            <v>Autres charges externe</v>
          </cell>
        </row>
        <row r="77">
          <cell r="F77">
            <v>1868.682</v>
          </cell>
          <cell r="G77">
            <v>7780.7389999999996</v>
          </cell>
          <cell r="J77" t="str">
            <v>Autres charges externe</v>
          </cell>
        </row>
        <row r="78">
          <cell r="F78">
            <v>0</v>
          </cell>
          <cell r="G78">
            <v>2210.8000000000002</v>
          </cell>
          <cell r="J78" t="str">
            <v>Autres charges externe</v>
          </cell>
        </row>
        <row r="79">
          <cell r="F79">
            <v>1393.71</v>
          </cell>
          <cell r="G79">
            <v>1580.7860000000001</v>
          </cell>
          <cell r="J79" t="str">
            <v>Autres charges externe</v>
          </cell>
        </row>
        <row r="80">
          <cell r="F80">
            <v>4072.8330000000001</v>
          </cell>
          <cell r="G80">
            <v>1987.1479999999999</v>
          </cell>
          <cell r="J80" t="str">
            <v>Autres charges externe</v>
          </cell>
        </row>
        <row r="81">
          <cell r="F81">
            <v>980.47500000000002</v>
          </cell>
          <cell r="G81">
            <v>2335.6010000000001</v>
          </cell>
          <cell r="J81" t="str">
            <v>Autres charges externe</v>
          </cell>
        </row>
        <row r="82">
          <cell r="F82">
            <v>5025.3900000000003</v>
          </cell>
          <cell r="G82">
            <v>4167</v>
          </cell>
          <cell r="J82" t="str">
            <v>Autres charges externe</v>
          </cell>
        </row>
        <row r="83">
          <cell r="F83">
            <v>1622.4</v>
          </cell>
          <cell r="G83">
            <v>3367.5</v>
          </cell>
          <cell r="J83" t="str">
            <v>Autres charges externe</v>
          </cell>
        </row>
        <row r="84">
          <cell r="F84">
            <v>9257.5</v>
          </cell>
          <cell r="G84">
            <v>4420.7</v>
          </cell>
          <cell r="J84" t="str">
            <v>Autres charges externe</v>
          </cell>
        </row>
        <row r="85">
          <cell r="F85">
            <v>1120</v>
          </cell>
          <cell r="G85">
            <v>7374.5</v>
          </cell>
          <cell r="J85" t="str">
            <v>Autres charges externe</v>
          </cell>
        </row>
        <row r="86">
          <cell r="F86">
            <v>8110.6530000000002</v>
          </cell>
          <cell r="G86">
            <v>9428.9089999999997</v>
          </cell>
          <cell r="J86" t="str">
            <v>Autres charges externe</v>
          </cell>
        </row>
        <row r="87">
          <cell r="F87">
            <v>11176.21</v>
          </cell>
          <cell r="G87">
            <v>5498.6</v>
          </cell>
          <cell r="J87" t="str">
            <v>Autres charges externe</v>
          </cell>
        </row>
        <row r="88">
          <cell r="F88">
            <v>650.43399999999997</v>
          </cell>
          <cell r="G88">
            <v>5311.7179999999998</v>
          </cell>
          <cell r="J88" t="str">
            <v>Autres charges externe</v>
          </cell>
        </row>
        <row r="89">
          <cell r="F89">
            <v>415.76400000000001</v>
          </cell>
          <cell r="G89">
            <v>930</v>
          </cell>
          <cell r="J89" t="str">
            <v>Autres charges externe</v>
          </cell>
        </row>
        <row r="90">
          <cell r="F90">
            <v>621.44799999999998</v>
          </cell>
          <cell r="G90">
            <v>0</v>
          </cell>
          <cell r="J90" t="str">
            <v>Autres charges externe</v>
          </cell>
        </row>
        <row r="91">
          <cell r="F91">
            <v>5180.3789999999999</v>
          </cell>
          <cell r="G91">
            <v>744.07</v>
          </cell>
          <cell r="J91" t="str">
            <v>Autres charges externe</v>
          </cell>
        </row>
        <row r="92">
          <cell r="F92">
            <v>0</v>
          </cell>
          <cell r="G92">
            <v>0</v>
          </cell>
          <cell r="J92" t="str">
            <v>Autres charges externe</v>
          </cell>
        </row>
        <row r="93">
          <cell r="F93">
            <v>596.29999999999995</v>
          </cell>
          <cell r="G93">
            <v>0</v>
          </cell>
          <cell r="J93" t="str">
            <v>Autres charges externe</v>
          </cell>
        </row>
        <row r="94">
          <cell r="F94">
            <v>0</v>
          </cell>
          <cell r="G94">
            <v>6582.2969999999996</v>
          </cell>
          <cell r="J94" t="str">
            <v>Autres charges externe</v>
          </cell>
        </row>
        <row r="95">
          <cell r="F95">
            <v>309.8</v>
          </cell>
          <cell r="G95">
            <v>72</v>
          </cell>
          <cell r="J95" t="str">
            <v>Autres charges externe</v>
          </cell>
        </row>
        <row r="96">
          <cell r="F96">
            <v>22648.016</v>
          </cell>
          <cell r="G96">
            <v>19813.286</v>
          </cell>
          <cell r="J96" t="str">
            <v>Autres charges externe</v>
          </cell>
        </row>
        <row r="97">
          <cell r="F97">
            <v>2696.75</v>
          </cell>
          <cell r="G97">
            <v>3652.9009999999998</v>
          </cell>
          <cell r="J97" t="str">
            <v>Autres charges externe</v>
          </cell>
        </row>
        <row r="98">
          <cell r="F98">
            <v>6427.3040000000001</v>
          </cell>
          <cell r="G98">
            <v>4668.1270000000004</v>
          </cell>
          <cell r="J98" t="str">
            <v>Autres charges externe</v>
          </cell>
        </row>
        <row r="99">
          <cell r="F99">
            <v>5351.6109999999999</v>
          </cell>
          <cell r="G99">
            <v>4334.59</v>
          </cell>
          <cell r="J99" t="str">
            <v>Autres charges externe</v>
          </cell>
        </row>
        <row r="100">
          <cell r="F100">
            <v>769.24</v>
          </cell>
          <cell r="G100">
            <v>801.07799999999997</v>
          </cell>
          <cell r="J100" t="str">
            <v>Autres charges externe</v>
          </cell>
        </row>
        <row r="101">
          <cell r="F101">
            <v>2872</v>
          </cell>
          <cell r="G101">
            <v>2464</v>
          </cell>
          <cell r="J101" t="str">
            <v>Autres charges externe</v>
          </cell>
        </row>
        <row r="102">
          <cell r="F102">
            <v>8000</v>
          </cell>
          <cell r="G102">
            <v>6469.2539999999999</v>
          </cell>
          <cell r="J102" t="str">
            <v>Autres charges externe</v>
          </cell>
        </row>
        <row r="103">
          <cell r="F103">
            <v>5000</v>
          </cell>
          <cell r="G103">
            <v>3454.65</v>
          </cell>
          <cell r="J103" t="str">
            <v>Autres charges externe</v>
          </cell>
        </row>
        <row r="104">
          <cell r="F104">
            <v>0</v>
          </cell>
          <cell r="G104">
            <v>1200</v>
          </cell>
          <cell r="J104" t="str">
            <v>Autres charges externe</v>
          </cell>
        </row>
        <row r="105">
          <cell r="F105">
            <v>1110.1769999999999</v>
          </cell>
          <cell r="G105">
            <v>1285.528</v>
          </cell>
          <cell r="J105" t="str">
            <v>Autres charges externe</v>
          </cell>
        </row>
        <row r="106">
          <cell r="F106">
            <v>0</v>
          </cell>
          <cell r="G106">
            <v>1080</v>
          </cell>
          <cell r="J106" t="str">
            <v>Autres charges externe</v>
          </cell>
        </row>
        <row r="107">
          <cell r="F107">
            <v>5142.9629999999997</v>
          </cell>
          <cell r="G107">
            <v>0</v>
          </cell>
          <cell r="J107" t="str">
            <v>Autres charges externe</v>
          </cell>
        </row>
        <row r="108">
          <cell r="F108">
            <v>3611.5</v>
          </cell>
          <cell r="G108">
            <v>2750</v>
          </cell>
          <cell r="J108" t="str">
            <v>Autres charges externe</v>
          </cell>
        </row>
        <row r="109">
          <cell r="F109">
            <v>4207.0519999999997</v>
          </cell>
          <cell r="G109">
            <v>3447.134</v>
          </cell>
          <cell r="J109" t="str">
            <v xml:space="preserve">Impots et taxes </v>
          </cell>
        </row>
        <row r="110">
          <cell r="F110">
            <v>472.18700000000001</v>
          </cell>
          <cell r="G110">
            <v>406.411</v>
          </cell>
          <cell r="J110" t="str">
            <v xml:space="preserve">Impots et taxes </v>
          </cell>
        </row>
        <row r="111">
          <cell r="F111">
            <v>422.37299999999999</v>
          </cell>
          <cell r="G111">
            <v>434.18700000000001</v>
          </cell>
          <cell r="J111" t="str">
            <v xml:space="preserve">Impots et taxes </v>
          </cell>
        </row>
        <row r="112">
          <cell r="F112">
            <v>0</v>
          </cell>
          <cell r="G112">
            <v>286.81200000000001</v>
          </cell>
          <cell r="J112" t="str">
            <v xml:space="preserve">Impots et taxes </v>
          </cell>
        </row>
        <row r="113">
          <cell r="F113">
            <v>254.71199999999999</v>
          </cell>
          <cell r="G113">
            <v>0</v>
          </cell>
          <cell r="J113" t="str">
            <v xml:space="preserve">Impots et taxes </v>
          </cell>
        </row>
        <row r="114">
          <cell r="F114">
            <v>521.02</v>
          </cell>
          <cell r="G114">
            <v>0</v>
          </cell>
          <cell r="J114" t="str">
            <v xml:space="preserve">Impots et taxes </v>
          </cell>
        </row>
        <row r="115">
          <cell r="F115">
            <v>2364.038</v>
          </cell>
          <cell r="G115">
            <v>1723.569</v>
          </cell>
          <cell r="J115" t="str">
            <v xml:space="preserve">Impots et taxes </v>
          </cell>
        </row>
        <row r="116">
          <cell r="F116">
            <v>236.09299999999999</v>
          </cell>
          <cell r="G116">
            <v>203.20500000000001</v>
          </cell>
          <cell r="J116" t="str">
            <v xml:space="preserve">Impots et taxes </v>
          </cell>
        </row>
        <row r="117">
          <cell r="F117">
            <v>211.184</v>
          </cell>
          <cell r="G117">
            <v>217.096</v>
          </cell>
          <cell r="J117" t="str">
            <v xml:space="preserve">Impots et taxes </v>
          </cell>
        </row>
        <row r="118">
          <cell r="F118">
            <v>0</v>
          </cell>
          <cell r="G118">
            <v>143.40600000000001</v>
          </cell>
          <cell r="J118" t="str">
            <v xml:space="preserve">Impots et taxes </v>
          </cell>
        </row>
        <row r="119">
          <cell r="F119">
            <v>127.35599999999999</v>
          </cell>
          <cell r="G119">
            <v>0</v>
          </cell>
          <cell r="J119" t="str">
            <v xml:space="preserve">Impots et taxes </v>
          </cell>
        </row>
        <row r="120">
          <cell r="F120">
            <v>1845.3889999999999</v>
          </cell>
          <cell r="G120">
            <v>1959.903</v>
          </cell>
          <cell r="J120" t="str">
            <v xml:space="preserve">Impots et taxes </v>
          </cell>
        </row>
        <row r="121">
          <cell r="F121">
            <v>585</v>
          </cell>
          <cell r="G121">
            <v>1080</v>
          </cell>
          <cell r="J121" t="str">
            <v xml:space="preserve">Impots et taxes </v>
          </cell>
        </row>
        <row r="122">
          <cell r="F122">
            <v>111.29</v>
          </cell>
          <cell r="G122">
            <v>15.2</v>
          </cell>
          <cell r="J122" t="str">
            <v xml:space="preserve">Impots et taxes </v>
          </cell>
        </row>
        <row r="123">
          <cell r="F123">
            <v>0</v>
          </cell>
          <cell r="G123">
            <v>3045</v>
          </cell>
          <cell r="J123" t="str">
            <v xml:space="preserve">Impots et taxes </v>
          </cell>
        </row>
        <row r="124">
          <cell r="F124">
            <v>3908.779</v>
          </cell>
          <cell r="G124">
            <v>723.2</v>
          </cell>
          <cell r="J124" t="str">
            <v xml:space="preserve">Impots et taxes </v>
          </cell>
        </row>
        <row r="125">
          <cell r="F125">
            <v>244208.79599999997</v>
          </cell>
          <cell r="G125">
            <v>224710.30999999994</v>
          </cell>
        </row>
        <row r="126">
          <cell r="F126">
            <v>324.94200000000001</v>
          </cell>
          <cell r="G126">
            <v>64.599999999999994</v>
          </cell>
          <cell r="J126" t="str">
            <v>Charges financières</v>
          </cell>
        </row>
        <row r="127">
          <cell r="F127">
            <v>18589.204000000002</v>
          </cell>
          <cell r="G127">
            <v>27751.218000000001</v>
          </cell>
          <cell r="J127" t="str">
            <v>Charges financières</v>
          </cell>
        </row>
        <row r="128">
          <cell r="F128">
            <v>-0.89200000000000002</v>
          </cell>
          <cell r="G128">
            <v>6.7530000000000001</v>
          </cell>
          <cell r="J128" t="str">
            <v>Charges financières</v>
          </cell>
        </row>
        <row r="129">
          <cell r="F129">
            <v>18913.254000000001</v>
          </cell>
          <cell r="G129">
            <v>27822.571</v>
          </cell>
        </row>
        <row r="130">
          <cell r="F130">
            <v>67587.343999999997</v>
          </cell>
          <cell r="G130">
            <v>69798.39</v>
          </cell>
          <cell r="J130" t="str">
            <v>Impôt sur les bénéfices</v>
          </cell>
        </row>
        <row r="131">
          <cell r="F131">
            <v>67587.343999999997</v>
          </cell>
          <cell r="G131">
            <v>69798.39</v>
          </cell>
        </row>
        <row r="285">
          <cell r="F285">
            <v>-117894.48999999998</v>
          </cell>
          <cell r="G285">
            <v>-134742.049</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ilan"/>
      <sheetName val="Etat de résultat"/>
      <sheetName val="TRESORERIE"/>
    </sheetNames>
    <sheetDataSet>
      <sheetData sheetId="0" refreshError="1">
        <row r="5">
          <cell r="C5" t="str">
            <v>Exercice 1999</v>
          </cell>
          <cell r="D5" t="str">
            <v>Exercice 1998</v>
          </cell>
        </row>
        <row r="11">
          <cell r="C11">
            <v>6462.2</v>
          </cell>
          <cell r="D11">
            <v>0</v>
          </cell>
        </row>
        <row r="12">
          <cell r="C12">
            <v>-1818.03</v>
          </cell>
          <cell r="D12">
            <v>0</v>
          </cell>
        </row>
        <row r="14">
          <cell r="C14">
            <v>4644.17</v>
          </cell>
          <cell r="D14">
            <v>0</v>
          </cell>
        </row>
        <row r="16">
          <cell r="C16">
            <v>3145464.1700000004</v>
          </cell>
          <cell r="D16">
            <v>2709324.6100000003</v>
          </cell>
        </row>
        <row r="17">
          <cell r="C17">
            <v>-1384692.5</v>
          </cell>
          <cell r="D17">
            <v>-1002976.46</v>
          </cell>
        </row>
        <row r="19">
          <cell r="C19">
            <v>1760771.6700000004</v>
          </cell>
          <cell r="D19">
            <v>1706348.1500000004</v>
          </cell>
        </row>
        <row r="21">
          <cell r="C21">
            <v>542736.28</v>
          </cell>
          <cell r="D21">
            <v>475457</v>
          </cell>
        </row>
        <row r="24">
          <cell r="C24">
            <v>542736.28</v>
          </cell>
          <cell r="D24">
            <v>475457</v>
          </cell>
        </row>
        <row r="26">
          <cell r="C26">
            <v>2308152.12</v>
          </cell>
          <cell r="D26">
            <v>2181805.1500000004</v>
          </cell>
        </row>
        <row r="28">
          <cell r="C28">
            <v>0</v>
          </cell>
          <cell r="D28">
            <v>0</v>
          </cell>
        </row>
        <row r="30">
          <cell r="C30">
            <v>2308152.12</v>
          </cell>
          <cell r="D30">
            <v>2181805.1500000004</v>
          </cell>
        </row>
        <row r="35">
          <cell r="C35">
            <v>1341989.6600000001</v>
          </cell>
          <cell r="D35">
            <v>106094</v>
          </cell>
        </row>
        <row r="38">
          <cell r="C38">
            <v>1601960.89</v>
          </cell>
          <cell r="D38">
            <v>643769.47</v>
          </cell>
        </row>
        <row r="41">
          <cell r="C41">
            <v>714951.62099999993</v>
          </cell>
          <cell r="D41">
            <v>170842.51</v>
          </cell>
        </row>
        <row r="44">
          <cell r="C44">
            <v>426040.86</v>
          </cell>
          <cell r="D44">
            <v>405441.74</v>
          </cell>
        </row>
        <row r="46">
          <cell r="C46">
            <v>180582.32799999998</v>
          </cell>
          <cell r="D46">
            <v>67935.383000000002</v>
          </cell>
        </row>
        <row r="48">
          <cell r="C48">
            <v>4265525.3590000002</v>
          </cell>
          <cell r="D48">
            <v>1394083.1030000001</v>
          </cell>
        </row>
        <row r="51">
          <cell r="C51">
            <v>6573677.4790000003</v>
          </cell>
          <cell r="D51">
            <v>3575888.2530000005</v>
          </cell>
        </row>
        <row r="58">
          <cell r="C58" t="str">
            <v>Exercice 1999</v>
          </cell>
          <cell r="D58" t="str">
            <v>Exercice 1998</v>
          </cell>
        </row>
        <row r="63">
          <cell r="C63">
            <v>648000</v>
          </cell>
          <cell r="D63">
            <v>648000</v>
          </cell>
        </row>
        <row r="64">
          <cell r="C64">
            <v>29003.43</v>
          </cell>
          <cell r="D64">
            <v>24383.64</v>
          </cell>
        </row>
        <row r="66">
          <cell r="C66">
            <v>885.71500000000003</v>
          </cell>
          <cell r="D66">
            <v>885.71500000000003</v>
          </cell>
        </row>
        <row r="68">
          <cell r="C68">
            <v>677889.14500000002</v>
          </cell>
          <cell r="D68">
            <v>673269.35499999998</v>
          </cell>
        </row>
        <row r="70">
          <cell r="C70">
            <v>1544833.726</v>
          </cell>
          <cell r="D70">
            <v>92395.734000000666</v>
          </cell>
        </row>
        <row r="72">
          <cell r="C72">
            <v>2222722.8710000003</v>
          </cell>
          <cell r="D72">
            <v>765665.08900000062</v>
          </cell>
        </row>
        <row r="79">
          <cell r="C79">
            <v>876608.26</v>
          </cell>
          <cell r="D79">
            <v>1050000</v>
          </cell>
        </row>
        <row r="83">
          <cell r="C83">
            <v>876608.26</v>
          </cell>
          <cell r="D83">
            <v>1050000</v>
          </cell>
        </row>
        <row r="87">
          <cell r="C87">
            <v>1262645.8400000001</v>
          </cell>
          <cell r="D87">
            <v>626478.71</v>
          </cell>
        </row>
        <row r="88">
          <cell r="C88">
            <v>647517.97</v>
          </cell>
          <cell r="D88">
            <v>504285.96</v>
          </cell>
        </row>
        <row r="89">
          <cell r="C89">
            <v>1564182.3399999999</v>
          </cell>
          <cell r="D89">
            <v>629458.47</v>
          </cell>
        </row>
        <row r="91">
          <cell r="C91">
            <v>3474346.15</v>
          </cell>
          <cell r="D91">
            <v>1760223.14</v>
          </cell>
        </row>
        <row r="93">
          <cell r="C93">
            <v>4350954.41</v>
          </cell>
          <cell r="D93">
            <v>2810223.1399999997</v>
          </cell>
        </row>
        <row r="96">
          <cell r="C96">
            <v>6573677.2810000004</v>
          </cell>
          <cell r="D96">
            <v>3575888.2290000003</v>
          </cell>
        </row>
        <row r="101">
          <cell r="C101">
            <v>-0.19799999985843897</v>
          </cell>
          <cell r="D101">
            <v>-2.4000000208616257E-2</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um_ert"/>
    </sheetNames>
    <sheetDataSet>
      <sheetData sheetId="0">
        <row r="1">
          <cell r="A1" t="str">
            <v>ETAT DE RESULTAT</v>
          </cell>
        </row>
        <row r="2">
          <cell r="A2" t="str">
            <v xml:space="preserve"> (modèle autorisé)</v>
          </cell>
        </row>
        <row r="4">
          <cell r="A4" t="str">
            <v xml:space="preserve"> (Exprimé en dinars)</v>
          </cell>
        </row>
        <row r="6">
          <cell r="C6" t="str">
            <v>Exercice 2000</v>
          </cell>
        </row>
        <row r="8">
          <cell r="A8" t="str">
            <v>Produits d'exploitation</v>
          </cell>
        </row>
        <row r="10">
          <cell r="A10" t="str">
            <v>Revenus</v>
          </cell>
          <cell r="C10">
            <v>6905587.9950000001</v>
          </cell>
        </row>
        <row r="12">
          <cell r="A12" t="str">
            <v>Total des produits d'exploitation</v>
          </cell>
          <cell r="C12">
            <v>6905587.9950000001</v>
          </cell>
        </row>
        <row r="14">
          <cell r="A14" t="str">
            <v>Charges d'exploitation</v>
          </cell>
        </row>
        <row r="16">
          <cell r="A16" t="str">
            <v>Achats de marchandises consommées</v>
          </cell>
          <cell r="C16">
            <v>2276850.1040000003</v>
          </cell>
        </row>
        <row r="17">
          <cell r="A17" t="str">
            <v>Achats d'approvisionnements consommés</v>
          </cell>
          <cell r="C17">
            <v>111913.24299999999</v>
          </cell>
        </row>
        <row r="18">
          <cell r="A18" t="str">
            <v>Charges de personnel</v>
          </cell>
          <cell r="C18">
            <v>2416413.2209999999</v>
          </cell>
        </row>
        <row r="19">
          <cell r="A19" t="str">
            <v>Dotations aux amortissements et aux  provisions</v>
          </cell>
          <cell r="C19">
            <v>560760.97399999993</v>
          </cell>
        </row>
        <row r="20">
          <cell r="A20" t="str">
            <v>Autres charges d'exploitation</v>
          </cell>
          <cell r="C20">
            <v>1094658.1680000001</v>
          </cell>
        </row>
        <row r="22">
          <cell r="A22" t="str">
            <v>Total des charges d'exploitation</v>
          </cell>
          <cell r="C22">
            <v>6460595.709999999</v>
          </cell>
        </row>
        <row r="24">
          <cell r="A24" t="str">
            <v>Résultat d'exploitation</v>
          </cell>
          <cell r="C24">
            <v>444992.28500000108</v>
          </cell>
        </row>
        <row r="26">
          <cell r="A26" t="str">
            <v>Charges financières nettes</v>
          </cell>
          <cell r="C26">
            <v>154325.647</v>
          </cell>
        </row>
        <row r="27">
          <cell r="A27" t="str">
            <v>Produits financiers</v>
          </cell>
          <cell r="C27">
            <v>2435974</v>
          </cell>
        </row>
        <row r="28">
          <cell r="A28" t="str">
            <v>Autres gains ordinaires</v>
          </cell>
          <cell r="C28">
            <v>501490.25399999996</v>
          </cell>
        </row>
        <row r="29">
          <cell r="A29" t="str">
            <v>Autres pertes ordinaires</v>
          </cell>
          <cell r="C29">
            <v>104426.72100000001</v>
          </cell>
        </row>
        <row r="31">
          <cell r="A31" t="str">
            <v>Résultat des activités ordinaires avant impôt</v>
          </cell>
          <cell r="C31">
            <v>3123704.171000001</v>
          </cell>
        </row>
        <row r="33">
          <cell r="A33" t="str">
            <v>Impôt sur les bénéfices</v>
          </cell>
          <cell r="C33">
            <v>108824.57927458255</v>
          </cell>
        </row>
        <row r="35">
          <cell r="A35" t="str">
            <v>Résultat des activités ordinaires après impôt</v>
          </cell>
          <cell r="C35">
            <v>3014879.5917254183</v>
          </cell>
        </row>
        <row r="37">
          <cell r="A37" t="str">
            <v>Eléments extraordinaires ( Gains / Pertes )</v>
          </cell>
          <cell r="C37">
            <v>0</v>
          </cell>
        </row>
        <row r="39">
          <cell r="A39" t="str">
            <v>Résultat net de l'exercice</v>
          </cell>
          <cell r="C39">
            <v>3014879.5917254183</v>
          </cell>
        </row>
        <row r="41">
          <cell r="A41" t="str">
            <v>Résultat net de l'exercice</v>
          </cell>
          <cell r="C41">
            <v>3014879.5917254183</v>
          </cell>
        </row>
        <row r="43">
          <cell r="A43" t="str">
            <v xml:space="preserve">Effet des modifications comptables </v>
          </cell>
          <cell r="C43">
            <v>0</v>
          </cell>
        </row>
        <row r="45">
          <cell r="A45" t="str">
            <v>Résultat après modifications comptables</v>
          </cell>
          <cell r="C45">
            <v>3014879.5917254183</v>
          </cell>
        </row>
        <row r="47">
          <cell r="A47" t="str">
            <v>ETAT DE RESULTAT</v>
          </cell>
        </row>
        <row r="48">
          <cell r="A48" t="str">
            <v xml:space="preserve"> (modèle autorisé)</v>
          </cell>
        </row>
        <row r="50">
          <cell r="A50" t="str">
            <v xml:space="preserve"> (Exprimé en dinars)</v>
          </cell>
        </row>
        <row r="52">
          <cell r="C52" t="str">
            <v>Exercice 2000</v>
          </cell>
        </row>
        <row r="54">
          <cell r="A54" t="str">
            <v>Produits d'exploitation</v>
          </cell>
        </row>
        <row r="56">
          <cell r="A56" t="str">
            <v>Revenus</v>
          </cell>
          <cell r="C56">
            <v>6678413.3500000006</v>
          </cell>
        </row>
        <row r="57">
          <cell r="A57" t="str">
            <v>Production immobilisée</v>
          </cell>
          <cell r="C57">
            <v>550000</v>
          </cell>
        </row>
        <row r="58">
          <cell r="A58" t="str">
            <v>Total des produits d'exploitation</v>
          </cell>
          <cell r="C58">
            <v>7228413.3500000006</v>
          </cell>
        </row>
        <row r="60">
          <cell r="A60" t="str">
            <v>Charges d'exploitation</v>
          </cell>
        </row>
        <row r="62">
          <cell r="A62" t="str">
            <v>Achats de marchandises consommées</v>
          </cell>
          <cell r="C62">
            <v>202625.962</v>
          </cell>
        </row>
        <row r="63">
          <cell r="A63" t="str">
            <v>Achats d'approvisionnements consommés</v>
          </cell>
          <cell r="C63">
            <v>1488.79</v>
          </cell>
        </row>
        <row r="64">
          <cell r="A64" t="str">
            <v>Charges de personnel</v>
          </cell>
          <cell r="C64">
            <v>2951745.4560000002</v>
          </cell>
        </row>
        <row r="65">
          <cell r="A65" t="str">
            <v>Dotations aux amortissements et aux  provisions</v>
          </cell>
          <cell r="C65">
            <v>207220.818</v>
          </cell>
        </row>
        <row r="66">
          <cell r="A66" t="str">
            <v>Autres charges d'exploitation</v>
          </cell>
          <cell r="C66">
            <v>1855728.7310000006</v>
          </cell>
        </row>
        <row r="68">
          <cell r="A68" t="str">
            <v>Total des charges d'exploitation</v>
          </cell>
          <cell r="C68">
            <v>5218809.7570000011</v>
          </cell>
        </row>
        <row r="70">
          <cell r="A70" t="str">
            <v>Résultat d'exploitation</v>
          </cell>
          <cell r="C70">
            <v>2009603.5929999994</v>
          </cell>
        </row>
        <row r="72">
          <cell r="A72" t="str">
            <v>Charges financières nettes</v>
          </cell>
          <cell r="C72">
            <v>111122.97500000001</v>
          </cell>
        </row>
        <row r="73">
          <cell r="A73" t="str">
            <v>Produits financiers</v>
          </cell>
          <cell r="C73">
            <v>223591.70199999999</v>
          </cell>
        </row>
        <row r="74">
          <cell r="A74" t="str">
            <v>Autres gains ordinaires</v>
          </cell>
          <cell r="C74">
            <v>57303.150999999998</v>
          </cell>
        </row>
        <row r="75">
          <cell r="A75" t="str">
            <v>Autres pertes ordinaires</v>
          </cell>
          <cell r="C75">
            <v>3.7999999999999999E-2</v>
          </cell>
        </row>
        <row r="77">
          <cell r="A77" t="str">
            <v>Résultat des activités ordinaires avant impôt</v>
          </cell>
          <cell r="C77">
            <v>2179375.4329999993</v>
          </cell>
        </row>
        <row r="79">
          <cell r="A79" t="str">
            <v>Impôt sur les bénéfices</v>
          </cell>
          <cell r="C79">
            <v>0</v>
          </cell>
        </row>
        <row r="81">
          <cell r="A81" t="str">
            <v>Résultat des activités ordinaires après impôt</v>
          </cell>
          <cell r="C81">
            <v>2179375.4329999993</v>
          </cell>
        </row>
        <row r="83">
          <cell r="A83" t="str">
            <v>Eléments extraordinaires ( Gains / Pertes )</v>
          </cell>
          <cell r="C83">
            <v>0</v>
          </cell>
        </row>
        <row r="85">
          <cell r="A85" t="str">
            <v>Résultat net de l'exercice</v>
          </cell>
          <cell r="C85">
            <v>2179375.4329999993</v>
          </cell>
        </row>
        <row r="87">
          <cell r="A87" t="str">
            <v>Résultat net de l'exercice</v>
          </cell>
          <cell r="C87">
            <v>2179375.4329999993</v>
          </cell>
        </row>
        <row r="89">
          <cell r="A89" t="str">
            <v xml:space="preserve">Effet des modifications comptables </v>
          </cell>
          <cell r="C89">
            <v>0</v>
          </cell>
        </row>
        <row r="91">
          <cell r="A91" t="str">
            <v>Résultat après modifications comptables</v>
          </cell>
          <cell r="C91">
            <v>2179375.4329999993</v>
          </cell>
        </row>
        <row r="93">
          <cell r="A93" t="str">
            <v>ETAT DE RESULTAT</v>
          </cell>
        </row>
        <row r="94">
          <cell r="A94" t="str">
            <v xml:space="preserve"> (modèle autorisé)</v>
          </cell>
        </row>
        <row r="96">
          <cell r="A96" t="str">
            <v xml:space="preserve"> (Exprimé en dinars)</v>
          </cell>
        </row>
        <row r="98">
          <cell r="C98" t="str">
            <v>Exercice 2000</v>
          </cell>
        </row>
        <row r="100">
          <cell r="A100" t="str">
            <v>Produits d'exploitation</v>
          </cell>
        </row>
        <row r="102">
          <cell r="A102" t="str">
            <v>Revenus</v>
          </cell>
          <cell r="C102">
            <v>14404.239</v>
          </cell>
        </row>
        <row r="104">
          <cell r="A104" t="str">
            <v>Total des produits d'exploitation</v>
          </cell>
          <cell r="C104">
            <v>14404.239</v>
          </cell>
        </row>
        <row r="106">
          <cell r="A106" t="str">
            <v>Charges d'exploitation</v>
          </cell>
        </row>
        <row r="108">
          <cell r="A108" t="str">
            <v>Achats de marchandises consommées</v>
          </cell>
        </row>
        <row r="109">
          <cell r="A109" t="str">
            <v>Achats d'approvisionnements consommés</v>
          </cell>
          <cell r="C109">
            <v>18923.855</v>
          </cell>
        </row>
        <row r="110">
          <cell r="A110" t="str">
            <v>Charges de personnel</v>
          </cell>
          <cell r="C110">
            <v>203822.85399999999</v>
          </cell>
        </row>
        <row r="111">
          <cell r="A111" t="str">
            <v>Dotations aux amortissements et aux  provisions</v>
          </cell>
          <cell r="C111">
            <v>9468.2569999999996</v>
          </cell>
        </row>
        <row r="112">
          <cell r="A112" t="str">
            <v>Autres charges d'exploitation</v>
          </cell>
          <cell r="C112">
            <v>67312.92</v>
          </cell>
        </row>
        <row r="114">
          <cell r="A114" t="str">
            <v>Total des charges d'exploitation</v>
          </cell>
          <cell r="C114">
            <v>299527.886</v>
          </cell>
        </row>
        <row r="116">
          <cell r="A116" t="str">
            <v>Résultat d'exploitation</v>
          </cell>
          <cell r="C116">
            <v>-285123.647</v>
          </cell>
        </row>
        <row r="118">
          <cell r="A118" t="str">
            <v>Charges financières nettes</v>
          </cell>
          <cell r="C118">
            <v>14429.024000000001</v>
          </cell>
        </row>
        <row r="119">
          <cell r="A119" t="str">
            <v>Produits financiers</v>
          </cell>
          <cell r="C119">
            <v>580.08600000000001</v>
          </cell>
        </row>
        <row r="120">
          <cell r="A120" t="str">
            <v>Autres gains ordinaires</v>
          </cell>
          <cell r="C120">
            <v>34411.603000000003</v>
          </cell>
        </row>
        <row r="121">
          <cell r="A121" t="str">
            <v>Autres pertes ordinaires</v>
          </cell>
          <cell r="C121">
            <v>1297.2570000000001</v>
          </cell>
        </row>
        <row r="123">
          <cell r="A123" t="str">
            <v>Résultat des activités ordinaires avant impôt</v>
          </cell>
          <cell r="C123">
            <v>-265858.23899999994</v>
          </cell>
        </row>
        <row r="125">
          <cell r="A125" t="str">
            <v>Impôt sur les bénéfices</v>
          </cell>
          <cell r="C125">
            <v>72.021000000000001</v>
          </cell>
        </row>
        <row r="127">
          <cell r="A127" t="str">
            <v>Résultat des activités ordinaires après impôt</v>
          </cell>
          <cell r="C127">
            <v>-265930.26</v>
          </cell>
        </row>
        <row r="129">
          <cell r="A129" t="str">
            <v>Eléments extraordinaires ( Gains / Pertes )</v>
          </cell>
          <cell r="C129">
            <v>0</v>
          </cell>
        </row>
        <row r="131">
          <cell r="A131" t="str">
            <v>Résultat net de l'exercice</v>
          </cell>
          <cell r="C131">
            <v>-265930.26</v>
          </cell>
        </row>
        <row r="133">
          <cell r="A133" t="str">
            <v>Résultat net de l'exercice</v>
          </cell>
          <cell r="C133">
            <v>-265930.26</v>
          </cell>
        </row>
        <row r="135">
          <cell r="A135" t="str">
            <v xml:space="preserve">Effet des modifications comptables </v>
          </cell>
          <cell r="C135">
            <v>0</v>
          </cell>
        </row>
        <row r="137">
          <cell r="A137" t="str">
            <v>Résultat après modifications comptables</v>
          </cell>
          <cell r="C137">
            <v>-265930.26</v>
          </cell>
        </row>
        <row r="139">
          <cell r="A139" t="str">
            <v>ETAT DE RESULTAT</v>
          </cell>
        </row>
        <row r="140">
          <cell r="A140" t="str">
            <v xml:space="preserve"> (modèle autorisé)</v>
          </cell>
        </row>
        <row r="142">
          <cell r="A142" t="str">
            <v xml:space="preserve"> (Exprimé en dinars)</v>
          </cell>
        </row>
        <row r="144">
          <cell r="C144" t="str">
            <v>Exercice 2000</v>
          </cell>
        </row>
        <row r="146">
          <cell r="A146" t="str">
            <v>Produits d'exploitation</v>
          </cell>
        </row>
        <row r="148">
          <cell r="A148" t="str">
            <v>Revenus</v>
          </cell>
          <cell r="C148">
            <v>0</v>
          </cell>
        </row>
        <row r="150">
          <cell r="A150" t="str">
            <v>Total des produits d'exploitation</v>
          </cell>
          <cell r="C150">
            <v>0</v>
          </cell>
        </row>
        <row r="152">
          <cell r="A152" t="str">
            <v>Charges d'exploitation</v>
          </cell>
        </row>
        <row r="154">
          <cell r="A154" t="str">
            <v>Achats de marchandises consommées</v>
          </cell>
          <cell r="C154">
            <v>0</v>
          </cell>
        </row>
        <row r="155">
          <cell r="A155" t="str">
            <v>Achats d'approvisionnements consommés</v>
          </cell>
          <cell r="C155">
            <v>0</v>
          </cell>
        </row>
        <row r="156">
          <cell r="A156" t="str">
            <v>Charges de personnel</v>
          </cell>
          <cell r="C156">
            <v>0</v>
          </cell>
        </row>
        <row r="157">
          <cell r="A157" t="str">
            <v>Dotations aux amortissements et aux  provisions</v>
          </cell>
          <cell r="C157">
            <v>1409.414</v>
          </cell>
        </row>
        <row r="158">
          <cell r="A158" t="str">
            <v>Autres charges d'exploitation</v>
          </cell>
          <cell r="C158">
            <v>874.46</v>
          </cell>
        </row>
        <row r="160">
          <cell r="A160" t="str">
            <v>Total des charges d'exploitation</v>
          </cell>
          <cell r="C160">
            <v>2283.8739999999998</v>
          </cell>
        </row>
        <row r="162">
          <cell r="A162" t="str">
            <v>Résultat d'exploitation</v>
          </cell>
          <cell r="C162">
            <v>-2283.8739999999998</v>
          </cell>
        </row>
        <row r="164">
          <cell r="A164" t="str">
            <v>Charges financières nettes</v>
          </cell>
          <cell r="C164">
            <v>155.10599999999999</v>
          </cell>
        </row>
        <row r="165">
          <cell r="A165" t="str">
            <v>Produits financiers</v>
          </cell>
          <cell r="C165">
            <v>0</v>
          </cell>
        </row>
        <row r="166">
          <cell r="A166" t="str">
            <v>Autres gains ordinaires</v>
          </cell>
          <cell r="C166">
            <v>11369</v>
          </cell>
        </row>
        <row r="167">
          <cell r="A167" t="str">
            <v>Autres pertes ordinaires</v>
          </cell>
          <cell r="C167">
            <v>105</v>
          </cell>
        </row>
        <row r="169">
          <cell r="A169" t="str">
            <v>Résultat des activités ordinaires avant impôt</v>
          </cell>
          <cell r="C169">
            <v>8825.02</v>
          </cell>
        </row>
        <row r="171">
          <cell r="A171" t="str">
            <v>Impôt sur les bénéfices</v>
          </cell>
          <cell r="C171">
            <v>3125.5</v>
          </cell>
        </row>
        <row r="173">
          <cell r="A173" t="str">
            <v>Résultat des activités ordinaires après impôt</v>
          </cell>
          <cell r="C173">
            <v>5699.52</v>
          </cell>
        </row>
        <row r="175">
          <cell r="A175" t="str">
            <v>Eléments extraordinaires ( Gains / Pertes )</v>
          </cell>
          <cell r="C175">
            <v>0</v>
          </cell>
        </row>
        <row r="177">
          <cell r="A177" t="str">
            <v>Résultat net de l'exercice</v>
          </cell>
          <cell r="C177">
            <v>5699.52</v>
          </cell>
        </row>
        <row r="179">
          <cell r="A179" t="str">
            <v>Résultat net de l'exercice</v>
          </cell>
          <cell r="C179">
            <v>5699.52</v>
          </cell>
        </row>
        <row r="181">
          <cell r="A181" t="str">
            <v xml:space="preserve">Effet des modifications comptables </v>
          </cell>
          <cell r="C181">
            <v>0</v>
          </cell>
        </row>
        <row r="183">
          <cell r="A183" t="str">
            <v>Résultat après modifications comptables</v>
          </cell>
          <cell r="C183">
            <v>5699.52</v>
          </cell>
        </row>
        <row r="185">
          <cell r="A185" t="str">
            <v>ETAT DE RESULTAT</v>
          </cell>
        </row>
        <row r="186">
          <cell r="A186" t="str">
            <v xml:space="preserve"> (modèle autorisé)</v>
          </cell>
        </row>
        <row r="188">
          <cell r="A188" t="str">
            <v xml:space="preserve"> (Exprimé en dinars)</v>
          </cell>
        </row>
        <row r="190">
          <cell r="C190" t="str">
            <v>Exercice 2000</v>
          </cell>
        </row>
        <row r="192">
          <cell r="A192" t="str">
            <v>Produits d'exploitation</v>
          </cell>
        </row>
        <row r="194">
          <cell r="A194" t="str">
            <v>Revenus</v>
          </cell>
          <cell r="C194">
            <v>0</v>
          </cell>
        </row>
        <row r="196">
          <cell r="A196" t="str">
            <v>Total des produits d'exploitation</v>
          </cell>
          <cell r="C196">
            <v>0</v>
          </cell>
        </row>
        <row r="198">
          <cell r="A198" t="str">
            <v>Charges d'exploitation</v>
          </cell>
        </row>
        <row r="200">
          <cell r="A200" t="str">
            <v>Achats de marchandises consommées</v>
          </cell>
          <cell r="C200">
            <v>0</v>
          </cell>
        </row>
        <row r="201">
          <cell r="A201" t="str">
            <v>Achats d'approvisionnements consommés</v>
          </cell>
          <cell r="C201">
            <v>0</v>
          </cell>
        </row>
        <row r="202">
          <cell r="A202" t="str">
            <v>Charges de personnel</v>
          </cell>
          <cell r="C202">
            <v>0</v>
          </cell>
        </row>
        <row r="203">
          <cell r="A203" t="str">
            <v>Dotations aux amortissements et aux  provisions</v>
          </cell>
          <cell r="C203">
            <v>0</v>
          </cell>
        </row>
        <row r="204">
          <cell r="A204" t="str">
            <v>Autres charges d'exploitation</v>
          </cell>
          <cell r="C204">
            <v>0</v>
          </cell>
        </row>
        <row r="206">
          <cell r="A206" t="str">
            <v>Total des charges d'exploitation</v>
          </cell>
          <cell r="C206">
            <v>0</v>
          </cell>
        </row>
        <row r="208">
          <cell r="A208" t="str">
            <v>Résultat d'exploitation</v>
          </cell>
          <cell r="C208">
            <v>0</v>
          </cell>
        </row>
        <row r="210">
          <cell r="A210" t="str">
            <v>Charges financières nettes</v>
          </cell>
          <cell r="C210">
            <v>0</v>
          </cell>
        </row>
        <row r="211">
          <cell r="A211" t="str">
            <v>Produits financiers</v>
          </cell>
          <cell r="C211">
            <v>0</v>
          </cell>
        </row>
        <row r="212">
          <cell r="A212" t="str">
            <v>Autres gains ordinaires</v>
          </cell>
          <cell r="C212">
            <v>0</v>
          </cell>
        </row>
        <row r="213">
          <cell r="A213" t="str">
            <v>Autres pertes ordinaires</v>
          </cell>
          <cell r="C213">
            <v>0</v>
          </cell>
        </row>
        <row r="215">
          <cell r="A215" t="str">
            <v>Résultat des activités ordinaires avant impôt</v>
          </cell>
          <cell r="C215">
            <v>0</v>
          </cell>
        </row>
        <row r="217">
          <cell r="A217" t="str">
            <v>Impôt sur les bénéfices</v>
          </cell>
          <cell r="C217">
            <v>0</v>
          </cell>
        </row>
        <row r="219">
          <cell r="A219" t="str">
            <v>Résultat des activités ordinaires après impôt</v>
          </cell>
          <cell r="C219">
            <v>0</v>
          </cell>
        </row>
        <row r="221">
          <cell r="A221" t="str">
            <v>Eléments extraordinaires ( Gains / Pertes )</v>
          </cell>
          <cell r="C221">
            <v>0</v>
          </cell>
        </row>
        <row r="223">
          <cell r="A223" t="str">
            <v>Résultat net de l'exercice</v>
          </cell>
          <cell r="C223">
            <v>0</v>
          </cell>
        </row>
        <row r="225">
          <cell r="A225" t="str">
            <v>Résultat net de l'exercice</v>
          </cell>
          <cell r="C225">
            <v>0</v>
          </cell>
        </row>
        <row r="227">
          <cell r="A227" t="str">
            <v xml:space="preserve">Effet des modifications comptables </v>
          </cell>
          <cell r="C227">
            <v>0</v>
          </cell>
        </row>
        <row r="229">
          <cell r="A229" t="str">
            <v>Résultat après modifications comptables</v>
          </cell>
          <cell r="C229">
            <v>0</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ublished="0"/>
  <dimension ref="B2:E33"/>
  <sheetViews>
    <sheetView workbookViewId="0">
      <selection activeCell="A2" sqref="A2"/>
    </sheetView>
  </sheetViews>
  <sheetFormatPr baseColWidth="10" defaultRowHeight="15"/>
  <cols>
    <col min="3" max="3" width="51.5703125" bestFit="1" customWidth="1"/>
  </cols>
  <sheetData>
    <row r="2" spans="2:5" ht="24" customHeight="1">
      <c r="B2" s="695" t="s">
        <v>392</v>
      </c>
      <c r="C2" s="695"/>
    </row>
    <row r="3" spans="2:5" ht="15.75" thickBot="1"/>
    <row r="4" spans="2:5">
      <c r="B4" s="617">
        <v>1</v>
      </c>
      <c r="C4" s="628" t="s">
        <v>364</v>
      </c>
    </row>
    <row r="5" spans="2:5">
      <c r="B5" s="629">
        <f>+B4+1</f>
        <v>2</v>
      </c>
      <c r="C5" s="630" t="s">
        <v>367</v>
      </c>
    </row>
    <row r="6" spans="2:5">
      <c r="B6" s="629">
        <f t="shared" ref="B6:B33" si="0">+B5+1</f>
        <v>3</v>
      </c>
      <c r="C6" s="630" t="s">
        <v>366</v>
      </c>
    </row>
    <row r="7" spans="2:5">
      <c r="B7" s="629">
        <f t="shared" si="0"/>
        <v>4</v>
      </c>
      <c r="C7" s="630" t="s">
        <v>368</v>
      </c>
    </row>
    <row r="8" spans="2:5">
      <c r="B8" s="629">
        <f t="shared" si="0"/>
        <v>5</v>
      </c>
      <c r="C8" s="630" t="s">
        <v>369</v>
      </c>
    </row>
    <row r="9" spans="2:5">
      <c r="B9" s="629">
        <f t="shared" si="0"/>
        <v>6</v>
      </c>
      <c r="C9" s="630" t="s">
        <v>365</v>
      </c>
    </row>
    <row r="10" spans="2:5">
      <c r="B10" s="629">
        <f t="shared" si="0"/>
        <v>7</v>
      </c>
      <c r="C10" s="630" t="s">
        <v>370</v>
      </c>
    </row>
    <row r="11" spans="2:5">
      <c r="B11" s="629">
        <f t="shared" si="0"/>
        <v>8</v>
      </c>
      <c r="C11" s="630" t="s">
        <v>393</v>
      </c>
      <c r="E11" s="632" t="s">
        <v>394</v>
      </c>
    </row>
    <row r="12" spans="2:5">
      <c r="B12" s="629">
        <f t="shared" si="0"/>
        <v>9</v>
      </c>
      <c r="C12" s="630" t="s">
        <v>371</v>
      </c>
    </row>
    <row r="13" spans="2:5">
      <c r="B13" s="629">
        <f t="shared" si="0"/>
        <v>10</v>
      </c>
      <c r="C13" s="630" t="s">
        <v>372</v>
      </c>
    </row>
    <row r="14" spans="2:5">
      <c r="B14" s="629">
        <f t="shared" si="0"/>
        <v>11</v>
      </c>
      <c r="C14" s="630" t="s">
        <v>373</v>
      </c>
    </row>
    <row r="15" spans="2:5">
      <c r="B15" s="629">
        <f t="shared" si="0"/>
        <v>12</v>
      </c>
      <c r="C15" s="630" t="s">
        <v>374</v>
      </c>
    </row>
    <row r="16" spans="2:5">
      <c r="B16" s="629">
        <f t="shared" si="0"/>
        <v>13</v>
      </c>
      <c r="C16" s="630" t="s">
        <v>375</v>
      </c>
    </row>
    <row r="17" spans="2:3">
      <c r="B17" s="629">
        <f t="shared" si="0"/>
        <v>14</v>
      </c>
      <c r="C17" s="630" t="s">
        <v>376</v>
      </c>
    </row>
    <row r="18" spans="2:3">
      <c r="B18" s="629">
        <f t="shared" si="0"/>
        <v>15</v>
      </c>
      <c r="C18" s="630" t="s">
        <v>377</v>
      </c>
    </row>
    <row r="19" spans="2:3">
      <c r="B19" s="629">
        <f t="shared" si="0"/>
        <v>16</v>
      </c>
      <c r="C19" s="630" t="s">
        <v>378</v>
      </c>
    </row>
    <row r="20" spans="2:3">
      <c r="B20" s="629">
        <f t="shared" si="0"/>
        <v>17</v>
      </c>
      <c r="C20" s="630" t="s">
        <v>379</v>
      </c>
    </row>
    <row r="21" spans="2:3">
      <c r="B21" s="629">
        <f t="shared" si="0"/>
        <v>18</v>
      </c>
      <c r="C21" s="630" t="s">
        <v>380</v>
      </c>
    </row>
    <row r="22" spans="2:3">
      <c r="B22" s="629">
        <f t="shared" si="0"/>
        <v>19</v>
      </c>
      <c r="C22" s="630" t="s">
        <v>381</v>
      </c>
    </row>
    <row r="23" spans="2:3">
      <c r="B23" s="629">
        <f t="shared" si="0"/>
        <v>20</v>
      </c>
      <c r="C23" s="630" t="s">
        <v>382</v>
      </c>
    </row>
    <row r="24" spans="2:3">
      <c r="B24" s="629">
        <f t="shared" si="0"/>
        <v>21</v>
      </c>
      <c r="C24" s="630" t="s">
        <v>383</v>
      </c>
    </row>
    <row r="25" spans="2:3">
      <c r="B25" s="629">
        <f t="shared" si="0"/>
        <v>22</v>
      </c>
      <c r="C25" s="630" t="s">
        <v>384</v>
      </c>
    </row>
    <row r="26" spans="2:3">
      <c r="B26" s="629">
        <f t="shared" si="0"/>
        <v>23</v>
      </c>
      <c r="C26" s="630" t="s">
        <v>385</v>
      </c>
    </row>
    <row r="27" spans="2:3">
      <c r="B27" s="629">
        <f t="shared" si="0"/>
        <v>24</v>
      </c>
      <c r="C27" s="630" t="s">
        <v>386</v>
      </c>
    </row>
    <row r="28" spans="2:3">
      <c r="B28" s="629">
        <f t="shared" si="0"/>
        <v>25</v>
      </c>
      <c r="C28" s="630" t="s">
        <v>387</v>
      </c>
    </row>
    <row r="29" spans="2:3">
      <c r="B29" s="629">
        <f t="shared" si="0"/>
        <v>26</v>
      </c>
      <c r="C29" s="630" t="s">
        <v>388</v>
      </c>
    </row>
    <row r="30" spans="2:3">
      <c r="B30" s="629">
        <f t="shared" si="0"/>
        <v>27</v>
      </c>
      <c r="C30" s="630" t="s">
        <v>347</v>
      </c>
    </row>
    <row r="31" spans="2:3">
      <c r="B31" s="629">
        <f t="shared" si="0"/>
        <v>28</v>
      </c>
      <c r="C31" s="630" t="s">
        <v>389</v>
      </c>
    </row>
    <row r="32" spans="2:3">
      <c r="B32" s="629">
        <f t="shared" si="0"/>
        <v>29</v>
      </c>
      <c r="C32" s="630" t="s">
        <v>390</v>
      </c>
    </row>
    <row r="33" spans="2:3" ht="15.75" thickBot="1">
      <c r="B33" s="618">
        <f t="shared" si="0"/>
        <v>30</v>
      </c>
      <c r="C33" s="631" t="s">
        <v>391</v>
      </c>
    </row>
  </sheetData>
  <mergeCells count="1">
    <mergeCell ref="B2:C2"/>
  </mergeCells>
  <hyperlinks>
    <hyperlink ref="C4" location="Investissement!A1" display="ABCD"/>
    <hyperlink ref="C5" location="'Schéma de financement'!A1" display="SCHEMA DE FINANCEMENT"/>
    <hyperlink ref="C6" location="'Remb CMLT1'!A1" display="REMBOURSEMENT CMLT1"/>
    <hyperlink ref="C7" location="'Remb CMLT2'!A1" display="REMBOURSEMENT CMLT2"/>
    <hyperlink ref="C8" location="'Remb CMLT3'!A1" display="REMBOURSEMENT CMLT3"/>
    <hyperlink ref="C9" location="'charges fin'!A1" display="CHARGES FINANCIERES"/>
    <hyperlink ref="C10" location="HYPOTHESES!A1" display="HYPOTHESES"/>
    <hyperlink ref="C11" location="PERSONNEL!A1" display="CHARGES DE PERSONNEL"/>
    <hyperlink ref="C12" location="'Autres ch d''ex prév'!A1" display="AUTRES CHARGES D'EXPLOITATION"/>
    <hyperlink ref="C13" location="'dot aux amts et VCN'!A1" display="DOTATAIONS AUX AMORTISSEMENTS ET VCN"/>
    <hyperlink ref="C14" location="'Etat de résultat pré'!A1" display="ETATS DE RESULTAT PREVISIONNELS"/>
    <hyperlink ref="C15" location="'Conditions d''expl prév'!A1" display="CONDITIONS D'EXPLOITATAION PREVISIONNELLES"/>
    <hyperlink ref="C16" location="'Cash flows prév'!A1" display="CASH FLOWS PREVISIONNELS"/>
    <hyperlink ref="C17" location="DRCI!A1" display="DELAI DE RECUPERATION DU CAPITAL INVESTI"/>
    <hyperlink ref="C18" location="'DRCI actualisé'!A1" display="DELAI DE RECUPERATION DU CAPITAL INVESTI ACTUALISE"/>
    <hyperlink ref="C19" location="'Rentabilité prévisionnelle'!A1" display="RENTABILITE PREVISIONNELLE"/>
    <hyperlink ref="C20" location="'Bilan prév'!A1" display="BILANS PREVISIONNELS"/>
    <hyperlink ref="C21" location="'EFT prév'!A1" display="ETATS DE FLUX DE TRESORERIE PREVISIONNELS"/>
    <hyperlink ref="C22" location="PIF!A1" display="PLAN D'INVESTISSEMENT ET DE FINANCEMENT"/>
    <hyperlink ref="C23" location="Liquidité!A1" display="RATIO DE LIQUIDITE"/>
    <hyperlink ref="C24" location="'ROTATION DES IMMO'!A1" display="ROTATION DES IMMOBILISATIONS"/>
    <hyperlink ref="C25" location="'ROTATION DE L''ACTIF TOTAL'!A1" display="ROTATION DE L'ACTIF TOTAL"/>
    <hyperlink ref="C26" location="'LEVIER FINANCIER'!A1" display="LEVIER FINANCIER"/>
    <hyperlink ref="C27" location="'COUVERTURE DES CHARGES FIN'!A1" display="COUVERTURE DES CHARGES FINANCIERES"/>
    <hyperlink ref="C28" location="'MARGE D''EXPLOITATION'!A1" display="MARGES D'EXPLOITATION"/>
    <hyperlink ref="C29" location="'MARGE D''ex avant dotation'!A1" display="MARGES D'EXPLOITATION AVANT DOTATIONS"/>
    <hyperlink ref="C30" location="'TAUX DE MARGE NETTE'!A1" display="TAUX DE MARGE NETTE"/>
    <hyperlink ref="C31" location="'BASIC EARNING POWER'!A1" display="BASIC EARING POWER (RENTABILITE ECONOMIQUE)"/>
    <hyperlink ref="C32" location="ROA!A1" display="RETURN ON ASSETS (ROA)"/>
    <hyperlink ref="C33" location="ROE!A1" display="RETURN ON EQUITY (ROE)"/>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B4:K27"/>
  <sheetViews>
    <sheetView workbookViewId="0">
      <selection activeCell="J17" sqref="J17"/>
    </sheetView>
  </sheetViews>
  <sheetFormatPr baseColWidth="10" defaultRowHeight="15"/>
  <cols>
    <col min="2" max="2" width="44" bestFit="1" customWidth="1"/>
    <col min="9" max="9" width="35.140625" customWidth="1"/>
  </cols>
  <sheetData>
    <row r="4" spans="2:11" ht="15.75" thickBot="1">
      <c r="B4" s="37"/>
      <c r="C4" s="38"/>
      <c r="D4" s="38"/>
      <c r="E4" s="38"/>
      <c r="F4" s="38"/>
      <c r="G4" s="38"/>
      <c r="H4" s="38"/>
      <c r="I4" s="38"/>
      <c r="J4" s="39"/>
    </row>
    <row r="5" spans="2:11" ht="16.5" thickTop="1" thickBot="1">
      <c r="B5" s="726" t="s">
        <v>401</v>
      </c>
      <c r="C5" s="727"/>
      <c r="D5" s="727"/>
      <c r="E5" s="727"/>
      <c r="F5" s="727"/>
      <c r="G5" s="728"/>
      <c r="H5" s="729"/>
      <c r="I5" s="40"/>
      <c r="J5" s="41"/>
    </row>
    <row r="6" spans="2:11" ht="16.5" thickTop="1" thickBot="1">
      <c r="B6" s="150" t="s">
        <v>140</v>
      </c>
      <c r="C6" s="177">
        <v>1</v>
      </c>
      <c r="D6" s="178">
        <v>2</v>
      </c>
      <c r="E6" s="178">
        <v>3</v>
      </c>
      <c r="F6" s="178">
        <v>4</v>
      </c>
      <c r="G6" s="179">
        <v>5</v>
      </c>
      <c r="H6" s="151" t="s">
        <v>56</v>
      </c>
      <c r="I6" s="38"/>
      <c r="J6" s="38"/>
    </row>
    <row r="7" spans="2:11">
      <c r="B7" s="152" t="s">
        <v>145</v>
      </c>
      <c r="C7" s="159">
        <f>700*12</f>
        <v>8400</v>
      </c>
      <c r="D7" s="153">
        <f>C7*(1+$J$7)</f>
        <v>8820</v>
      </c>
      <c r="E7" s="153">
        <f>D7*(1+$J$7)</f>
        <v>9261</v>
      </c>
      <c r="F7" s="153">
        <f>E7*(1+$J$7)</f>
        <v>9724.0500000000011</v>
      </c>
      <c r="G7" s="180">
        <f>F7*(1+$J$7)</f>
        <v>10210.252500000002</v>
      </c>
      <c r="H7" s="154">
        <f>SUM(C7:G7)</f>
        <v>46415.302500000005</v>
      </c>
      <c r="I7" s="148" t="s">
        <v>141</v>
      </c>
      <c r="J7" s="164">
        <v>0.05</v>
      </c>
    </row>
    <row r="8" spans="2:11">
      <c r="B8" s="122" t="s">
        <v>146</v>
      </c>
      <c r="C8" s="160"/>
      <c r="D8" s="42">
        <f t="shared" ref="D8:G9" si="0">C8*(1+$J$7)</f>
        <v>0</v>
      </c>
      <c r="E8" s="42">
        <f t="shared" si="0"/>
        <v>0</v>
      </c>
      <c r="F8" s="42">
        <f t="shared" si="0"/>
        <v>0</v>
      </c>
      <c r="G8" s="123">
        <f t="shared" si="0"/>
        <v>0</v>
      </c>
      <c r="H8" s="155">
        <f t="shared" ref="H8:H9" si="1">SUM(C8:G8)</f>
        <v>0</v>
      </c>
      <c r="I8" s="148" t="s">
        <v>141</v>
      </c>
      <c r="J8" s="164">
        <v>0.05</v>
      </c>
    </row>
    <row r="9" spans="2:11">
      <c r="B9" s="122" t="s">
        <v>147</v>
      </c>
      <c r="C9" s="160"/>
      <c r="D9" s="42">
        <f t="shared" si="0"/>
        <v>0</v>
      </c>
      <c r="E9" s="42">
        <f t="shared" si="0"/>
        <v>0</v>
      </c>
      <c r="F9" s="42">
        <f t="shared" si="0"/>
        <v>0</v>
      </c>
      <c r="G9" s="123">
        <f t="shared" si="0"/>
        <v>0</v>
      </c>
      <c r="H9" s="155">
        <f t="shared" si="1"/>
        <v>0</v>
      </c>
      <c r="I9" s="148" t="s">
        <v>141</v>
      </c>
      <c r="J9" s="164">
        <v>0.05</v>
      </c>
    </row>
    <row r="10" spans="2:11">
      <c r="B10" s="122" t="s">
        <v>57</v>
      </c>
      <c r="C10" s="161">
        <f>PERSONNEL!B42*$J$10</f>
        <v>810.33300000000008</v>
      </c>
      <c r="D10" s="42">
        <f>PERSONNEL!C42*$J$10</f>
        <v>1192.0496400000002</v>
      </c>
      <c r="E10" s="42">
        <f>PERSONNEL!D42*$J$10</f>
        <v>2035.2788399999999</v>
      </c>
      <c r="F10" s="42">
        <f>PERSONNEL!E42*$J$10</f>
        <v>2752.0940799999998</v>
      </c>
      <c r="G10" s="123">
        <f>PERSONNEL!F42*$J$10</f>
        <v>3605.9868800000004</v>
      </c>
      <c r="H10" s="155">
        <f t="shared" ref="H10:H21" si="2">SUM(C10:G10)</f>
        <v>10395.74244</v>
      </c>
      <c r="I10" s="149" t="s">
        <v>142</v>
      </c>
      <c r="J10" s="164">
        <v>0.02</v>
      </c>
      <c r="K10" s="166" t="s">
        <v>58</v>
      </c>
    </row>
    <row r="11" spans="2:11">
      <c r="B11" s="122" t="s">
        <v>60</v>
      </c>
      <c r="C11" s="161">
        <f>PERSONNEL!B42*$J$11</f>
        <v>810.33300000000008</v>
      </c>
      <c r="D11" s="42">
        <f>PERSONNEL!C42*$J$11</f>
        <v>1192.0496400000002</v>
      </c>
      <c r="E11" s="42">
        <f>PERSONNEL!D42*$J$11</f>
        <v>2035.2788399999999</v>
      </c>
      <c r="F11" s="42">
        <f>PERSONNEL!E42*$J$11</f>
        <v>2752.0940799999998</v>
      </c>
      <c r="G11" s="123">
        <f>PERSONNEL!F42*$J$11</f>
        <v>3605.9868800000004</v>
      </c>
      <c r="H11" s="155">
        <f>SUM(C11:G11)</f>
        <v>10395.74244</v>
      </c>
      <c r="I11" s="149" t="s">
        <v>142</v>
      </c>
      <c r="J11" s="164">
        <v>0.02</v>
      </c>
      <c r="K11" s="166" t="s">
        <v>58</v>
      </c>
    </row>
    <row r="12" spans="2:11">
      <c r="B12" s="122" t="s">
        <v>61</v>
      </c>
      <c r="C12" s="161">
        <f>HYPOTHESES!C18*'Autres ch d''ex prév'!$J$12</f>
        <v>6327</v>
      </c>
      <c r="D12" s="42">
        <f>HYPOTHESES!D18*'Autres ch d''ex prév'!$J$12</f>
        <v>16720</v>
      </c>
      <c r="E12" s="42">
        <f>HYPOTHESES!E18*'Autres ch d''ex prév'!$J$12</f>
        <v>29849</v>
      </c>
      <c r="F12" s="42">
        <f>HYPOTHESES!F18*'Autres ch d''ex prév'!$J$12</f>
        <v>47844.375</v>
      </c>
      <c r="G12" s="123">
        <f>HYPOTHESES!G18*'Autres ch d''ex prév'!$J$12</f>
        <v>67526</v>
      </c>
      <c r="H12" s="155">
        <f>SUM(C12:G12)</f>
        <v>168266.375</v>
      </c>
      <c r="I12" s="149" t="s">
        <v>142</v>
      </c>
      <c r="J12" s="164">
        <v>0.05</v>
      </c>
      <c r="K12" s="166" t="s">
        <v>148</v>
      </c>
    </row>
    <row r="13" spans="2:11">
      <c r="B13" s="122" t="s">
        <v>143</v>
      </c>
      <c r="C13" s="161">
        <f>HYPOTHESES!C18*'Autres ch d''ex prév'!$J$13</f>
        <v>2530.8000000000002</v>
      </c>
      <c r="D13" s="42">
        <f>HYPOTHESES!D18*'Autres ch d''ex prév'!$J$13</f>
        <v>6688</v>
      </c>
      <c r="E13" s="42">
        <f>HYPOTHESES!E18*'Autres ch d''ex prév'!$J$13</f>
        <v>11939.6</v>
      </c>
      <c r="F13" s="42">
        <f>HYPOTHESES!F18*'Autres ch d''ex prév'!$J$13</f>
        <v>19137.75</v>
      </c>
      <c r="G13" s="123">
        <f>HYPOTHESES!G18*'Autres ch d''ex prév'!$J$13</f>
        <v>27010.400000000001</v>
      </c>
      <c r="H13" s="155">
        <f>SUM(C13:G13)</f>
        <v>67306.55</v>
      </c>
      <c r="I13" s="149" t="s">
        <v>142</v>
      </c>
      <c r="J13" s="164">
        <v>0.02</v>
      </c>
      <c r="K13" s="166" t="s">
        <v>148</v>
      </c>
    </row>
    <row r="14" spans="2:11">
      <c r="B14" s="157" t="s">
        <v>150</v>
      </c>
      <c r="C14" s="161">
        <f>'dot aux amts et VCN'!C29*$J$14</f>
        <v>636.08665407499996</v>
      </c>
      <c r="D14" s="42">
        <f>'dot aux amts et VCN'!D29*$J$14</f>
        <v>636.08665407499996</v>
      </c>
      <c r="E14" s="42">
        <f>'dot aux amts et VCN'!E29*$J$14</f>
        <v>712.35664907500006</v>
      </c>
      <c r="F14" s="42">
        <f>'dot aux amts et VCN'!F29*$J$14</f>
        <v>800.00000000000011</v>
      </c>
      <c r="G14" s="123">
        <f>'dot aux amts et VCN'!G29*$J$14</f>
        <v>800.00000000000011</v>
      </c>
      <c r="H14" s="155">
        <f>SUM(C14:G14)</f>
        <v>3584.5299572250001</v>
      </c>
      <c r="I14" s="149" t="s">
        <v>142</v>
      </c>
      <c r="J14" s="164">
        <v>0.05</v>
      </c>
      <c r="K14" s="166" t="s">
        <v>149</v>
      </c>
    </row>
    <row r="15" spans="2:11">
      <c r="B15" s="157" t="s">
        <v>59</v>
      </c>
      <c r="C15" s="161">
        <v>1200</v>
      </c>
      <c r="D15" s="42">
        <v>1500</v>
      </c>
      <c r="E15" s="42">
        <v>1500</v>
      </c>
      <c r="F15" s="42">
        <v>3000</v>
      </c>
      <c r="G15" s="123">
        <v>3000</v>
      </c>
      <c r="H15" s="155">
        <f t="shared" ref="H15:H16" si="3">SUM(C15:G15)</f>
        <v>10200</v>
      </c>
      <c r="I15" s="149" t="s">
        <v>38</v>
      </c>
      <c r="J15" s="165"/>
      <c r="K15" s="165"/>
    </row>
    <row r="16" spans="2:11">
      <c r="B16" s="157" t="s">
        <v>449</v>
      </c>
      <c r="C16" s="161">
        <f>HYPOTHESES!C18*'Autres ch d''ex prév'!$J$16</f>
        <v>34798.5</v>
      </c>
      <c r="D16" s="42">
        <f>HYPOTHESES!D18*'Autres ch d''ex prév'!$J$16</f>
        <v>91960.000000000015</v>
      </c>
      <c r="E16" s="42">
        <f>HYPOTHESES!E18*'Autres ch d''ex prév'!$J$16</f>
        <v>164169.5</v>
      </c>
      <c r="F16" s="42">
        <f>HYPOTHESES!F18*'Autres ch d''ex prév'!$J$16</f>
        <v>263144.0625</v>
      </c>
      <c r="G16" s="123">
        <f>HYPOTHESES!G18*'Autres ch d''ex prév'!$J$16</f>
        <v>371393.00000000006</v>
      </c>
      <c r="H16" s="155">
        <f t="shared" si="3"/>
        <v>925465.0625</v>
      </c>
      <c r="I16" s="149" t="s">
        <v>142</v>
      </c>
      <c r="J16" s="164">
        <v>0.27500000000000002</v>
      </c>
      <c r="K16" s="166" t="s">
        <v>148</v>
      </c>
    </row>
    <row r="17" spans="2:11">
      <c r="B17" s="122" t="s">
        <v>62</v>
      </c>
      <c r="C17" s="161">
        <f>PERSONNEL!B42*$J$17</f>
        <v>2025.8325000000002</v>
      </c>
      <c r="D17" s="42">
        <f>PERSONNEL!C42*$J$17</f>
        <v>2980.1241000000005</v>
      </c>
      <c r="E17" s="42">
        <f>PERSONNEL!D42*$J$17</f>
        <v>5088.1971000000003</v>
      </c>
      <c r="F17" s="42">
        <f>PERSONNEL!E42*$J$17</f>
        <v>6880.2352000000001</v>
      </c>
      <c r="G17" s="123">
        <f>PERSONNEL!F42*$J$17</f>
        <v>9014.967200000001</v>
      </c>
      <c r="H17" s="155">
        <f t="shared" si="2"/>
        <v>25989.356100000005</v>
      </c>
      <c r="I17" s="149" t="s">
        <v>142</v>
      </c>
      <c r="J17" s="164">
        <v>0.05</v>
      </c>
      <c r="K17" s="166" t="s">
        <v>58</v>
      </c>
    </row>
    <row r="18" spans="2:11">
      <c r="B18" s="122" t="s">
        <v>398</v>
      </c>
      <c r="C18" s="161">
        <f>PERSONNEL!B42*$J$18</f>
        <v>1620.6660000000002</v>
      </c>
      <c r="D18" s="42">
        <f>PERSONNEL!C42*$J$18</f>
        <v>2384.0992800000004</v>
      </c>
      <c r="E18" s="42">
        <f>PERSONNEL!D42*$J$18</f>
        <v>4070.5576799999999</v>
      </c>
      <c r="F18" s="42">
        <f>PERSONNEL!E42*$J$18</f>
        <v>5504.1881599999997</v>
      </c>
      <c r="G18" s="123">
        <f>PERSONNEL!F42*$J$18</f>
        <v>7211.9737600000008</v>
      </c>
      <c r="H18" s="155">
        <f t="shared" si="2"/>
        <v>20791.48488</v>
      </c>
      <c r="I18" s="149" t="s">
        <v>142</v>
      </c>
      <c r="J18" s="164">
        <v>0.04</v>
      </c>
      <c r="K18" s="166" t="s">
        <v>58</v>
      </c>
    </row>
    <row r="19" spans="2:11">
      <c r="B19" s="122" t="s">
        <v>63</v>
      </c>
      <c r="C19" s="161">
        <f>PERSONNEL!B42*$J$19</f>
        <v>810.33300000000008</v>
      </c>
      <c r="D19" s="42">
        <f>PERSONNEL!C42*$J$19</f>
        <v>1192.0496400000002</v>
      </c>
      <c r="E19" s="42">
        <f>PERSONNEL!D42*$J$19</f>
        <v>2035.2788399999999</v>
      </c>
      <c r="F19" s="42">
        <f>PERSONNEL!E42*$J$19</f>
        <v>2752.0940799999998</v>
      </c>
      <c r="G19" s="123">
        <f>PERSONNEL!F42*$J$19</f>
        <v>3605.9868800000004</v>
      </c>
      <c r="H19" s="155">
        <f t="shared" si="2"/>
        <v>10395.74244</v>
      </c>
      <c r="I19" s="149" t="s">
        <v>142</v>
      </c>
      <c r="J19" s="164">
        <v>0.02</v>
      </c>
      <c r="K19" s="166" t="s">
        <v>58</v>
      </c>
    </row>
    <row r="20" spans="2:11">
      <c r="B20" s="122" t="s">
        <v>399</v>
      </c>
      <c r="C20" s="161">
        <f>HYPOTHESES!C18*'Autres ch d''ex prév'!$J$20</f>
        <v>4428.9000000000005</v>
      </c>
      <c r="D20" s="42">
        <f>HYPOTHESES!D18*'Autres ch d''ex prév'!$J$20</f>
        <v>11704.000000000002</v>
      </c>
      <c r="E20" s="42">
        <f>HYPOTHESES!E18*'Autres ch d''ex prév'!$J$20</f>
        <v>20894.300000000003</v>
      </c>
      <c r="F20" s="42">
        <f>HYPOTHESES!F18*'Autres ch d''ex prév'!$J$20</f>
        <v>33491.0625</v>
      </c>
      <c r="G20" s="123">
        <f>HYPOTHESES!G18*'Autres ch d''ex prév'!$J$20</f>
        <v>47268.200000000004</v>
      </c>
      <c r="H20" s="155">
        <f t="shared" si="2"/>
        <v>117786.46250000002</v>
      </c>
      <c r="I20" s="149" t="s">
        <v>142</v>
      </c>
      <c r="J20" s="164">
        <v>3.5000000000000003E-2</v>
      </c>
      <c r="K20" s="166" t="s">
        <v>148</v>
      </c>
    </row>
    <row r="21" spans="2:11">
      <c r="B21" s="122" t="s">
        <v>144</v>
      </c>
      <c r="C21" s="161">
        <f>HYPOTHESES!C18*'Autres ch d''ex prév'!$J$21</f>
        <v>2530.8000000000002</v>
      </c>
      <c r="D21" s="42">
        <f>HYPOTHESES!D18*'Autres ch d''ex prév'!$J$21</f>
        <v>6688</v>
      </c>
      <c r="E21" s="42">
        <f>HYPOTHESES!E18*'Autres ch d''ex prév'!$J$21</f>
        <v>11939.6</v>
      </c>
      <c r="F21" s="42">
        <f>HYPOTHESES!F18*'Autres ch d''ex prév'!$J$21</f>
        <v>19137.75</v>
      </c>
      <c r="G21" s="123">
        <f>HYPOTHESES!G18*'Autres ch d''ex prév'!$J$21</f>
        <v>27010.400000000001</v>
      </c>
      <c r="H21" s="155">
        <f t="shared" si="2"/>
        <v>67306.55</v>
      </c>
      <c r="I21" s="149" t="s">
        <v>142</v>
      </c>
      <c r="J21" s="164">
        <v>0.02</v>
      </c>
      <c r="K21" s="166" t="s">
        <v>148</v>
      </c>
    </row>
    <row r="22" spans="2:11">
      <c r="B22" s="122" t="s">
        <v>67</v>
      </c>
      <c r="C22" s="161"/>
      <c r="D22" s="42"/>
      <c r="E22" s="42"/>
      <c r="F22" s="42"/>
      <c r="G22" s="123"/>
      <c r="H22" s="155"/>
      <c r="I22" s="149" t="s">
        <v>142</v>
      </c>
      <c r="J22" s="164"/>
      <c r="K22" s="166"/>
    </row>
    <row r="23" spans="2:11">
      <c r="B23" s="122" t="s">
        <v>67</v>
      </c>
      <c r="C23" s="161"/>
      <c r="D23" s="42"/>
      <c r="E23" s="42"/>
      <c r="F23" s="42"/>
      <c r="G23" s="123"/>
      <c r="H23" s="155"/>
      <c r="I23" s="149" t="s">
        <v>142</v>
      </c>
      <c r="J23" s="164"/>
      <c r="K23" s="166"/>
    </row>
    <row r="24" spans="2:11" ht="15.75" thickBot="1">
      <c r="B24" s="122" t="s">
        <v>67</v>
      </c>
      <c r="C24" s="162"/>
      <c r="D24" s="156"/>
      <c r="E24" s="156"/>
      <c r="F24" s="156"/>
      <c r="G24" s="181"/>
      <c r="H24" s="155"/>
      <c r="I24" s="149" t="s">
        <v>142</v>
      </c>
      <c r="J24" s="164"/>
      <c r="K24" s="166"/>
    </row>
    <row r="25" spans="2:11">
      <c r="B25" s="174" t="s">
        <v>400</v>
      </c>
      <c r="C25" s="175">
        <f t="shared" ref="C25:H25" si="4">SUM(C7:C24)</f>
        <v>66929.584154074997</v>
      </c>
      <c r="D25" s="176">
        <f t="shared" si="4"/>
        <v>153656.458954075</v>
      </c>
      <c r="E25" s="176">
        <f t="shared" si="4"/>
        <v>265529.94794907497</v>
      </c>
      <c r="F25" s="176">
        <f t="shared" si="4"/>
        <v>416919.75560000003</v>
      </c>
      <c r="G25" s="182">
        <f t="shared" si="4"/>
        <v>581263.15410000004</v>
      </c>
      <c r="H25" s="185">
        <f t="shared" si="4"/>
        <v>1484298.900757225</v>
      </c>
      <c r="I25" s="43"/>
      <c r="J25" s="38"/>
    </row>
    <row r="26" spans="2:11">
      <c r="B26" s="172" t="s">
        <v>64</v>
      </c>
      <c r="C26" s="170"/>
      <c r="D26" s="168">
        <f>+(D25-C25)/C25</f>
        <v>1.2957928231012272</v>
      </c>
      <c r="E26" s="168">
        <f t="shared" ref="E26:G26" si="5">+(E25-D25)/D25</f>
        <v>0.72807540767574774</v>
      </c>
      <c r="F26" s="168">
        <f t="shared" si="5"/>
        <v>0.57014212076733273</v>
      </c>
      <c r="G26" s="183">
        <f t="shared" si="5"/>
        <v>0.39418472330122417</v>
      </c>
      <c r="H26" s="186"/>
      <c r="I26" s="38"/>
      <c r="J26" s="38"/>
    </row>
    <row r="27" spans="2:11" ht="15.75" thickBot="1">
      <c r="B27" s="173" t="s">
        <v>65</v>
      </c>
      <c r="C27" s="171">
        <f>+C25/HYPOTHESES!C18</f>
        <v>0.52892037422218263</v>
      </c>
      <c r="D27" s="169">
        <f>+D25/HYPOTHESES!D18</f>
        <v>0.45949898012582235</v>
      </c>
      <c r="E27" s="169">
        <f>+E25/HYPOTHESES!E18</f>
        <v>0.44478868295265328</v>
      </c>
      <c r="F27" s="169">
        <f>+F25/HYPOTHESES!F18</f>
        <v>0.43570404629593346</v>
      </c>
      <c r="G27" s="184">
        <f>+G25/HYPOTHESES!G18</f>
        <v>0.43039951581613012</v>
      </c>
      <c r="H27" s="184">
        <f>+H25/HYPOTHESES!H18</f>
        <v>0.44105630158052223</v>
      </c>
      <c r="I27" s="38"/>
      <c r="J27" s="38"/>
    </row>
  </sheetData>
  <mergeCells count="1">
    <mergeCell ref="B5:H5"/>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2:N67"/>
  <sheetViews>
    <sheetView topLeftCell="A10" workbookViewId="0">
      <selection activeCell="E28" sqref="E28"/>
    </sheetView>
  </sheetViews>
  <sheetFormatPr baseColWidth="10" defaultRowHeight="15"/>
  <cols>
    <col min="2" max="2" width="71" bestFit="1" customWidth="1"/>
    <col min="3" max="7" width="10.85546875" bestFit="1" customWidth="1"/>
    <col min="8" max="8" width="10.85546875" customWidth="1"/>
    <col min="9" max="9" width="25.7109375" bestFit="1" customWidth="1"/>
  </cols>
  <sheetData>
    <row r="2" spans="2:8">
      <c r="B2" s="58" t="s">
        <v>324</v>
      </c>
    </row>
    <row r="3" spans="2:8" ht="15.75" thickBot="1"/>
    <row r="4" spans="2:8" ht="15.75" thickBot="1">
      <c r="B4" s="51" t="s">
        <v>188</v>
      </c>
      <c r="C4" s="53" t="s">
        <v>107</v>
      </c>
      <c r="D4" s="53" t="s">
        <v>108</v>
      </c>
      <c r="E4" s="53" t="s">
        <v>109</v>
      </c>
      <c r="F4" s="53" t="s">
        <v>110</v>
      </c>
      <c r="G4" s="53" t="s">
        <v>111</v>
      </c>
      <c r="H4" s="215"/>
    </row>
    <row r="5" spans="2:8">
      <c r="B5" s="326" t="s">
        <v>181</v>
      </c>
      <c r="C5" s="45">
        <f>Investissement!D13</f>
        <v>0</v>
      </c>
      <c r="D5" s="45">
        <f>Investissement!I13</f>
        <v>0</v>
      </c>
      <c r="E5" s="45">
        <f>Investissement!N13</f>
        <v>0</v>
      </c>
      <c r="F5" s="45">
        <f>Investissement!S13</f>
        <v>0</v>
      </c>
      <c r="G5" s="45">
        <f>Investissement!X13</f>
        <v>0</v>
      </c>
      <c r="H5" s="215"/>
    </row>
    <row r="6" spans="2:8">
      <c r="B6" s="326" t="s">
        <v>325</v>
      </c>
      <c r="C6" s="45">
        <f>Investissement!D17</f>
        <v>0</v>
      </c>
      <c r="D6" s="45">
        <f>Investissement!I17</f>
        <v>0</v>
      </c>
      <c r="E6" s="45">
        <f>Investissement!N17</f>
        <v>0</v>
      </c>
      <c r="F6" s="45">
        <f>Investissement!S17</f>
        <v>0</v>
      </c>
      <c r="G6" s="45">
        <f>Investissement!X17</f>
        <v>0</v>
      </c>
      <c r="H6" s="215"/>
    </row>
    <row r="7" spans="2:8">
      <c r="B7" s="52" t="s">
        <v>69</v>
      </c>
      <c r="C7" s="45">
        <f>Investissement!D21</f>
        <v>0</v>
      </c>
      <c r="D7" s="45">
        <f>Investissement!I21</f>
        <v>0</v>
      </c>
      <c r="E7" s="45">
        <f>Investissement!N21</f>
        <v>0</v>
      </c>
      <c r="F7" s="45">
        <f>Investissement!S21</f>
        <v>0</v>
      </c>
      <c r="G7" s="45">
        <f>Investissement!X21</f>
        <v>0</v>
      </c>
      <c r="H7" s="50"/>
    </row>
    <row r="8" spans="2:8">
      <c r="B8" s="52" t="s">
        <v>74</v>
      </c>
      <c r="C8" s="45">
        <f>Investissement!D29</f>
        <v>0</v>
      </c>
      <c r="D8" s="45">
        <f>Investissement!I29</f>
        <v>0</v>
      </c>
      <c r="E8" s="45">
        <f>Investissement!N29</f>
        <v>0</v>
      </c>
      <c r="F8" s="45">
        <f>Investissement!S29</f>
        <v>0</v>
      </c>
      <c r="G8" s="45">
        <f>Investissement!X29</f>
        <v>0</v>
      </c>
      <c r="H8" s="50"/>
    </row>
    <row r="9" spans="2:8">
      <c r="B9" s="52" t="s">
        <v>43</v>
      </c>
      <c r="C9" s="45">
        <f>Investissement!D36</f>
        <v>18814</v>
      </c>
      <c r="D9" s="45">
        <f>Investissement!I36</f>
        <v>0</v>
      </c>
      <c r="E9" s="45">
        <f>Investissement!N36</f>
        <v>0</v>
      </c>
      <c r="F9" s="45">
        <f>Investissement!S36</f>
        <v>0</v>
      </c>
      <c r="G9" s="45">
        <f>Investissement!X36</f>
        <v>0</v>
      </c>
      <c r="H9" s="50"/>
    </row>
    <row r="10" spans="2:8">
      <c r="B10" s="52" t="s">
        <v>6</v>
      </c>
      <c r="C10" s="45">
        <f>Investissement!D40</f>
        <v>31356</v>
      </c>
      <c r="D10" s="45">
        <f>Investissement!I40</f>
        <v>0</v>
      </c>
      <c r="E10" s="45">
        <f>Investissement!N40</f>
        <v>0</v>
      </c>
      <c r="F10" s="45">
        <f>Investissement!S40</f>
        <v>31356</v>
      </c>
      <c r="G10" s="45">
        <f>Investissement!X40</f>
        <v>0</v>
      </c>
      <c r="H10" s="50"/>
    </row>
    <row r="11" spans="2:8">
      <c r="B11" s="52" t="s">
        <v>7</v>
      </c>
      <c r="C11" s="45">
        <f>+Investissement!D49</f>
        <v>5254</v>
      </c>
      <c r="D11" s="45">
        <f>Investissement!I49</f>
        <v>0</v>
      </c>
      <c r="E11" s="45">
        <f>Investissement!N49</f>
        <v>2627</v>
      </c>
      <c r="F11" s="45">
        <f>Investissement!S49</f>
        <v>0</v>
      </c>
      <c r="G11" s="45">
        <f>Investissement!X49</f>
        <v>0</v>
      </c>
      <c r="H11" s="50"/>
    </row>
    <row r="12" spans="2:8">
      <c r="B12" s="52" t="s">
        <v>8</v>
      </c>
      <c r="C12" s="45">
        <f>Investissement!D56</f>
        <v>7555</v>
      </c>
      <c r="D12" s="45">
        <f>Investissement!I56</f>
        <v>0</v>
      </c>
      <c r="E12" s="45">
        <f>Investissement!N56</f>
        <v>3000</v>
      </c>
      <c r="F12" s="45">
        <f>Investissement!S56</f>
        <v>0</v>
      </c>
      <c r="G12" s="45">
        <f>Investissement!X56</f>
        <v>0</v>
      </c>
      <c r="H12" s="50"/>
    </row>
    <row r="13" spans="2:8" ht="15.75" thickBot="1">
      <c r="B13" s="52" t="s">
        <v>48</v>
      </c>
      <c r="C13" s="45">
        <f>Investissement!D66</f>
        <v>3000</v>
      </c>
      <c r="D13" s="45">
        <f>Investissement!I66</f>
        <v>0</v>
      </c>
      <c r="E13" s="45">
        <f>Investissement!N66</f>
        <v>0</v>
      </c>
      <c r="F13" s="45">
        <f>Investissement!S66</f>
        <v>0</v>
      </c>
      <c r="G13" s="45">
        <f>Investissement!X66</f>
        <v>0</v>
      </c>
      <c r="H13" s="50"/>
    </row>
    <row r="14" spans="2:8" ht="15.75" thickBot="1">
      <c r="B14" s="55" t="s">
        <v>75</v>
      </c>
      <c r="C14" s="56">
        <f>SUM(C5:C13)</f>
        <v>65979</v>
      </c>
      <c r="D14" s="56">
        <f t="shared" ref="D14:G14" si="0">SUM(D5:D13)</f>
        <v>0</v>
      </c>
      <c r="E14" s="56">
        <f t="shared" si="0"/>
        <v>5627</v>
      </c>
      <c r="F14" s="56">
        <f t="shared" si="0"/>
        <v>31356</v>
      </c>
      <c r="G14" s="56">
        <f t="shared" si="0"/>
        <v>0</v>
      </c>
      <c r="H14" s="8"/>
    </row>
    <row r="17" spans="2:14">
      <c r="B17" s="58" t="s">
        <v>117</v>
      </c>
    </row>
    <row r="18" spans="2:14" ht="15.75" thickBot="1"/>
    <row r="19" spans="2:14" ht="15.75" thickBot="1">
      <c r="B19" s="330" t="s">
        <v>188</v>
      </c>
      <c r="C19" s="53" t="s">
        <v>112</v>
      </c>
      <c r="D19" s="147" t="s">
        <v>113</v>
      </c>
      <c r="E19" s="53" t="s">
        <v>114</v>
      </c>
      <c r="F19" s="53" t="s">
        <v>115</v>
      </c>
      <c r="G19" s="147" t="s">
        <v>116</v>
      </c>
      <c r="H19" s="53" t="s">
        <v>25</v>
      </c>
      <c r="I19" s="332" t="s">
        <v>76</v>
      </c>
    </row>
    <row r="20" spans="2:14">
      <c r="B20" s="329" t="s">
        <v>182</v>
      </c>
      <c r="C20" s="45">
        <f t="shared" ref="C20:C27" si="1">+C5*I20</f>
        <v>0</v>
      </c>
      <c r="D20" s="45">
        <f>(C5+D5)*I20</f>
        <v>0</v>
      </c>
      <c r="E20" s="45">
        <f t="shared" ref="E20:E27" si="2">I20*(C5+D5+E5)</f>
        <v>0</v>
      </c>
      <c r="F20" s="45">
        <f t="shared" ref="F20:F26" si="3">+I20*(C5+D5+E5+F5)</f>
        <v>0</v>
      </c>
      <c r="G20" s="50">
        <f t="shared" ref="G20:G26" si="4">I20*(C5+D5+E5+F5+G5)</f>
        <v>0</v>
      </c>
      <c r="H20" s="45">
        <f>SUM(C20:G20)</f>
        <v>0</v>
      </c>
      <c r="I20" s="694">
        <v>0.2</v>
      </c>
    </row>
    <row r="21" spans="2:14">
      <c r="B21" s="329" t="s">
        <v>325</v>
      </c>
      <c r="C21" s="45">
        <f t="shared" si="1"/>
        <v>0</v>
      </c>
      <c r="D21" s="45">
        <f>(C6+D6)*I21</f>
        <v>0</v>
      </c>
      <c r="E21" s="45">
        <f t="shared" si="2"/>
        <v>0</v>
      </c>
      <c r="F21" s="45">
        <f t="shared" si="3"/>
        <v>0</v>
      </c>
      <c r="G21" s="50">
        <f t="shared" si="4"/>
        <v>0</v>
      </c>
      <c r="H21" s="45">
        <f>SUM(C21:G21)</f>
        <v>0</v>
      </c>
      <c r="I21" s="608">
        <v>0</v>
      </c>
    </row>
    <row r="22" spans="2:14">
      <c r="B22" s="331" t="s">
        <v>69</v>
      </c>
      <c r="C22" s="45">
        <f t="shared" si="1"/>
        <v>0</v>
      </c>
      <c r="D22" s="50">
        <f t="shared" ref="D22:D27" si="5">+I22*(C7+D7)</f>
        <v>0</v>
      </c>
      <c r="E22" s="45">
        <f t="shared" si="2"/>
        <v>0</v>
      </c>
      <c r="F22" s="45">
        <f t="shared" si="3"/>
        <v>0</v>
      </c>
      <c r="G22" s="50">
        <f t="shared" si="4"/>
        <v>0</v>
      </c>
      <c r="H22" s="45">
        <f t="shared" ref="H22:H28" si="6">SUM(C22:G22)</f>
        <v>0</v>
      </c>
      <c r="I22" s="608">
        <v>0.05</v>
      </c>
    </row>
    <row r="23" spans="2:14">
      <c r="B23" s="331" t="s">
        <v>74</v>
      </c>
      <c r="C23" s="45">
        <f t="shared" si="1"/>
        <v>0</v>
      </c>
      <c r="D23" s="50">
        <f t="shared" si="5"/>
        <v>0</v>
      </c>
      <c r="E23" s="45">
        <f t="shared" si="2"/>
        <v>0</v>
      </c>
      <c r="F23" s="45">
        <f t="shared" si="3"/>
        <v>0</v>
      </c>
      <c r="G23" s="50">
        <f t="shared" si="4"/>
        <v>0</v>
      </c>
      <c r="H23" s="45">
        <f t="shared" si="6"/>
        <v>0</v>
      </c>
      <c r="I23" s="608">
        <v>0.1</v>
      </c>
    </row>
    <row r="24" spans="2:14">
      <c r="B24" s="331" t="s">
        <v>43</v>
      </c>
      <c r="C24" s="45">
        <f t="shared" si="1"/>
        <v>1881.4</v>
      </c>
      <c r="D24" s="50">
        <f t="shared" si="5"/>
        <v>1881.4</v>
      </c>
      <c r="E24" s="45">
        <f t="shared" si="2"/>
        <v>1881.4</v>
      </c>
      <c r="F24" s="45">
        <f t="shared" si="3"/>
        <v>1881.4</v>
      </c>
      <c r="G24" s="50">
        <f t="shared" si="4"/>
        <v>1881.4</v>
      </c>
      <c r="H24" s="45">
        <f t="shared" si="6"/>
        <v>9407</v>
      </c>
      <c r="I24" s="608">
        <v>0.1</v>
      </c>
    </row>
    <row r="25" spans="2:14">
      <c r="B25" s="331" t="s">
        <v>6</v>
      </c>
      <c r="C25" s="45">
        <f t="shared" si="1"/>
        <v>6271.2000000000007</v>
      </c>
      <c r="D25" s="50">
        <f t="shared" si="5"/>
        <v>6271.2000000000007</v>
      </c>
      <c r="E25" s="45">
        <f t="shared" si="2"/>
        <v>6271.2000000000007</v>
      </c>
      <c r="F25" s="45">
        <f t="shared" si="3"/>
        <v>12542.400000000001</v>
      </c>
      <c r="G25" s="50">
        <f t="shared" si="4"/>
        <v>12542.400000000001</v>
      </c>
      <c r="H25" s="45">
        <f t="shared" si="6"/>
        <v>43898.400000000009</v>
      </c>
      <c r="I25" s="608">
        <v>0.2</v>
      </c>
    </row>
    <row r="26" spans="2:14">
      <c r="B26" s="331" t="s">
        <v>7</v>
      </c>
      <c r="C26" s="45">
        <f t="shared" si="1"/>
        <v>1050.8</v>
      </c>
      <c r="D26" s="50">
        <f t="shared" si="5"/>
        <v>1050.8</v>
      </c>
      <c r="E26" s="45">
        <f t="shared" si="2"/>
        <v>1576.2</v>
      </c>
      <c r="F26" s="45">
        <f t="shared" si="3"/>
        <v>1576.2</v>
      </c>
      <c r="G26" s="50">
        <f t="shared" si="4"/>
        <v>1576.2</v>
      </c>
      <c r="H26" s="45">
        <f t="shared" si="6"/>
        <v>6830.2</v>
      </c>
      <c r="I26" s="608">
        <v>0.2</v>
      </c>
    </row>
    <row r="27" spans="2:14">
      <c r="B27" s="331" t="s">
        <v>8</v>
      </c>
      <c r="C27" s="45">
        <f t="shared" si="1"/>
        <v>2518.3330814999999</v>
      </c>
      <c r="D27" s="50">
        <f t="shared" si="5"/>
        <v>2518.3330814999999</v>
      </c>
      <c r="E27" s="45">
        <f t="shared" si="2"/>
        <v>3518.3329815000002</v>
      </c>
      <c r="F27" s="45">
        <v>0</v>
      </c>
      <c r="G27" s="50">
        <v>0</v>
      </c>
      <c r="H27" s="45">
        <f t="shared" si="6"/>
        <v>8554.9991444999996</v>
      </c>
      <c r="I27" s="608">
        <v>0.3333333</v>
      </c>
    </row>
    <row r="28" spans="2:14" ht="15.75" thickBot="1">
      <c r="B28" s="331" t="s">
        <v>48</v>
      </c>
      <c r="C28" s="45">
        <f>+C13/3</f>
        <v>1000</v>
      </c>
      <c r="D28" s="50">
        <f>+C13/3</f>
        <v>1000</v>
      </c>
      <c r="E28" s="46">
        <f>+C13:C133</f>
        <v>1000</v>
      </c>
      <c r="F28" s="46">
        <v>0</v>
      </c>
      <c r="G28" s="50">
        <v>0</v>
      </c>
      <c r="H28" s="46">
        <f t="shared" si="6"/>
        <v>3000</v>
      </c>
      <c r="I28" s="609">
        <v>0.3333333</v>
      </c>
      <c r="J28" s="57"/>
      <c r="K28" s="57"/>
      <c r="L28" s="57"/>
      <c r="M28" s="57"/>
      <c r="N28" s="57"/>
    </row>
    <row r="29" spans="2:14" ht="15.75" thickBot="1">
      <c r="B29" s="55" t="s">
        <v>75</v>
      </c>
      <c r="C29" s="222">
        <f>SUM(C20:C28)</f>
        <v>12721.733081499999</v>
      </c>
      <c r="D29" s="222">
        <f t="shared" ref="D29:H29" si="7">SUM(D20:D28)</f>
        <v>12721.733081499999</v>
      </c>
      <c r="E29" s="222">
        <f t="shared" si="7"/>
        <v>14247.132981500001</v>
      </c>
      <c r="F29" s="222">
        <f t="shared" si="7"/>
        <v>16000.000000000002</v>
      </c>
      <c r="G29" s="222">
        <f t="shared" si="7"/>
        <v>16000.000000000002</v>
      </c>
      <c r="H29" s="222">
        <f t="shared" si="7"/>
        <v>71690.599144500011</v>
      </c>
      <c r="I29" s="163"/>
      <c r="J29" s="54"/>
    </row>
    <row r="30" spans="2:14">
      <c r="B30" s="218" t="s">
        <v>64</v>
      </c>
      <c r="C30" s="219"/>
      <c r="D30" s="220">
        <f>(D29-C29)/C29</f>
        <v>0</v>
      </c>
      <c r="E30" s="220">
        <f t="shared" ref="E30:G30" si="8">(E29-D29)/D29</f>
        <v>0.1199050388990039</v>
      </c>
      <c r="F30" s="220">
        <f t="shared" si="8"/>
        <v>0.12303296535352837</v>
      </c>
      <c r="G30" s="220">
        <f t="shared" si="8"/>
        <v>0</v>
      </c>
      <c r="H30" s="221"/>
      <c r="I30" s="163"/>
    </row>
    <row r="31" spans="2:14" ht="15.75" thickBot="1">
      <c r="B31" s="217" t="s">
        <v>65</v>
      </c>
      <c r="C31" s="171">
        <f>+C29/HYPOTHESES!C18</f>
        <v>0.10053527012407143</v>
      </c>
      <c r="D31" s="169">
        <f>+D29/HYPOTHESES!D18</f>
        <v>3.8043460171949754E-2</v>
      </c>
      <c r="E31" s="169">
        <f>+E29/HYPOTHESES!E18</f>
        <v>2.38653438666287E-2</v>
      </c>
      <c r="F31" s="169">
        <f>+F29/HYPOTHESES!F18</f>
        <v>1.6720878891196722E-2</v>
      </c>
      <c r="G31" s="169">
        <f>+G29/HYPOTHESES!G18</f>
        <v>1.1847288451855583E-2</v>
      </c>
      <c r="H31" s="216">
        <f>+H29/HYPOTHESES!H18</f>
        <v>2.1302710997518074E-2</v>
      </c>
      <c r="I31" s="167"/>
    </row>
    <row r="34" spans="2:7">
      <c r="B34" s="58" t="s">
        <v>235</v>
      </c>
    </row>
    <row r="35" spans="2:7" ht="15.75" thickBot="1">
      <c r="B35" s="58"/>
    </row>
    <row r="36" spans="2:7" ht="17.25" thickBot="1">
      <c r="B36" s="340" t="s">
        <v>140</v>
      </c>
      <c r="C36" s="342">
        <v>1</v>
      </c>
      <c r="D36" s="342">
        <v>2</v>
      </c>
      <c r="E36" s="342">
        <v>3</v>
      </c>
      <c r="F36" s="342">
        <v>4</v>
      </c>
      <c r="G36" s="343">
        <v>5</v>
      </c>
    </row>
    <row r="37" spans="2:7" ht="16.5">
      <c r="B37" s="341" t="s">
        <v>241</v>
      </c>
      <c r="C37" s="401">
        <v>0</v>
      </c>
      <c r="D37" s="402">
        <f>C40</f>
        <v>0</v>
      </c>
      <c r="E37" s="402">
        <f t="shared" ref="E37:G37" si="9">D40</f>
        <v>0</v>
      </c>
      <c r="F37" s="402">
        <f t="shared" si="9"/>
        <v>0</v>
      </c>
      <c r="G37" s="403">
        <f t="shared" si="9"/>
        <v>0</v>
      </c>
    </row>
    <row r="38" spans="2:7" ht="16.5">
      <c r="B38" s="341" t="s">
        <v>183</v>
      </c>
      <c r="C38" s="404">
        <f>C5</f>
        <v>0</v>
      </c>
      <c r="D38" s="334">
        <f t="shared" ref="D38:G38" si="10">D5</f>
        <v>0</v>
      </c>
      <c r="E38" s="334">
        <f t="shared" si="10"/>
        <v>0</v>
      </c>
      <c r="F38" s="334">
        <f t="shared" si="10"/>
        <v>0</v>
      </c>
      <c r="G38" s="335">
        <f t="shared" si="10"/>
        <v>0</v>
      </c>
    </row>
    <row r="39" spans="2:7" ht="17.25" thickBot="1">
      <c r="B39" s="341" t="s">
        <v>184</v>
      </c>
      <c r="C39" s="405">
        <f>+C20</f>
        <v>0</v>
      </c>
      <c r="D39" s="406">
        <f>+D20</f>
        <v>0</v>
      </c>
      <c r="E39" s="406">
        <f>+E20</f>
        <v>0</v>
      </c>
      <c r="F39" s="406">
        <f>+F20</f>
        <v>0</v>
      </c>
      <c r="G39" s="407">
        <f>+G20</f>
        <v>0</v>
      </c>
    </row>
    <row r="40" spans="2:7" ht="17.25" thickBot="1">
      <c r="B40" s="340" t="s">
        <v>236</v>
      </c>
      <c r="C40" s="344">
        <f>+C37+C38-C39</f>
        <v>0</v>
      </c>
      <c r="D40" s="344">
        <f t="shared" ref="D40" si="11">+D37+D38-D39</f>
        <v>0</v>
      </c>
      <c r="E40" s="344">
        <f t="shared" ref="E40" si="12">+E37+E38-E39</f>
        <v>0</v>
      </c>
      <c r="F40" s="344">
        <f t="shared" ref="F40" si="13">+F37+F38-F39</f>
        <v>0</v>
      </c>
      <c r="G40" s="345">
        <f t="shared" ref="G40" si="14">+G37+G38-G39</f>
        <v>0</v>
      </c>
    </row>
    <row r="43" spans="2:7">
      <c r="B43" s="58" t="s">
        <v>237</v>
      </c>
    </row>
    <row r="44" spans="2:7" ht="15.75" thickBot="1">
      <c r="B44" s="58"/>
    </row>
    <row r="45" spans="2:7" ht="17.25" thickBot="1">
      <c r="B45" s="340" t="s">
        <v>140</v>
      </c>
      <c r="C45" s="408">
        <v>1</v>
      </c>
      <c r="D45" s="408">
        <v>2</v>
      </c>
      <c r="E45" s="408">
        <v>3</v>
      </c>
      <c r="F45" s="408">
        <v>4</v>
      </c>
      <c r="G45" s="409">
        <v>5</v>
      </c>
    </row>
    <row r="46" spans="2:7" ht="16.5">
      <c r="B46" s="333" t="s">
        <v>240</v>
      </c>
      <c r="C46" s="401">
        <v>0</v>
      </c>
      <c r="D46" s="402">
        <f>C49</f>
        <v>51257.266918499998</v>
      </c>
      <c r="E46" s="402">
        <f t="shared" ref="E46:G46" si="15">D49</f>
        <v>39535.533836999995</v>
      </c>
      <c r="F46" s="402">
        <f t="shared" si="15"/>
        <v>31915.400855499996</v>
      </c>
      <c r="G46" s="403">
        <f t="shared" si="15"/>
        <v>47271.400855499996</v>
      </c>
    </row>
    <row r="47" spans="2:7" ht="16.5">
      <c r="B47" s="333" t="s">
        <v>183</v>
      </c>
      <c r="C47" s="404">
        <f>C6+C7+C8+C9+C10+C11+C12</f>
        <v>62979</v>
      </c>
      <c r="D47" s="334">
        <f>D6+D7+D8+D9+D10+D11+D12</f>
        <v>0</v>
      </c>
      <c r="E47" s="334">
        <f>E6+E7+E8+E9+E10+E11+E12</f>
        <v>5627</v>
      </c>
      <c r="F47" s="334">
        <f>F6+F7+F8+F9+F10+F11+F12</f>
        <v>31356</v>
      </c>
      <c r="G47" s="335">
        <f>G6+G7+G8+G9+G10+G11+G12</f>
        <v>0</v>
      </c>
    </row>
    <row r="48" spans="2:7" ht="17.25" thickBot="1">
      <c r="B48" s="333" t="s">
        <v>184</v>
      </c>
      <c r="C48" s="405">
        <f>+C22+C23+C24+C25+C26+C27</f>
        <v>11721.733081499999</v>
      </c>
      <c r="D48" s="336">
        <f>+D22+D23+D24+D25+D26+D27</f>
        <v>11721.733081499999</v>
      </c>
      <c r="E48" s="336">
        <f t="shared" ref="E48:G48" si="16">+E22+E23+E24+E25+E26+E27</f>
        <v>13247.132981500001</v>
      </c>
      <c r="F48" s="336">
        <f t="shared" si="16"/>
        <v>16000.000000000002</v>
      </c>
      <c r="G48" s="337">
        <f t="shared" si="16"/>
        <v>16000.000000000002</v>
      </c>
    </row>
    <row r="49" spans="2:7" ht="17.25" thickBot="1">
      <c r="B49" s="340" t="s">
        <v>238</v>
      </c>
      <c r="C49" s="338">
        <f>+C46+C47-C48</f>
        <v>51257.266918499998</v>
      </c>
      <c r="D49" s="338">
        <f t="shared" ref="D49" si="17">+D46+D47-D48</f>
        <v>39535.533836999995</v>
      </c>
      <c r="E49" s="338">
        <f t="shared" ref="E49" si="18">+E46+E47-E48</f>
        <v>31915.400855499996</v>
      </c>
      <c r="F49" s="338">
        <f t="shared" ref="F49" si="19">+F46+F47-F48</f>
        <v>47271.400855499996</v>
      </c>
      <c r="G49" s="339">
        <f t="shared" ref="G49" si="20">+G46+G47-G48</f>
        <v>31271.400855499996</v>
      </c>
    </row>
    <row r="52" spans="2:7">
      <c r="B52" s="58" t="s">
        <v>239</v>
      </c>
    </row>
    <row r="53" spans="2:7" ht="15.75" thickBot="1">
      <c r="B53" s="58"/>
    </row>
    <row r="54" spans="2:7" ht="17.25" thickBot="1">
      <c r="B54" s="340" t="s">
        <v>140</v>
      </c>
      <c r="C54" s="408">
        <v>1</v>
      </c>
      <c r="D54" s="408">
        <v>2</v>
      </c>
      <c r="E54" s="408">
        <v>3</v>
      </c>
      <c r="F54" s="408">
        <v>4</v>
      </c>
      <c r="G54" s="409">
        <v>5</v>
      </c>
    </row>
    <row r="55" spans="2:7" ht="16.5">
      <c r="B55" s="333" t="s">
        <v>242</v>
      </c>
      <c r="C55" s="401">
        <v>0</v>
      </c>
      <c r="D55" s="402">
        <f>C58</f>
        <v>2000</v>
      </c>
      <c r="E55" s="402">
        <f t="shared" ref="E55:G55" si="21">D58</f>
        <v>1000</v>
      </c>
      <c r="F55" s="402">
        <f t="shared" si="21"/>
        <v>0</v>
      </c>
      <c r="G55" s="403">
        <f t="shared" si="21"/>
        <v>0</v>
      </c>
    </row>
    <row r="56" spans="2:7" ht="16.5">
      <c r="B56" s="333" t="s">
        <v>183</v>
      </c>
      <c r="C56" s="404">
        <f>C13</f>
        <v>3000</v>
      </c>
      <c r="D56" s="334">
        <f t="shared" ref="D56:G56" si="22">D13</f>
        <v>0</v>
      </c>
      <c r="E56" s="334">
        <f t="shared" si="22"/>
        <v>0</v>
      </c>
      <c r="F56" s="334">
        <f t="shared" si="22"/>
        <v>0</v>
      </c>
      <c r="G56" s="335">
        <f t="shared" si="22"/>
        <v>0</v>
      </c>
    </row>
    <row r="57" spans="2:7" ht="17.25" thickBot="1">
      <c r="B57" s="333" t="s">
        <v>184</v>
      </c>
      <c r="C57" s="405">
        <f>C28</f>
        <v>1000</v>
      </c>
      <c r="D57" s="336">
        <f t="shared" ref="D57:G57" si="23">D28</f>
        <v>1000</v>
      </c>
      <c r="E57" s="336">
        <f t="shared" si="23"/>
        <v>1000</v>
      </c>
      <c r="F57" s="336">
        <f t="shared" si="23"/>
        <v>0</v>
      </c>
      <c r="G57" s="337">
        <f t="shared" si="23"/>
        <v>0</v>
      </c>
    </row>
    <row r="58" spans="2:7" ht="17.25" thickBot="1">
      <c r="B58" s="340" t="s">
        <v>243</v>
      </c>
      <c r="C58" s="338">
        <f>+C55+C56-C57</f>
        <v>2000</v>
      </c>
      <c r="D58" s="338">
        <f t="shared" ref="D58" si="24">+D55+D56-D57</f>
        <v>1000</v>
      </c>
      <c r="E58" s="338">
        <f t="shared" ref="E58" si="25">+E55+E56-E57</f>
        <v>0</v>
      </c>
      <c r="F58" s="338">
        <f t="shared" ref="F58" si="26">+F55+F56-F57</f>
        <v>0</v>
      </c>
      <c r="G58" s="339">
        <f t="shared" ref="G58" si="27">+G55+G56-G57</f>
        <v>0</v>
      </c>
    </row>
    <row r="61" spans="2:7">
      <c r="B61" s="58" t="s">
        <v>187</v>
      </c>
    </row>
    <row r="62" spans="2:7" ht="15.75" thickBot="1">
      <c r="B62" s="58"/>
    </row>
    <row r="63" spans="2:7" ht="17.25" thickBot="1">
      <c r="B63" s="340" t="s">
        <v>140</v>
      </c>
      <c r="C63" s="342">
        <v>1</v>
      </c>
      <c r="D63" s="342">
        <v>2</v>
      </c>
      <c r="E63" s="342">
        <v>3</v>
      </c>
      <c r="F63" s="342">
        <v>4</v>
      </c>
      <c r="G63" s="343">
        <v>5</v>
      </c>
    </row>
    <row r="64" spans="2:7" ht="16.5">
      <c r="B64" s="341" t="s">
        <v>185</v>
      </c>
      <c r="C64" s="401">
        <f>+C55+C46+C37</f>
        <v>0</v>
      </c>
      <c r="D64" s="402">
        <f>C67</f>
        <v>53257.266918499998</v>
      </c>
      <c r="E64" s="402">
        <f t="shared" ref="E64:G64" si="28">D67</f>
        <v>40535.533836999995</v>
      </c>
      <c r="F64" s="402">
        <f t="shared" si="28"/>
        <v>31915.400855499996</v>
      </c>
      <c r="G64" s="403">
        <f t="shared" si="28"/>
        <v>47271.400855499996</v>
      </c>
    </row>
    <row r="65" spans="2:7" ht="16.5">
      <c r="B65" s="341" t="s">
        <v>183</v>
      </c>
      <c r="C65" s="404">
        <f>+C56+C47+C38</f>
        <v>65979</v>
      </c>
      <c r="D65" s="334">
        <f t="shared" ref="D65:G65" si="29">+D56+D47+D38</f>
        <v>0</v>
      </c>
      <c r="E65" s="334">
        <f t="shared" si="29"/>
        <v>5627</v>
      </c>
      <c r="F65" s="334">
        <f t="shared" si="29"/>
        <v>31356</v>
      </c>
      <c r="G65" s="335">
        <f t="shared" si="29"/>
        <v>0</v>
      </c>
    </row>
    <row r="66" spans="2:7" ht="17.25" thickBot="1">
      <c r="B66" s="341" t="s">
        <v>184</v>
      </c>
      <c r="C66" s="405">
        <f>+C39+C48+C57</f>
        <v>12721.733081499999</v>
      </c>
      <c r="D66" s="336">
        <f t="shared" ref="D66:G66" si="30">+D39+D48+D57</f>
        <v>12721.733081499999</v>
      </c>
      <c r="E66" s="336">
        <f t="shared" si="30"/>
        <v>14247.132981500001</v>
      </c>
      <c r="F66" s="336">
        <f t="shared" si="30"/>
        <v>16000.000000000002</v>
      </c>
      <c r="G66" s="337">
        <f t="shared" si="30"/>
        <v>16000.000000000002</v>
      </c>
    </row>
    <row r="67" spans="2:7" ht="17.25" thickBot="1">
      <c r="B67" s="340" t="s">
        <v>186</v>
      </c>
      <c r="C67" s="344">
        <f>+C64+C65-C66</f>
        <v>53257.266918499998</v>
      </c>
      <c r="D67" s="344">
        <f t="shared" ref="D67:G67" si="31">+D64+D65-D66</f>
        <v>40535.533836999995</v>
      </c>
      <c r="E67" s="344">
        <f t="shared" si="31"/>
        <v>31915.400855499996</v>
      </c>
      <c r="F67" s="344">
        <f t="shared" si="31"/>
        <v>47271.400855499996</v>
      </c>
      <c r="G67" s="345">
        <f t="shared" si="31"/>
        <v>31271.400855499996</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B2:M22"/>
  <sheetViews>
    <sheetView tabSelected="1" workbookViewId="0">
      <selection activeCell="K14" sqref="K14"/>
    </sheetView>
  </sheetViews>
  <sheetFormatPr baseColWidth="10" defaultRowHeight="15"/>
  <cols>
    <col min="3" max="3" width="30.5703125" bestFit="1" customWidth="1"/>
    <col min="11" max="11" width="23.28515625" customWidth="1"/>
  </cols>
  <sheetData>
    <row r="2" spans="2:9" ht="15.75" thickBot="1"/>
    <row r="3" spans="2:9" ht="16.5" thickTop="1" thickBot="1">
      <c r="B3" s="732" t="s">
        <v>151</v>
      </c>
      <c r="C3" s="733"/>
      <c r="D3" s="733"/>
      <c r="E3" s="733"/>
      <c r="F3" s="733"/>
      <c r="G3" s="733"/>
      <c r="H3" s="734"/>
      <c r="I3" s="735"/>
    </row>
    <row r="4" spans="2:9" ht="16.5" thickTop="1" thickBot="1">
      <c r="B4" s="223"/>
      <c r="C4" s="223"/>
      <c r="D4" s="223"/>
      <c r="E4" s="223"/>
      <c r="F4" s="223"/>
      <c r="G4" s="223"/>
      <c r="H4" s="223"/>
      <c r="I4" s="223"/>
    </row>
    <row r="5" spans="2:9" ht="15.75" thickBot="1">
      <c r="B5" s="238" t="s">
        <v>300</v>
      </c>
      <c r="C5" s="239"/>
      <c r="D5" s="614" t="s">
        <v>253</v>
      </c>
      <c r="E5" s="615" t="s">
        <v>254</v>
      </c>
      <c r="F5" s="615" t="s">
        <v>255</v>
      </c>
      <c r="G5" s="615" t="s">
        <v>256</v>
      </c>
      <c r="H5" s="615" t="s">
        <v>257</v>
      </c>
      <c r="I5" s="616" t="s">
        <v>25</v>
      </c>
    </row>
    <row r="6" spans="2:9">
      <c r="B6" s="234"/>
      <c r="C6" s="503" t="s">
        <v>152</v>
      </c>
      <c r="D6" s="373">
        <f>HYPOTHESES!C18</f>
        <v>126540</v>
      </c>
      <c r="E6" s="153">
        <f>HYPOTHESES!D18</f>
        <v>334400</v>
      </c>
      <c r="F6" s="153">
        <f>HYPOTHESES!E18</f>
        <v>596980</v>
      </c>
      <c r="G6" s="153">
        <f>HYPOTHESES!F18</f>
        <v>956887.5</v>
      </c>
      <c r="H6" s="153">
        <f>HYPOTHESES!G18</f>
        <v>1350520</v>
      </c>
      <c r="I6" s="180">
        <f>SUM(D6:H6)</f>
        <v>3365327.5</v>
      </c>
    </row>
    <row r="7" spans="2:9">
      <c r="B7" s="235"/>
      <c r="C7" s="484"/>
      <c r="D7" s="161"/>
      <c r="E7" s="42"/>
      <c r="F7" s="42"/>
      <c r="G7" s="42"/>
      <c r="H7" s="42"/>
      <c r="I7" s="123"/>
    </row>
    <row r="8" spans="2:9">
      <c r="B8" s="736" t="s">
        <v>153</v>
      </c>
      <c r="C8" s="737"/>
      <c r="D8" s="374">
        <f>+D6</f>
        <v>126540</v>
      </c>
      <c r="E8" s="158">
        <f t="shared" ref="E8:H8" si="0">SUM(E6:E7)</f>
        <v>334400</v>
      </c>
      <c r="F8" s="158">
        <f t="shared" si="0"/>
        <v>596980</v>
      </c>
      <c r="G8" s="158">
        <f t="shared" si="0"/>
        <v>956887.5</v>
      </c>
      <c r="H8" s="158">
        <f t="shared" si="0"/>
        <v>1350520</v>
      </c>
      <c r="I8" s="155">
        <f>SUM(D8:H8)</f>
        <v>3365327.5</v>
      </c>
    </row>
    <row r="9" spans="2:9">
      <c r="B9" s="122"/>
      <c r="C9" s="504"/>
      <c r="D9" s="161"/>
      <c r="E9" s="42"/>
      <c r="F9" s="42"/>
      <c r="G9" s="42"/>
      <c r="H9" s="42"/>
      <c r="I9" s="123"/>
    </row>
    <row r="10" spans="2:9">
      <c r="B10" s="122"/>
      <c r="C10" s="119" t="s">
        <v>154</v>
      </c>
      <c r="D10" s="161">
        <f>+PERSONNEL!B42*-1</f>
        <v>-40516.65</v>
      </c>
      <c r="E10" s="42">
        <f>+PERSONNEL!C42*-1</f>
        <v>-59602.482000000004</v>
      </c>
      <c r="F10" s="42">
        <f>+PERSONNEL!D42*-1</f>
        <v>-101763.942</v>
      </c>
      <c r="G10" s="42">
        <f>+PERSONNEL!E42*-1</f>
        <v>-137604.704</v>
      </c>
      <c r="H10" s="42">
        <f>+PERSONNEL!F42*-1</f>
        <v>-180299.34400000001</v>
      </c>
      <c r="I10" s="123">
        <f t="shared" ref="I10:I16" si="1">SUM(D10:H10)</f>
        <v>-519787.12200000009</v>
      </c>
    </row>
    <row r="11" spans="2:9">
      <c r="B11" s="122"/>
      <c r="C11" s="119" t="s">
        <v>155</v>
      </c>
      <c r="D11" s="161">
        <f>+'Autres ch d''ex prév'!C25*-1</f>
        <v>-66929.584154074997</v>
      </c>
      <c r="E11" s="42">
        <f>+'Autres ch d''ex prév'!D25*-1</f>
        <v>-153656.458954075</v>
      </c>
      <c r="F11" s="42">
        <f>+'Autres ch d''ex prév'!E25*-1</f>
        <v>-265529.94794907497</v>
      </c>
      <c r="G11" s="42">
        <f>+'Autres ch d''ex prév'!F25*-1</f>
        <v>-416919.75560000003</v>
      </c>
      <c r="H11" s="42">
        <f>+'Autres ch d''ex prév'!G25*-1</f>
        <v>-581263.15410000004</v>
      </c>
      <c r="I11" s="123">
        <f t="shared" si="1"/>
        <v>-1484298.9007572252</v>
      </c>
    </row>
    <row r="12" spans="2:9">
      <c r="B12" s="736" t="s">
        <v>156</v>
      </c>
      <c r="C12" s="737"/>
      <c r="D12" s="374">
        <f t="shared" ref="D12:I12" si="2">+D8+D10+D11</f>
        <v>19093.765845925009</v>
      </c>
      <c r="E12" s="158">
        <f t="shared" si="2"/>
        <v>121141.05904592498</v>
      </c>
      <c r="F12" s="158">
        <f t="shared" si="2"/>
        <v>229686.11005092505</v>
      </c>
      <c r="G12" s="158">
        <f t="shared" si="2"/>
        <v>402363.04039999994</v>
      </c>
      <c r="H12" s="158">
        <f t="shared" si="2"/>
        <v>588957.50189999992</v>
      </c>
      <c r="I12" s="155">
        <f t="shared" si="2"/>
        <v>1361241.4772427748</v>
      </c>
    </row>
    <row r="13" spans="2:9">
      <c r="B13" s="122"/>
      <c r="C13" s="119" t="s">
        <v>281</v>
      </c>
      <c r="D13" s="161">
        <f>'dot aux amts et VCN'!C29*-1</f>
        <v>-12721.733081499999</v>
      </c>
      <c r="E13" s="42">
        <f>'dot aux amts et VCN'!D29*-1</f>
        <v>-12721.733081499999</v>
      </c>
      <c r="F13" s="42">
        <f>'dot aux amts et VCN'!E29*-1</f>
        <v>-14247.132981500001</v>
      </c>
      <c r="G13" s="42">
        <f>'dot aux amts et VCN'!F29*-1</f>
        <v>-16000.000000000002</v>
      </c>
      <c r="H13" s="42">
        <f>'dot aux amts et VCN'!G29*-1</f>
        <v>-16000.000000000002</v>
      </c>
      <c r="I13" s="123">
        <f>SUM(D13:H13)</f>
        <v>-71690.599144499996</v>
      </c>
    </row>
    <row r="14" spans="2:9">
      <c r="B14" s="736" t="s">
        <v>157</v>
      </c>
      <c r="C14" s="737"/>
      <c r="D14" s="374">
        <f>D12+D13</f>
        <v>6372.0327644250101</v>
      </c>
      <c r="E14" s="158">
        <f t="shared" ref="E14:I14" si="3">E12+E13</f>
        <v>108419.32596442498</v>
      </c>
      <c r="F14" s="158">
        <f t="shared" si="3"/>
        <v>215438.97706942505</v>
      </c>
      <c r="G14" s="158">
        <f t="shared" si="3"/>
        <v>386363.04039999994</v>
      </c>
      <c r="H14" s="158">
        <f t="shared" si="3"/>
        <v>572957.50189999992</v>
      </c>
      <c r="I14" s="155">
        <f t="shared" si="3"/>
        <v>1289550.8780982748</v>
      </c>
    </row>
    <row r="15" spans="2:9">
      <c r="B15" s="122"/>
      <c r="C15" s="504" t="s">
        <v>118</v>
      </c>
      <c r="D15" s="375">
        <f>+'charges fin'!C13*-1</f>
        <v>-10458.3096531102</v>
      </c>
      <c r="E15" s="224">
        <f>+'charges fin'!D13*-1</f>
        <v>-22370.099358908847</v>
      </c>
      <c r="F15" s="224">
        <f>+'charges fin'!E13*-1</f>
        <v>-37536.629449704604</v>
      </c>
      <c r="G15" s="224">
        <f>+'charges fin'!F13*-1</f>
        <v>-58512.903096644004</v>
      </c>
      <c r="H15" s="224">
        <f>+'charges fin'!G13*-1</f>
        <v>-81481.249917041932</v>
      </c>
      <c r="I15" s="155">
        <f t="shared" si="1"/>
        <v>-210359.19147540961</v>
      </c>
    </row>
    <row r="16" spans="2:9">
      <c r="B16" s="736" t="s">
        <v>158</v>
      </c>
      <c r="C16" s="737"/>
      <c r="D16" s="374">
        <f t="shared" ref="D16:H16" si="4">+D14+D15</f>
        <v>-4086.27688868519</v>
      </c>
      <c r="E16" s="158">
        <f t="shared" si="4"/>
        <v>86049.226605516131</v>
      </c>
      <c r="F16" s="158">
        <f t="shared" si="4"/>
        <v>177902.34761972044</v>
      </c>
      <c r="G16" s="158">
        <f t="shared" si="4"/>
        <v>327850.13730335596</v>
      </c>
      <c r="H16" s="158">
        <f t="shared" si="4"/>
        <v>491476.251982958</v>
      </c>
      <c r="I16" s="155">
        <f t="shared" si="1"/>
        <v>1079191.6866228653</v>
      </c>
    </row>
    <row r="17" spans="2:13" ht="15.75" thickBot="1">
      <c r="B17" s="126"/>
      <c r="C17" s="500" t="s">
        <v>159</v>
      </c>
      <c r="D17" s="611">
        <f>IF(D16&gt;0,D16*$L$17*-1,IF(D6*$L$18&gt;$L$19,D6*$L$18*-1,$L$19*-1))</f>
        <v>-300</v>
      </c>
      <c r="E17" s="612">
        <f>IF(E16&gt;0,E16*$L$17*-1,IF(E6*$L$18&gt;$L$19,E6*$L$18*-1,$L$19*-1))</f>
        <v>-21512.306651379033</v>
      </c>
      <c r="F17" s="612">
        <f>IF(F16&gt;0,F16*$L$17*-1,IF(F6*$L$18&gt;$L$19,F6*$L$18*-1,$L$19*-1))</f>
        <v>-44475.586904930111</v>
      </c>
      <c r="G17" s="612">
        <f>IF(G16&gt;0,G16*$L$17*-1,IF(G6*$L$18&gt;$L$19,G6*$L$18*-1,$L$19*-1))</f>
        <v>-81962.534325838991</v>
      </c>
      <c r="H17" s="612">
        <f>IF(H16&gt;0,H16*$L$17*-1,IF(H6*$L$18&gt;$L$19,H6*$L$18*-1,$L$19*-1))</f>
        <v>-122869.0629957395</v>
      </c>
      <c r="I17" s="613">
        <f>SUM(D17:H17)</f>
        <v>-271119.49087788764</v>
      </c>
      <c r="K17" s="237" t="s">
        <v>164</v>
      </c>
      <c r="L17" s="236">
        <v>0.25</v>
      </c>
    </row>
    <row r="18" spans="2:13" ht="15.75" thickBot="1">
      <c r="B18" s="730" t="s">
        <v>160</v>
      </c>
      <c r="C18" s="731"/>
      <c r="D18" s="501">
        <f t="shared" ref="D18:H18" si="5">D16+D17</f>
        <v>-4386.27688868519</v>
      </c>
      <c r="E18" s="501">
        <f t="shared" si="5"/>
        <v>64536.919954137098</v>
      </c>
      <c r="F18" s="501">
        <f t="shared" si="5"/>
        <v>133426.76071479032</v>
      </c>
      <c r="G18" s="501">
        <f t="shared" si="5"/>
        <v>245887.60297751697</v>
      </c>
      <c r="H18" s="501">
        <f t="shared" si="5"/>
        <v>368607.18898721848</v>
      </c>
      <c r="I18" s="502">
        <f>SUM(D18:H18)</f>
        <v>808072.19574497768</v>
      </c>
      <c r="K18" s="237" t="s">
        <v>298</v>
      </c>
      <c r="L18" s="636">
        <v>1E-3</v>
      </c>
      <c r="M18" s="237" t="s">
        <v>148</v>
      </c>
    </row>
    <row r="19" spans="2:13">
      <c r="B19" s="226" t="s">
        <v>161</v>
      </c>
      <c r="C19" s="242"/>
      <c r="D19" s="227">
        <f>+D12/HYPOTHESES!C18</f>
        <v>0.15089114782618152</v>
      </c>
      <c r="E19" s="227">
        <f>+E12/HYPOTHESES!D18</f>
        <v>0.3622639325536034</v>
      </c>
      <c r="F19" s="227">
        <f>+F12/HYPOTHESES!E18</f>
        <v>0.3847467420197076</v>
      </c>
      <c r="G19" s="227">
        <f>+G12/HYPOTHESES!F18</f>
        <v>0.4204914793013807</v>
      </c>
      <c r="H19" s="227">
        <f>+H12/HYPOTHESES!G18</f>
        <v>0.43609683818084882</v>
      </c>
      <c r="I19" s="228">
        <f>+I12/HYPOTHESES!H18</f>
        <v>0.40449004658321508</v>
      </c>
      <c r="K19" s="237" t="s">
        <v>299</v>
      </c>
      <c r="L19" s="506">
        <v>300</v>
      </c>
    </row>
    <row r="20" spans="2:13">
      <c r="B20" s="229" t="s">
        <v>162</v>
      </c>
      <c r="C20" s="240"/>
      <c r="D20" s="225"/>
      <c r="E20" s="225">
        <f t="shared" ref="E20:H20" si="6">(E12-D12)/D12</f>
        <v>5.3445346519622738</v>
      </c>
      <c r="F20" s="225">
        <f t="shared" si="6"/>
        <v>0.89602197520702109</v>
      </c>
      <c r="G20" s="225">
        <f t="shared" si="6"/>
        <v>0.75179526663928298</v>
      </c>
      <c r="H20" s="225">
        <f t="shared" si="6"/>
        <v>0.46374652431918545</v>
      </c>
      <c r="I20" s="230"/>
    </row>
    <row r="21" spans="2:13">
      <c r="B21" s="229" t="s">
        <v>163</v>
      </c>
      <c r="C21" s="240"/>
      <c r="D21" s="225">
        <f>D18/HYPOTHESES!C18</f>
        <v>-3.4663164917695513E-2</v>
      </c>
      <c r="E21" s="225">
        <f>E18/HYPOTHESES!D18</f>
        <v>0.19299318168103199</v>
      </c>
      <c r="F21" s="225">
        <f>F18/HYPOTHESES!E18</f>
        <v>0.22350289911687213</v>
      </c>
      <c r="G21" s="225">
        <f>G18/HYPOTHESES!F18</f>
        <v>0.25696605188960769</v>
      </c>
      <c r="H21" s="225">
        <f>H18/HYPOTHESES!G18</f>
        <v>0.27293723083495136</v>
      </c>
      <c r="I21" s="230">
        <f>I18/HYPOTHESES!H18</f>
        <v>0.24011695614913486</v>
      </c>
    </row>
    <row r="22" spans="2:13" ht="15.75" thickBot="1">
      <c r="B22" s="231" t="s">
        <v>450</v>
      </c>
      <c r="C22" s="241"/>
      <c r="D22" s="232"/>
      <c r="E22" s="232">
        <f>+(E18-D18)/D6</f>
        <v>0.5446751765672696</v>
      </c>
      <c r="F22" s="232">
        <f t="shared" ref="F22:H22" si="7">+(F18-E18)/E6</f>
        <v>0.20601028935602042</v>
      </c>
      <c r="G22" s="232">
        <f t="shared" si="7"/>
        <v>0.18838293119154184</v>
      </c>
      <c r="H22" s="232">
        <f t="shared" si="7"/>
        <v>0.12824870845287614</v>
      </c>
      <c r="I22" s="233"/>
    </row>
  </sheetData>
  <mergeCells count="6">
    <mergeCell ref="B18:C18"/>
    <mergeCell ref="B3:I3"/>
    <mergeCell ref="B8:C8"/>
    <mergeCell ref="B12:C12"/>
    <mergeCell ref="B14:C14"/>
    <mergeCell ref="B16:C16"/>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sheetPr published="0"/>
  <dimension ref="B2:L31"/>
  <sheetViews>
    <sheetView workbookViewId="0">
      <selection activeCell="M9" sqref="M9"/>
    </sheetView>
  </sheetViews>
  <sheetFormatPr baseColWidth="10" defaultRowHeight="15"/>
  <sheetData>
    <row r="2" spans="2:12" ht="15.75" thickBot="1"/>
    <row r="3" spans="2:12" ht="15.75" thickBot="1">
      <c r="B3" s="738" t="s">
        <v>165</v>
      </c>
      <c r="C3" s="739"/>
      <c r="D3" s="739"/>
      <c r="E3" s="739"/>
      <c r="F3" s="739"/>
      <c r="G3" s="739"/>
      <c r="H3" s="739"/>
      <c r="I3" s="739"/>
      <c r="J3" s="740"/>
    </row>
    <row r="4" spans="2:12" ht="15.75" thickBot="1">
      <c r="B4" s="243" t="s">
        <v>166</v>
      </c>
      <c r="C4" s="244"/>
      <c r="D4" s="244"/>
      <c r="E4" s="244"/>
      <c r="F4" s="244">
        <v>1</v>
      </c>
      <c r="G4" s="244">
        <v>2</v>
      </c>
      <c r="H4" s="244">
        <v>3</v>
      </c>
      <c r="I4" s="244">
        <v>4</v>
      </c>
      <c r="J4" s="244">
        <v>5</v>
      </c>
    </row>
    <row r="5" spans="2:12">
      <c r="B5" s="245" t="s">
        <v>167</v>
      </c>
      <c r="C5" s="246"/>
      <c r="D5" s="246"/>
      <c r="E5" s="246"/>
      <c r="F5" s="246">
        <f t="shared" ref="F5:I5" si="0">SUM(F6:F8)</f>
        <v>42180</v>
      </c>
      <c r="G5" s="246">
        <f t="shared" si="0"/>
        <v>55733.333333333336</v>
      </c>
      <c r="H5" s="246">
        <f t="shared" si="0"/>
        <v>99496.666666666672</v>
      </c>
      <c r="I5" s="246">
        <f t="shared" si="0"/>
        <v>159481.25</v>
      </c>
      <c r="J5" s="247">
        <f>SUM(J6:J8)</f>
        <v>225086.66666666666</v>
      </c>
    </row>
    <row r="6" spans="2:12">
      <c r="B6" s="248"/>
      <c r="C6" s="249"/>
      <c r="D6" s="249"/>
      <c r="E6" s="249"/>
      <c r="F6" s="249"/>
      <c r="G6" s="249"/>
      <c r="H6" s="249"/>
      <c r="I6" s="249"/>
      <c r="J6" s="250"/>
    </row>
    <row r="7" spans="2:12">
      <c r="B7" s="248" t="s">
        <v>403</v>
      </c>
      <c r="C7" s="249"/>
      <c r="D7" s="249"/>
      <c r="E7" s="249"/>
      <c r="F7" s="249">
        <f>(F23*F18)/360</f>
        <v>31635</v>
      </c>
      <c r="G7" s="249">
        <f t="shared" ref="G7:J7" si="1">+G23*G18/360</f>
        <v>27866.666666666668</v>
      </c>
      <c r="H7" s="249">
        <f t="shared" si="1"/>
        <v>49748.333333333336</v>
      </c>
      <c r="I7" s="249">
        <f t="shared" si="1"/>
        <v>79740.625</v>
      </c>
      <c r="J7" s="250">
        <f t="shared" si="1"/>
        <v>112543.33333333333</v>
      </c>
      <c r="L7" s="327"/>
    </row>
    <row r="8" spans="2:12">
      <c r="B8" s="248" t="s">
        <v>168</v>
      </c>
      <c r="C8" s="249"/>
      <c r="D8" s="249"/>
      <c r="E8" s="249"/>
      <c r="F8" s="249">
        <f>(F24*F18)/360</f>
        <v>10545</v>
      </c>
      <c r="G8" s="249">
        <f t="shared" ref="G8:J8" si="2">+G24*G18/360</f>
        <v>27866.666666666668</v>
      </c>
      <c r="H8" s="249">
        <f t="shared" si="2"/>
        <v>49748.333333333336</v>
      </c>
      <c r="I8" s="249">
        <f t="shared" si="2"/>
        <v>79740.625</v>
      </c>
      <c r="J8" s="250">
        <f t="shared" si="2"/>
        <v>112543.33333333333</v>
      </c>
      <c r="L8" s="327"/>
    </row>
    <row r="9" spans="2:12">
      <c r="B9" s="251"/>
      <c r="C9" s="252"/>
      <c r="D9" s="252"/>
      <c r="E9" s="253"/>
      <c r="F9" s="253"/>
      <c r="G9" s="253"/>
      <c r="H9" s="253"/>
      <c r="I9" s="253"/>
      <c r="J9" s="254"/>
    </row>
    <row r="10" spans="2:12">
      <c r="B10" s="245" t="s">
        <v>169</v>
      </c>
      <c r="C10" s="246"/>
      <c r="D10" s="246"/>
      <c r="E10" s="246"/>
      <c r="F10" s="246">
        <f t="shared" ref="F10:I10" si="3">+F12+F13</f>
        <v>21090</v>
      </c>
      <c r="G10" s="246">
        <f t="shared" si="3"/>
        <v>55733.333333333336</v>
      </c>
      <c r="H10" s="246">
        <f t="shared" si="3"/>
        <v>99496.666666666672</v>
      </c>
      <c r="I10" s="246">
        <f t="shared" si="3"/>
        <v>159481.25</v>
      </c>
      <c r="J10" s="247">
        <f>+J12+J13</f>
        <v>225086.66666666666</v>
      </c>
    </row>
    <row r="11" spans="2:12">
      <c r="B11" s="245"/>
      <c r="C11" s="252"/>
      <c r="D11" s="252"/>
      <c r="E11" s="253"/>
      <c r="F11" s="253"/>
      <c r="G11" s="253"/>
      <c r="H11" s="253"/>
      <c r="I11" s="253"/>
      <c r="J11" s="254"/>
    </row>
    <row r="12" spans="2:12">
      <c r="B12" s="248" t="s">
        <v>170</v>
      </c>
      <c r="C12" s="249"/>
      <c r="D12" s="249"/>
      <c r="E12" s="249"/>
      <c r="F12" s="249">
        <f t="shared" ref="F12:J12" si="4">+F27*F18/360</f>
        <v>10545</v>
      </c>
      <c r="G12" s="249">
        <f t="shared" si="4"/>
        <v>27866.666666666668</v>
      </c>
      <c r="H12" s="249">
        <f t="shared" si="4"/>
        <v>49748.333333333336</v>
      </c>
      <c r="I12" s="249">
        <f t="shared" si="4"/>
        <v>79740.625</v>
      </c>
      <c r="J12" s="250">
        <f t="shared" si="4"/>
        <v>112543.33333333333</v>
      </c>
      <c r="L12" s="327"/>
    </row>
    <row r="13" spans="2:12" ht="15.75" thickBot="1">
      <c r="B13" s="248" t="s">
        <v>171</v>
      </c>
      <c r="C13" s="249"/>
      <c r="D13" s="249"/>
      <c r="E13" s="249"/>
      <c r="F13" s="249">
        <f t="shared" ref="F13:J13" si="5">+F28*F18/360</f>
        <v>10545</v>
      </c>
      <c r="G13" s="249">
        <f t="shared" si="5"/>
        <v>27866.666666666668</v>
      </c>
      <c r="H13" s="249">
        <f t="shared" si="5"/>
        <v>49748.333333333336</v>
      </c>
      <c r="I13" s="249">
        <f t="shared" si="5"/>
        <v>79740.625</v>
      </c>
      <c r="J13" s="250">
        <f t="shared" si="5"/>
        <v>112543.33333333333</v>
      </c>
      <c r="L13" s="327"/>
    </row>
    <row r="14" spans="2:12" ht="15.75" thickBot="1">
      <c r="B14" s="284" t="s">
        <v>172</v>
      </c>
      <c r="C14" s="285"/>
      <c r="D14" s="285"/>
      <c r="E14" s="285"/>
      <c r="F14" s="285">
        <f t="shared" ref="F14:I14" si="6">+F5-F10</f>
        <v>21090</v>
      </c>
      <c r="G14" s="286">
        <f t="shared" si="6"/>
        <v>0</v>
      </c>
      <c r="H14" s="285">
        <f t="shared" si="6"/>
        <v>0</v>
      </c>
      <c r="I14" s="285">
        <f t="shared" si="6"/>
        <v>0</v>
      </c>
      <c r="J14" s="287">
        <f>+J5-J10</f>
        <v>0</v>
      </c>
    </row>
    <row r="15" spans="2:12" ht="15.75" thickBot="1">
      <c r="B15" s="288"/>
      <c r="C15" s="259"/>
      <c r="D15" s="259"/>
      <c r="E15" s="259"/>
      <c r="F15" s="259"/>
      <c r="G15" s="259"/>
      <c r="H15" s="259"/>
      <c r="I15" s="259"/>
      <c r="J15" s="289"/>
      <c r="L15" s="327"/>
    </row>
    <row r="16" spans="2:12" ht="15.75" thickBot="1">
      <c r="B16" s="290" t="s">
        <v>173</v>
      </c>
      <c r="C16" s="291"/>
      <c r="D16" s="291"/>
      <c r="E16" s="291"/>
      <c r="F16" s="291">
        <f t="shared" ref="F16:I16" si="7">+F14-E14</f>
        <v>21090</v>
      </c>
      <c r="G16" s="292">
        <f t="shared" si="7"/>
        <v>-21090</v>
      </c>
      <c r="H16" s="291">
        <f t="shared" si="7"/>
        <v>0</v>
      </c>
      <c r="I16" s="291">
        <f t="shared" si="7"/>
        <v>0</v>
      </c>
      <c r="J16" s="293">
        <f>+J14-I14</f>
        <v>0</v>
      </c>
    </row>
    <row r="17" spans="2:10">
      <c r="B17" s="261"/>
      <c r="C17" s="262"/>
      <c r="D17" s="262"/>
      <c r="E17" s="262"/>
      <c r="F17" s="262"/>
      <c r="G17" s="262"/>
      <c r="H17" s="262"/>
      <c r="I17" s="262"/>
      <c r="J17" s="263"/>
    </row>
    <row r="18" spans="2:10">
      <c r="B18" s="264" t="s">
        <v>139</v>
      </c>
      <c r="C18" s="265"/>
      <c r="D18" s="265"/>
      <c r="E18" s="265"/>
      <c r="F18" s="265">
        <f>+HYPOTHESES!C18</f>
        <v>126540</v>
      </c>
      <c r="G18" s="265">
        <f>+HYPOTHESES!D18</f>
        <v>334400</v>
      </c>
      <c r="H18" s="265">
        <f>+HYPOTHESES!E18</f>
        <v>596980</v>
      </c>
      <c r="I18" s="265">
        <f>+HYPOTHESES!F18</f>
        <v>956887.5</v>
      </c>
      <c r="J18" s="265">
        <f>+HYPOTHESES!G18</f>
        <v>1350520</v>
      </c>
    </row>
    <row r="19" spans="2:10" ht="15.75" thickBot="1">
      <c r="B19" s="251"/>
      <c r="C19" s="259"/>
      <c r="D19" s="259"/>
      <c r="E19" s="259"/>
      <c r="F19" s="259"/>
      <c r="G19" s="259"/>
      <c r="H19" s="259"/>
      <c r="I19" s="259"/>
      <c r="J19" s="260"/>
    </row>
    <row r="20" spans="2:10" ht="15.75" thickBot="1">
      <c r="B20" s="255"/>
      <c r="C20" s="244"/>
      <c r="D20" s="244"/>
      <c r="E20" s="244"/>
      <c r="F20" s="244">
        <f t="shared" ref="F20:I20" si="8">+E20+1</f>
        <v>1</v>
      </c>
      <c r="G20" s="244">
        <f t="shared" si="8"/>
        <v>2</v>
      </c>
      <c r="H20" s="244">
        <f t="shared" si="8"/>
        <v>3</v>
      </c>
      <c r="I20" s="244">
        <f t="shared" si="8"/>
        <v>4</v>
      </c>
      <c r="J20" s="266">
        <f>+I20+1</f>
        <v>5</v>
      </c>
    </row>
    <row r="21" spans="2:10">
      <c r="B21" s="245" t="s">
        <v>167</v>
      </c>
      <c r="C21" s="246"/>
      <c r="D21" s="246"/>
      <c r="E21" s="246"/>
      <c r="F21" s="246">
        <f t="shared" ref="F21:I21" si="9">SUM(F22:F24)</f>
        <v>120</v>
      </c>
      <c r="G21" s="246">
        <f t="shared" si="9"/>
        <v>60</v>
      </c>
      <c r="H21" s="246">
        <f t="shared" si="9"/>
        <v>60</v>
      </c>
      <c r="I21" s="246">
        <f t="shared" si="9"/>
        <v>60</v>
      </c>
      <c r="J21" s="247">
        <f>SUM(J22:J24)</f>
        <v>60</v>
      </c>
    </row>
    <row r="22" spans="2:10">
      <c r="B22" s="248"/>
      <c r="C22" s="249"/>
      <c r="D22" s="249"/>
      <c r="E22" s="249"/>
      <c r="F22" s="282"/>
      <c r="G22" s="282"/>
      <c r="H22" s="282"/>
      <c r="I22" s="282"/>
      <c r="J22" s="283"/>
    </row>
    <row r="23" spans="2:10">
      <c r="B23" s="248" t="s">
        <v>403</v>
      </c>
      <c r="C23" s="249"/>
      <c r="D23" s="249"/>
      <c r="E23" s="249"/>
      <c r="F23" s="282">
        <v>90</v>
      </c>
      <c r="G23" s="282">
        <v>30</v>
      </c>
      <c r="H23" s="282">
        <v>30</v>
      </c>
      <c r="I23" s="282">
        <v>30</v>
      </c>
      <c r="J23" s="283">
        <v>30</v>
      </c>
    </row>
    <row r="24" spans="2:10">
      <c r="B24" s="248" t="s">
        <v>168</v>
      </c>
      <c r="C24" s="249"/>
      <c r="D24" s="249"/>
      <c r="E24" s="249"/>
      <c r="F24" s="282">
        <v>30</v>
      </c>
      <c r="G24" s="282">
        <v>30</v>
      </c>
      <c r="H24" s="282">
        <v>30</v>
      </c>
      <c r="I24" s="282">
        <v>30</v>
      </c>
      <c r="J24" s="283">
        <v>30</v>
      </c>
    </row>
    <row r="25" spans="2:10">
      <c r="B25" s="251"/>
      <c r="C25" s="253"/>
      <c r="D25" s="253"/>
      <c r="E25" s="252"/>
      <c r="F25" s="252"/>
      <c r="G25" s="252"/>
      <c r="H25" s="267"/>
      <c r="I25" s="267"/>
      <c r="J25" s="268"/>
    </row>
    <row r="26" spans="2:10">
      <c r="B26" s="245" t="s">
        <v>169</v>
      </c>
      <c r="C26" s="246"/>
      <c r="D26" s="246"/>
      <c r="E26" s="246"/>
      <c r="F26" s="246">
        <f t="shared" ref="F26:I26" si="10">SUM(F27:F28)</f>
        <v>60</v>
      </c>
      <c r="G26" s="246">
        <f t="shared" si="10"/>
        <v>60</v>
      </c>
      <c r="H26" s="246">
        <f t="shared" si="10"/>
        <v>60</v>
      </c>
      <c r="I26" s="246">
        <f t="shared" si="10"/>
        <v>60</v>
      </c>
      <c r="J26" s="247">
        <f>SUM(J27:J28)</f>
        <v>60</v>
      </c>
    </row>
    <row r="27" spans="2:10">
      <c r="B27" s="248" t="s">
        <v>170</v>
      </c>
      <c r="C27" s="249"/>
      <c r="D27" s="249"/>
      <c r="E27" s="249"/>
      <c r="F27" s="282">
        <v>30</v>
      </c>
      <c r="G27" s="282">
        <v>30</v>
      </c>
      <c r="H27" s="282">
        <v>30</v>
      </c>
      <c r="I27" s="282">
        <v>30</v>
      </c>
      <c r="J27" s="282">
        <v>30</v>
      </c>
    </row>
    <row r="28" spans="2:10" ht="15.75" thickBot="1">
      <c r="B28" s="248" t="s">
        <v>171</v>
      </c>
      <c r="C28" s="249"/>
      <c r="D28" s="249"/>
      <c r="E28" s="249"/>
      <c r="F28" s="282">
        <v>30</v>
      </c>
      <c r="G28" s="282">
        <v>30</v>
      </c>
      <c r="H28" s="282">
        <v>30</v>
      </c>
      <c r="I28" s="282">
        <v>30</v>
      </c>
      <c r="J28" s="282">
        <v>30</v>
      </c>
    </row>
    <row r="29" spans="2:10" ht="15.75" thickBot="1">
      <c r="B29" s="255" t="s">
        <v>174</v>
      </c>
      <c r="C29" s="256"/>
      <c r="D29" s="256"/>
      <c r="E29" s="256"/>
      <c r="F29" s="256">
        <f t="shared" ref="F29:I29" si="11">+F21-F26</f>
        <v>60</v>
      </c>
      <c r="G29" s="257">
        <f t="shared" si="11"/>
        <v>0</v>
      </c>
      <c r="H29" s="256">
        <f t="shared" si="11"/>
        <v>0</v>
      </c>
      <c r="I29" s="256">
        <f t="shared" si="11"/>
        <v>0</v>
      </c>
      <c r="J29" s="258">
        <f>+J21-J26</f>
        <v>0</v>
      </c>
    </row>
    <row r="30" spans="2:10" ht="15.75" thickBot="1">
      <c r="B30" s="251"/>
      <c r="C30" s="259"/>
      <c r="D30" s="259"/>
      <c r="E30" s="259"/>
      <c r="F30" s="259"/>
      <c r="G30" s="259"/>
      <c r="H30" s="259"/>
      <c r="I30" s="259"/>
      <c r="J30" s="260"/>
    </row>
    <row r="31" spans="2:10" ht="15.75" thickBot="1">
      <c r="B31" s="269" t="s">
        <v>175</v>
      </c>
      <c r="C31" s="256"/>
      <c r="D31" s="256"/>
      <c r="E31" s="256"/>
      <c r="F31" s="256">
        <f t="shared" ref="F31:I31" si="12">+F29-E29</f>
        <v>60</v>
      </c>
      <c r="G31" s="257">
        <f t="shared" si="12"/>
        <v>-60</v>
      </c>
      <c r="H31" s="256">
        <f t="shared" si="12"/>
        <v>0</v>
      </c>
      <c r="I31" s="256">
        <f t="shared" si="12"/>
        <v>0</v>
      </c>
      <c r="J31" s="258">
        <f>+J29-I29</f>
        <v>0</v>
      </c>
    </row>
  </sheetData>
  <mergeCells count="1">
    <mergeCell ref="B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sheetPr published="0"/>
  <dimension ref="B3:L35"/>
  <sheetViews>
    <sheetView workbookViewId="0">
      <selection activeCell="E13" sqref="E13"/>
    </sheetView>
  </sheetViews>
  <sheetFormatPr baseColWidth="10" defaultRowHeight="15"/>
  <cols>
    <col min="2" max="2" width="31.7109375" bestFit="1" customWidth="1"/>
  </cols>
  <sheetData>
    <row r="3" spans="2:12">
      <c r="B3" s="346"/>
      <c r="C3" s="347"/>
      <c r="D3" s="347"/>
      <c r="E3" s="348"/>
      <c r="F3" s="349"/>
      <c r="G3" s="348"/>
      <c r="H3" s="348"/>
      <c r="I3" s="348"/>
    </row>
    <row r="4" spans="2:12">
      <c r="B4" s="347"/>
      <c r="C4" s="347"/>
      <c r="D4" s="347"/>
      <c r="E4" s="348"/>
      <c r="F4" s="348"/>
      <c r="G4" s="348"/>
      <c r="H4" s="350"/>
      <c r="I4" s="348"/>
    </row>
    <row r="5" spans="2:12">
      <c r="B5" s="351"/>
      <c r="C5" s="347"/>
      <c r="D5" s="347"/>
      <c r="E5" s="348"/>
      <c r="F5" s="348"/>
      <c r="G5" s="348"/>
      <c r="H5" s="350"/>
      <c r="I5" s="348"/>
    </row>
    <row r="6" spans="2:12" ht="15.75" thickBot="1">
      <c r="B6" s="741" t="s">
        <v>208</v>
      </c>
      <c r="C6" s="742"/>
      <c r="D6" s="742"/>
      <c r="E6" s="742"/>
      <c r="F6" s="742"/>
      <c r="G6" s="742"/>
      <c r="H6" s="742"/>
      <c r="I6" s="743"/>
    </row>
    <row r="7" spans="2:12" ht="16.5" thickTop="1" thickBot="1">
      <c r="B7" s="352" t="s">
        <v>127</v>
      </c>
      <c r="C7" s="353"/>
      <c r="D7" s="353"/>
      <c r="E7" s="354" t="s">
        <v>200</v>
      </c>
      <c r="F7" s="354" t="s">
        <v>201</v>
      </c>
      <c r="G7" s="354" t="s">
        <v>202</v>
      </c>
      <c r="H7" s="354" t="s">
        <v>203</v>
      </c>
      <c r="I7" s="354" t="s">
        <v>204</v>
      </c>
    </row>
    <row r="8" spans="2:12" ht="15.75" thickTop="1">
      <c r="B8" s="355" t="s">
        <v>191</v>
      </c>
      <c r="C8" s="356">
        <f>+Investissement!F71</f>
        <v>87069</v>
      </c>
      <c r="D8" s="358"/>
      <c r="E8" s="348"/>
      <c r="F8" s="357"/>
      <c r="G8" s="357"/>
      <c r="H8" s="357"/>
      <c r="I8" s="357"/>
    </row>
    <row r="10" spans="2:12">
      <c r="B10" s="359" t="s">
        <v>160</v>
      </c>
      <c r="C10" s="360"/>
      <c r="D10" s="360"/>
      <c r="E10" s="361">
        <f>+'Etat de résultat pré'!D18</f>
        <v>-4386.27688868519</v>
      </c>
      <c r="F10" s="361">
        <f>+'Etat de résultat pré'!E18</f>
        <v>64536.919954137098</v>
      </c>
      <c r="G10" s="361">
        <f>+'Etat de résultat pré'!F18</f>
        <v>133426.76071479032</v>
      </c>
      <c r="H10" s="361">
        <f>+'Etat de résultat pré'!G18</f>
        <v>245887.60297751697</v>
      </c>
      <c r="I10" s="361">
        <f>+'Etat de résultat pré'!H18</f>
        <v>368607.18898721848</v>
      </c>
    </row>
    <row r="11" spans="2:12">
      <c r="B11" s="359" t="s">
        <v>282</v>
      </c>
      <c r="C11" s="360"/>
      <c r="D11" s="360"/>
      <c r="E11" s="361">
        <f>+'Etat de résultat pré'!D13*-1</f>
        <v>12721.733081499999</v>
      </c>
      <c r="F11" s="361">
        <f>+'Etat de résultat pré'!E13*-1</f>
        <v>12721.733081499999</v>
      </c>
      <c r="G11" s="361">
        <f>+'Etat de résultat pré'!F13*-1</f>
        <v>14247.132981500001</v>
      </c>
      <c r="H11" s="361">
        <f>+'Etat de résultat pré'!G13*-1</f>
        <v>16000.000000000002</v>
      </c>
      <c r="I11" s="361">
        <f>+'Etat de résultat pré'!H13*-1</f>
        <v>16000.000000000002</v>
      </c>
    </row>
    <row r="12" spans="2:12" ht="15.75" thickBot="1">
      <c r="B12" s="359" t="s">
        <v>173</v>
      </c>
      <c r="C12" s="362"/>
      <c r="D12" s="362"/>
      <c r="E12" s="363">
        <f>+'Conditions d''expl prév'!G16</f>
        <v>-21090</v>
      </c>
      <c r="F12" s="363">
        <f>+'Conditions d''expl prév'!H16</f>
        <v>0</v>
      </c>
      <c r="G12" s="363">
        <f>+'Conditions d''expl prév'!I16</f>
        <v>0</v>
      </c>
      <c r="H12" s="363">
        <f>+'Conditions d''expl prév'!J16</f>
        <v>0</v>
      </c>
      <c r="I12" s="363">
        <v>0</v>
      </c>
    </row>
    <row r="13" spans="2:12" ht="16.5" thickTop="1" thickBot="1">
      <c r="B13" s="359" t="s">
        <v>205</v>
      </c>
      <c r="C13" s="362"/>
      <c r="D13" s="362"/>
      <c r="E13" s="363">
        <f>+'dot aux amts et VCN'!D14</f>
        <v>0</v>
      </c>
      <c r="F13" s="363">
        <f>+'dot aux amts et VCN'!E14</f>
        <v>5627</v>
      </c>
      <c r="G13" s="363">
        <f>+'dot aux amts et VCN'!F14</f>
        <v>31356</v>
      </c>
      <c r="H13" s="363">
        <f>+'dot aux amts et VCN'!G14</f>
        <v>0</v>
      </c>
      <c r="I13" s="363">
        <f>+'dot aux amts et VCN'!H14</f>
        <v>0</v>
      </c>
    </row>
    <row r="14" spans="2:12" ht="15.75" thickTop="1">
      <c r="B14" s="359" t="s">
        <v>198</v>
      </c>
      <c r="C14" s="360"/>
      <c r="D14" s="360"/>
      <c r="E14" s="361"/>
      <c r="F14" s="361"/>
      <c r="G14" s="361"/>
      <c r="H14" s="361"/>
      <c r="I14" s="361">
        <f>+'dot aux amts et VCN'!G67</f>
        <v>31271.400855499996</v>
      </c>
      <c r="L14" s="327"/>
    </row>
    <row r="15" spans="2:12" ht="15.75" thickBot="1">
      <c r="B15" s="355" t="s">
        <v>192</v>
      </c>
      <c r="C15" s="358"/>
      <c r="D15" s="358"/>
      <c r="E15" s="358">
        <f>+E10+E11-E12-E13</f>
        <v>29425.45619281481</v>
      </c>
      <c r="F15" s="358">
        <f t="shared" ref="F15:H15" si="0">+F10+F11-F12-F13</f>
        <v>71631.653035637093</v>
      </c>
      <c r="G15" s="358">
        <f t="shared" si="0"/>
        <v>116317.89369629032</v>
      </c>
      <c r="H15" s="358">
        <f t="shared" si="0"/>
        <v>261887.60297751697</v>
      </c>
      <c r="I15" s="358">
        <f>+I10+I11-I12-I13+I14</f>
        <v>415878.5898427185</v>
      </c>
    </row>
    <row r="16" spans="2:12" ht="16.5" thickTop="1" thickBot="1">
      <c r="B16" s="364" t="s">
        <v>193</v>
      </c>
      <c r="C16" s="392">
        <f>+C8</f>
        <v>87069</v>
      </c>
      <c r="D16" s="365"/>
      <c r="E16" s="389">
        <f>E15</f>
        <v>29425.45619281481</v>
      </c>
      <c r="F16" s="389">
        <f>E16+F15</f>
        <v>101057.10922845191</v>
      </c>
      <c r="G16" s="389">
        <f>+F16+G15</f>
        <v>217375.00292474224</v>
      </c>
      <c r="H16" s="389">
        <f>+G16+H15</f>
        <v>479262.60590225924</v>
      </c>
      <c r="I16" s="389">
        <f>+H16+I15</f>
        <v>895141.1957449778</v>
      </c>
    </row>
    <row r="17" spans="2:9" ht="15.75" thickTop="1">
      <c r="B17" s="368"/>
      <c r="C17" s="366"/>
      <c r="D17" s="366"/>
      <c r="E17" s="367"/>
      <c r="F17" s="367"/>
      <c r="G17" s="367"/>
      <c r="H17" s="367"/>
      <c r="I17" s="367"/>
    </row>
    <row r="18" spans="2:9">
      <c r="B18" s="379"/>
      <c r="C18" s="379"/>
      <c r="D18" s="379"/>
      <c r="E18" s="380"/>
      <c r="F18" s="380"/>
      <c r="G18" s="380"/>
      <c r="H18" s="369"/>
      <c r="I18" s="369"/>
    </row>
    <row r="19" spans="2:9">
      <c r="B19" s="379"/>
      <c r="C19" s="379"/>
      <c r="D19" s="379"/>
      <c r="E19" s="381"/>
      <c r="F19" s="381"/>
      <c r="G19" s="381"/>
      <c r="H19" s="370"/>
      <c r="I19" s="370"/>
    </row>
    <row r="20" spans="2:9">
      <c r="B20" s="379"/>
      <c r="C20" s="379"/>
      <c r="D20" s="379"/>
      <c r="E20" s="382"/>
      <c r="F20" s="382"/>
      <c r="G20" s="382"/>
      <c r="H20" s="367"/>
      <c r="I20" s="367"/>
    </row>
    <row r="21" spans="2:9">
      <c r="B21" s="379"/>
      <c r="C21" s="379"/>
      <c r="D21" s="379"/>
      <c r="E21" s="382"/>
      <c r="F21" s="382"/>
      <c r="G21" s="382"/>
      <c r="H21" s="367"/>
      <c r="I21" s="371"/>
    </row>
    <row r="22" spans="2:9">
      <c r="B22" s="368"/>
      <c r="C22" s="368"/>
      <c r="D22" s="368"/>
      <c r="E22" s="367"/>
      <c r="F22" s="367"/>
      <c r="G22" s="367"/>
      <c r="H22" s="367"/>
      <c r="I22" s="371"/>
    </row>
    <row r="23" spans="2:9">
      <c r="B23" s="368"/>
      <c r="C23" s="368"/>
      <c r="D23" s="368"/>
      <c r="E23" s="367"/>
      <c r="F23" s="367"/>
      <c r="G23" s="367"/>
      <c r="H23" s="367"/>
      <c r="I23" s="371"/>
    </row>
    <row r="24" spans="2:9">
      <c r="B24" s="368"/>
      <c r="C24" s="368"/>
      <c r="D24" s="368"/>
      <c r="E24" s="367"/>
      <c r="F24" s="367"/>
      <c r="G24" s="367"/>
      <c r="H24" s="367"/>
      <c r="I24" s="371"/>
    </row>
    <row r="25" spans="2:9">
      <c r="B25" s="368"/>
      <c r="C25" s="368"/>
      <c r="D25" s="368"/>
      <c r="E25" s="367"/>
      <c r="F25" s="367"/>
      <c r="G25" s="367"/>
      <c r="H25" s="367"/>
      <c r="I25" s="371"/>
    </row>
    <row r="26" spans="2:9">
      <c r="B26" s="368"/>
      <c r="C26" s="368"/>
      <c r="D26" s="368"/>
      <c r="E26" s="367"/>
      <c r="F26" s="367"/>
      <c r="G26" s="367"/>
      <c r="H26" s="367"/>
      <c r="I26" s="371"/>
    </row>
    <row r="27" spans="2:9">
      <c r="B27" s="368"/>
      <c r="C27" s="368"/>
      <c r="D27" s="368"/>
      <c r="E27" s="367"/>
      <c r="F27" s="367"/>
      <c r="G27" s="367"/>
      <c r="H27" s="367"/>
      <c r="I27" s="371"/>
    </row>
    <row r="28" spans="2:9">
      <c r="B28" s="368"/>
      <c r="C28" s="368"/>
      <c r="D28" s="368"/>
      <c r="E28" s="367"/>
      <c r="F28" s="367"/>
      <c r="G28" s="367"/>
      <c r="H28" s="367"/>
      <c r="I28" s="371"/>
    </row>
    <row r="29" spans="2:9">
      <c r="B29" s="368"/>
      <c r="C29" s="368"/>
      <c r="D29" s="368"/>
      <c r="E29" s="367"/>
      <c r="F29" s="367"/>
      <c r="G29" s="367"/>
      <c r="H29" s="367"/>
      <c r="I29" s="371"/>
    </row>
    <row r="30" spans="2:9">
      <c r="B30" s="368"/>
      <c r="C30" s="368"/>
      <c r="D30" s="368"/>
      <c r="E30" s="367"/>
      <c r="F30" s="367"/>
      <c r="G30" s="367"/>
      <c r="H30" s="367"/>
      <c r="I30" s="371"/>
    </row>
    <row r="31" spans="2:9">
      <c r="B31" s="368"/>
      <c r="C31" s="368"/>
      <c r="D31" s="368"/>
      <c r="E31" s="367"/>
      <c r="F31" s="367"/>
      <c r="G31" s="367"/>
      <c r="H31" s="367"/>
      <c r="I31" s="371"/>
    </row>
    <row r="32" spans="2:9">
      <c r="B32" s="368"/>
      <c r="C32" s="368"/>
      <c r="D32" s="368"/>
      <c r="E32" s="367"/>
      <c r="F32" s="367"/>
      <c r="G32" s="367"/>
      <c r="H32" s="367"/>
      <c r="I32" s="371"/>
    </row>
    <row r="33" spans="2:9">
      <c r="B33" s="368"/>
      <c r="C33" s="368"/>
      <c r="D33" s="368"/>
      <c r="E33" s="367"/>
      <c r="F33" s="367"/>
      <c r="G33" s="367"/>
      <c r="H33" s="367"/>
      <c r="I33" s="371"/>
    </row>
    <row r="34" spans="2:9">
      <c r="B34" s="368"/>
      <c r="C34" s="368"/>
      <c r="D34" s="368"/>
      <c r="E34" s="367"/>
      <c r="F34" s="367"/>
      <c r="G34" s="367"/>
      <c r="H34" s="367"/>
      <c r="I34" s="371"/>
    </row>
    <row r="35" spans="2:9">
      <c r="B35" s="368"/>
      <c r="C35" s="368"/>
      <c r="D35" s="368"/>
      <c r="E35" s="367"/>
      <c r="F35" s="367"/>
      <c r="G35" s="367"/>
      <c r="H35" s="367"/>
      <c r="I35" s="371"/>
    </row>
  </sheetData>
  <mergeCells count="1">
    <mergeCell ref="B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sheetPr published="0"/>
  <dimension ref="B3:L36"/>
  <sheetViews>
    <sheetView topLeftCell="A3" workbookViewId="0">
      <selection activeCell="E14" sqref="E14"/>
    </sheetView>
  </sheetViews>
  <sheetFormatPr baseColWidth="10" defaultRowHeight="15"/>
  <cols>
    <col min="2" max="2" width="31.7109375" bestFit="1" customWidth="1"/>
  </cols>
  <sheetData>
    <row r="3" spans="2:12">
      <c r="B3" s="346" t="s">
        <v>189</v>
      </c>
      <c r="C3" s="347"/>
      <c r="D3" s="347"/>
      <c r="E3" s="348"/>
      <c r="F3" s="349"/>
      <c r="G3" s="348"/>
      <c r="H3" s="348"/>
      <c r="I3" s="348"/>
    </row>
    <row r="4" spans="2:12">
      <c r="B4" s="347"/>
      <c r="C4" s="347"/>
      <c r="D4" s="347"/>
      <c r="E4" s="348"/>
      <c r="F4" s="348"/>
      <c r="G4" s="348"/>
      <c r="H4" s="350"/>
      <c r="I4" s="348"/>
    </row>
    <row r="5" spans="2:12">
      <c r="B5" s="351"/>
      <c r="C5" s="347"/>
      <c r="D5" s="347"/>
      <c r="E5" s="348"/>
      <c r="F5" s="348"/>
      <c r="G5" s="348"/>
      <c r="H5" s="350"/>
      <c r="I5" s="348"/>
    </row>
    <row r="6" spans="2:12" ht="15.75" thickBot="1">
      <c r="B6" s="741" t="s">
        <v>190</v>
      </c>
      <c r="C6" s="742"/>
      <c r="D6" s="742"/>
      <c r="E6" s="742"/>
      <c r="F6" s="742"/>
      <c r="G6" s="742"/>
      <c r="H6" s="742"/>
      <c r="I6" s="743"/>
    </row>
    <row r="7" spans="2:12" ht="16.5" thickTop="1" thickBot="1">
      <c r="B7" s="352" t="s">
        <v>127</v>
      </c>
      <c r="C7" s="353"/>
      <c r="D7" s="353"/>
      <c r="E7" s="354" t="s">
        <v>200</v>
      </c>
      <c r="F7" s="354" t="s">
        <v>201</v>
      </c>
      <c r="G7" s="354" t="s">
        <v>202</v>
      </c>
      <c r="H7" s="354" t="s">
        <v>203</v>
      </c>
      <c r="I7" s="354" t="s">
        <v>204</v>
      </c>
    </row>
    <row r="8" spans="2:12" ht="15.75" thickTop="1">
      <c r="B8" s="355" t="s">
        <v>191</v>
      </c>
      <c r="C8" s="356">
        <f>+Investissement!F71</f>
        <v>87069</v>
      </c>
      <c r="D8" s="358"/>
      <c r="E8" s="348"/>
      <c r="F8" s="357"/>
      <c r="G8" s="357"/>
      <c r="H8" s="357"/>
      <c r="I8" s="357"/>
    </row>
    <row r="10" spans="2:12">
      <c r="B10" s="359" t="s">
        <v>160</v>
      </c>
      <c r="C10" s="360"/>
      <c r="D10" s="360"/>
      <c r="E10" s="361">
        <f>+'Etat de résultat pré'!D18</f>
        <v>-4386.27688868519</v>
      </c>
      <c r="F10" s="361">
        <f>+'Etat de résultat pré'!E18</f>
        <v>64536.919954137098</v>
      </c>
      <c r="G10" s="361">
        <f>+'Etat de résultat pré'!F18</f>
        <v>133426.76071479032</v>
      </c>
      <c r="H10" s="361">
        <f>+'Etat de résultat pré'!G18</f>
        <v>245887.60297751697</v>
      </c>
      <c r="I10" s="361">
        <f>+'Etat de résultat pré'!H18</f>
        <v>368607.18898721848</v>
      </c>
    </row>
    <row r="11" spans="2:12">
      <c r="B11" s="359" t="s">
        <v>282</v>
      </c>
      <c r="C11" s="360"/>
      <c r="D11" s="360"/>
      <c r="E11" s="361">
        <f>+'Etat de résultat pré'!D13*-1</f>
        <v>12721.733081499999</v>
      </c>
      <c r="F11" s="361">
        <f>+'Etat de résultat pré'!E13*-1</f>
        <v>12721.733081499999</v>
      </c>
      <c r="G11" s="361">
        <f>+'Etat de résultat pré'!F13*-1</f>
        <v>14247.132981500001</v>
      </c>
      <c r="H11" s="361">
        <f>+'Etat de résultat pré'!G13*-1</f>
        <v>16000.000000000002</v>
      </c>
      <c r="I11" s="361">
        <f>+'Etat de résultat pré'!H13*-1</f>
        <v>16000.000000000002</v>
      </c>
    </row>
    <row r="12" spans="2:12" ht="15.75" thickBot="1">
      <c r="B12" s="359" t="s">
        <v>173</v>
      </c>
      <c r="C12" s="362"/>
      <c r="D12" s="362"/>
      <c r="E12" s="363">
        <f>+'Conditions d''expl prév'!G16</f>
        <v>-21090</v>
      </c>
      <c r="F12" s="363">
        <f>+'Conditions d''expl prév'!H16</f>
        <v>0</v>
      </c>
      <c r="G12" s="363">
        <f>+'Conditions d''expl prév'!I16</f>
        <v>0</v>
      </c>
      <c r="H12" s="363">
        <f>+'Conditions d''expl prév'!J16</f>
        <v>0</v>
      </c>
      <c r="I12" s="363"/>
    </row>
    <row r="13" spans="2:12" ht="16.5" thickTop="1" thickBot="1">
      <c r="B13" s="359" t="s">
        <v>205</v>
      </c>
      <c r="C13" s="362"/>
      <c r="D13" s="362"/>
      <c r="E13" s="363">
        <f>+'Cash flows prév'!E13</f>
        <v>0</v>
      </c>
      <c r="F13" s="363">
        <f>+'dot aux amts et VCN'!E14</f>
        <v>5627</v>
      </c>
      <c r="G13" s="363">
        <f>+'dot aux amts et VCN'!F14</f>
        <v>31356</v>
      </c>
      <c r="H13" s="363">
        <f>+'dot aux amts et VCN'!G14</f>
        <v>0</v>
      </c>
      <c r="I13" s="363">
        <f>+'dot aux amts et VCN'!H14</f>
        <v>0</v>
      </c>
    </row>
    <row r="14" spans="2:12" ht="15.75" thickTop="1">
      <c r="B14" s="359" t="s">
        <v>198</v>
      </c>
      <c r="C14" s="360"/>
      <c r="D14" s="360"/>
      <c r="E14" s="361"/>
      <c r="F14" s="361"/>
      <c r="G14" s="361"/>
      <c r="H14" s="361"/>
      <c r="I14" s="361">
        <f>+'dot aux amts et VCN'!G67</f>
        <v>31271.400855499996</v>
      </c>
      <c r="L14" s="327"/>
    </row>
    <row r="15" spans="2:12" ht="15.75" thickBot="1">
      <c r="B15" s="355" t="s">
        <v>192</v>
      </c>
      <c r="C15" s="358"/>
      <c r="D15" s="358"/>
      <c r="E15" s="358">
        <f>+E10+E11-E12-E13</f>
        <v>29425.45619281481</v>
      </c>
      <c r="F15" s="358">
        <f>+F10+F11-F12-F13</f>
        <v>71631.653035637093</v>
      </c>
      <c r="G15" s="358">
        <f>+G10+G11-G12-G13</f>
        <v>116317.89369629032</v>
      </c>
      <c r="H15" s="358">
        <f>+H10+H11-H12-H13</f>
        <v>261887.60297751697</v>
      </c>
      <c r="I15" s="358">
        <f>+I10+I11-I12-I13+I14</f>
        <v>415878.5898427185</v>
      </c>
    </row>
    <row r="16" spans="2:12" ht="16.5" thickTop="1" thickBot="1">
      <c r="B16" s="364" t="s">
        <v>193</v>
      </c>
      <c r="C16" s="392">
        <f>+C8</f>
        <v>87069</v>
      </c>
      <c r="D16" s="365"/>
      <c r="E16" s="389">
        <f>E15</f>
        <v>29425.45619281481</v>
      </c>
      <c r="F16" s="389">
        <f>E16+F15</f>
        <v>101057.10922845191</v>
      </c>
      <c r="G16" s="389">
        <f>+F16+G15</f>
        <v>217375.00292474224</v>
      </c>
      <c r="H16" s="389">
        <f>+G16+H15</f>
        <v>479262.60590225924</v>
      </c>
      <c r="I16" s="389">
        <f>+H16+I15</f>
        <v>895141.1957449778</v>
      </c>
    </row>
    <row r="17" spans="2:9" ht="16.5" thickTop="1" thickBot="1">
      <c r="B17" s="368" t="s">
        <v>206</v>
      </c>
      <c r="C17" s="366"/>
      <c r="D17" s="366"/>
      <c r="E17" s="367">
        <f>IF(E16&gt;$C$8,1,0)</f>
        <v>0</v>
      </c>
      <c r="F17" s="367">
        <f>IF(F16&gt;$C$8,(IF(E17=1,0,1)),0)</f>
        <v>1</v>
      </c>
      <c r="G17" s="367">
        <f>IF(G16&gt;$C$8,(IF(E17+F17=1,0,1)),0)</f>
        <v>0</v>
      </c>
      <c r="H17" s="367">
        <f>IF(H16&gt;$C$8,(IF(E17+F17+G17=1,0,1)),0)</f>
        <v>0</v>
      </c>
      <c r="I17" s="367">
        <f>IF(I16&gt;$C$8,(IF(E17+F17+G17+H17=1,0,1)),0)</f>
        <v>0</v>
      </c>
    </row>
    <row r="18" spans="2:9">
      <c r="B18" s="376" t="s">
        <v>194</v>
      </c>
      <c r="C18" s="368"/>
      <c r="D18" s="368"/>
      <c r="E18" s="369">
        <f>IF(E17=0,0,ROUNDDOWN(($C$8-D16)/E15*12,0))</f>
        <v>0</v>
      </c>
      <c r="F18" s="369">
        <f t="shared" ref="F18:I18" si="0">IF(F17=0,0,ROUNDDOWN(($C$8-E16)/F15*12,0))</f>
        <v>9</v>
      </c>
      <c r="G18" s="380">
        <f t="shared" si="0"/>
        <v>0</v>
      </c>
      <c r="H18" s="369">
        <f t="shared" si="0"/>
        <v>0</v>
      </c>
      <c r="I18" s="369">
        <f t="shared" si="0"/>
        <v>0</v>
      </c>
    </row>
    <row r="19" spans="2:9">
      <c r="B19" s="377" t="s">
        <v>195</v>
      </c>
      <c r="C19" s="368"/>
      <c r="D19" s="368"/>
      <c r="E19" s="370">
        <f>IF(E17=0,0,(((($C$8-D16)/E15)*12)-E18)*30)</f>
        <v>0</v>
      </c>
      <c r="F19" s="370">
        <f t="shared" ref="F19:I19" si="1">IF(F17=0,0,(((($C$8-E16)/F15)*12)-F18)*30)</f>
        <v>19.699802966470816</v>
      </c>
      <c r="G19" s="381">
        <f t="shared" si="1"/>
        <v>0</v>
      </c>
      <c r="H19" s="370">
        <f t="shared" si="1"/>
        <v>0</v>
      </c>
      <c r="I19" s="370">
        <f t="shared" si="1"/>
        <v>0</v>
      </c>
    </row>
    <row r="20" spans="2:9" ht="15.75" thickBot="1">
      <c r="B20" s="378" t="s">
        <v>196</v>
      </c>
      <c r="C20" s="368"/>
      <c r="D20" s="368"/>
      <c r="E20" s="367">
        <f>IF(E17=0,0,1-1)</f>
        <v>0</v>
      </c>
      <c r="F20" s="367">
        <f>IF(F17=0,0,2-1)</f>
        <v>1</v>
      </c>
      <c r="G20" s="382">
        <f>IF(G17=0,0,3-1)</f>
        <v>0</v>
      </c>
      <c r="H20" s="367">
        <f>IF(H17=0,0,4-1)</f>
        <v>0</v>
      </c>
      <c r="I20" s="367">
        <f>IF(I17=0,0,5-1)</f>
        <v>0</v>
      </c>
    </row>
    <row r="21" spans="2:9">
      <c r="B21" s="368"/>
      <c r="C21" s="368"/>
      <c r="D21" s="368"/>
      <c r="E21" s="367"/>
      <c r="F21" s="367"/>
      <c r="G21" s="367"/>
      <c r="H21" s="367"/>
      <c r="I21" s="371"/>
    </row>
    <row r="22" spans="2:9">
      <c r="B22" s="368"/>
      <c r="C22" s="368"/>
      <c r="D22" s="368"/>
      <c r="E22" s="367"/>
      <c r="F22" s="367"/>
      <c r="G22" s="367"/>
      <c r="H22" s="367"/>
      <c r="I22" s="371"/>
    </row>
    <row r="23" spans="2:9">
      <c r="B23" s="368"/>
      <c r="C23" s="368"/>
      <c r="D23" s="368"/>
      <c r="E23" s="367"/>
      <c r="F23" s="367"/>
      <c r="G23" s="367"/>
      <c r="H23" s="367"/>
      <c r="I23" s="371"/>
    </row>
    <row r="24" spans="2:9">
      <c r="B24" s="368"/>
      <c r="C24" s="368"/>
      <c r="D24" s="368"/>
      <c r="E24" s="367"/>
      <c r="F24" s="367"/>
      <c r="G24" s="367"/>
      <c r="H24" s="367"/>
      <c r="I24" s="371"/>
    </row>
    <row r="25" spans="2:9">
      <c r="B25" s="368"/>
      <c r="C25" s="368"/>
      <c r="D25" s="368"/>
      <c r="E25" s="367"/>
      <c r="F25" s="367"/>
      <c r="G25" s="367"/>
      <c r="H25" s="367"/>
      <c r="I25" s="371"/>
    </row>
    <row r="26" spans="2:9">
      <c r="B26" s="368"/>
      <c r="C26" s="368"/>
      <c r="D26" s="368"/>
      <c r="E26" s="367"/>
      <c r="F26" s="367"/>
      <c r="G26" s="367"/>
      <c r="H26" s="367"/>
      <c r="I26" s="371"/>
    </row>
    <row r="27" spans="2:9">
      <c r="B27" s="368"/>
      <c r="C27" s="368"/>
      <c r="D27" s="368"/>
      <c r="E27" s="367"/>
      <c r="F27" s="367"/>
      <c r="G27" s="367"/>
      <c r="H27" s="367"/>
      <c r="I27" s="371"/>
    </row>
    <row r="28" spans="2:9">
      <c r="B28" s="368"/>
      <c r="C28" s="368"/>
      <c r="D28" s="368"/>
      <c r="E28" s="367"/>
      <c r="F28" s="367"/>
      <c r="G28" s="367"/>
      <c r="H28" s="367"/>
      <c r="I28" s="371"/>
    </row>
    <row r="29" spans="2:9">
      <c r="B29" s="368"/>
      <c r="C29" s="368"/>
      <c r="D29" s="368"/>
      <c r="E29" s="367"/>
      <c r="F29" s="367"/>
      <c r="G29" s="367"/>
      <c r="H29" s="367"/>
      <c r="I29" s="371"/>
    </row>
    <row r="30" spans="2:9">
      <c r="B30" s="368"/>
      <c r="C30" s="368"/>
      <c r="D30" s="368"/>
      <c r="E30" s="367"/>
      <c r="F30" s="367"/>
      <c r="G30" s="367"/>
      <c r="H30" s="367"/>
      <c r="I30" s="371"/>
    </row>
    <row r="31" spans="2:9">
      <c r="B31" s="368"/>
      <c r="C31" s="368"/>
      <c r="D31" s="368"/>
      <c r="E31" s="367"/>
      <c r="F31" s="367"/>
      <c r="G31" s="367"/>
      <c r="H31" s="367"/>
      <c r="I31" s="371"/>
    </row>
    <row r="32" spans="2:9">
      <c r="B32" s="368"/>
      <c r="C32" s="368"/>
      <c r="D32" s="368"/>
      <c r="E32" s="367"/>
      <c r="F32" s="367"/>
      <c r="G32" s="367"/>
      <c r="H32" s="367"/>
      <c r="I32" s="371"/>
    </row>
    <row r="33" spans="2:9">
      <c r="B33" s="368"/>
      <c r="C33" s="368"/>
      <c r="D33" s="368"/>
      <c r="E33" s="367"/>
      <c r="F33" s="367"/>
      <c r="G33" s="367"/>
      <c r="H33" s="367"/>
      <c r="I33" s="371"/>
    </row>
    <row r="34" spans="2:9">
      <c r="B34" s="368"/>
      <c r="C34" s="368"/>
      <c r="D34" s="368"/>
      <c r="E34" s="367"/>
      <c r="F34" s="367"/>
      <c r="G34" s="367"/>
      <c r="H34" s="367"/>
      <c r="I34" s="371"/>
    </row>
    <row r="35" spans="2:9">
      <c r="B35" s="368"/>
      <c r="C35" s="368"/>
      <c r="D35" s="368"/>
      <c r="E35" s="367"/>
      <c r="F35" s="367"/>
      <c r="G35" s="367"/>
      <c r="H35" s="367"/>
      <c r="I35" s="371"/>
    </row>
    <row r="36" spans="2:9">
      <c r="B36" s="372"/>
      <c r="C36" s="372"/>
      <c r="D36" s="372"/>
      <c r="E36" s="372"/>
      <c r="F36" s="372"/>
      <c r="G36" s="372"/>
      <c r="H36" s="372"/>
      <c r="I36" s="372"/>
    </row>
  </sheetData>
  <mergeCells count="1">
    <mergeCell ref="B6:I6"/>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sheetPr published="0"/>
  <dimension ref="B3:L35"/>
  <sheetViews>
    <sheetView topLeftCell="A4" workbookViewId="0">
      <selection activeCell="E14" sqref="E14"/>
    </sheetView>
  </sheetViews>
  <sheetFormatPr baseColWidth="10" defaultRowHeight="15"/>
  <cols>
    <col min="2" max="2" width="31.7109375" bestFit="1" customWidth="1"/>
    <col min="10" max="10" width="22.28515625" bestFit="1" customWidth="1"/>
  </cols>
  <sheetData>
    <row r="3" spans="2:12" ht="16.5">
      <c r="B3" s="346" t="s">
        <v>207</v>
      </c>
      <c r="C3" s="347"/>
      <c r="D3" s="347"/>
      <c r="E3" s="348"/>
      <c r="F3" s="349"/>
      <c r="G3" s="348"/>
      <c r="H3" s="348"/>
      <c r="I3" s="348"/>
      <c r="J3" s="328" t="s">
        <v>211</v>
      </c>
      <c r="K3" s="383">
        <v>0.13</v>
      </c>
    </row>
    <row r="4" spans="2:12">
      <c r="B4" s="347"/>
      <c r="C4" s="347"/>
      <c r="D4" s="347"/>
      <c r="E4" s="348"/>
      <c r="F4" s="348"/>
      <c r="G4" s="348"/>
      <c r="H4" s="350"/>
      <c r="I4" s="348"/>
    </row>
    <row r="5" spans="2:12">
      <c r="B5" s="351"/>
      <c r="C5" s="347"/>
      <c r="D5" s="347"/>
      <c r="E5" s="348">
        <v>1</v>
      </c>
      <c r="F5" s="348">
        <v>2</v>
      </c>
      <c r="G5" s="348">
        <v>3</v>
      </c>
      <c r="H5" s="350">
        <v>4</v>
      </c>
      <c r="I5" s="348">
        <v>5</v>
      </c>
    </row>
    <row r="6" spans="2:12" ht="15.75" thickBot="1">
      <c r="B6" s="741" t="s">
        <v>190</v>
      </c>
      <c r="C6" s="742"/>
      <c r="D6" s="742"/>
      <c r="E6" s="742"/>
      <c r="F6" s="742"/>
      <c r="G6" s="742"/>
      <c r="H6" s="742"/>
      <c r="I6" s="743"/>
    </row>
    <row r="7" spans="2:12" ht="16.5" thickTop="1" thickBot="1">
      <c r="B7" s="352" t="s">
        <v>127</v>
      </c>
      <c r="C7" s="353"/>
      <c r="D7" s="353"/>
      <c r="E7" s="354" t="s">
        <v>200</v>
      </c>
      <c r="F7" s="354" t="s">
        <v>201</v>
      </c>
      <c r="G7" s="354" t="s">
        <v>202</v>
      </c>
      <c r="H7" s="354" t="s">
        <v>203</v>
      </c>
      <c r="I7" s="354" t="s">
        <v>204</v>
      </c>
    </row>
    <row r="8" spans="2:12" ht="15.75" thickTop="1">
      <c r="B8" s="355" t="s">
        <v>191</v>
      </c>
      <c r="C8" s="356">
        <f>+Investissement!F71</f>
        <v>87069</v>
      </c>
      <c r="D8" s="358"/>
      <c r="E8" s="348"/>
      <c r="F8" s="357"/>
      <c r="G8" s="357"/>
      <c r="H8" s="357"/>
      <c r="I8" s="357"/>
    </row>
    <row r="9" spans="2:12">
      <c r="B9" s="237" t="s">
        <v>197</v>
      </c>
      <c r="E9" s="388">
        <f>E10+E11-E12-E13</f>
        <v>29425.45619281481</v>
      </c>
      <c r="F9" s="388">
        <f t="shared" ref="F9:H9" si="0">F10+F11-F12-F13</f>
        <v>71631.653035637093</v>
      </c>
      <c r="G9" s="388">
        <f t="shared" si="0"/>
        <v>116317.89369629032</v>
      </c>
      <c r="H9" s="388">
        <f t="shared" si="0"/>
        <v>261887.60297751697</v>
      </c>
      <c r="I9" s="388">
        <f>I10+I11-I12-I13+I14</f>
        <v>415878.5898427185</v>
      </c>
    </row>
    <row r="10" spans="2:12">
      <c r="B10" s="359" t="s">
        <v>160</v>
      </c>
      <c r="C10" s="360"/>
      <c r="D10" s="360"/>
      <c r="E10" s="361">
        <f>+'Etat de résultat pré'!D18</f>
        <v>-4386.27688868519</v>
      </c>
      <c r="F10" s="361">
        <f>+'Etat de résultat pré'!E18</f>
        <v>64536.919954137098</v>
      </c>
      <c r="G10" s="361">
        <f>+'Etat de résultat pré'!F18</f>
        <v>133426.76071479032</v>
      </c>
      <c r="H10" s="361">
        <f>+'Etat de résultat pré'!G18</f>
        <v>245887.60297751697</v>
      </c>
      <c r="I10" s="361">
        <f>+'Etat de résultat pré'!H18</f>
        <v>368607.18898721848</v>
      </c>
    </row>
    <row r="11" spans="2:12">
      <c r="B11" s="359" t="s">
        <v>282</v>
      </c>
      <c r="C11" s="360"/>
      <c r="D11" s="360"/>
      <c r="E11" s="361">
        <f>+'Etat de résultat pré'!D13*-1</f>
        <v>12721.733081499999</v>
      </c>
      <c r="F11" s="361">
        <f>+'Etat de résultat pré'!E13*-1</f>
        <v>12721.733081499999</v>
      </c>
      <c r="G11" s="361">
        <f>+'Etat de résultat pré'!F13*-1</f>
        <v>14247.132981500001</v>
      </c>
      <c r="H11" s="361">
        <f>+'Etat de résultat pré'!G13*-1</f>
        <v>16000.000000000002</v>
      </c>
      <c r="I11" s="361">
        <f>+'Etat de résultat pré'!H13*-1</f>
        <v>16000.000000000002</v>
      </c>
    </row>
    <row r="12" spans="2:12" ht="15.75" thickBot="1">
      <c r="B12" s="359" t="s">
        <v>173</v>
      </c>
      <c r="C12" s="362"/>
      <c r="D12" s="362"/>
      <c r="E12" s="363">
        <f>+'Conditions d''expl prév'!G16</f>
        <v>-21090</v>
      </c>
      <c r="F12" s="363">
        <f>+'Conditions d''expl prév'!H16</f>
        <v>0</v>
      </c>
      <c r="G12" s="363">
        <f>+'Conditions d''expl prév'!I16</f>
        <v>0</v>
      </c>
      <c r="H12" s="363">
        <f>+'Conditions d''expl prév'!J16</f>
        <v>0</v>
      </c>
      <c r="I12" s="363"/>
    </row>
    <row r="13" spans="2:12" ht="16.5" thickTop="1" thickBot="1">
      <c r="B13" s="359" t="s">
        <v>205</v>
      </c>
      <c r="C13" s="362"/>
      <c r="D13" s="362"/>
      <c r="E13" s="363">
        <f>+DRCI!E13</f>
        <v>0</v>
      </c>
      <c r="F13" s="363">
        <f>+'dot aux amts et VCN'!E14</f>
        <v>5627</v>
      </c>
      <c r="G13" s="363">
        <f>+'dot aux amts et VCN'!F14</f>
        <v>31356</v>
      </c>
      <c r="H13" s="363">
        <f>+'dot aux amts et VCN'!G14</f>
        <v>0</v>
      </c>
      <c r="I13" s="363">
        <f>+'dot aux amts et VCN'!H14</f>
        <v>0</v>
      </c>
    </row>
    <row r="14" spans="2:12" ht="15.75" thickTop="1">
      <c r="B14" s="359" t="s">
        <v>198</v>
      </c>
      <c r="C14" s="360"/>
      <c r="D14" s="360"/>
      <c r="E14" s="361"/>
      <c r="F14" s="361"/>
      <c r="G14" s="361"/>
      <c r="H14" s="361"/>
      <c r="I14" s="361">
        <f>+'dot aux amts et VCN'!G67</f>
        <v>31271.400855499996</v>
      </c>
      <c r="L14" s="327"/>
    </row>
    <row r="15" spans="2:12" ht="15.75" thickBot="1">
      <c r="B15" s="355" t="s">
        <v>210</v>
      </c>
      <c r="C15" s="358"/>
      <c r="D15" s="358"/>
      <c r="E15" s="358">
        <f>+E9/E23</f>
        <v>26040.226719305145</v>
      </c>
      <c r="F15" s="358">
        <f t="shared" ref="F15:I15" si="1">+F9/F23</f>
        <v>56098.091499441703</v>
      </c>
      <c r="G15" s="358">
        <f t="shared" si="1"/>
        <v>80614.135102013781</v>
      </c>
      <c r="H15" s="358">
        <f t="shared" si="1"/>
        <v>160620.57145317248</v>
      </c>
      <c r="I15" s="358">
        <f t="shared" si="1"/>
        <v>225722.23680657483</v>
      </c>
    </row>
    <row r="16" spans="2:12" ht="16.5" thickTop="1" thickBot="1">
      <c r="B16" s="364" t="s">
        <v>209</v>
      </c>
      <c r="C16" s="391">
        <f>+C8</f>
        <v>87069</v>
      </c>
      <c r="D16" s="365"/>
      <c r="E16" s="389">
        <f>E15</f>
        <v>26040.226719305145</v>
      </c>
      <c r="F16" s="389">
        <f>E16+F15</f>
        <v>82138.318218746848</v>
      </c>
      <c r="G16" s="389">
        <f>+F16+G15</f>
        <v>162752.45332076063</v>
      </c>
      <c r="H16" s="389">
        <f>+G16+H15</f>
        <v>323373.02477393311</v>
      </c>
      <c r="I16" s="389">
        <f>+H16+I15</f>
        <v>549095.26158050797</v>
      </c>
    </row>
    <row r="17" spans="2:9" ht="16.5" thickTop="1" thickBot="1">
      <c r="B17" s="368" t="s">
        <v>206</v>
      </c>
      <c r="C17" s="366"/>
      <c r="D17" s="366"/>
      <c r="E17" s="367">
        <f>IF(E16&gt;$C$8,1,0)</f>
        <v>0</v>
      </c>
      <c r="F17" s="367">
        <f>IF(F16&gt;$C$8,(IF(E17=1,0,1)),0)</f>
        <v>0</v>
      </c>
      <c r="G17" s="367">
        <f>IF(G16&gt;$C$8,(IF(E17+F17=1,0,1)),0)</f>
        <v>1</v>
      </c>
      <c r="H17" s="367">
        <f>IF(H16&gt;$C$8,(IF(E17+F17+G17=1,0,1)),0)</f>
        <v>0</v>
      </c>
      <c r="I17" s="367">
        <f>IF(I16&gt;$C$8,(IF(E17+F17+G17+H17=1,0,1)),0)</f>
        <v>0</v>
      </c>
    </row>
    <row r="18" spans="2:9">
      <c r="B18" s="376" t="s">
        <v>194</v>
      </c>
      <c r="C18" s="368"/>
      <c r="D18" s="368"/>
      <c r="E18" s="369">
        <f>IF(E17=0,0,ROUNDDOWN(($C$8-D16)/E15*12,0))</f>
        <v>0</v>
      </c>
      <c r="F18" s="369">
        <f t="shared" ref="F18:I18" si="2">IF(F17=0,0,ROUNDDOWN(($C$8-E16)/F15*12,0))</f>
        <v>0</v>
      </c>
      <c r="G18" s="380">
        <f t="shared" si="2"/>
        <v>0</v>
      </c>
      <c r="H18" s="369">
        <f t="shared" si="2"/>
        <v>0</v>
      </c>
      <c r="I18" s="369">
        <f t="shared" si="2"/>
        <v>0</v>
      </c>
    </row>
    <row r="19" spans="2:9">
      <c r="B19" s="377" t="s">
        <v>195</v>
      </c>
      <c r="C19" s="368"/>
      <c r="D19" s="368"/>
      <c r="E19" s="370">
        <f>IF(E17=0,0,(((($C$8-D16)/E15)*12)-E18)*30)</f>
        <v>0</v>
      </c>
      <c r="F19" s="370">
        <f t="shared" ref="F19:I19" si="3">IF(F17=0,0,(((($C$8-E16)/F15)*12)-F18)*30)</f>
        <v>0</v>
      </c>
      <c r="G19" s="381">
        <f t="shared" si="3"/>
        <v>22.019034738819556</v>
      </c>
      <c r="H19" s="370">
        <f t="shared" si="3"/>
        <v>0</v>
      </c>
      <c r="I19" s="370">
        <f t="shared" si="3"/>
        <v>0</v>
      </c>
    </row>
    <row r="20" spans="2:9" ht="15.75" thickBot="1">
      <c r="B20" s="378" t="s">
        <v>196</v>
      </c>
      <c r="C20" s="368"/>
      <c r="D20" s="368"/>
      <c r="E20" s="367">
        <f>IF(E17=0,0,1-1)</f>
        <v>0</v>
      </c>
      <c r="F20" s="367">
        <f>IF(F17=0,0,2-1)</f>
        <v>0</v>
      </c>
      <c r="G20" s="382">
        <f>IF(G17=0,0,3-1)</f>
        <v>2</v>
      </c>
      <c r="H20" s="367">
        <f>IF(H17=0,0,4-1)</f>
        <v>0</v>
      </c>
      <c r="I20" s="367">
        <f>IF(I17=0,0,5-1)</f>
        <v>0</v>
      </c>
    </row>
    <row r="21" spans="2:9">
      <c r="B21" s="368"/>
      <c r="C21" s="368"/>
      <c r="D21" s="368"/>
      <c r="E21" s="367"/>
      <c r="F21" s="367"/>
      <c r="G21" s="367"/>
      <c r="H21" s="367"/>
      <c r="I21" s="371"/>
    </row>
    <row r="22" spans="2:9" ht="15.75" thickBot="1">
      <c r="B22" s="368"/>
      <c r="C22" s="368"/>
      <c r="D22" s="368"/>
      <c r="E22" s="367"/>
      <c r="F22" s="367"/>
      <c r="G22" s="367"/>
      <c r="H22" s="367"/>
      <c r="I22" s="371"/>
    </row>
    <row r="23" spans="2:9" ht="15.75" thickBot="1">
      <c r="B23" s="384" t="s">
        <v>212</v>
      </c>
      <c r="C23" s="385"/>
      <c r="D23" s="385"/>
      <c r="E23" s="386">
        <f>1+K3</f>
        <v>1.1299999999999999</v>
      </c>
      <c r="F23" s="386">
        <f>POWER(1+K3,2)</f>
        <v>1.2768999999999997</v>
      </c>
      <c r="G23" s="386">
        <f>POWER(1+K3,3)</f>
        <v>1.4428969999999994</v>
      </c>
      <c r="H23" s="386">
        <f>POWER(1+K3,4)</f>
        <v>1.6304736099999992</v>
      </c>
      <c r="I23" s="387">
        <f>POWER(1+K3,5)</f>
        <v>1.8424351792999989</v>
      </c>
    </row>
    <row r="24" spans="2:9">
      <c r="B24" s="368"/>
      <c r="C24" s="368"/>
      <c r="D24" s="368"/>
      <c r="E24" s="367"/>
      <c r="F24" s="367"/>
      <c r="G24" s="367"/>
      <c r="H24" s="367"/>
      <c r="I24" s="371"/>
    </row>
    <row r="25" spans="2:9">
      <c r="B25" s="368"/>
      <c r="C25" s="368"/>
      <c r="D25" s="368"/>
      <c r="E25" s="367"/>
      <c r="F25" s="367"/>
      <c r="G25" s="367"/>
      <c r="H25" s="367"/>
      <c r="I25" s="371"/>
    </row>
    <row r="26" spans="2:9">
      <c r="B26" s="368"/>
      <c r="C26" s="368"/>
      <c r="D26" s="368"/>
      <c r="E26" s="367"/>
      <c r="F26" s="367"/>
      <c r="G26" s="367"/>
      <c r="H26" s="367"/>
      <c r="I26" s="371"/>
    </row>
    <row r="27" spans="2:9">
      <c r="B27" s="368"/>
      <c r="C27" s="368"/>
      <c r="D27" s="368"/>
      <c r="E27" s="367"/>
      <c r="F27" s="367"/>
      <c r="G27" s="367"/>
      <c r="H27" s="367"/>
      <c r="I27" s="371"/>
    </row>
    <row r="28" spans="2:9">
      <c r="B28" s="368"/>
      <c r="C28" s="368"/>
      <c r="D28" s="368"/>
      <c r="E28" s="367"/>
      <c r="F28" s="367"/>
      <c r="G28" s="367"/>
      <c r="H28" s="367"/>
      <c r="I28" s="371"/>
    </row>
    <row r="29" spans="2:9">
      <c r="B29" s="368"/>
      <c r="C29" s="368"/>
      <c r="D29" s="368"/>
      <c r="E29" s="367"/>
      <c r="F29" s="367"/>
      <c r="G29" s="367"/>
      <c r="H29" s="367"/>
      <c r="I29" s="371"/>
    </row>
    <row r="30" spans="2:9">
      <c r="B30" s="368"/>
      <c r="C30" s="368"/>
      <c r="D30" s="368"/>
      <c r="E30" s="367"/>
      <c r="F30" s="367"/>
      <c r="G30" s="367"/>
      <c r="H30" s="367"/>
      <c r="I30" s="371"/>
    </row>
    <row r="31" spans="2:9">
      <c r="B31" s="368"/>
      <c r="C31" s="368"/>
      <c r="D31" s="368"/>
      <c r="E31" s="367"/>
      <c r="F31" s="367"/>
      <c r="G31" s="367"/>
      <c r="H31" s="367"/>
      <c r="I31" s="371"/>
    </row>
    <row r="32" spans="2:9">
      <c r="B32" s="368"/>
      <c r="C32" s="368"/>
      <c r="D32" s="368"/>
      <c r="E32" s="367"/>
      <c r="F32" s="367"/>
      <c r="G32" s="367"/>
      <c r="H32" s="367"/>
      <c r="I32" s="371"/>
    </row>
    <row r="33" spans="2:9">
      <c r="B33" s="368"/>
      <c r="C33" s="368"/>
      <c r="D33" s="368"/>
      <c r="E33" s="367"/>
      <c r="F33" s="367"/>
      <c r="G33" s="367"/>
      <c r="H33" s="367"/>
      <c r="I33" s="371"/>
    </row>
    <row r="34" spans="2:9">
      <c r="B34" s="368"/>
      <c r="C34" s="368"/>
      <c r="D34" s="368"/>
      <c r="E34" s="367"/>
      <c r="F34" s="367"/>
      <c r="G34" s="367"/>
      <c r="H34" s="367"/>
      <c r="I34" s="371"/>
    </row>
    <row r="35" spans="2:9">
      <c r="B35" s="368"/>
      <c r="C35" s="368"/>
      <c r="D35" s="368"/>
      <c r="E35" s="367"/>
      <c r="F35" s="367"/>
      <c r="G35" s="367"/>
      <c r="H35" s="367"/>
      <c r="I35" s="371"/>
    </row>
  </sheetData>
  <mergeCells count="1">
    <mergeCell ref="B6:I6"/>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sheetPr published="0"/>
  <dimension ref="B3:K31"/>
  <sheetViews>
    <sheetView workbookViewId="0">
      <selection activeCell="D14" sqref="D14"/>
    </sheetView>
  </sheetViews>
  <sheetFormatPr baseColWidth="10" defaultRowHeight="15"/>
  <cols>
    <col min="2" max="2" width="31.7109375" bestFit="1" customWidth="1"/>
    <col min="9" max="9" width="22.28515625" bestFit="1" customWidth="1"/>
  </cols>
  <sheetData>
    <row r="3" spans="2:11" ht="16.5">
      <c r="B3" s="346" t="s">
        <v>214</v>
      </c>
      <c r="C3" s="347"/>
      <c r="D3" s="348"/>
      <c r="E3" s="349"/>
      <c r="F3" s="348"/>
      <c r="G3" s="348"/>
      <c r="H3" s="348"/>
      <c r="I3" s="328" t="s">
        <v>211</v>
      </c>
      <c r="J3" s="383">
        <f>+'DRCI actualisé'!K3</f>
        <v>0.13</v>
      </c>
    </row>
    <row r="4" spans="2:11">
      <c r="B4" s="347"/>
      <c r="C4" s="347"/>
      <c r="D4" s="348"/>
      <c r="E4" s="348"/>
      <c r="F4" s="348"/>
      <c r="G4" s="350"/>
      <c r="H4" s="348"/>
    </row>
    <row r="5" spans="2:11">
      <c r="B5" s="351"/>
      <c r="C5" s="347"/>
      <c r="D5" s="348"/>
      <c r="E5" s="348"/>
      <c r="F5" s="348"/>
      <c r="G5" s="350"/>
      <c r="H5" s="348"/>
    </row>
    <row r="6" spans="2:11" ht="15.75" thickBot="1">
      <c r="B6" s="741"/>
      <c r="C6" s="742"/>
      <c r="D6" s="742"/>
      <c r="E6" s="742"/>
      <c r="F6" s="742"/>
      <c r="G6" s="742"/>
      <c r="H6" s="743"/>
    </row>
    <row r="7" spans="2:11" ht="16.5" thickTop="1" thickBot="1">
      <c r="B7" s="352" t="s">
        <v>127</v>
      </c>
      <c r="C7" s="353"/>
      <c r="D7" s="354" t="s">
        <v>200</v>
      </c>
      <c r="E7" s="354" t="s">
        <v>201</v>
      </c>
      <c r="F7" s="354" t="s">
        <v>202</v>
      </c>
      <c r="G7" s="354" t="s">
        <v>203</v>
      </c>
      <c r="H7" s="354" t="s">
        <v>204</v>
      </c>
    </row>
    <row r="8" spans="2:11" ht="15.75" thickTop="1">
      <c r="B8" s="355" t="s">
        <v>191</v>
      </c>
      <c r="C8" s="356">
        <f>+Investissement!F71</f>
        <v>87069</v>
      </c>
      <c r="D8" s="348"/>
      <c r="E8" s="357"/>
      <c r="F8" s="357"/>
      <c r="G8" s="357"/>
      <c r="H8" s="357"/>
      <c r="I8" s="379"/>
    </row>
    <row r="9" spans="2:11">
      <c r="B9" s="237" t="s">
        <v>197</v>
      </c>
      <c r="C9" s="388">
        <f>C8*-1</f>
        <v>-87069</v>
      </c>
      <c r="D9" s="388">
        <f>D10+D11-D12-D13</f>
        <v>29425.45619281481</v>
      </c>
      <c r="E9" s="388">
        <f t="shared" ref="E9:G9" si="0">E10+E11-E12-E13</f>
        <v>71631.653035637093</v>
      </c>
      <c r="F9" s="388">
        <f t="shared" si="0"/>
        <v>116317.89369629032</v>
      </c>
      <c r="G9" s="388">
        <f t="shared" si="0"/>
        <v>261887.60297751697</v>
      </c>
      <c r="H9" s="388">
        <f>H10+H11-H12-H13+H14</f>
        <v>415878.5898427185</v>
      </c>
      <c r="I9" s="393"/>
    </row>
    <row r="10" spans="2:11">
      <c r="B10" s="359" t="s">
        <v>160</v>
      </c>
      <c r="C10" s="360"/>
      <c r="D10" s="361">
        <f>+'Etat de résultat pré'!D18</f>
        <v>-4386.27688868519</v>
      </c>
      <c r="E10" s="361">
        <f>+'Etat de résultat pré'!E18</f>
        <v>64536.919954137098</v>
      </c>
      <c r="F10" s="361">
        <f>+'Etat de résultat pré'!F18</f>
        <v>133426.76071479032</v>
      </c>
      <c r="G10" s="361">
        <f>+'Etat de résultat pré'!G18</f>
        <v>245887.60297751697</v>
      </c>
      <c r="H10" s="361">
        <f>+'Etat de résultat pré'!H18</f>
        <v>368607.18898721848</v>
      </c>
    </row>
    <row r="11" spans="2:11">
      <c r="B11" s="359" t="s">
        <v>282</v>
      </c>
      <c r="C11" s="360"/>
      <c r="D11" s="361">
        <f>+'Etat de résultat pré'!D13*-1</f>
        <v>12721.733081499999</v>
      </c>
      <c r="E11" s="361">
        <f>+'Etat de résultat pré'!E13*-1</f>
        <v>12721.733081499999</v>
      </c>
      <c r="F11" s="361">
        <f>+'Etat de résultat pré'!F13*-1</f>
        <v>14247.132981500001</v>
      </c>
      <c r="G11" s="361">
        <f>+'Etat de résultat pré'!G13*-1</f>
        <v>16000.000000000002</v>
      </c>
      <c r="H11" s="361">
        <f>+'Etat de résultat pré'!H13*-1</f>
        <v>16000.000000000002</v>
      </c>
    </row>
    <row r="12" spans="2:11" ht="15.75" thickBot="1">
      <c r="B12" s="359" t="s">
        <v>173</v>
      </c>
      <c r="C12" s="362"/>
      <c r="D12" s="363">
        <f>+'Conditions d''expl prév'!G16</f>
        <v>-21090</v>
      </c>
      <c r="E12" s="363">
        <f>+'Conditions d''expl prév'!H16</f>
        <v>0</v>
      </c>
      <c r="F12" s="363">
        <f>+'Conditions d''expl prév'!I16</f>
        <v>0</v>
      </c>
      <c r="G12" s="363">
        <f>+'Conditions d''expl prév'!J16</f>
        <v>0</v>
      </c>
      <c r="H12" s="363"/>
    </row>
    <row r="13" spans="2:11" ht="16.5" thickTop="1" thickBot="1">
      <c r="B13" s="359" t="s">
        <v>205</v>
      </c>
      <c r="C13" s="362"/>
      <c r="D13" s="363">
        <f>+'DRCI actualisé'!E13</f>
        <v>0</v>
      </c>
      <c r="E13" s="363">
        <f>+'dot aux amts et VCN'!E14</f>
        <v>5627</v>
      </c>
      <c r="F13" s="363">
        <f>+'dot aux amts et VCN'!F14</f>
        <v>31356</v>
      </c>
      <c r="G13" s="363">
        <f>+'dot aux amts et VCN'!G14</f>
        <v>0</v>
      </c>
      <c r="H13" s="363">
        <f>+'dot aux amts et VCN'!H14</f>
        <v>0</v>
      </c>
    </row>
    <row r="14" spans="2:11" ht="15.75" thickTop="1">
      <c r="B14" s="359" t="s">
        <v>198</v>
      </c>
      <c r="C14" s="360"/>
      <c r="D14" s="361"/>
      <c r="E14" s="361"/>
      <c r="F14" s="361"/>
      <c r="G14" s="361"/>
      <c r="H14" s="361">
        <f>+'dot aux amts et VCN'!G67</f>
        <v>31271.400855499996</v>
      </c>
      <c r="K14" s="327"/>
    </row>
    <row r="15" spans="2:11" ht="15.75" thickBot="1">
      <c r="B15" s="355" t="s">
        <v>210</v>
      </c>
      <c r="C15" s="358"/>
      <c r="D15" s="358">
        <f>+D9/D19</f>
        <v>26040.226719305145</v>
      </c>
      <c r="E15" s="358">
        <f>+E9/E19</f>
        <v>56098.091499441703</v>
      </c>
      <c r="F15" s="358">
        <f>+F9/F19</f>
        <v>80614.135102013781</v>
      </c>
      <c r="G15" s="358">
        <f>+G9/G19</f>
        <v>160620.57145317248</v>
      </c>
      <c r="H15" s="358">
        <f>+H9/H19</f>
        <v>225722.23680657483</v>
      </c>
    </row>
    <row r="16" spans="2:11" ht="16.5" thickTop="1" thickBot="1">
      <c r="B16" s="364" t="s">
        <v>209</v>
      </c>
      <c r="C16" s="365"/>
      <c r="D16" s="389">
        <f>D15</f>
        <v>26040.226719305145</v>
      </c>
      <c r="E16" s="389">
        <f>D16+E15</f>
        <v>82138.318218746848</v>
      </c>
      <c r="F16" s="389">
        <f>+E16+F15</f>
        <v>162752.45332076063</v>
      </c>
      <c r="G16" s="389">
        <f>+F16+G15</f>
        <v>323373.02477393311</v>
      </c>
      <c r="H16" s="389">
        <f>+G16+H15</f>
        <v>549095.26158050797</v>
      </c>
    </row>
    <row r="17" spans="2:8" ht="15.75" thickTop="1">
      <c r="B17" s="368"/>
      <c r="C17" s="368"/>
      <c r="D17" s="367"/>
      <c r="E17" s="367"/>
      <c r="F17" s="367"/>
      <c r="G17" s="367"/>
      <c r="H17" s="371"/>
    </row>
    <row r="18" spans="2:8">
      <c r="B18" s="368"/>
      <c r="C18" s="368"/>
      <c r="D18" s="367"/>
      <c r="E18" s="367"/>
      <c r="F18" s="367"/>
      <c r="G18" s="367"/>
      <c r="H18" s="371"/>
    </row>
    <row r="19" spans="2:8">
      <c r="B19" s="744" t="s">
        <v>297</v>
      </c>
      <c r="C19" s="745"/>
      <c r="D19" s="499">
        <f>1+J3</f>
        <v>1.1299999999999999</v>
      </c>
      <c r="E19" s="499">
        <f>POWER(1+J3,2)</f>
        <v>1.2768999999999997</v>
      </c>
      <c r="F19" s="499">
        <f>POWER(1+J3,3)</f>
        <v>1.4428969999999994</v>
      </c>
      <c r="G19" s="499">
        <f>POWER(1+J3,4)</f>
        <v>1.6304736099999992</v>
      </c>
      <c r="H19" s="499">
        <f>POWER(1+J3,5)</f>
        <v>1.8424351792999989</v>
      </c>
    </row>
    <row r="20" spans="2:8" ht="15.75" thickBot="1">
      <c r="B20" s="368"/>
      <c r="C20" s="368"/>
      <c r="D20" s="367"/>
      <c r="E20" s="367"/>
      <c r="F20" s="367"/>
      <c r="G20" s="367"/>
      <c r="H20" s="371"/>
    </row>
    <row r="21" spans="2:8" ht="15.75" thickBot="1">
      <c r="B21" s="384" t="s">
        <v>199</v>
      </c>
      <c r="C21" s="394">
        <f>IRR(C9:H9)</f>
        <v>0.91510356594946773</v>
      </c>
      <c r="D21" s="367"/>
      <c r="E21" s="367"/>
      <c r="F21" s="367"/>
      <c r="G21" s="367"/>
      <c r="H21" s="371"/>
    </row>
    <row r="22" spans="2:8" ht="15.75" thickBot="1">
      <c r="B22" s="368"/>
      <c r="C22" s="368"/>
      <c r="D22" s="367"/>
      <c r="E22" s="367"/>
      <c r="F22" s="367"/>
      <c r="G22" s="367"/>
      <c r="H22" s="371"/>
    </row>
    <row r="23" spans="2:8" ht="15.75" thickBot="1">
      <c r="B23" s="384" t="s">
        <v>213</v>
      </c>
      <c r="C23" s="390">
        <f>+H16-C8</f>
        <v>462026.26158050797</v>
      </c>
      <c r="D23" s="367"/>
      <c r="E23" s="367"/>
      <c r="F23" s="367"/>
      <c r="G23" s="367"/>
      <c r="H23" s="371"/>
    </row>
    <row r="24" spans="2:8">
      <c r="B24" s="368"/>
      <c r="C24" s="368"/>
      <c r="D24" s="367"/>
      <c r="E24" s="367"/>
      <c r="F24" s="367"/>
      <c r="G24" s="367"/>
      <c r="H24" s="371"/>
    </row>
    <row r="25" spans="2:8">
      <c r="B25" s="368"/>
      <c r="C25" s="368"/>
      <c r="D25" s="367"/>
      <c r="E25" s="367"/>
      <c r="F25" s="367"/>
      <c r="G25" s="367"/>
      <c r="H25" s="371"/>
    </row>
    <row r="26" spans="2:8">
      <c r="B26" s="368"/>
      <c r="C26" s="368"/>
      <c r="D26" s="367"/>
      <c r="E26" s="367"/>
      <c r="F26" s="367"/>
      <c r="G26" s="367"/>
      <c r="H26" s="371"/>
    </row>
    <row r="27" spans="2:8">
      <c r="B27" s="368"/>
      <c r="C27" s="368"/>
      <c r="D27" s="367"/>
      <c r="E27" s="367"/>
      <c r="F27" s="367"/>
      <c r="G27" s="367"/>
      <c r="H27" s="371"/>
    </row>
    <row r="28" spans="2:8">
      <c r="B28" s="368"/>
      <c r="C28" s="368"/>
      <c r="D28" s="367"/>
      <c r="E28" s="367"/>
      <c r="F28" s="367"/>
      <c r="G28" s="367"/>
      <c r="H28" s="371"/>
    </row>
    <row r="29" spans="2:8">
      <c r="B29" s="368"/>
      <c r="C29" s="368"/>
      <c r="D29" s="367"/>
      <c r="E29" s="367"/>
      <c r="F29" s="367"/>
      <c r="G29" s="367"/>
      <c r="H29" s="371"/>
    </row>
    <row r="30" spans="2:8">
      <c r="B30" s="368"/>
      <c r="C30" s="368"/>
      <c r="D30" s="367"/>
      <c r="E30" s="367"/>
      <c r="F30" s="367"/>
      <c r="G30" s="367"/>
      <c r="H30" s="371"/>
    </row>
    <row r="31" spans="2:8">
      <c r="B31" s="368"/>
      <c r="C31" s="368"/>
      <c r="D31" s="367"/>
      <c r="E31" s="367"/>
      <c r="F31" s="367"/>
      <c r="G31" s="367"/>
      <c r="H31" s="371"/>
    </row>
  </sheetData>
  <mergeCells count="2">
    <mergeCell ref="B6:H6"/>
    <mergeCell ref="B19:C19"/>
  </mergeCells>
  <pageMargins left="0.7" right="0.7" top="0.75" bottom="0.75" header="0.3" footer="0.3"/>
</worksheet>
</file>

<file path=xl/worksheets/sheet18.xml><?xml version="1.0" encoding="utf-8"?>
<worksheet xmlns="http://schemas.openxmlformats.org/spreadsheetml/2006/main" xmlns:r="http://schemas.openxmlformats.org/officeDocument/2006/relationships">
  <sheetPr published="0"/>
  <dimension ref="A1:U179"/>
  <sheetViews>
    <sheetView topLeftCell="A13" workbookViewId="0">
      <selection activeCell="H26" sqref="H26"/>
    </sheetView>
  </sheetViews>
  <sheetFormatPr baseColWidth="10" defaultRowHeight="15"/>
  <cols>
    <col min="3" max="3" width="12.7109375" bestFit="1" customWidth="1"/>
    <col min="4" max="7" width="12" bestFit="1" customWidth="1"/>
    <col min="8" max="8" width="29.42578125" bestFit="1" customWidth="1"/>
    <col min="9" max="9" width="5.42578125" bestFit="1" customWidth="1"/>
    <col min="10" max="12" width="5.7109375" bestFit="1" customWidth="1"/>
    <col min="13" max="13" width="8.140625" bestFit="1" customWidth="1"/>
    <col min="15" max="15" width="21" bestFit="1" customWidth="1"/>
    <col min="17" max="17" width="28.42578125" bestFit="1" customWidth="1"/>
  </cols>
  <sheetData>
    <row r="1" spans="1:21">
      <c r="A1" s="430"/>
      <c r="B1" s="430"/>
      <c r="C1" s="430"/>
      <c r="D1" s="430"/>
      <c r="E1" s="430"/>
      <c r="F1" s="430"/>
      <c r="G1" s="430"/>
      <c r="H1" s="430"/>
      <c r="I1" s="430"/>
      <c r="J1" s="430"/>
      <c r="K1" s="430"/>
      <c r="L1" s="430"/>
      <c r="M1" s="430"/>
      <c r="N1" s="430"/>
      <c r="O1" s="430"/>
    </row>
    <row r="2" spans="1:21" ht="33" customHeight="1">
      <c r="A2" s="430"/>
      <c r="B2" s="746" t="s">
        <v>244</v>
      </c>
      <c r="C2" s="747"/>
      <c r="D2" s="747"/>
      <c r="E2" s="747"/>
      <c r="F2" s="747"/>
      <c r="G2" s="747"/>
      <c r="H2" s="747"/>
      <c r="I2" s="747"/>
      <c r="J2" s="747"/>
      <c r="K2" s="747"/>
      <c r="L2" s="747"/>
      <c r="M2" s="747"/>
      <c r="N2" s="430"/>
      <c r="O2" s="430"/>
      <c r="P2" s="430"/>
      <c r="Q2" s="430"/>
      <c r="R2" s="430"/>
      <c r="S2" s="430"/>
      <c r="T2" s="430"/>
      <c r="U2" s="430"/>
    </row>
    <row r="3" spans="1:21">
      <c r="A3" s="430"/>
      <c r="B3" s="442"/>
      <c r="C3" s="443" t="s">
        <v>253</v>
      </c>
      <c r="D3" s="443" t="s">
        <v>254</v>
      </c>
      <c r="E3" s="443" t="s">
        <v>255</v>
      </c>
      <c r="F3" s="443" t="s">
        <v>256</v>
      </c>
      <c r="G3" s="445" t="s">
        <v>257</v>
      </c>
      <c r="H3" s="444"/>
      <c r="I3" s="443" t="s">
        <v>253</v>
      </c>
      <c r="J3" s="443" t="s">
        <v>254</v>
      </c>
      <c r="K3" s="443" t="s">
        <v>255</v>
      </c>
      <c r="L3" s="443" t="s">
        <v>256</v>
      </c>
      <c r="M3" s="445" t="s">
        <v>257</v>
      </c>
      <c r="N3" s="430"/>
      <c r="O3" s="430"/>
      <c r="P3" s="430"/>
      <c r="Q3" s="430"/>
      <c r="R3" s="430"/>
      <c r="S3" s="430"/>
      <c r="T3" s="430"/>
      <c r="U3" s="430"/>
    </row>
    <row r="4" spans="1:21" ht="16.5">
      <c r="A4" s="430"/>
      <c r="B4" s="450" t="s">
        <v>215</v>
      </c>
      <c r="C4" s="431"/>
      <c r="D4" s="431"/>
      <c r="E4" s="431"/>
      <c r="F4" s="431"/>
      <c r="G4" s="432"/>
      <c r="H4" s="474" t="s">
        <v>258</v>
      </c>
      <c r="I4" s="475"/>
      <c r="J4" s="475"/>
      <c r="K4" s="475"/>
      <c r="L4" s="475"/>
      <c r="M4" s="476"/>
      <c r="N4" s="430"/>
      <c r="O4" s="453" t="s">
        <v>246</v>
      </c>
      <c r="P4" s="454">
        <v>0.05</v>
      </c>
      <c r="Q4" s="453" t="s">
        <v>404</v>
      </c>
      <c r="R4" s="430"/>
      <c r="S4" s="430"/>
      <c r="T4" s="430"/>
      <c r="U4" s="430"/>
    </row>
    <row r="5" spans="1:21" ht="27">
      <c r="A5" s="430"/>
      <c r="B5" s="433" t="s">
        <v>216</v>
      </c>
      <c r="C5" s="397"/>
      <c r="D5" s="397"/>
      <c r="E5" s="397"/>
      <c r="F5" s="397"/>
      <c r="G5" s="434"/>
      <c r="H5" s="435" t="s">
        <v>301</v>
      </c>
      <c r="I5" s="399">
        <f>'Schéma de financement'!C24</f>
        <v>26120.7</v>
      </c>
      <c r="J5" s="399">
        <f>I5</f>
        <v>26120.7</v>
      </c>
      <c r="K5" s="399">
        <f t="shared" ref="K5:M5" si="0">J5</f>
        <v>26120.7</v>
      </c>
      <c r="L5" s="399">
        <f t="shared" si="0"/>
        <v>26120.7</v>
      </c>
      <c r="M5" s="436">
        <f t="shared" si="0"/>
        <v>26120.7</v>
      </c>
      <c r="N5" s="430"/>
      <c r="O5" s="453" t="s">
        <v>402</v>
      </c>
      <c r="P5" s="454">
        <v>0.1</v>
      </c>
      <c r="Q5" s="453" t="s">
        <v>245</v>
      </c>
      <c r="R5" s="430"/>
      <c r="S5" s="430"/>
      <c r="T5" s="430"/>
      <c r="U5" s="430"/>
    </row>
    <row r="6" spans="1:21">
      <c r="A6" s="430"/>
      <c r="B6" s="451"/>
      <c r="C6" s="163"/>
      <c r="D6" s="163"/>
      <c r="E6" s="163"/>
      <c r="F6" s="163"/>
      <c r="G6" s="452"/>
      <c r="H6" s="435" t="s">
        <v>231</v>
      </c>
      <c r="I6" s="399">
        <v>0</v>
      </c>
      <c r="J6" s="399">
        <f>+IF((I7+I8)&gt;0,(IF((I7+I8)*$P$4&lt;J5*$P$5,(I7+I8)*$P$4,$P$5*J5)),0)</f>
        <v>0</v>
      </c>
      <c r="K6" s="399">
        <f>+IF((J7+J8)&gt;0,(IF(J6+(J7+J8)*$P$4&lt;K5*$P$5,(J7+J8)*$P$4,$P$5*K5)),0)</f>
        <v>2612.0700000000002</v>
      </c>
      <c r="L6" s="399">
        <f>+IF((K7+K8)&gt;0,(IF(K6+(K7+K8)*$P$4&lt;L5*$P$5,(K7+K8)*$P$4,$P$5*L5)),0)</f>
        <v>2612.0700000000002</v>
      </c>
      <c r="M6" s="436">
        <f>+IF((L7+L8)&gt;0,(IF(L6+(L7+L8)*$P$4&lt;M5*$P$5,(L7+L8)*$P$4,$P$5*M5)),0)</f>
        <v>2612.0700000000002</v>
      </c>
      <c r="N6" s="430"/>
      <c r="O6" s="430"/>
      <c r="P6" s="430"/>
      <c r="Q6" s="430"/>
      <c r="R6" s="430"/>
      <c r="S6" s="430"/>
      <c r="T6" s="430"/>
      <c r="U6" s="430"/>
    </row>
    <row r="7" spans="1:21" ht="40.5">
      <c r="A7" s="430"/>
      <c r="B7" s="438" t="s">
        <v>217</v>
      </c>
      <c r="C7" s="398">
        <f>'dot aux amts et VCN'!C40</f>
        <v>0</v>
      </c>
      <c r="D7" s="398">
        <f>'dot aux amts et VCN'!D40</f>
        <v>0</v>
      </c>
      <c r="E7" s="398">
        <f>'dot aux amts et VCN'!E40</f>
        <v>0</v>
      </c>
      <c r="F7" s="398">
        <f>'dot aux amts et VCN'!F40</f>
        <v>0</v>
      </c>
      <c r="G7" s="446">
        <f>'dot aux amts et VCN'!G40</f>
        <v>0</v>
      </c>
      <c r="H7" s="435" t="s">
        <v>232</v>
      </c>
      <c r="I7" s="399">
        <v>0</v>
      </c>
      <c r="J7" s="399">
        <f>I8-J6</f>
        <v>-4386.27688868519</v>
      </c>
      <c r="K7" s="399">
        <f>J7+J8-K6+J6</f>
        <v>57538.573065451907</v>
      </c>
      <c r="L7" s="399">
        <f>K7+K8-L6+K6</f>
        <v>190965.33378024222</v>
      </c>
      <c r="M7" s="436">
        <f>L7+L8-M6+L6</f>
        <v>436852.93675775919</v>
      </c>
      <c r="N7" s="430"/>
      <c r="O7" s="430"/>
      <c r="P7" s="430"/>
      <c r="Q7" s="430"/>
      <c r="R7" s="430"/>
      <c r="S7" s="430"/>
      <c r="T7" s="430"/>
      <c r="U7" s="430"/>
    </row>
    <row r="8" spans="1:21" ht="27">
      <c r="A8" s="430"/>
      <c r="B8" s="438" t="s">
        <v>218</v>
      </c>
      <c r="C8" s="399">
        <f>'dot aux amts et VCN'!C49</f>
        <v>51257.266918499998</v>
      </c>
      <c r="D8" s="399">
        <f>'dot aux amts et VCN'!D49</f>
        <v>39535.533836999995</v>
      </c>
      <c r="E8" s="399">
        <f>'dot aux amts et VCN'!E49</f>
        <v>31915.400855499996</v>
      </c>
      <c r="F8" s="399">
        <f>'dot aux amts et VCN'!F49</f>
        <v>47271.400855499996</v>
      </c>
      <c r="G8" s="436">
        <f>'dot aux amts et VCN'!G49</f>
        <v>31271.400855499996</v>
      </c>
      <c r="H8" s="435" t="s">
        <v>160</v>
      </c>
      <c r="I8" s="399">
        <f>'Rentabilité prévisionnelle'!D10</f>
        <v>-4386.27688868519</v>
      </c>
      <c r="J8" s="399">
        <f>'Rentabilité prévisionnelle'!E10</f>
        <v>64536.919954137098</v>
      </c>
      <c r="K8" s="399">
        <f>'Rentabilité prévisionnelle'!F10</f>
        <v>133426.76071479032</v>
      </c>
      <c r="L8" s="399">
        <f>'Rentabilité prévisionnelle'!G10</f>
        <v>245887.60297751697</v>
      </c>
      <c r="M8" s="436">
        <f>'Rentabilité prévisionnelle'!H10</f>
        <v>368607.18898721848</v>
      </c>
      <c r="N8" s="430"/>
      <c r="O8" s="430"/>
      <c r="P8" s="430"/>
      <c r="Q8" s="430"/>
      <c r="R8" s="430"/>
      <c r="S8" s="430"/>
      <c r="T8" s="430"/>
      <c r="U8" s="430"/>
    </row>
    <row r="9" spans="1:21" ht="27">
      <c r="A9" s="430"/>
      <c r="B9" s="438" t="s">
        <v>448</v>
      </c>
      <c r="C9" s="399">
        <f>'dot aux amts et VCN'!C58</f>
        <v>2000</v>
      </c>
      <c r="D9" s="399">
        <f>'dot aux amts et VCN'!D58</f>
        <v>1000</v>
      </c>
      <c r="E9" s="399">
        <f>'dot aux amts et VCN'!E58</f>
        <v>0</v>
      </c>
      <c r="F9" s="399">
        <f>'dot aux amts et VCN'!F58</f>
        <v>0</v>
      </c>
      <c r="G9" s="399">
        <f>'dot aux amts et VCN'!G58</f>
        <v>0</v>
      </c>
      <c r="H9" s="435"/>
      <c r="I9" s="399"/>
      <c r="J9" s="399"/>
      <c r="K9" s="399"/>
      <c r="L9" s="399"/>
      <c r="M9" s="436"/>
      <c r="N9" s="430"/>
      <c r="O9" s="430"/>
      <c r="P9" s="430"/>
      <c r="Q9" s="430"/>
      <c r="R9" s="430"/>
      <c r="S9" s="430"/>
      <c r="T9" s="430"/>
      <c r="U9" s="430"/>
    </row>
    <row r="10" spans="1:21" ht="27">
      <c r="A10" s="430"/>
      <c r="B10" s="433" t="s">
        <v>219</v>
      </c>
      <c r="C10" s="400">
        <f>SUM(C7:C9)</f>
        <v>53257.266918499998</v>
      </c>
      <c r="D10" s="400">
        <f t="shared" ref="D10:G10" si="1">SUM(D7:D9)</f>
        <v>40535.533836999995</v>
      </c>
      <c r="E10" s="400">
        <f t="shared" si="1"/>
        <v>31915.400855499996</v>
      </c>
      <c r="F10" s="400">
        <f t="shared" si="1"/>
        <v>47271.400855499996</v>
      </c>
      <c r="G10" s="400">
        <f t="shared" si="1"/>
        <v>31271.400855499996</v>
      </c>
      <c r="H10" s="433" t="s">
        <v>233</v>
      </c>
      <c r="I10" s="400">
        <f>SUM(I5:I8)</f>
        <v>21734.423111314813</v>
      </c>
      <c r="J10" s="400">
        <f>SUM(J5:J8)</f>
        <v>86271.343065451918</v>
      </c>
      <c r="K10" s="400">
        <f>SUM(K5:K8)</f>
        <v>219698.10378024221</v>
      </c>
      <c r="L10" s="400">
        <f>SUM(L5:L8)</f>
        <v>465585.70675775921</v>
      </c>
      <c r="M10" s="437">
        <f>SUM(M5:M8)</f>
        <v>834192.89574497775</v>
      </c>
      <c r="N10" s="430"/>
      <c r="O10" s="430"/>
      <c r="P10" s="430"/>
      <c r="Q10" s="430"/>
      <c r="R10" s="430"/>
      <c r="S10" s="430"/>
      <c r="T10" s="430"/>
      <c r="U10" s="430"/>
    </row>
    <row r="11" spans="1:21">
      <c r="A11" s="430"/>
      <c r="B11" s="451"/>
      <c r="C11" s="163"/>
      <c r="D11" s="163"/>
      <c r="E11" s="163"/>
      <c r="F11" s="163"/>
      <c r="G11" s="452"/>
      <c r="H11" s="433" t="s">
        <v>224</v>
      </c>
      <c r="I11" s="400"/>
      <c r="J11" s="400"/>
      <c r="K11" s="400"/>
      <c r="L11" s="400"/>
      <c r="M11" s="437"/>
      <c r="N11" s="430"/>
      <c r="O11" s="430"/>
      <c r="P11" s="430"/>
      <c r="Q11" s="430"/>
      <c r="R11" s="430"/>
      <c r="S11" s="430"/>
      <c r="T11" s="430"/>
      <c r="U11" s="430"/>
    </row>
    <row r="12" spans="1:21">
      <c r="A12" s="430"/>
      <c r="B12" s="433" t="s">
        <v>220</v>
      </c>
      <c r="C12" s="397"/>
      <c r="D12" s="397"/>
      <c r="E12" s="397"/>
      <c r="F12" s="397"/>
      <c r="G12" s="434"/>
      <c r="H12" s="433" t="s">
        <v>225</v>
      </c>
      <c r="I12" s="397"/>
      <c r="J12" s="397"/>
      <c r="K12" s="397"/>
      <c r="L12" s="397"/>
      <c r="M12" s="434"/>
      <c r="N12" s="430"/>
      <c r="O12" s="430"/>
      <c r="P12" s="430"/>
      <c r="Q12" s="430"/>
      <c r="R12" s="430"/>
      <c r="S12" s="430"/>
      <c r="T12" s="430"/>
      <c r="U12" s="430"/>
    </row>
    <row r="13" spans="1:21">
      <c r="A13" s="430"/>
      <c r="B13" s="451"/>
      <c r="C13" s="163"/>
      <c r="D13" s="163"/>
      <c r="E13" s="163"/>
      <c r="F13" s="163"/>
      <c r="G13" s="452"/>
      <c r="H13" s="435" t="s">
        <v>14</v>
      </c>
      <c r="I13" s="399">
        <f>+'Remb CMLT1'!F16+'Remb CMLT2'!F16+'Remb CMLT3'!F16</f>
        <v>38365.172421855124</v>
      </c>
      <c r="J13" s="399">
        <f>+'Remb CMLT1'!F17+'Remb CMLT2'!F17+'Remb CMLT3'!F17</f>
        <v>26205.433576477768</v>
      </c>
      <c r="K13" s="399">
        <f>+'Remb CMLT1'!F18+'Remb CMLT2'!F18+'Remb CMLT3'!F18</f>
        <v>13427.518378039813</v>
      </c>
      <c r="L13" s="399">
        <f>+'Remb CMLT1'!F19+'Remb CMLT2'!F19+'Remb CMLT3'!F19</f>
        <v>-2.1100277081131935E-10</v>
      </c>
      <c r="M13" s="436">
        <f>+'Remb CMLT1'!F20+'Remb CMLT2'!F20+'Remb CMLT3'!F20</f>
        <v>0</v>
      </c>
      <c r="N13" s="430"/>
      <c r="O13" s="430"/>
      <c r="P13" s="430"/>
      <c r="Q13" s="430"/>
      <c r="R13" s="430"/>
      <c r="S13" s="430"/>
      <c r="T13" s="430"/>
      <c r="U13" s="430"/>
    </row>
    <row r="14" spans="1:21">
      <c r="A14" s="430"/>
      <c r="B14" s="438"/>
      <c r="C14" s="399"/>
      <c r="D14" s="399"/>
      <c r="E14" s="399"/>
      <c r="F14" s="399"/>
      <c r="G14" s="436"/>
      <c r="H14" s="433" t="s">
        <v>226</v>
      </c>
      <c r="I14" s="400">
        <f t="shared" ref="I14:L14" si="2">SUM(I13)</f>
        <v>38365.172421855124</v>
      </c>
      <c r="J14" s="400">
        <f t="shared" si="2"/>
        <v>26205.433576477768</v>
      </c>
      <c r="K14" s="400">
        <f t="shared" si="2"/>
        <v>13427.518378039813</v>
      </c>
      <c r="L14" s="400">
        <f t="shared" si="2"/>
        <v>-2.1100277081131935E-10</v>
      </c>
      <c r="M14" s="437">
        <f>SUM(M13)</f>
        <v>0</v>
      </c>
      <c r="N14" s="430"/>
      <c r="O14" s="430"/>
      <c r="P14" s="430"/>
      <c r="Q14" s="430"/>
      <c r="R14" s="430"/>
      <c r="S14" s="430"/>
      <c r="T14" s="430"/>
      <c r="U14" s="430"/>
    </row>
    <row r="15" spans="1:21" ht="40.5">
      <c r="A15" s="430"/>
      <c r="B15" s="438" t="s">
        <v>221</v>
      </c>
      <c r="C15" s="399">
        <f>'Conditions d''expl prév'!F7</f>
        <v>31635</v>
      </c>
      <c r="D15" s="399">
        <f>'Conditions d''expl prév'!G7</f>
        <v>27866.666666666668</v>
      </c>
      <c r="E15" s="399">
        <f>'Conditions d''expl prév'!H7</f>
        <v>49748.333333333336</v>
      </c>
      <c r="F15" s="399">
        <f>'Conditions d''expl prév'!I7</f>
        <v>79740.625</v>
      </c>
      <c r="G15" s="436">
        <f>'Conditions d''expl prév'!J7</f>
        <v>112543.33333333333</v>
      </c>
      <c r="H15" s="433" t="s">
        <v>227</v>
      </c>
      <c r="I15" s="397"/>
      <c r="J15" s="397"/>
      <c r="K15" s="397"/>
      <c r="L15" s="397"/>
      <c r="M15" s="434"/>
      <c r="N15" s="430"/>
      <c r="O15" s="430"/>
      <c r="P15" s="430"/>
      <c r="Q15" s="430"/>
      <c r="R15" s="430"/>
      <c r="S15" s="430"/>
      <c r="T15" s="430"/>
      <c r="U15" s="430"/>
    </row>
    <row r="16" spans="1:21" ht="27">
      <c r="A16" s="430"/>
      <c r="B16" s="438" t="s">
        <v>168</v>
      </c>
      <c r="C16" s="399">
        <f>'Conditions d''expl prév'!F8</f>
        <v>10545</v>
      </c>
      <c r="D16" s="399">
        <f>'Conditions d''expl prév'!G8</f>
        <v>27866.666666666668</v>
      </c>
      <c r="E16" s="399">
        <f>'Conditions d''expl prév'!H8</f>
        <v>49748.333333333336</v>
      </c>
      <c r="F16" s="399">
        <f>'Conditions d''expl prév'!I8</f>
        <v>79740.625</v>
      </c>
      <c r="G16" s="436">
        <f>'Conditions d''expl prév'!J8</f>
        <v>112543.33333333333</v>
      </c>
      <c r="H16" s="438" t="s">
        <v>170</v>
      </c>
      <c r="I16" s="399">
        <f>'Conditions d''expl prév'!F12</f>
        <v>10545</v>
      </c>
      <c r="J16" s="399">
        <f>'Conditions d''expl prév'!G12</f>
        <v>27866.666666666668</v>
      </c>
      <c r="K16" s="399">
        <f>'Conditions d''expl prév'!H12</f>
        <v>49748.333333333336</v>
      </c>
      <c r="L16" s="399">
        <f>'Conditions d''expl prév'!I12</f>
        <v>79740.625</v>
      </c>
      <c r="M16" s="436">
        <f>'Conditions d''expl prév'!J12</f>
        <v>112543.33333333333</v>
      </c>
      <c r="N16" s="430"/>
      <c r="O16" s="430"/>
      <c r="P16" s="430"/>
      <c r="Q16" s="430"/>
      <c r="R16" s="430"/>
      <c r="S16" s="430"/>
      <c r="T16" s="430"/>
      <c r="U16" s="430"/>
    </row>
    <row r="17" spans="1:21" ht="42.75" customHeight="1">
      <c r="A17" s="430"/>
      <c r="B17" s="435" t="s">
        <v>259</v>
      </c>
      <c r="C17" s="399">
        <f>IF((I10+I14+I16+I17+I18)&gt;(C10+C14+C15+C16),(I10+I14+I16+I17+I18)-(C10+C14+C15+C16),0)</f>
        <v>0</v>
      </c>
      <c r="D17" s="399">
        <f t="shared" ref="D17:G17" si="3">IF((J10+J14+J16+J17+J18)&gt;(D10+D14+D15+D16),(J10+J14+J16+J17+J18)-(D10+D14+D15+D16),0)</f>
        <v>84100.981650307018</v>
      </c>
      <c r="E17" s="399">
        <f t="shared" si="3"/>
        <v>213988.13650121991</v>
      </c>
      <c r="F17" s="399">
        <f t="shared" si="3"/>
        <v>431741.82428029901</v>
      </c>
      <c r="G17" s="436">
        <f t="shared" si="3"/>
        <v>802921.49488947785</v>
      </c>
      <c r="H17" s="435" t="s">
        <v>171</v>
      </c>
      <c r="I17" s="399">
        <f>'Conditions d''expl prév'!F13</f>
        <v>10545</v>
      </c>
      <c r="J17" s="399">
        <f>'Conditions d''expl prév'!G13</f>
        <v>27866.666666666668</v>
      </c>
      <c r="K17" s="399">
        <f>'Conditions d''expl prév'!H13</f>
        <v>49748.333333333336</v>
      </c>
      <c r="L17" s="399">
        <f>'Conditions d''expl prév'!I13</f>
        <v>79740.625</v>
      </c>
      <c r="M17" s="436">
        <f>'Conditions d''expl prév'!J13</f>
        <v>112543.33333333333</v>
      </c>
      <c r="N17" s="430"/>
      <c r="O17" s="430"/>
      <c r="P17" s="430"/>
      <c r="Q17" s="430"/>
      <c r="R17" s="430"/>
      <c r="S17" s="430"/>
      <c r="T17" s="430"/>
      <c r="U17" s="430"/>
    </row>
    <row r="18" spans="1:21" ht="42.75" customHeight="1">
      <c r="A18" s="430"/>
      <c r="B18" s="433" t="s">
        <v>222</v>
      </c>
      <c r="C18" s="400">
        <f>SUM(C14:C17)</f>
        <v>42180</v>
      </c>
      <c r="D18" s="400">
        <f>SUM(D14:D17)</f>
        <v>139834.31498364036</v>
      </c>
      <c r="E18" s="400">
        <f>SUM(E14:E17)</f>
        <v>313484.80316788657</v>
      </c>
      <c r="F18" s="400">
        <f>SUM(F14:F17)</f>
        <v>591223.07428029901</v>
      </c>
      <c r="G18" s="437">
        <f>SUM(G14:G17)</f>
        <v>1028008.1615561445</v>
      </c>
      <c r="H18" s="435" t="s">
        <v>286</v>
      </c>
      <c r="I18" s="399">
        <f>+'Remb CMLT1'!E16+'Remb CMLT2'!E16+'Remb CMLT3'!E16</f>
        <v>11571.468936173113</v>
      </c>
      <c r="J18" s="399">
        <f>+'Remb CMLT1'!E17+'Remb CMLT2'!E17+'Remb CMLT3'!E17</f>
        <v>12159.738845377356</v>
      </c>
      <c r="K18" s="399">
        <f>+'Remb CMLT1'!E18+'Remb CMLT2'!E18+'Remb CMLT3'!E18</f>
        <v>12777.915198437955</v>
      </c>
      <c r="L18" s="399">
        <f>+'Remb CMLT1'!E19+'Remb CMLT2'!E19+'Remb CMLT3'!E19</f>
        <v>13427.518378040024</v>
      </c>
      <c r="M18" s="436">
        <f>+'Remb CMLT1'!E20+'Remb CMLT2'!E20+'Remb CMLT3'!E20</f>
        <v>0</v>
      </c>
      <c r="N18" s="430"/>
      <c r="O18" s="430"/>
      <c r="P18" s="430"/>
      <c r="Q18" s="430"/>
      <c r="R18" s="430"/>
      <c r="S18" s="430"/>
      <c r="T18" s="430"/>
      <c r="U18" s="430"/>
    </row>
    <row r="19" spans="1:21" ht="14.25" customHeight="1">
      <c r="A19" s="430"/>
      <c r="B19" s="451"/>
      <c r="C19" s="163"/>
      <c r="D19" s="163"/>
      <c r="E19" s="163"/>
      <c r="F19" s="163"/>
      <c r="G19" s="452"/>
      <c r="H19" s="482" t="s">
        <v>228</v>
      </c>
      <c r="I19" s="399">
        <f>IF((I10+I14+I16+I17+I18)&gt;(C10+C14+C15+C16),0,(C10+C14+C15+C16)-(I10+I14+I16+I17+I18))</f>
        <v>2676.2024491569464</v>
      </c>
      <c r="J19" s="399">
        <f t="shared" ref="J19:M19" si="4">IF((J10+J14+J16+J17+J18)&gt;(D10+D14+D15+D16),0,(D10+D14+D15+D16)-(J10+J14+J16+J17+J18))</f>
        <v>0</v>
      </c>
      <c r="K19" s="399">
        <f t="shared" si="4"/>
        <v>0</v>
      </c>
      <c r="L19" s="399">
        <f t="shared" si="4"/>
        <v>0</v>
      </c>
      <c r="M19" s="436">
        <f t="shared" si="4"/>
        <v>0</v>
      </c>
      <c r="N19" s="430"/>
      <c r="O19" s="430"/>
      <c r="P19" s="430"/>
      <c r="Q19" s="430"/>
      <c r="R19" s="430"/>
      <c r="S19" s="430"/>
      <c r="T19" s="430"/>
      <c r="U19" s="430"/>
    </row>
    <row r="20" spans="1:21" ht="13.5" customHeight="1">
      <c r="A20" s="430"/>
      <c r="B20" s="451"/>
      <c r="C20" s="163"/>
      <c r="D20" s="163"/>
      <c r="E20" s="163"/>
      <c r="F20" s="163"/>
      <c r="G20" s="452"/>
      <c r="H20" s="433" t="s">
        <v>229</v>
      </c>
      <c r="I20" s="400">
        <f>SUM(I16:I19)</f>
        <v>35337.671385330061</v>
      </c>
      <c r="J20" s="400">
        <f t="shared" ref="J20:M20" si="5">SUM(J16:J19)</f>
        <v>67893.072178710689</v>
      </c>
      <c r="K20" s="400">
        <f t="shared" si="5"/>
        <v>112274.58186510463</v>
      </c>
      <c r="L20" s="400">
        <f t="shared" si="5"/>
        <v>172908.76837804003</v>
      </c>
      <c r="M20" s="400">
        <f t="shared" si="5"/>
        <v>225086.66666666666</v>
      </c>
      <c r="N20" s="430"/>
      <c r="O20" s="430"/>
      <c r="P20" s="430"/>
      <c r="Q20" s="430"/>
      <c r="R20" s="430"/>
      <c r="S20" s="430"/>
      <c r="T20" s="430"/>
      <c r="U20" s="430"/>
    </row>
    <row r="21" spans="1:21" ht="15" customHeight="1" thickBot="1">
      <c r="A21" s="430"/>
      <c r="B21" s="451"/>
      <c r="C21" s="163"/>
      <c r="D21" s="163"/>
      <c r="E21" s="163"/>
      <c r="F21" s="163"/>
      <c r="G21" s="452"/>
      <c r="H21" s="433" t="s">
        <v>230</v>
      </c>
      <c r="I21" s="400">
        <f>+I14+I20</f>
        <v>73702.843807185185</v>
      </c>
      <c r="J21" s="400">
        <f t="shared" ref="J21:L21" si="6">+J14+J20</f>
        <v>94098.505755188453</v>
      </c>
      <c r="K21" s="400">
        <f t="shared" si="6"/>
        <v>125702.10024314444</v>
      </c>
      <c r="L21" s="400">
        <f t="shared" si="6"/>
        <v>172908.76837803982</v>
      </c>
      <c r="M21" s="437">
        <f>+M14+M20</f>
        <v>225086.66666666666</v>
      </c>
      <c r="N21" s="430"/>
      <c r="O21" s="430"/>
      <c r="P21" s="430"/>
      <c r="Q21" s="430"/>
      <c r="R21" s="430"/>
      <c r="S21" s="430"/>
      <c r="T21" s="430"/>
      <c r="U21" s="430"/>
    </row>
    <row r="22" spans="1:21" ht="15.75" customHeight="1">
      <c r="A22" s="430"/>
      <c r="B22" s="447" t="s">
        <v>223</v>
      </c>
      <c r="C22" s="448">
        <f>I22</f>
        <v>95437.266918499998</v>
      </c>
      <c r="D22" s="448">
        <f>J22</f>
        <v>180369.84882064036</v>
      </c>
      <c r="E22" s="448">
        <f>K22</f>
        <v>345400.20402338664</v>
      </c>
      <c r="F22" s="448">
        <f>L22</f>
        <v>638494.47513579903</v>
      </c>
      <c r="G22" s="449">
        <f>M22</f>
        <v>1059279.5624116445</v>
      </c>
      <c r="H22" s="439" t="s">
        <v>234</v>
      </c>
      <c r="I22" s="440">
        <f>I21+I10</f>
        <v>95437.266918499998</v>
      </c>
      <c r="J22" s="440">
        <f>J21+J10</f>
        <v>180369.84882064036</v>
      </c>
      <c r="K22" s="440">
        <f>K21+K10</f>
        <v>345400.20402338664</v>
      </c>
      <c r="L22" s="440">
        <f>L21+L10</f>
        <v>638494.47513579903</v>
      </c>
      <c r="M22" s="441">
        <f>M21+M10</f>
        <v>1059279.5624116445</v>
      </c>
      <c r="N22" s="430"/>
      <c r="O22" s="430"/>
      <c r="P22" s="430"/>
      <c r="Q22" s="430"/>
      <c r="R22" s="430"/>
      <c r="S22" s="430"/>
      <c r="T22" s="430"/>
      <c r="U22" s="430"/>
    </row>
    <row r="23" spans="1:21">
      <c r="A23" s="430"/>
      <c r="B23" s="430"/>
      <c r="C23" s="430"/>
      <c r="D23" s="430"/>
      <c r="E23" s="430"/>
      <c r="F23" s="430"/>
      <c r="G23" s="430"/>
      <c r="H23" s="430"/>
      <c r="I23" s="430"/>
      <c r="J23" s="430"/>
      <c r="K23" s="430"/>
      <c r="L23" s="430"/>
      <c r="M23" s="430"/>
      <c r="N23" s="430"/>
      <c r="O23" s="430"/>
      <c r="P23" s="430"/>
      <c r="Q23" s="430"/>
      <c r="R23" s="430"/>
      <c r="S23" s="430"/>
      <c r="T23" s="430"/>
      <c r="U23" s="430"/>
    </row>
    <row r="24" spans="1:21">
      <c r="A24" s="430"/>
      <c r="B24" s="430"/>
      <c r="C24" s="430"/>
      <c r="D24" s="430"/>
      <c r="E24" s="430"/>
      <c r="F24" s="430"/>
      <c r="G24" s="430"/>
      <c r="H24" s="430"/>
      <c r="I24" s="430"/>
      <c r="J24" s="430"/>
      <c r="K24" s="430"/>
      <c r="L24" s="430"/>
      <c r="M24" s="430"/>
      <c r="N24" s="430"/>
      <c r="O24" s="430"/>
      <c r="P24" s="430"/>
      <c r="Q24" s="430"/>
      <c r="R24" s="430"/>
      <c r="S24" s="430"/>
      <c r="T24" s="430"/>
      <c r="U24" s="430"/>
    </row>
    <row r="25" spans="1:21">
      <c r="A25" s="430"/>
      <c r="B25" s="430"/>
      <c r="C25" s="472"/>
      <c r="D25" s="472"/>
      <c r="E25" s="472"/>
      <c r="F25" s="472"/>
      <c r="G25" s="472"/>
      <c r="H25" s="430"/>
      <c r="I25" s="430"/>
      <c r="J25" s="430"/>
      <c r="K25" s="430"/>
      <c r="L25" s="430"/>
      <c r="M25" s="430"/>
      <c r="N25" s="430"/>
      <c r="O25" s="430"/>
      <c r="P25" s="430"/>
      <c r="Q25" s="430"/>
      <c r="R25" s="430"/>
      <c r="S25" s="430"/>
      <c r="T25" s="430"/>
      <c r="U25" s="430"/>
    </row>
    <row r="26" spans="1:21">
      <c r="A26" s="430"/>
      <c r="B26" s="430"/>
      <c r="C26" s="430"/>
      <c r="D26" s="430"/>
      <c r="E26" s="430"/>
      <c r="F26" s="430"/>
      <c r="G26" s="430"/>
      <c r="H26" s="430"/>
      <c r="I26" s="430"/>
      <c r="J26" s="430"/>
      <c r="K26" s="430"/>
      <c r="L26" s="430"/>
      <c r="M26" s="430"/>
      <c r="N26" s="430"/>
      <c r="O26" s="430"/>
      <c r="P26" s="430"/>
      <c r="Q26" s="430"/>
      <c r="R26" s="430"/>
      <c r="S26" s="430"/>
      <c r="T26" s="430"/>
      <c r="U26" s="430"/>
    </row>
    <row r="27" spans="1:21">
      <c r="A27" s="430"/>
      <c r="B27" s="430"/>
      <c r="C27" s="473"/>
      <c r="D27" s="473"/>
      <c r="E27" s="473"/>
      <c r="F27" s="473"/>
      <c r="G27" s="473"/>
      <c r="H27" s="430"/>
      <c r="I27" s="430"/>
      <c r="J27" s="430"/>
      <c r="K27" s="430"/>
      <c r="L27" s="430"/>
      <c r="M27" s="430"/>
      <c r="N27" s="430"/>
      <c r="O27" s="430"/>
      <c r="P27" s="430"/>
      <c r="Q27" s="430"/>
      <c r="R27" s="430"/>
      <c r="S27" s="430"/>
      <c r="T27" s="430"/>
      <c r="U27" s="430"/>
    </row>
    <row r="28" spans="1:21">
      <c r="A28" s="430"/>
      <c r="B28" s="430"/>
      <c r="C28" s="430"/>
      <c r="D28" s="430"/>
      <c r="E28" s="472"/>
      <c r="F28" s="472"/>
      <c r="G28" s="472"/>
      <c r="H28" s="430"/>
      <c r="I28" s="430"/>
      <c r="J28" s="430"/>
      <c r="K28" s="430"/>
      <c r="L28" s="430"/>
      <c r="M28" s="430"/>
      <c r="N28" s="430"/>
      <c r="O28" s="430"/>
      <c r="P28" s="430"/>
      <c r="Q28" s="430"/>
      <c r="R28" s="430"/>
      <c r="S28" s="430"/>
      <c r="T28" s="430"/>
      <c r="U28" s="430"/>
    </row>
    <row r="29" spans="1:21">
      <c r="A29" s="430"/>
      <c r="B29" s="430"/>
      <c r="C29" s="430"/>
      <c r="D29" s="430"/>
      <c r="E29" s="430"/>
      <c r="F29" s="430"/>
      <c r="G29" s="430"/>
      <c r="H29" s="430"/>
      <c r="I29" s="430"/>
      <c r="J29" s="430"/>
      <c r="K29" s="430"/>
      <c r="L29" s="430"/>
      <c r="M29" s="430"/>
      <c r="N29" s="430"/>
      <c r="O29" s="430"/>
      <c r="P29" s="430"/>
      <c r="Q29" s="430"/>
      <c r="R29" s="430"/>
      <c r="S29" s="430"/>
      <c r="T29" s="430"/>
      <c r="U29" s="430"/>
    </row>
    <row r="30" spans="1:21">
      <c r="A30" s="430"/>
      <c r="B30" s="430"/>
      <c r="C30" s="430"/>
      <c r="D30" s="430"/>
      <c r="E30" s="430"/>
      <c r="F30" s="430"/>
      <c r="G30" s="430"/>
      <c r="H30" s="430"/>
      <c r="I30" s="430"/>
      <c r="J30" s="430"/>
      <c r="K30" s="430"/>
      <c r="L30" s="430"/>
      <c r="M30" s="430"/>
      <c r="N30" s="430"/>
      <c r="O30" s="430"/>
      <c r="P30" s="430"/>
      <c r="Q30" s="430"/>
      <c r="R30" s="430"/>
      <c r="S30" s="430"/>
      <c r="T30" s="430"/>
      <c r="U30" s="430"/>
    </row>
    <row r="31" spans="1:21">
      <c r="A31" s="430"/>
      <c r="B31" s="430"/>
      <c r="C31" s="430"/>
      <c r="D31" s="430"/>
      <c r="E31" s="430"/>
      <c r="F31" s="430"/>
      <c r="G31" s="430"/>
      <c r="H31" s="430"/>
      <c r="I31" s="430"/>
      <c r="J31" s="430"/>
      <c r="K31" s="430"/>
      <c r="L31" s="430"/>
      <c r="M31" s="430"/>
      <c r="N31" s="430"/>
      <c r="O31" s="430"/>
      <c r="P31" s="430"/>
      <c r="Q31" s="430"/>
      <c r="R31" s="430"/>
      <c r="S31" s="430"/>
      <c r="T31" s="430"/>
      <c r="U31" s="430"/>
    </row>
    <row r="32" spans="1:21">
      <c r="A32" s="430"/>
      <c r="B32" s="430"/>
      <c r="C32" s="430"/>
      <c r="D32" s="430"/>
      <c r="E32" s="430"/>
      <c r="F32" s="430"/>
      <c r="G32" s="430"/>
      <c r="H32" s="430"/>
      <c r="I32" s="430"/>
      <c r="J32" s="430"/>
      <c r="K32" s="430"/>
      <c r="L32" s="430"/>
      <c r="M32" s="430"/>
      <c r="N32" s="430"/>
      <c r="O32" s="430"/>
      <c r="P32" s="430"/>
      <c r="Q32" s="430"/>
      <c r="R32" s="430"/>
      <c r="S32" s="430"/>
      <c r="T32" s="430"/>
      <c r="U32" s="430"/>
    </row>
    <row r="33" spans="1:21">
      <c r="A33" s="430"/>
      <c r="B33" s="430"/>
      <c r="C33" s="430"/>
      <c r="D33" s="430"/>
      <c r="E33" s="430"/>
      <c r="F33" s="430"/>
      <c r="G33" s="430"/>
      <c r="H33" s="430"/>
      <c r="I33" s="430"/>
      <c r="J33" s="430"/>
      <c r="K33" s="430"/>
      <c r="L33" s="430"/>
      <c r="M33" s="430"/>
      <c r="N33" s="430"/>
      <c r="O33" s="430"/>
      <c r="P33" s="430"/>
      <c r="Q33" s="430"/>
      <c r="R33" s="430"/>
      <c r="S33" s="430"/>
      <c r="T33" s="430"/>
      <c r="U33" s="430"/>
    </row>
    <row r="34" spans="1:21">
      <c r="A34" s="430"/>
      <c r="B34" s="430"/>
      <c r="C34" s="430"/>
      <c r="D34" s="430"/>
      <c r="E34" s="430"/>
      <c r="F34" s="430"/>
      <c r="G34" s="430"/>
      <c r="H34" s="430"/>
      <c r="I34" s="430"/>
      <c r="J34" s="430"/>
      <c r="K34" s="430"/>
      <c r="L34" s="430"/>
      <c r="M34" s="430"/>
      <c r="N34" s="430"/>
      <c r="O34" s="430"/>
      <c r="P34" s="430"/>
      <c r="Q34" s="430"/>
      <c r="R34" s="430"/>
      <c r="S34" s="430"/>
      <c r="T34" s="430"/>
      <c r="U34" s="430"/>
    </row>
    <row r="35" spans="1:21">
      <c r="A35" s="430"/>
      <c r="B35" s="430"/>
      <c r="C35" s="430"/>
      <c r="D35" s="430"/>
      <c r="E35" s="430"/>
      <c r="F35" s="430"/>
      <c r="G35" s="430"/>
      <c r="H35" s="430"/>
      <c r="I35" s="430"/>
      <c r="J35" s="430"/>
      <c r="K35" s="430"/>
      <c r="L35" s="430"/>
      <c r="M35" s="430"/>
      <c r="N35" s="430"/>
      <c r="O35" s="430"/>
      <c r="P35" s="430"/>
      <c r="Q35" s="430"/>
      <c r="R35" s="430"/>
      <c r="S35" s="430"/>
      <c r="T35" s="430"/>
      <c r="U35" s="430"/>
    </row>
    <row r="36" spans="1:21">
      <c r="A36" s="430"/>
      <c r="B36" s="430"/>
      <c r="C36" s="430"/>
      <c r="D36" s="430"/>
      <c r="E36" s="430"/>
      <c r="F36" s="430"/>
      <c r="G36" s="430"/>
      <c r="H36" s="430"/>
      <c r="I36" s="430"/>
      <c r="J36" s="430"/>
      <c r="K36" s="430"/>
      <c r="L36" s="430"/>
      <c r="M36" s="430"/>
      <c r="N36" s="430"/>
      <c r="O36" s="430"/>
      <c r="P36" s="430"/>
      <c r="Q36" s="430"/>
      <c r="R36" s="430"/>
      <c r="S36" s="430"/>
      <c r="T36" s="430"/>
      <c r="U36" s="430"/>
    </row>
    <row r="37" spans="1:21">
      <c r="A37" s="430"/>
      <c r="B37" s="430"/>
      <c r="C37" s="430"/>
      <c r="D37" s="430"/>
      <c r="E37" s="430"/>
      <c r="F37" s="430"/>
      <c r="G37" s="430"/>
      <c r="H37" s="430"/>
      <c r="I37" s="430"/>
      <c r="J37" s="430"/>
      <c r="K37" s="430"/>
      <c r="L37" s="430"/>
      <c r="M37" s="430"/>
      <c r="N37" s="430"/>
      <c r="O37" s="430"/>
      <c r="P37" s="430"/>
      <c r="Q37" s="430"/>
      <c r="R37" s="430"/>
      <c r="S37" s="430"/>
      <c r="T37" s="430"/>
      <c r="U37" s="430"/>
    </row>
    <row r="38" spans="1:21">
      <c r="A38" s="430"/>
      <c r="B38" s="430"/>
      <c r="C38" s="430"/>
      <c r="D38" s="430"/>
      <c r="E38" s="430"/>
      <c r="F38" s="430"/>
      <c r="G38" s="430"/>
      <c r="H38" s="430"/>
      <c r="I38" s="430"/>
      <c r="J38" s="430"/>
      <c r="K38" s="430"/>
      <c r="L38" s="430"/>
      <c r="M38" s="430"/>
      <c r="N38" s="430"/>
      <c r="O38" s="430"/>
      <c r="P38" s="430"/>
      <c r="Q38" s="430"/>
      <c r="R38" s="430"/>
      <c r="S38" s="430"/>
      <c r="T38" s="430"/>
      <c r="U38" s="430"/>
    </row>
    <row r="39" spans="1:21">
      <c r="A39" s="430"/>
      <c r="B39" s="430"/>
      <c r="C39" s="430"/>
      <c r="D39" s="430"/>
      <c r="E39" s="430"/>
      <c r="F39" s="430"/>
      <c r="G39" s="430"/>
      <c r="H39" s="430"/>
      <c r="I39" s="430"/>
      <c r="J39" s="430"/>
      <c r="K39" s="430"/>
      <c r="L39" s="430"/>
      <c r="M39" s="430"/>
      <c r="N39" s="430"/>
      <c r="O39" s="430"/>
      <c r="P39" s="430"/>
      <c r="Q39" s="430"/>
      <c r="R39" s="430"/>
      <c r="S39" s="430"/>
      <c r="T39" s="430"/>
      <c r="U39" s="430"/>
    </row>
    <row r="40" spans="1:21">
      <c r="A40" s="430"/>
      <c r="B40" s="430"/>
      <c r="C40" s="430"/>
      <c r="D40" s="430"/>
      <c r="E40" s="430"/>
      <c r="F40" s="430"/>
      <c r="G40" s="430"/>
      <c r="H40" s="430"/>
      <c r="I40" s="430"/>
      <c r="J40" s="430"/>
      <c r="K40" s="430"/>
      <c r="L40" s="430"/>
      <c r="M40" s="430"/>
      <c r="N40" s="430"/>
      <c r="O40" s="430"/>
      <c r="P40" s="430"/>
      <c r="Q40" s="430"/>
      <c r="R40" s="430"/>
      <c r="S40" s="430"/>
      <c r="T40" s="430"/>
      <c r="U40" s="430"/>
    </row>
    <row r="41" spans="1:21">
      <c r="A41" s="430"/>
      <c r="B41" s="430"/>
      <c r="C41" s="430"/>
      <c r="D41" s="430"/>
      <c r="E41" s="430"/>
      <c r="F41" s="430"/>
      <c r="G41" s="430"/>
      <c r="H41" s="430"/>
      <c r="I41" s="430"/>
      <c r="J41" s="430"/>
      <c r="K41" s="430"/>
      <c r="L41" s="430"/>
      <c r="M41" s="430"/>
      <c r="N41" s="430"/>
      <c r="O41" s="430"/>
      <c r="P41" s="430"/>
      <c r="Q41" s="430"/>
      <c r="R41" s="430"/>
      <c r="S41" s="430"/>
      <c r="T41" s="430"/>
      <c r="U41" s="430"/>
    </row>
    <row r="42" spans="1:21">
      <c r="A42" s="430"/>
      <c r="B42" s="430"/>
      <c r="C42" s="430"/>
      <c r="D42" s="430"/>
      <c r="E42" s="430"/>
      <c r="F42" s="430"/>
      <c r="G42" s="430"/>
      <c r="H42" s="430"/>
      <c r="I42" s="430"/>
      <c r="J42" s="430"/>
      <c r="K42" s="430"/>
      <c r="L42" s="430"/>
      <c r="M42" s="430"/>
      <c r="N42" s="430"/>
      <c r="O42" s="430"/>
      <c r="P42" s="430"/>
      <c r="Q42" s="430"/>
      <c r="R42" s="430"/>
      <c r="S42" s="430"/>
      <c r="T42" s="430"/>
      <c r="U42" s="430"/>
    </row>
    <row r="43" spans="1:21">
      <c r="A43" s="430"/>
      <c r="B43" s="430"/>
      <c r="C43" s="430"/>
      <c r="D43" s="430"/>
      <c r="E43" s="430"/>
      <c r="F43" s="430"/>
      <c r="G43" s="430"/>
      <c r="H43" s="430"/>
      <c r="I43" s="430"/>
      <c r="J43" s="430"/>
      <c r="K43" s="430"/>
      <c r="L43" s="430"/>
      <c r="M43" s="430"/>
      <c r="N43" s="430"/>
      <c r="O43" s="430"/>
      <c r="P43" s="430"/>
      <c r="Q43" s="430"/>
      <c r="R43" s="430"/>
      <c r="S43" s="430"/>
      <c r="T43" s="430"/>
      <c r="U43" s="430"/>
    </row>
    <row r="44" spans="1:21">
      <c r="A44" s="430"/>
      <c r="B44" s="430"/>
      <c r="C44" s="430"/>
      <c r="D44" s="430"/>
      <c r="E44" s="430"/>
      <c r="F44" s="430"/>
      <c r="G44" s="430"/>
      <c r="H44" s="430"/>
      <c r="I44" s="430"/>
      <c r="J44" s="430"/>
      <c r="K44" s="430"/>
      <c r="L44" s="430"/>
      <c r="M44" s="430"/>
      <c r="N44" s="430"/>
      <c r="O44" s="430"/>
      <c r="P44" s="430"/>
      <c r="Q44" s="430"/>
      <c r="R44" s="430"/>
      <c r="S44" s="430"/>
      <c r="T44" s="430"/>
      <c r="U44" s="430"/>
    </row>
    <row r="45" spans="1:21">
      <c r="A45" s="430"/>
      <c r="B45" s="430"/>
      <c r="C45" s="430"/>
      <c r="D45" s="430"/>
      <c r="E45" s="430"/>
      <c r="F45" s="430"/>
      <c r="G45" s="430"/>
      <c r="H45" s="430"/>
      <c r="I45" s="430"/>
      <c r="J45" s="430"/>
      <c r="K45" s="430"/>
      <c r="L45" s="430"/>
      <c r="M45" s="430"/>
      <c r="N45" s="430"/>
      <c r="O45" s="430"/>
      <c r="P45" s="430"/>
      <c r="Q45" s="430"/>
      <c r="R45" s="430"/>
      <c r="S45" s="430"/>
      <c r="T45" s="430"/>
      <c r="U45" s="430"/>
    </row>
    <row r="46" spans="1:21">
      <c r="A46" s="430"/>
      <c r="B46" s="430"/>
      <c r="C46" s="430"/>
      <c r="D46" s="430"/>
      <c r="E46" s="430"/>
      <c r="F46" s="430"/>
      <c r="G46" s="430"/>
      <c r="H46" s="430"/>
      <c r="I46" s="430"/>
      <c r="J46" s="430"/>
      <c r="K46" s="430"/>
      <c r="L46" s="430"/>
      <c r="M46" s="430"/>
      <c r="N46" s="430"/>
      <c r="O46" s="430"/>
      <c r="P46" s="430"/>
      <c r="Q46" s="430"/>
      <c r="R46" s="430"/>
      <c r="S46" s="430"/>
      <c r="T46" s="430"/>
      <c r="U46" s="430"/>
    </row>
    <row r="47" spans="1:21">
      <c r="A47" s="430"/>
      <c r="B47" s="430"/>
      <c r="C47" s="430"/>
      <c r="D47" s="430"/>
      <c r="E47" s="430"/>
      <c r="F47" s="430"/>
      <c r="G47" s="430"/>
      <c r="H47" s="430"/>
      <c r="I47" s="430"/>
      <c r="J47" s="430"/>
      <c r="K47" s="430"/>
      <c r="L47" s="430"/>
      <c r="M47" s="430"/>
      <c r="N47" s="430"/>
      <c r="O47" s="430"/>
      <c r="P47" s="430"/>
      <c r="Q47" s="430"/>
      <c r="R47" s="430"/>
      <c r="S47" s="430"/>
      <c r="T47" s="430"/>
      <c r="U47" s="430"/>
    </row>
    <row r="48" spans="1:21">
      <c r="A48" s="430"/>
      <c r="B48" s="430"/>
      <c r="C48" s="430"/>
      <c r="D48" s="430"/>
      <c r="E48" s="430"/>
      <c r="F48" s="430"/>
      <c r="G48" s="430"/>
      <c r="H48" s="430"/>
      <c r="I48" s="430"/>
      <c r="J48" s="430"/>
      <c r="K48" s="430"/>
      <c r="L48" s="430"/>
      <c r="M48" s="430"/>
      <c r="N48" s="430"/>
      <c r="O48" s="430"/>
      <c r="P48" s="430"/>
      <c r="Q48" s="430"/>
      <c r="R48" s="430"/>
      <c r="S48" s="430"/>
      <c r="T48" s="430"/>
      <c r="U48" s="430"/>
    </row>
    <row r="49" spans="1:21">
      <c r="A49" s="430"/>
      <c r="B49" s="430"/>
      <c r="C49" s="430"/>
      <c r="D49" s="430"/>
      <c r="E49" s="430"/>
      <c r="F49" s="430"/>
      <c r="G49" s="430"/>
      <c r="H49" s="430"/>
      <c r="I49" s="430"/>
      <c r="J49" s="430"/>
      <c r="K49" s="430"/>
      <c r="L49" s="430"/>
      <c r="M49" s="430"/>
      <c r="N49" s="430"/>
      <c r="O49" s="430"/>
      <c r="P49" s="430"/>
      <c r="Q49" s="430"/>
      <c r="R49" s="430"/>
      <c r="S49" s="430"/>
      <c r="T49" s="430"/>
      <c r="U49" s="430"/>
    </row>
    <row r="50" spans="1:21">
      <c r="A50" s="430"/>
      <c r="B50" s="430"/>
      <c r="C50" s="430"/>
      <c r="D50" s="430"/>
      <c r="E50" s="430"/>
      <c r="F50" s="430"/>
      <c r="G50" s="430"/>
      <c r="H50" s="430"/>
      <c r="I50" s="430"/>
      <c r="J50" s="430"/>
      <c r="K50" s="430"/>
      <c r="L50" s="430"/>
      <c r="M50" s="430"/>
      <c r="N50" s="430"/>
      <c r="O50" s="430"/>
      <c r="P50" s="430"/>
      <c r="Q50" s="430"/>
      <c r="R50" s="430"/>
      <c r="S50" s="430"/>
      <c r="T50" s="430"/>
      <c r="U50" s="430"/>
    </row>
    <row r="51" spans="1:21">
      <c r="A51" s="430"/>
      <c r="B51" s="430"/>
      <c r="C51" s="430"/>
      <c r="D51" s="430"/>
      <c r="E51" s="430"/>
      <c r="F51" s="430"/>
      <c r="G51" s="430"/>
      <c r="H51" s="430"/>
      <c r="I51" s="430"/>
      <c r="J51" s="430"/>
      <c r="K51" s="430"/>
      <c r="L51" s="430"/>
      <c r="M51" s="430"/>
      <c r="N51" s="430"/>
      <c r="O51" s="430"/>
      <c r="P51" s="430"/>
      <c r="Q51" s="430"/>
      <c r="R51" s="430"/>
      <c r="S51" s="430"/>
      <c r="T51" s="430"/>
      <c r="U51" s="430"/>
    </row>
    <row r="52" spans="1:21">
      <c r="A52" s="430"/>
      <c r="B52" s="430"/>
      <c r="C52" s="430"/>
      <c r="D52" s="430"/>
      <c r="E52" s="430"/>
      <c r="F52" s="430"/>
      <c r="G52" s="430"/>
      <c r="H52" s="430"/>
      <c r="I52" s="430"/>
      <c r="J52" s="430"/>
      <c r="K52" s="430"/>
      <c r="L52" s="430"/>
      <c r="M52" s="430"/>
      <c r="N52" s="430"/>
      <c r="O52" s="430"/>
      <c r="P52" s="430"/>
      <c r="Q52" s="430"/>
      <c r="R52" s="430"/>
      <c r="S52" s="430"/>
      <c r="T52" s="430"/>
      <c r="U52" s="430"/>
    </row>
    <row r="53" spans="1:21">
      <c r="A53" s="430"/>
      <c r="B53" s="430"/>
      <c r="C53" s="430"/>
      <c r="D53" s="430"/>
      <c r="E53" s="430"/>
      <c r="F53" s="430"/>
      <c r="G53" s="430"/>
      <c r="H53" s="430"/>
      <c r="I53" s="430"/>
      <c r="J53" s="430"/>
      <c r="K53" s="430"/>
      <c r="L53" s="430"/>
      <c r="M53" s="430"/>
      <c r="N53" s="430"/>
      <c r="O53" s="430"/>
      <c r="P53" s="430"/>
      <c r="Q53" s="430"/>
      <c r="R53" s="430"/>
      <c r="S53" s="430"/>
      <c r="T53" s="430"/>
      <c r="U53" s="430"/>
    </row>
    <row r="54" spans="1:21">
      <c r="A54" s="430"/>
      <c r="B54" s="430"/>
      <c r="C54" s="430"/>
      <c r="D54" s="430"/>
      <c r="E54" s="430"/>
      <c r="F54" s="430"/>
      <c r="G54" s="430"/>
      <c r="H54" s="430"/>
      <c r="I54" s="430"/>
      <c r="J54" s="430"/>
      <c r="K54" s="430"/>
      <c r="L54" s="430"/>
      <c r="M54" s="430"/>
      <c r="N54" s="430"/>
      <c r="O54" s="430"/>
      <c r="P54" s="430"/>
      <c r="Q54" s="430"/>
      <c r="R54" s="430"/>
      <c r="S54" s="430"/>
      <c r="T54" s="430"/>
      <c r="U54" s="430"/>
    </row>
    <row r="55" spans="1:21">
      <c r="A55" s="430"/>
      <c r="B55" s="430"/>
      <c r="C55" s="430"/>
      <c r="D55" s="430"/>
      <c r="E55" s="430"/>
      <c r="F55" s="430"/>
      <c r="G55" s="430"/>
      <c r="H55" s="430"/>
      <c r="I55" s="430"/>
      <c r="J55" s="430"/>
      <c r="K55" s="430"/>
      <c r="L55" s="430"/>
      <c r="M55" s="430"/>
      <c r="N55" s="430"/>
      <c r="O55" s="430"/>
      <c r="P55" s="430"/>
      <c r="Q55" s="430"/>
      <c r="R55" s="430"/>
      <c r="S55" s="430"/>
      <c r="T55" s="430"/>
      <c r="U55" s="430"/>
    </row>
    <row r="56" spans="1:21">
      <c r="A56" s="430"/>
      <c r="B56" s="430"/>
      <c r="C56" s="430"/>
      <c r="D56" s="430"/>
      <c r="E56" s="430"/>
      <c r="F56" s="430"/>
      <c r="G56" s="430"/>
      <c r="H56" s="430"/>
      <c r="I56" s="430"/>
      <c r="J56" s="430"/>
      <c r="K56" s="430"/>
      <c r="L56" s="430"/>
      <c r="M56" s="430"/>
      <c r="N56" s="430"/>
      <c r="O56" s="430"/>
      <c r="P56" s="430"/>
      <c r="Q56" s="430"/>
      <c r="R56" s="430"/>
      <c r="S56" s="430"/>
      <c r="T56" s="430"/>
      <c r="U56" s="430"/>
    </row>
    <row r="57" spans="1:21">
      <c r="A57" s="430"/>
      <c r="B57" s="430"/>
      <c r="C57" s="430"/>
      <c r="D57" s="430"/>
      <c r="E57" s="430"/>
      <c r="F57" s="430"/>
      <c r="G57" s="430"/>
      <c r="H57" s="430"/>
      <c r="I57" s="430"/>
      <c r="J57" s="430"/>
      <c r="K57" s="430"/>
      <c r="L57" s="430"/>
      <c r="M57" s="430"/>
      <c r="N57" s="430"/>
      <c r="O57" s="430"/>
      <c r="P57" s="430"/>
      <c r="Q57" s="430"/>
      <c r="R57" s="430"/>
      <c r="S57" s="430"/>
      <c r="T57" s="430"/>
      <c r="U57" s="430"/>
    </row>
    <row r="58" spans="1:21">
      <c r="A58" s="430"/>
      <c r="B58" s="430"/>
      <c r="C58" s="430"/>
      <c r="D58" s="430"/>
      <c r="E58" s="430"/>
      <c r="F58" s="430"/>
      <c r="G58" s="430"/>
      <c r="H58" s="430"/>
      <c r="I58" s="430"/>
      <c r="J58" s="430"/>
      <c r="K58" s="430"/>
      <c r="L58" s="430"/>
      <c r="M58" s="430"/>
      <c r="N58" s="430"/>
      <c r="O58" s="430"/>
      <c r="P58" s="430"/>
      <c r="Q58" s="430"/>
      <c r="R58" s="430"/>
      <c r="S58" s="430"/>
      <c r="T58" s="430"/>
      <c r="U58" s="430"/>
    </row>
    <row r="59" spans="1:21">
      <c r="A59" s="430"/>
      <c r="B59" s="430"/>
      <c r="C59" s="430"/>
      <c r="D59" s="430"/>
      <c r="E59" s="430"/>
      <c r="F59" s="430"/>
      <c r="G59" s="430"/>
      <c r="H59" s="430"/>
      <c r="I59" s="430"/>
      <c r="J59" s="430"/>
      <c r="K59" s="430"/>
      <c r="L59" s="430"/>
      <c r="M59" s="430"/>
      <c r="N59" s="430"/>
      <c r="O59" s="430"/>
      <c r="P59" s="430"/>
      <c r="Q59" s="430"/>
      <c r="R59" s="430"/>
      <c r="S59" s="430"/>
      <c r="T59" s="430"/>
      <c r="U59" s="430"/>
    </row>
    <row r="60" spans="1:21">
      <c r="A60" s="430"/>
      <c r="B60" s="430"/>
      <c r="C60" s="430"/>
      <c r="D60" s="430"/>
      <c r="E60" s="430"/>
      <c r="F60" s="430"/>
      <c r="G60" s="430"/>
      <c r="H60" s="430"/>
      <c r="I60" s="430"/>
      <c r="J60" s="430"/>
      <c r="K60" s="430"/>
      <c r="L60" s="430"/>
      <c r="M60" s="430"/>
      <c r="N60" s="430"/>
      <c r="O60" s="430"/>
      <c r="P60" s="430"/>
      <c r="Q60" s="430"/>
      <c r="R60" s="430"/>
      <c r="S60" s="430"/>
      <c r="T60" s="430"/>
      <c r="U60" s="430"/>
    </row>
    <row r="61" spans="1:21">
      <c r="A61" s="430"/>
      <c r="B61" s="430"/>
      <c r="C61" s="430"/>
      <c r="D61" s="430"/>
      <c r="E61" s="430"/>
      <c r="F61" s="430"/>
      <c r="G61" s="430"/>
      <c r="H61" s="430"/>
      <c r="I61" s="430"/>
      <c r="J61" s="430"/>
      <c r="K61" s="430"/>
      <c r="L61" s="430"/>
      <c r="M61" s="430"/>
      <c r="N61" s="430"/>
      <c r="O61" s="430"/>
      <c r="P61" s="430"/>
      <c r="Q61" s="430"/>
      <c r="R61" s="430"/>
      <c r="S61" s="430"/>
      <c r="T61" s="430"/>
      <c r="U61" s="430"/>
    </row>
    <row r="62" spans="1:21">
      <c r="A62" s="430"/>
      <c r="B62" s="430"/>
      <c r="C62" s="430"/>
      <c r="D62" s="430"/>
      <c r="E62" s="430"/>
      <c r="F62" s="430"/>
      <c r="G62" s="430"/>
      <c r="H62" s="430"/>
      <c r="I62" s="430"/>
      <c r="J62" s="430"/>
      <c r="K62" s="430"/>
      <c r="L62" s="430"/>
      <c r="M62" s="430"/>
      <c r="N62" s="430"/>
      <c r="O62" s="430"/>
      <c r="P62" s="430"/>
      <c r="Q62" s="430"/>
      <c r="R62" s="430"/>
      <c r="S62" s="430"/>
      <c r="T62" s="430"/>
      <c r="U62" s="430"/>
    </row>
    <row r="63" spans="1:21">
      <c r="A63" s="430"/>
      <c r="B63" s="430"/>
      <c r="C63" s="430"/>
      <c r="D63" s="430"/>
      <c r="E63" s="430"/>
      <c r="F63" s="430"/>
      <c r="G63" s="430"/>
      <c r="H63" s="430"/>
      <c r="I63" s="430"/>
      <c r="J63" s="430"/>
      <c r="K63" s="430"/>
      <c r="L63" s="430"/>
      <c r="M63" s="430"/>
      <c r="N63" s="430"/>
      <c r="O63" s="430"/>
      <c r="P63" s="430"/>
      <c r="Q63" s="430"/>
      <c r="R63" s="430"/>
      <c r="S63" s="430"/>
      <c r="T63" s="430"/>
      <c r="U63" s="430"/>
    </row>
    <row r="64" spans="1:21">
      <c r="A64" s="430"/>
      <c r="B64" s="430"/>
      <c r="C64" s="430"/>
      <c r="D64" s="430"/>
      <c r="E64" s="430"/>
      <c r="F64" s="430"/>
      <c r="G64" s="430"/>
      <c r="H64" s="430"/>
      <c r="I64" s="430"/>
      <c r="J64" s="430"/>
      <c r="K64" s="430"/>
      <c r="L64" s="430"/>
      <c r="M64" s="430"/>
      <c r="N64" s="430"/>
      <c r="O64" s="430"/>
      <c r="P64" s="430"/>
      <c r="Q64" s="430"/>
      <c r="R64" s="430"/>
      <c r="S64" s="430"/>
      <c r="T64" s="430"/>
      <c r="U64" s="430"/>
    </row>
    <row r="65" spans="8:21">
      <c r="H65" s="430"/>
      <c r="I65" s="430"/>
      <c r="J65" s="430"/>
      <c r="K65" s="430"/>
      <c r="L65" s="430"/>
      <c r="M65" s="430"/>
      <c r="N65" s="430"/>
      <c r="O65" s="430"/>
      <c r="P65" s="430"/>
      <c r="Q65" s="430"/>
      <c r="R65" s="430"/>
      <c r="S65" s="430"/>
      <c r="T65" s="430"/>
      <c r="U65" s="430"/>
    </row>
    <row r="66" spans="8:21">
      <c r="H66" s="430"/>
      <c r="I66" s="430"/>
      <c r="J66" s="430"/>
      <c r="K66" s="430"/>
      <c r="L66" s="430"/>
      <c r="M66" s="430"/>
      <c r="N66" s="430"/>
      <c r="O66" s="430"/>
      <c r="P66" s="430"/>
      <c r="Q66" s="430"/>
      <c r="R66" s="430"/>
      <c r="S66" s="430"/>
      <c r="T66" s="430"/>
      <c r="U66" s="430"/>
    </row>
    <row r="67" spans="8:21">
      <c r="H67" s="430"/>
      <c r="I67" s="430"/>
      <c r="J67" s="430"/>
      <c r="K67" s="430"/>
      <c r="L67" s="430"/>
      <c r="M67" s="430"/>
      <c r="N67" s="430"/>
      <c r="O67" s="430"/>
      <c r="P67" s="430"/>
      <c r="Q67" s="430"/>
      <c r="R67" s="430"/>
      <c r="S67" s="430"/>
      <c r="T67" s="430"/>
      <c r="U67" s="430"/>
    </row>
    <row r="68" spans="8:21">
      <c r="H68" s="430"/>
      <c r="I68" s="430"/>
      <c r="J68" s="430"/>
      <c r="K68" s="430"/>
      <c r="L68" s="430"/>
      <c r="M68" s="430"/>
      <c r="N68" s="430"/>
      <c r="O68" s="430"/>
      <c r="P68" s="430"/>
      <c r="Q68" s="430"/>
      <c r="R68" s="430"/>
      <c r="S68" s="430"/>
      <c r="T68" s="430"/>
      <c r="U68" s="430"/>
    </row>
    <row r="69" spans="8:21">
      <c r="H69" s="430"/>
      <c r="I69" s="430"/>
      <c r="J69" s="430"/>
      <c r="K69" s="430"/>
      <c r="L69" s="430"/>
      <c r="M69" s="430"/>
      <c r="N69" s="430"/>
      <c r="O69" s="430"/>
      <c r="P69" s="430"/>
      <c r="Q69" s="430"/>
      <c r="R69" s="430"/>
      <c r="S69" s="430"/>
      <c r="T69" s="430"/>
      <c r="U69" s="430"/>
    </row>
    <row r="70" spans="8:21">
      <c r="H70" s="430"/>
      <c r="I70" s="430"/>
      <c r="J70" s="430"/>
      <c r="K70" s="430"/>
      <c r="L70" s="430"/>
      <c r="M70" s="430"/>
      <c r="N70" s="430"/>
      <c r="O70" s="430"/>
      <c r="P70" s="430"/>
      <c r="Q70" s="430"/>
      <c r="R70" s="430"/>
      <c r="S70" s="430"/>
      <c r="T70" s="430"/>
      <c r="U70" s="430"/>
    </row>
    <row r="71" spans="8:21">
      <c r="H71" s="430"/>
      <c r="I71" s="430"/>
      <c r="J71" s="430"/>
      <c r="K71" s="430"/>
      <c r="L71" s="430"/>
      <c r="M71" s="430"/>
      <c r="N71" s="430"/>
      <c r="O71" s="430"/>
      <c r="P71" s="430"/>
      <c r="Q71" s="430"/>
      <c r="R71" s="430"/>
      <c r="S71" s="430"/>
      <c r="T71" s="430"/>
      <c r="U71" s="430"/>
    </row>
    <row r="72" spans="8:21">
      <c r="H72" s="430"/>
      <c r="I72" s="430"/>
      <c r="J72" s="430"/>
      <c r="K72" s="430"/>
      <c r="L72" s="430"/>
      <c r="M72" s="430"/>
      <c r="N72" s="430"/>
      <c r="O72" s="430"/>
      <c r="P72" s="430"/>
      <c r="Q72" s="430"/>
      <c r="R72" s="430"/>
      <c r="S72" s="430"/>
      <c r="T72" s="430"/>
      <c r="U72" s="430"/>
    </row>
    <row r="73" spans="8:21">
      <c r="H73" s="430"/>
      <c r="I73" s="430"/>
      <c r="J73" s="430"/>
      <c r="K73" s="430"/>
      <c r="L73" s="430"/>
      <c r="M73" s="430"/>
      <c r="N73" s="430"/>
      <c r="O73" s="430"/>
      <c r="P73" s="430"/>
      <c r="Q73" s="430"/>
      <c r="R73" s="430"/>
      <c r="S73" s="430"/>
      <c r="T73" s="430"/>
      <c r="U73" s="430"/>
    </row>
    <row r="74" spans="8:21">
      <c r="H74" s="430"/>
      <c r="I74" s="430"/>
      <c r="J74" s="430"/>
      <c r="K74" s="430"/>
      <c r="L74" s="430"/>
      <c r="M74" s="430"/>
      <c r="N74" s="430"/>
      <c r="O74" s="430"/>
      <c r="P74" s="430"/>
      <c r="Q74" s="430"/>
      <c r="R74" s="430"/>
      <c r="S74" s="430"/>
      <c r="T74" s="430"/>
      <c r="U74" s="430"/>
    </row>
    <row r="75" spans="8:21">
      <c r="H75" s="430"/>
      <c r="I75" s="430"/>
      <c r="J75" s="430"/>
      <c r="K75" s="430"/>
      <c r="L75" s="430"/>
      <c r="M75" s="430"/>
      <c r="N75" s="430"/>
      <c r="O75" s="430"/>
      <c r="P75" s="430"/>
      <c r="Q75" s="430"/>
      <c r="R75" s="430"/>
      <c r="S75" s="430"/>
      <c r="T75" s="430"/>
      <c r="U75" s="430"/>
    </row>
    <row r="76" spans="8:21">
      <c r="H76" s="430"/>
      <c r="I76" s="430"/>
      <c r="J76" s="430"/>
      <c r="K76" s="430"/>
      <c r="L76" s="430"/>
      <c r="M76" s="430"/>
      <c r="N76" s="430"/>
      <c r="O76" s="430"/>
      <c r="P76" s="430"/>
      <c r="Q76" s="430"/>
      <c r="R76" s="430"/>
      <c r="S76" s="430"/>
      <c r="T76" s="430"/>
      <c r="U76" s="430"/>
    </row>
    <row r="77" spans="8:21">
      <c r="H77" s="430"/>
      <c r="I77" s="430"/>
      <c r="J77" s="430"/>
      <c r="K77" s="430"/>
      <c r="L77" s="430"/>
      <c r="M77" s="430"/>
      <c r="N77" s="430"/>
      <c r="O77" s="430"/>
      <c r="P77" s="430"/>
      <c r="Q77" s="430"/>
      <c r="R77" s="430"/>
      <c r="S77" s="430"/>
      <c r="T77" s="430"/>
      <c r="U77" s="430"/>
    </row>
    <row r="78" spans="8:21">
      <c r="H78" s="430"/>
      <c r="I78" s="430"/>
      <c r="J78" s="430"/>
      <c r="K78" s="430"/>
      <c r="L78" s="430"/>
      <c r="M78" s="430"/>
      <c r="N78" s="430"/>
      <c r="O78" s="430"/>
      <c r="P78" s="430"/>
      <c r="Q78" s="430"/>
      <c r="R78" s="430"/>
      <c r="S78" s="430"/>
      <c r="T78" s="430"/>
      <c r="U78" s="430"/>
    </row>
    <row r="79" spans="8:21">
      <c r="H79" s="430"/>
      <c r="I79" s="430"/>
      <c r="J79" s="430"/>
      <c r="K79" s="430"/>
      <c r="L79" s="430"/>
      <c r="M79" s="430"/>
      <c r="N79" s="430"/>
      <c r="O79" s="430"/>
      <c r="P79" s="430"/>
      <c r="Q79" s="430"/>
      <c r="R79" s="430"/>
      <c r="S79" s="430"/>
      <c r="T79" s="430"/>
      <c r="U79" s="430"/>
    </row>
    <row r="80" spans="8:21">
      <c r="H80" s="430"/>
      <c r="I80" s="430"/>
      <c r="J80" s="430"/>
      <c r="K80" s="430"/>
      <c r="L80" s="430"/>
      <c r="M80" s="430"/>
      <c r="N80" s="430"/>
      <c r="O80" s="430"/>
      <c r="P80" s="430"/>
      <c r="Q80" s="430"/>
      <c r="R80" s="430"/>
      <c r="S80" s="430"/>
      <c r="T80" s="430"/>
      <c r="U80" s="430"/>
    </row>
    <row r="81" spans="8:21">
      <c r="H81" s="430"/>
      <c r="I81" s="430"/>
      <c r="J81" s="430"/>
      <c r="K81" s="430"/>
      <c r="L81" s="430"/>
      <c r="M81" s="430"/>
      <c r="N81" s="430"/>
      <c r="O81" s="430"/>
      <c r="P81" s="430"/>
      <c r="Q81" s="430"/>
      <c r="R81" s="430"/>
      <c r="S81" s="430"/>
      <c r="T81" s="430"/>
      <c r="U81" s="430"/>
    </row>
    <row r="82" spans="8:21">
      <c r="H82" s="430"/>
      <c r="I82" s="430"/>
      <c r="J82" s="430"/>
      <c r="K82" s="430"/>
      <c r="L82" s="430"/>
      <c r="M82" s="430"/>
      <c r="N82" s="430"/>
      <c r="O82" s="430"/>
      <c r="P82" s="430"/>
      <c r="Q82" s="430"/>
      <c r="R82" s="430"/>
      <c r="S82" s="430"/>
      <c r="T82" s="430"/>
      <c r="U82" s="430"/>
    </row>
    <row r="83" spans="8:21">
      <c r="H83" s="430"/>
      <c r="I83" s="430"/>
      <c r="J83" s="430"/>
      <c r="K83" s="430"/>
      <c r="L83" s="430"/>
      <c r="M83" s="430"/>
      <c r="N83" s="430"/>
      <c r="O83" s="430"/>
      <c r="P83" s="430"/>
      <c r="Q83" s="430"/>
      <c r="R83" s="430"/>
      <c r="S83" s="430"/>
      <c r="T83" s="430"/>
      <c r="U83" s="430"/>
    </row>
    <row r="84" spans="8:21">
      <c r="H84" s="430"/>
      <c r="I84" s="430"/>
      <c r="J84" s="430"/>
      <c r="K84" s="430"/>
      <c r="L84" s="430"/>
      <c r="M84" s="430"/>
      <c r="N84" s="430"/>
      <c r="O84" s="430"/>
      <c r="P84" s="430"/>
      <c r="Q84" s="430"/>
      <c r="R84" s="430"/>
      <c r="S84" s="430"/>
      <c r="T84" s="430"/>
      <c r="U84" s="430"/>
    </row>
    <row r="85" spans="8:21">
      <c r="H85" s="430"/>
      <c r="I85" s="430"/>
      <c r="J85" s="430"/>
      <c r="K85" s="430"/>
      <c r="L85" s="430"/>
      <c r="M85" s="430"/>
      <c r="N85" s="430"/>
      <c r="O85" s="430"/>
      <c r="P85" s="430"/>
      <c r="Q85" s="430"/>
      <c r="R85" s="430"/>
      <c r="S85" s="430"/>
      <c r="T85" s="430"/>
      <c r="U85" s="430"/>
    </row>
    <row r="86" spans="8:21">
      <c r="H86" s="430"/>
      <c r="I86" s="430"/>
      <c r="J86" s="430"/>
      <c r="K86" s="430"/>
      <c r="L86" s="430"/>
      <c r="M86" s="430"/>
      <c r="N86" s="430"/>
      <c r="O86" s="430"/>
      <c r="P86" s="430"/>
      <c r="Q86" s="430"/>
      <c r="R86" s="430"/>
      <c r="S86" s="430"/>
      <c r="T86" s="430"/>
      <c r="U86" s="430"/>
    </row>
    <row r="87" spans="8:21">
      <c r="H87" s="430"/>
      <c r="I87" s="430"/>
      <c r="J87" s="430"/>
      <c r="K87" s="430"/>
      <c r="L87" s="430"/>
      <c r="M87" s="430"/>
      <c r="N87" s="430"/>
      <c r="O87" s="430"/>
      <c r="P87" s="430"/>
      <c r="Q87" s="430"/>
      <c r="R87" s="430"/>
      <c r="S87" s="430"/>
      <c r="T87" s="430"/>
      <c r="U87" s="430"/>
    </row>
    <row r="88" spans="8:21">
      <c r="H88" s="430"/>
      <c r="I88" s="430"/>
      <c r="J88" s="430"/>
      <c r="K88" s="430"/>
      <c r="L88" s="430"/>
      <c r="M88" s="430"/>
      <c r="N88" s="430"/>
      <c r="O88" s="430"/>
      <c r="P88" s="430"/>
      <c r="Q88" s="430"/>
      <c r="R88" s="430"/>
      <c r="S88" s="430"/>
      <c r="T88" s="430"/>
      <c r="U88" s="430"/>
    </row>
    <row r="89" spans="8:21">
      <c r="N89" s="430"/>
      <c r="O89" s="430"/>
      <c r="P89" s="430"/>
      <c r="Q89" s="430"/>
      <c r="R89" s="430"/>
      <c r="S89" s="430"/>
      <c r="T89" s="430"/>
      <c r="U89" s="430"/>
    </row>
    <row r="90" spans="8:21">
      <c r="N90" s="430"/>
      <c r="O90" s="430"/>
      <c r="P90" s="430"/>
      <c r="Q90" s="430"/>
      <c r="R90" s="430"/>
      <c r="S90" s="430"/>
      <c r="T90" s="430"/>
      <c r="U90" s="430"/>
    </row>
    <row r="91" spans="8:21">
      <c r="N91" s="430"/>
      <c r="O91" s="430"/>
      <c r="P91" s="430"/>
      <c r="Q91" s="430"/>
      <c r="R91" s="430"/>
      <c r="S91" s="430"/>
      <c r="T91" s="430"/>
      <c r="U91" s="430"/>
    </row>
    <row r="92" spans="8:21">
      <c r="N92" s="430"/>
      <c r="O92" s="430"/>
      <c r="P92" s="430"/>
      <c r="Q92" s="430"/>
      <c r="R92" s="430"/>
      <c r="S92" s="430"/>
      <c r="T92" s="430"/>
      <c r="U92" s="430"/>
    </row>
    <row r="93" spans="8:21">
      <c r="N93" s="430"/>
      <c r="O93" s="430"/>
      <c r="P93" s="430"/>
      <c r="Q93" s="430"/>
      <c r="R93" s="430"/>
      <c r="S93" s="430"/>
      <c r="T93" s="430"/>
      <c r="U93" s="430"/>
    </row>
    <row r="94" spans="8:21">
      <c r="N94" s="430"/>
      <c r="O94" s="430"/>
      <c r="P94" s="430"/>
      <c r="Q94" s="430"/>
      <c r="R94" s="430"/>
      <c r="S94" s="430"/>
      <c r="T94" s="430"/>
      <c r="U94" s="430"/>
    </row>
    <row r="95" spans="8:21">
      <c r="N95" s="430"/>
      <c r="O95" s="430"/>
      <c r="P95" s="430"/>
      <c r="Q95" s="430"/>
      <c r="R95" s="430"/>
      <c r="S95" s="430"/>
      <c r="T95" s="430"/>
      <c r="U95" s="430"/>
    </row>
    <row r="96" spans="8:21">
      <c r="N96" s="430"/>
      <c r="O96" s="430"/>
      <c r="P96" s="430"/>
      <c r="Q96" s="430"/>
      <c r="R96" s="430"/>
      <c r="S96" s="430"/>
      <c r="T96" s="430"/>
      <c r="U96" s="430"/>
    </row>
    <row r="97" spans="14:21">
      <c r="N97" s="430"/>
      <c r="O97" s="430"/>
      <c r="P97" s="430"/>
      <c r="Q97" s="430"/>
      <c r="R97" s="430"/>
      <c r="S97" s="430"/>
      <c r="T97" s="430"/>
      <c r="U97" s="430"/>
    </row>
    <row r="98" spans="14:21">
      <c r="N98" s="430"/>
      <c r="O98" s="430"/>
      <c r="P98" s="430"/>
      <c r="Q98" s="430"/>
      <c r="R98" s="430"/>
      <c r="S98" s="430"/>
      <c r="T98" s="430"/>
      <c r="U98" s="430"/>
    </row>
    <row r="99" spans="14:21">
      <c r="N99" s="430"/>
      <c r="O99" s="430"/>
      <c r="P99" s="430"/>
      <c r="Q99" s="430"/>
      <c r="R99" s="430"/>
      <c r="S99" s="430"/>
      <c r="T99" s="430"/>
      <c r="U99" s="430"/>
    </row>
    <row r="100" spans="14:21">
      <c r="N100" s="430"/>
      <c r="O100" s="430"/>
      <c r="P100" s="430"/>
      <c r="Q100" s="430"/>
      <c r="R100" s="430"/>
      <c r="S100" s="430"/>
      <c r="T100" s="430"/>
      <c r="U100" s="430"/>
    </row>
    <row r="101" spans="14:21">
      <c r="N101" s="430"/>
      <c r="O101" s="430"/>
      <c r="P101" s="430"/>
      <c r="Q101" s="430"/>
      <c r="R101" s="430"/>
      <c r="S101" s="430"/>
      <c r="T101" s="430"/>
      <c r="U101" s="430"/>
    </row>
    <row r="102" spans="14:21">
      <c r="N102" s="430"/>
      <c r="O102" s="430"/>
      <c r="P102" s="430"/>
      <c r="Q102" s="430"/>
      <c r="R102" s="430"/>
      <c r="S102" s="430"/>
      <c r="T102" s="430"/>
      <c r="U102" s="430"/>
    </row>
    <row r="103" spans="14:21">
      <c r="N103" s="430"/>
      <c r="O103" s="430"/>
      <c r="P103" s="430"/>
      <c r="Q103" s="430"/>
      <c r="R103" s="430"/>
      <c r="S103" s="430"/>
      <c r="T103" s="430"/>
      <c r="U103" s="430"/>
    </row>
    <row r="104" spans="14:21">
      <c r="N104" s="430"/>
      <c r="O104" s="430"/>
      <c r="P104" s="430"/>
      <c r="Q104" s="430"/>
      <c r="R104" s="430"/>
      <c r="S104" s="430"/>
      <c r="T104" s="430"/>
      <c r="U104" s="430"/>
    </row>
    <row r="105" spans="14:21">
      <c r="N105" s="430"/>
      <c r="O105" s="430"/>
      <c r="P105" s="430"/>
      <c r="Q105" s="430"/>
      <c r="R105" s="430"/>
      <c r="S105" s="430"/>
      <c r="T105" s="430"/>
      <c r="U105" s="430"/>
    </row>
    <row r="106" spans="14:21">
      <c r="N106" s="430"/>
      <c r="O106" s="430"/>
      <c r="P106" s="430"/>
      <c r="Q106" s="430"/>
      <c r="R106" s="430"/>
      <c r="S106" s="430"/>
      <c r="T106" s="430"/>
      <c r="U106" s="430"/>
    </row>
    <row r="107" spans="14:21">
      <c r="N107" s="430"/>
      <c r="O107" s="430"/>
      <c r="P107" s="430"/>
      <c r="Q107" s="430"/>
      <c r="R107" s="430"/>
      <c r="S107" s="430"/>
      <c r="T107" s="430"/>
      <c r="U107" s="430"/>
    </row>
    <row r="108" spans="14:21">
      <c r="N108" s="430"/>
      <c r="O108" s="430"/>
      <c r="P108" s="430"/>
      <c r="Q108" s="430"/>
      <c r="R108" s="430"/>
      <c r="S108" s="430"/>
      <c r="T108" s="430"/>
      <c r="U108" s="430"/>
    </row>
    <row r="109" spans="14:21">
      <c r="N109" s="430"/>
      <c r="O109" s="430"/>
      <c r="P109" s="430"/>
      <c r="Q109" s="430"/>
      <c r="R109" s="430"/>
      <c r="S109" s="430"/>
      <c r="T109" s="430"/>
      <c r="U109" s="430"/>
    </row>
    <row r="110" spans="14:21">
      <c r="N110" s="430"/>
      <c r="O110" s="430"/>
      <c r="P110" s="430"/>
      <c r="Q110" s="430"/>
      <c r="R110" s="430"/>
      <c r="S110" s="430"/>
      <c r="T110" s="430"/>
      <c r="U110" s="430"/>
    </row>
    <row r="111" spans="14:21">
      <c r="N111" s="430"/>
      <c r="O111" s="430"/>
      <c r="P111" s="430"/>
      <c r="Q111" s="430"/>
      <c r="R111" s="430"/>
      <c r="S111" s="430"/>
      <c r="T111" s="430"/>
      <c r="U111" s="430"/>
    </row>
    <row r="112" spans="14:21">
      <c r="N112" s="430"/>
      <c r="O112" s="430"/>
      <c r="P112" s="430"/>
      <c r="Q112" s="430"/>
      <c r="R112" s="430"/>
      <c r="S112" s="430"/>
      <c r="T112" s="430"/>
      <c r="U112" s="430"/>
    </row>
    <row r="113" spans="14:21">
      <c r="N113" s="430"/>
      <c r="O113" s="430"/>
      <c r="P113" s="430"/>
      <c r="Q113" s="430"/>
      <c r="R113" s="430"/>
      <c r="S113" s="430"/>
      <c r="T113" s="430"/>
      <c r="U113" s="430"/>
    </row>
    <row r="114" spans="14:21">
      <c r="N114" s="430"/>
      <c r="O114" s="430"/>
      <c r="P114" s="430"/>
      <c r="Q114" s="430"/>
      <c r="R114" s="430"/>
      <c r="S114" s="430"/>
      <c r="T114" s="430"/>
      <c r="U114" s="430"/>
    </row>
    <row r="115" spans="14:21">
      <c r="N115" s="430"/>
      <c r="O115" s="430"/>
      <c r="P115" s="430"/>
      <c r="Q115" s="430"/>
      <c r="R115" s="430"/>
      <c r="S115" s="430"/>
      <c r="T115" s="430"/>
      <c r="U115" s="430"/>
    </row>
    <row r="116" spans="14:21">
      <c r="N116" s="430"/>
      <c r="O116" s="430"/>
      <c r="P116" s="430"/>
      <c r="Q116" s="430"/>
      <c r="R116" s="430"/>
      <c r="S116" s="430"/>
      <c r="T116" s="430"/>
      <c r="U116" s="430"/>
    </row>
    <row r="117" spans="14:21">
      <c r="N117" s="430"/>
      <c r="O117" s="430"/>
      <c r="P117" s="430"/>
      <c r="Q117" s="430"/>
      <c r="R117" s="430"/>
      <c r="S117" s="430"/>
      <c r="T117" s="430"/>
      <c r="U117" s="430"/>
    </row>
    <row r="118" spans="14:21">
      <c r="N118" s="430"/>
      <c r="O118" s="430"/>
      <c r="P118" s="430"/>
      <c r="Q118" s="430"/>
      <c r="R118" s="430"/>
      <c r="S118" s="430"/>
      <c r="T118" s="430"/>
      <c r="U118" s="430"/>
    </row>
    <row r="119" spans="14:21">
      <c r="N119" s="430"/>
      <c r="O119" s="430"/>
      <c r="P119" s="430"/>
      <c r="Q119" s="430"/>
      <c r="R119" s="430"/>
      <c r="S119" s="430"/>
      <c r="T119" s="430"/>
      <c r="U119" s="430"/>
    </row>
    <row r="120" spans="14:21">
      <c r="N120" s="430"/>
      <c r="O120" s="430"/>
      <c r="P120" s="430"/>
      <c r="Q120" s="430"/>
      <c r="R120" s="430"/>
      <c r="S120" s="430"/>
      <c r="T120" s="430"/>
      <c r="U120" s="430"/>
    </row>
    <row r="121" spans="14:21">
      <c r="N121" s="430"/>
      <c r="O121" s="430"/>
      <c r="P121" s="430"/>
      <c r="Q121" s="430"/>
      <c r="R121" s="430"/>
      <c r="S121" s="430"/>
      <c r="T121" s="430"/>
      <c r="U121" s="430"/>
    </row>
    <row r="122" spans="14:21">
      <c r="N122" s="430"/>
      <c r="O122" s="430"/>
      <c r="P122" s="430"/>
      <c r="Q122" s="430"/>
      <c r="R122" s="430"/>
      <c r="S122" s="430"/>
      <c r="T122" s="430"/>
      <c r="U122" s="430"/>
    </row>
    <row r="123" spans="14:21">
      <c r="N123" s="430"/>
      <c r="O123" s="430"/>
      <c r="P123" s="430"/>
      <c r="Q123" s="430"/>
      <c r="R123" s="430"/>
      <c r="S123" s="430"/>
      <c r="T123" s="430"/>
      <c r="U123" s="430"/>
    </row>
    <row r="124" spans="14:21">
      <c r="N124" s="430"/>
      <c r="O124" s="430"/>
      <c r="P124" s="430"/>
      <c r="Q124" s="430"/>
      <c r="R124" s="430"/>
      <c r="S124" s="430"/>
      <c r="T124" s="430"/>
      <c r="U124" s="430"/>
    </row>
    <row r="125" spans="14:21">
      <c r="N125" s="430"/>
      <c r="O125" s="430"/>
      <c r="P125" s="430"/>
      <c r="Q125" s="430"/>
      <c r="R125" s="430"/>
      <c r="S125" s="430"/>
      <c r="T125" s="430"/>
      <c r="U125" s="430"/>
    </row>
    <row r="126" spans="14:21">
      <c r="N126" s="430"/>
      <c r="O126" s="430"/>
      <c r="P126" s="430"/>
      <c r="Q126" s="430"/>
      <c r="R126" s="430"/>
      <c r="S126" s="430"/>
      <c r="T126" s="430"/>
      <c r="U126" s="430"/>
    </row>
    <row r="127" spans="14:21">
      <c r="N127" s="430"/>
      <c r="O127" s="430"/>
      <c r="P127" s="430"/>
      <c r="Q127" s="430"/>
      <c r="R127" s="430"/>
      <c r="S127" s="430"/>
      <c r="T127" s="430"/>
      <c r="U127" s="430"/>
    </row>
    <row r="128" spans="14:21">
      <c r="N128" s="430"/>
      <c r="O128" s="430"/>
      <c r="P128" s="430"/>
      <c r="Q128" s="430"/>
      <c r="R128" s="430"/>
      <c r="S128" s="430"/>
      <c r="T128" s="430"/>
      <c r="U128" s="430"/>
    </row>
    <row r="129" spans="14:21">
      <c r="N129" s="430"/>
      <c r="O129" s="430"/>
      <c r="P129" s="430"/>
      <c r="Q129" s="430"/>
      <c r="R129" s="430"/>
      <c r="S129" s="430"/>
      <c r="T129" s="430"/>
      <c r="U129" s="430"/>
    </row>
    <row r="130" spans="14:21">
      <c r="N130" s="430"/>
      <c r="O130" s="430"/>
      <c r="P130" s="430"/>
      <c r="Q130" s="430"/>
      <c r="R130" s="430"/>
      <c r="S130" s="430"/>
      <c r="T130" s="430"/>
      <c r="U130" s="430"/>
    </row>
    <row r="131" spans="14:21">
      <c r="N131" s="430"/>
      <c r="O131" s="430"/>
      <c r="P131" s="430"/>
      <c r="Q131" s="430"/>
      <c r="R131" s="430"/>
      <c r="S131" s="430"/>
      <c r="T131" s="430"/>
      <c r="U131" s="430"/>
    </row>
    <row r="132" spans="14:21">
      <c r="N132" s="430"/>
      <c r="O132" s="430"/>
      <c r="P132" s="430"/>
      <c r="Q132" s="430"/>
      <c r="R132" s="430"/>
      <c r="S132" s="430"/>
      <c r="T132" s="430"/>
      <c r="U132" s="430"/>
    </row>
    <row r="133" spans="14:21">
      <c r="N133" s="430"/>
      <c r="O133" s="430"/>
      <c r="P133" s="430"/>
      <c r="Q133" s="430"/>
      <c r="R133" s="430"/>
      <c r="S133" s="430"/>
      <c r="T133" s="430"/>
      <c r="U133" s="430"/>
    </row>
    <row r="134" spans="14:21">
      <c r="N134" s="430"/>
      <c r="O134" s="430"/>
      <c r="P134" s="430"/>
      <c r="Q134" s="430"/>
      <c r="R134" s="430"/>
      <c r="S134" s="430"/>
      <c r="T134" s="430"/>
      <c r="U134" s="430"/>
    </row>
    <row r="135" spans="14:21">
      <c r="N135" s="430"/>
      <c r="O135" s="430"/>
      <c r="P135" s="430"/>
      <c r="Q135" s="430"/>
      <c r="R135" s="430"/>
      <c r="S135" s="430"/>
      <c r="T135" s="430"/>
      <c r="U135" s="430"/>
    </row>
    <row r="136" spans="14:21">
      <c r="N136" s="430"/>
      <c r="O136" s="430"/>
      <c r="P136" s="430"/>
      <c r="Q136" s="430"/>
      <c r="R136" s="430"/>
      <c r="S136" s="430"/>
      <c r="T136" s="430"/>
      <c r="U136" s="430"/>
    </row>
    <row r="137" spans="14:21">
      <c r="N137" s="430"/>
      <c r="O137" s="430"/>
      <c r="P137" s="430"/>
      <c r="Q137" s="430"/>
      <c r="R137" s="430"/>
      <c r="S137" s="430"/>
      <c r="T137" s="430"/>
      <c r="U137" s="430"/>
    </row>
    <row r="138" spans="14:21">
      <c r="N138" s="430"/>
      <c r="O138" s="430"/>
      <c r="P138" s="430"/>
      <c r="Q138" s="430"/>
      <c r="R138" s="430"/>
      <c r="S138" s="430"/>
      <c r="T138" s="430"/>
      <c r="U138" s="430"/>
    </row>
    <row r="139" spans="14:21">
      <c r="N139" s="430"/>
      <c r="O139" s="430"/>
      <c r="P139" s="430"/>
      <c r="Q139" s="430"/>
      <c r="R139" s="430"/>
      <c r="S139" s="430"/>
      <c r="T139" s="430"/>
      <c r="U139" s="430"/>
    </row>
    <row r="140" spans="14:21">
      <c r="N140" s="430"/>
      <c r="O140" s="430"/>
      <c r="P140" s="430"/>
      <c r="Q140" s="430"/>
      <c r="R140" s="430"/>
      <c r="S140" s="430"/>
      <c r="T140" s="430"/>
      <c r="U140" s="430"/>
    </row>
    <row r="141" spans="14:21">
      <c r="N141" s="430"/>
      <c r="O141" s="430"/>
      <c r="P141" s="430"/>
      <c r="Q141" s="430"/>
      <c r="R141" s="430"/>
      <c r="S141" s="430"/>
      <c r="T141" s="430"/>
      <c r="U141" s="430"/>
    </row>
    <row r="142" spans="14:21">
      <c r="N142" s="430"/>
      <c r="O142" s="430"/>
      <c r="P142" s="430"/>
      <c r="Q142" s="430"/>
      <c r="R142" s="430"/>
      <c r="S142" s="430"/>
      <c r="T142" s="430"/>
      <c r="U142" s="430"/>
    </row>
    <row r="143" spans="14:21">
      <c r="N143" s="430"/>
      <c r="O143" s="430"/>
      <c r="P143" s="430"/>
      <c r="Q143" s="430"/>
      <c r="R143" s="430"/>
      <c r="S143" s="430"/>
      <c r="T143" s="430"/>
      <c r="U143" s="430"/>
    </row>
    <row r="144" spans="14:21">
      <c r="N144" s="430"/>
      <c r="O144" s="430"/>
      <c r="P144" s="430"/>
      <c r="Q144" s="430"/>
      <c r="R144" s="430"/>
      <c r="S144" s="430"/>
      <c r="T144" s="430"/>
      <c r="U144" s="430"/>
    </row>
    <row r="145" spans="14:21">
      <c r="N145" s="430"/>
      <c r="O145" s="430"/>
      <c r="P145" s="430"/>
      <c r="Q145" s="430"/>
      <c r="R145" s="430"/>
      <c r="S145" s="430"/>
      <c r="T145" s="430"/>
      <c r="U145" s="430"/>
    </row>
    <row r="146" spans="14:21">
      <c r="N146" s="430"/>
      <c r="O146" s="430"/>
      <c r="P146" s="430"/>
      <c r="Q146" s="430"/>
      <c r="R146" s="430"/>
      <c r="S146" s="430"/>
      <c r="T146" s="430"/>
      <c r="U146" s="430"/>
    </row>
    <row r="147" spans="14:21">
      <c r="N147" s="430"/>
      <c r="O147" s="430"/>
      <c r="P147" s="430"/>
      <c r="Q147" s="430"/>
      <c r="R147" s="430"/>
      <c r="S147" s="430"/>
      <c r="T147" s="430"/>
      <c r="U147" s="430"/>
    </row>
    <row r="148" spans="14:21">
      <c r="N148" s="430"/>
      <c r="O148" s="430"/>
      <c r="P148" s="430"/>
      <c r="Q148" s="430"/>
      <c r="R148" s="430"/>
      <c r="S148" s="430"/>
      <c r="T148" s="430"/>
      <c r="U148" s="430"/>
    </row>
    <row r="149" spans="14:21">
      <c r="N149" s="430"/>
      <c r="O149" s="430"/>
      <c r="P149" s="430"/>
      <c r="Q149" s="430"/>
      <c r="R149" s="430"/>
      <c r="S149" s="430"/>
      <c r="T149" s="430"/>
      <c r="U149" s="430"/>
    </row>
    <row r="150" spans="14:21">
      <c r="N150" s="430"/>
      <c r="O150" s="430"/>
      <c r="P150" s="430"/>
      <c r="Q150" s="430"/>
      <c r="R150" s="430"/>
      <c r="S150" s="430"/>
      <c r="T150" s="430"/>
      <c r="U150" s="430"/>
    </row>
    <row r="151" spans="14:21">
      <c r="N151" s="430"/>
      <c r="O151" s="430"/>
      <c r="P151" s="430"/>
      <c r="Q151" s="430"/>
      <c r="R151" s="430"/>
      <c r="S151" s="430"/>
      <c r="T151" s="430"/>
      <c r="U151" s="430"/>
    </row>
    <row r="152" spans="14:21">
      <c r="N152" s="430"/>
      <c r="O152" s="430"/>
      <c r="P152" s="430"/>
      <c r="Q152" s="430"/>
      <c r="R152" s="430"/>
      <c r="S152" s="430"/>
      <c r="T152" s="430"/>
      <c r="U152" s="430"/>
    </row>
    <row r="153" spans="14:21">
      <c r="N153" s="430"/>
      <c r="O153" s="430"/>
      <c r="P153" s="430"/>
      <c r="Q153" s="430"/>
      <c r="R153" s="430"/>
      <c r="S153" s="430"/>
      <c r="T153" s="430"/>
      <c r="U153" s="430"/>
    </row>
    <row r="154" spans="14:21">
      <c r="N154" s="430"/>
      <c r="O154" s="430"/>
      <c r="P154" s="430"/>
      <c r="Q154" s="430"/>
      <c r="R154" s="430"/>
      <c r="S154" s="430"/>
      <c r="T154" s="430"/>
      <c r="U154" s="430"/>
    </row>
    <row r="155" spans="14:21">
      <c r="N155" s="430"/>
      <c r="O155" s="430"/>
      <c r="P155" s="430"/>
      <c r="Q155" s="430"/>
      <c r="R155" s="430"/>
      <c r="S155" s="430"/>
      <c r="T155" s="430"/>
      <c r="U155" s="430"/>
    </row>
    <row r="156" spans="14:21">
      <c r="N156" s="430"/>
      <c r="O156" s="430"/>
      <c r="P156" s="430"/>
      <c r="Q156" s="430"/>
      <c r="R156" s="430"/>
      <c r="S156" s="430"/>
      <c r="T156" s="430"/>
      <c r="U156" s="430"/>
    </row>
    <row r="157" spans="14:21">
      <c r="N157" s="430"/>
      <c r="O157" s="430"/>
      <c r="P157" s="430"/>
      <c r="Q157" s="430"/>
      <c r="R157" s="430"/>
      <c r="S157" s="430"/>
      <c r="T157" s="430"/>
      <c r="U157" s="430"/>
    </row>
    <row r="158" spans="14:21">
      <c r="N158" s="430"/>
      <c r="O158" s="430"/>
      <c r="P158" s="430"/>
      <c r="Q158" s="430"/>
      <c r="R158" s="430"/>
      <c r="S158" s="430"/>
      <c r="T158" s="430"/>
      <c r="U158" s="430"/>
    </row>
    <row r="159" spans="14:21">
      <c r="N159" s="430"/>
      <c r="O159" s="430"/>
      <c r="P159" s="430"/>
      <c r="Q159" s="430"/>
      <c r="R159" s="430"/>
      <c r="S159" s="430"/>
      <c r="T159" s="430"/>
      <c r="U159" s="430"/>
    </row>
    <row r="160" spans="14:21">
      <c r="N160" s="430"/>
      <c r="O160" s="430"/>
      <c r="P160" s="430"/>
      <c r="Q160" s="430"/>
      <c r="R160" s="430"/>
      <c r="S160" s="430"/>
      <c r="T160" s="430"/>
      <c r="U160" s="430"/>
    </row>
    <row r="161" spans="14:21">
      <c r="N161" s="430"/>
      <c r="O161" s="430"/>
      <c r="P161" s="430"/>
      <c r="Q161" s="430"/>
      <c r="R161" s="430"/>
      <c r="S161" s="430"/>
      <c r="T161" s="430"/>
      <c r="U161" s="430"/>
    </row>
    <row r="162" spans="14:21">
      <c r="N162" s="430"/>
      <c r="O162" s="430"/>
      <c r="P162" s="430"/>
      <c r="Q162" s="430"/>
      <c r="R162" s="430"/>
      <c r="S162" s="430"/>
      <c r="T162" s="430"/>
      <c r="U162" s="430"/>
    </row>
    <row r="163" spans="14:21">
      <c r="N163" s="430"/>
      <c r="O163" s="430"/>
      <c r="P163" s="430"/>
      <c r="Q163" s="430"/>
      <c r="R163" s="430"/>
      <c r="S163" s="430"/>
      <c r="T163" s="430"/>
      <c r="U163" s="430"/>
    </row>
    <row r="164" spans="14:21">
      <c r="N164" s="430"/>
      <c r="O164" s="430"/>
      <c r="P164" s="430"/>
      <c r="Q164" s="430"/>
      <c r="R164" s="430"/>
      <c r="S164" s="430"/>
      <c r="T164" s="430"/>
      <c r="U164" s="430"/>
    </row>
    <row r="165" spans="14:21">
      <c r="N165" s="430"/>
      <c r="O165" s="430"/>
      <c r="P165" s="430"/>
      <c r="Q165" s="430"/>
      <c r="R165" s="430"/>
      <c r="S165" s="430"/>
      <c r="T165" s="430"/>
      <c r="U165" s="430"/>
    </row>
    <row r="166" spans="14:21">
      <c r="N166" s="430"/>
      <c r="O166" s="430"/>
      <c r="P166" s="430"/>
      <c r="Q166" s="430"/>
      <c r="R166" s="430"/>
      <c r="S166" s="430"/>
      <c r="T166" s="430"/>
      <c r="U166" s="430"/>
    </row>
    <row r="167" spans="14:21">
      <c r="N167" s="430"/>
      <c r="O167" s="430"/>
      <c r="P167" s="430"/>
      <c r="Q167" s="430"/>
      <c r="R167" s="430"/>
      <c r="S167" s="430"/>
      <c r="T167" s="430"/>
      <c r="U167" s="430"/>
    </row>
    <row r="168" spans="14:21">
      <c r="N168" s="430"/>
      <c r="O168" s="430"/>
      <c r="P168" s="430"/>
      <c r="Q168" s="430"/>
      <c r="R168" s="430"/>
      <c r="S168" s="430"/>
      <c r="T168" s="430"/>
      <c r="U168" s="430"/>
    </row>
    <row r="169" spans="14:21">
      <c r="N169" s="430"/>
      <c r="O169" s="430"/>
      <c r="P169" s="430"/>
      <c r="Q169" s="430"/>
      <c r="R169" s="430"/>
      <c r="S169" s="430"/>
      <c r="T169" s="430"/>
      <c r="U169" s="430"/>
    </row>
    <row r="170" spans="14:21">
      <c r="N170" s="430"/>
      <c r="O170" s="430"/>
      <c r="P170" s="430"/>
      <c r="Q170" s="430"/>
      <c r="R170" s="430"/>
      <c r="S170" s="430"/>
      <c r="T170" s="430"/>
      <c r="U170" s="430"/>
    </row>
    <row r="171" spans="14:21">
      <c r="N171" s="430"/>
      <c r="O171" s="430"/>
      <c r="P171" s="430"/>
      <c r="Q171" s="430"/>
      <c r="R171" s="430"/>
      <c r="S171" s="430"/>
      <c r="T171" s="430"/>
      <c r="U171" s="430"/>
    </row>
    <row r="172" spans="14:21">
      <c r="N172" s="430"/>
      <c r="O172" s="430"/>
      <c r="P172" s="430"/>
      <c r="Q172" s="430"/>
      <c r="R172" s="430"/>
      <c r="S172" s="430"/>
      <c r="T172" s="430"/>
      <c r="U172" s="430"/>
    </row>
    <row r="173" spans="14:21">
      <c r="N173" s="430"/>
      <c r="O173" s="430"/>
      <c r="P173" s="430"/>
      <c r="Q173" s="430"/>
      <c r="R173" s="430"/>
      <c r="S173" s="430"/>
      <c r="T173" s="430"/>
      <c r="U173" s="430"/>
    </row>
    <row r="174" spans="14:21">
      <c r="N174" s="430"/>
      <c r="O174" s="430"/>
      <c r="P174" s="430"/>
      <c r="Q174" s="430"/>
      <c r="R174" s="430"/>
      <c r="S174" s="430"/>
      <c r="T174" s="430"/>
      <c r="U174" s="430"/>
    </row>
    <row r="175" spans="14:21">
      <c r="N175" s="430"/>
      <c r="O175" s="430"/>
      <c r="P175" s="430"/>
      <c r="Q175" s="430"/>
      <c r="R175" s="430"/>
      <c r="S175" s="430"/>
      <c r="T175" s="430"/>
      <c r="U175" s="430"/>
    </row>
    <row r="176" spans="14:21">
      <c r="N176" s="430"/>
      <c r="O176" s="430"/>
      <c r="P176" s="430"/>
      <c r="Q176" s="430"/>
      <c r="R176" s="430"/>
      <c r="S176" s="430"/>
      <c r="T176" s="430"/>
      <c r="U176" s="430"/>
    </row>
    <row r="177" spans="14:21">
      <c r="N177" s="430"/>
      <c r="O177" s="430"/>
      <c r="P177" s="430"/>
      <c r="Q177" s="430"/>
      <c r="R177" s="430"/>
      <c r="S177" s="430"/>
      <c r="T177" s="430"/>
      <c r="U177" s="430"/>
    </row>
    <row r="178" spans="14:21">
      <c r="N178" s="430"/>
      <c r="O178" s="430"/>
      <c r="P178" s="430"/>
      <c r="Q178" s="430"/>
      <c r="R178" s="430"/>
      <c r="S178" s="430"/>
      <c r="T178" s="430"/>
      <c r="U178" s="430"/>
    </row>
    <row r="179" spans="14:21">
      <c r="N179" s="430"/>
      <c r="O179" s="430"/>
      <c r="P179" s="430"/>
      <c r="Q179" s="430"/>
      <c r="R179" s="430"/>
      <c r="S179" s="430"/>
      <c r="T179" s="430"/>
      <c r="U179" s="430"/>
    </row>
  </sheetData>
  <mergeCells count="1">
    <mergeCell ref="B2:M2"/>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sheetPr published="0"/>
  <dimension ref="B1:I30"/>
  <sheetViews>
    <sheetView topLeftCell="A7" workbookViewId="0">
      <selection activeCell="H17" sqref="H17"/>
    </sheetView>
  </sheetViews>
  <sheetFormatPr baseColWidth="10" defaultRowHeight="15"/>
  <cols>
    <col min="3" max="3" width="38" bestFit="1" customWidth="1"/>
  </cols>
  <sheetData>
    <row r="1" spans="2:9" ht="15.75" thickBot="1"/>
    <row r="2" spans="2:9" ht="16.5" thickTop="1" thickBot="1">
      <c r="B2" s="732" t="s">
        <v>260</v>
      </c>
      <c r="C2" s="733"/>
      <c r="D2" s="733"/>
      <c r="E2" s="733"/>
      <c r="F2" s="733"/>
      <c r="G2" s="748"/>
      <c r="H2" s="749"/>
    </row>
    <row r="3" spans="2:9" ht="16.5" thickTop="1" thickBot="1">
      <c r="B3" s="396" t="s">
        <v>296</v>
      </c>
      <c r="C3" s="455"/>
      <c r="D3" s="443" t="s">
        <v>253</v>
      </c>
      <c r="E3" s="443" t="s">
        <v>254</v>
      </c>
      <c r="F3" s="443" t="s">
        <v>255</v>
      </c>
      <c r="G3" s="443" t="s">
        <v>256</v>
      </c>
      <c r="H3" s="443" t="s">
        <v>257</v>
      </c>
      <c r="I3" s="151" t="str">
        <f>+'[23]Etat de résultat'!K3</f>
        <v>Total</v>
      </c>
    </row>
    <row r="4" spans="2:9">
      <c r="B4" s="456" t="s">
        <v>261</v>
      </c>
      <c r="C4" s="457"/>
      <c r="D4" s="458"/>
      <c r="E4" s="458"/>
      <c r="F4" s="458"/>
      <c r="G4" s="458"/>
      <c r="H4" s="458"/>
      <c r="I4" s="477"/>
    </row>
    <row r="5" spans="2:9">
      <c r="B5" s="459"/>
      <c r="C5" s="458" t="s">
        <v>160</v>
      </c>
      <c r="D5" s="460">
        <f>'Etat de résultat pré'!D18</f>
        <v>-4386.27688868519</v>
      </c>
      <c r="E5" s="460">
        <f>'Etat de résultat pré'!E18</f>
        <v>64536.919954137098</v>
      </c>
      <c r="F5" s="460">
        <f>'Etat de résultat pré'!F18</f>
        <v>133426.76071479032</v>
      </c>
      <c r="G5" s="460">
        <f>'Etat de résultat pré'!G18</f>
        <v>245887.60297751697</v>
      </c>
      <c r="H5" s="460">
        <f>'Etat de résultat pré'!H18</f>
        <v>368607.18898721848</v>
      </c>
      <c r="I5" s="478"/>
    </row>
    <row r="6" spans="2:9">
      <c r="B6" s="459"/>
      <c r="C6" s="458" t="s">
        <v>280</v>
      </c>
      <c r="D6" s="460">
        <f>'Etat de résultat pré'!D13*-1</f>
        <v>12721.733081499999</v>
      </c>
      <c r="E6" s="460">
        <f>'Etat de résultat pré'!E13*-1</f>
        <v>12721.733081499999</v>
      </c>
      <c r="F6" s="460">
        <f>'Etat de résultat pré'!F13*-1</f>
        <v>14247.132981500001</v>
      </c>
      <c r="G6" s="460">
        <f>'Etat de résultat pré'!G13*-1</f>
        <v>16000.000000000002</v>
      </c>
      <c r="H6" s="460">
        <f>'Etat de résultat pré'!H13*-1</f>
        <v>16000.000000000002</v>
      </c>
      <c r="I6" s="478"/>
    </row>
    <row r="7" spans="2:9">
      <c r="B7" s="456"/>
      <c r="C7" s="457" t="s">
        <v>262</v>
      </c>
      <c r="D7" s="461">
        <f>(D8+D9+D10-D11-D12)</f>
        <v>21090</v>
      </c>
      <c r="E7" s="461">
        <f>(E8+E9+E10-E11-E12)</f>
        <v>-21090</v>
      </c>
      <c r="F7" s="461">
        <f t="shared" ref="F7:H7" si="0">(F8+F9+F10-F11-F12)</f>
        <v>0</v>
      </c>
      <c r="G7" s="461">
        <f t="shared" si="0"/>
        <v>0</v>
      </c>
      <c r="H7" s="461">
        <f t="shared" si="0"/>
        <v>0</v>
      </c>
      <c r="I7" s="478"/>
    </row>
    <row r="8" spans="2:9">
      <c r="B8" s="462"/>
      <c r="C8" s="463"/>
      <c r="D8" s="464"/>
      <c r="E8" s="464"/>
      <c r="F8" s="464"/>
      <c r="G8" s="464"/>
      <c r="H8" s="464"/>
      <c r="I8" s="478"/>
    </row>
    <row r="9" spans="2:9">
      <c r="B9" s="462"/>
      <c r="C9" s="463" t="s">
        <v>263</v>
      </c>
      <c r="D9" s="464">
        <f>'Bilan prév'!C15</f>
        <v>31635</v>
      </c>
      <c r="E9" s="464">
        <f>+('Bilan prév'!D15-'Bilan prév'!C15)</f>
        <v>-3768.3333333333321</v>
      </c>
      <c r="F9" s="464">
        <f>+('Bilan prév'!E15-'Bilan prév'!D15)</f>
        <v>21881.666666666668</v>
      </c>
      <c r="G9" s="464">
        <f>+('Bilan prév'!F15-'Bilan prév'!E15)</f>
        <v>29992.291666666664</v>
      </c>
      <c r="H9" s="464">
        <f>+('Bilan prév'!G15-'Bilan prév'!F15)</f>
        <v>32802.708333333328</v>
      </c>
      <c r="I9" s="478"/>
    </row>
    <row r="10" spans="2:9">
      <c r="B10" s="462"/>
      <c r="C10" s="463" t="s">
        <v>264</v>
      </c>
      <c r="D10" s="464">
        <f>+'Bilan prév'!C16</f>
        <v>10545</v>
      </c>
      <c r="E10" s="464">
        <f>+('Bilan prév'!D16-'Bilan prév'!C16)</f>
        <v>17321.666666666668</v>
      </c>
      <c r="F10" s="464">
        <f>+('Bilan prév'!E16-'Bilan prév'!D16)</f>
        <v>21881.666666666668</v>
      </c>
      <c r="G10" s="464">
        <f>+('Bilan prév'!F16-'Bilan prév'!E16)</f>
        <v>29992.291666666664</v>
      </c>
      <c r="H10" s="464">
        <f>+('Bilan prév'!G16-'Bilan prév'!F16)</f>
        <v>32802.708333333328</v>
      </c>
      <c r="I10" s="478"/>
    </row>
    <row r="11" spans="2:9">
      <c r="B11" s="462"/>
      <c r="C11" s="463" t="s">
        <v>265</v>
      </c>
      <c r="D11" s="464">
        <f>'Bilan prév'!I16</f>
        <v>10545</v>
      </c>
      <c r="E11" s="464">
        <f>+('Bilan prév'!J16-'Bilan prév'!I16)</f>
        <v>17321.666666666668</v>
      </c>
      <c r="F11" s="464">
        <f>+('Bilan prév'!K16-'Bilan prév'!J16)</f>
        <v>21881.666666666668</v>
      </c>
      <c r="G11" s="464">
        <f>+('Bilan prév'!L16-'Bilan prév'!K16)</f>
        <v>29992.291666666664</v>
      </c>
      <c r="H11" s="464">
        <f>+('Bilan prév'!M16-'Bilan prév'!L16)</f>
        <v>32802.708333333328</v>
      </c>
      <c r="I11" s="478"/>
    </row>
    <row r="12" spans="2:9">
      <c r="B12" s="462"/>
      <c r="C12" s="463" t="s">
        <v>266</v>
      </c>
      <c r="D12" s="464">
        <f>'Bilan prév'!I17</f>
        <v>10545</v>
      </c>
      <c r="E12" s="464">
        <f>'Bilan prév'!J17-'Bilan prév'!I17</f>
        <v>17321.666666666668</v>
      </c>
      <c r="F12" s="464">
        <f>'Bilan prév'!K17-'Bilan prév'!J17</f>
        <v>21881.666666666668</v>
      </c>
      <c r="G12" s="464">
        <f>'Bilan prév'!L17-'Bilan prév'!K17</f>
        <v>29992.291666666664</v>
      </c>
      <c r="H12" s="464">
        <f>'Bilan prév'!M17-'Bilan prév'!L17</f>
        <v>32802.708333333328</v>
      </c>
      <c r="I12" s="478"/>
    </row>
    <row r="13" spans="2:9" ht="15.75" thickBot="1">
      <c r="B13" s="462"/>
      <c r="C13" s="463" t="s">
        <v>267</v>
      </c>
      <c r="D13" s="464">
        <f>+'charges fin'!C13-'charges fin'!C12-'charges fin'!C11</f>
        <v>2865.9096531102005</v>
      </c>
      <c r="E13" s="464">
        <f>+'charges fin'!D13-'charges fin'!D12-'charges fin'!D11</f>
        <v>2306.0993589088466</v>
      </c>
      <c r="F13" s="464">
        <f>+'charges fin'!E13-'charges fin'!E12-'charges fin'!E11</f>
        <v>1717.8294497046081</v>
      </c>
      <c r="G13" s="464">
        <f>+'charges fin'!F13-'charges fin'!F12-'charges fin'!F11</f>
        <v>1099.6530966440041</v>
      </c>
      <c r="H13" s="464">
        <f>+'charges fin'!G13-'charges fin'!G12-'charges fin'!G11</f>
        <v>450.04991704193526</v>
      </c>
      <c r="I13" s="478"/>
    </row>
    <row r="14" spans="2:9" ht="16.5" thickTop="1" thickBot="1">
      <c r="B14" s="465" t="s">
        <v>261</v>
      </c>
      <c r="C14" s="466"/>
      <c r="D14" s="466">
        <f>D5+D6-D7+D13</f>
        <v>-9888.6341540749909</v>
      </c>
      <c r="E14" s="466">
        <f>E5+E6-E7+E13</f>
        <v>100654.75239454594</v>
      </c>
      <c r="F14" s="466">
        <f t="shared" ref="F14:H14" si="1">F5+F6-F7+F13</f>
        <v>149391.72314599494</v>
      </c>
      <c r="G14" s="466">
        <f t="shared" si="1"/>
        <v>262987.25607416098</v>
      </c>
      <c r="H14" s="466">
        <f t="shared" si="1"/>
        <v>385057.23890426045</v>
      </c>
      <c r="I14" s="480">
        <f>SUM(D14:H14)</f>
        <v>888202.33636488731</v>
      </c>
    </row>
    <row r="15" spans="2:9" ht="15.75" thickTop="1">
      <c r="B15" s="456" t="s">
        <v>268</v>
      </c>
      <c r="C15" s="457"/>
      <c r="D15" s="460"/>
      <c r="E15" s="460"/>
      <c r="F15" s="460"/>
      <c r="G15" s="460"/>
      <c r="H15" s="460"/>
      <c r="I15" s="478"/>
    </row>
    <row r="16" spans="2:9" ht="15.75" thickBot="1">
      <c r="B16" s="462"/>
      <c r="C16" s="463" t="s">
        <v>283</v>
      </c>
      <c r="D16" s="464">
        <f>+Investissement!D74*-1</f>
        <v>-65979</v>
      </c>
      <c r="E16" s="464">
        <f>+Investissement!I74*-1</f>
        <v>0</v>
      </c>
      <c r="F16" s="464">
        <f>+Investissement!N74*-1</f>
        <v>-5627</v>
      </c>
      <c r="G16" s="464">
        <f>+Investissement!S74*-1</f>
        <v>-31356</v>
      </c>
      <c r="H16" s="464">
        <f>+Investissement!X74*-1</f>
        <v>0</v>
      </c>
      <c r="I16" s="478"/>
    </row>
    <row r="17" spans="2:9" ht="16.5" thickTop="1" thickBot="1">
      <c r="B17" s="465" t="s">
        <v>269</v>
      </c>
      <c r="C17" s="466"/>
      <c r="D17" s="466">
        <f>SUM(D16:D16)</f>
        <v>-65979</v>
      </c>
      <c r="E17" s="466">
        <f>SUM(E16:E16)</f>
        <v>0</v>
      </c>
      <c r="F17" s="466">
        <f>SUM(F16:F16)</f>
        <v>-5627</v>
      </c>
      <c r="G17" s="467">
        <f>SUM(G16:G16)</f>
        <v>-31356</v>
      </c>
      <c r="H17" s="468">
        <f>SUM(H16:H16)</f>
        <v>0</v>
      </c>
      <c r="I17" s="480">
        <f>+D17+E17+F17+G17+H17</f>
        <v>-102962</v>
      </c>
    </row>
    <row r="18" spans="2:9" ht="15.75" thickTop="1">
      <c r="B18" s="456" t="s">
        <v>270</v>
      </c>
      <c r="C18" s="457"/>
      <c r="D18" s="460"/>
      <c r="E18" s="460"/>
      <c r="F18" s="460"/>
      <c r="G18" s="460"/>
      <c r="H18" s="460"/>
      <c r="I18" s="478"/>
    </row>
    <row r="19" spans="2:9">
      <c r="B19" s="459"/>
      <c r="C19" s="458" t="s">
        <v>271</v>
      </c>
      <c r="D19" s="481">
        <f>'Bilan prév'!I5</f>
        <v>26120.7</v>
      </c>
      <c r="E19" s="481">
        <f>'Bilan prév'!J5-'Bilan prév'!I5</f>
        <v>0</v>
      </c>
      <c r="F19" s="481">
        <f>'Bilan prév'!K5-'Bilan prév'!J5</f>
        <v>0</v>
      </c>
      <c r="G19" s="481">
        <f>'Bilan prév'!L5-'Bilan prév'!K5</f>
        <v>0</v>
      </c>
      <c r="H19" s="481">
        <f>'Bilan prév'!M5-'Bilan prév'!L5</f>
        <v>0</v>
      </c>
      <c r="I19" s="478"/>
    </row>
    <row r="20" spans="2:9">
      <c r="B20" s="459"/>
      <c r="C20" s="458" t="s">
        <v>272</v>
      </c>
      <c r="D20" s="481">
        <v>0</v>
      </c>
      <c r="E20" s="481">
        <v>0</v>
      </c>
      <c r="F20" s="481">
        <v>0</v>
      </c>
      <c r="G20" s="481">
        <v>0</v>
      </c>
      <c r="H20" s="481">
        <v>0</v>
      </c>
      <c r="I20" s="478"/>
    </row>
    <row r="21" spans="2:9">
      <c r="B21" s="456"/>
      <c r="C21" s="457" t="s">
        <v>273</v>
      </c>
      <c r="D21" s="461">
        <f t="shared" ref="D21:H21" si="2">SUM(D22:D22)</f>
        <v>60948.3</v>
      </c>
      <c r="E21" s="461">
        <f t="shared" si="2"/>
        <v>0</v>
      </c>
      <c r="F21" s="461">
        <f t="shared" si="2"/>
        <v>0</v>
      </c>
      <c r="G21" s="461">
        <f t="shared" si="2"/>
        <v>0</v>
      </c>
      <c r="H21" s="461">
        <f t="shared" si="2"/>
        <v>0</v>
      </c>
      <c r="I21" s="478"/>
    </row>
    <row r="22" spans="2:9">
      <c r="B22" s="462"/>
      <c r="C22" s="463" t="s">
        <v>284</v>
      </c>
      <c r="D22" s="464">
        <f>+'Schéma de financement'!C29</f>
        <v>60948.3</v>
      </c>
      <c r="E22" s="464"/>
      <c r="F22" s="464"/>
      <c r="G22" s="464"/>
      <c r="H22" s="464"/>
      <c r="I22" s="478"/>
    </row>
    <row r="23" spans="2:9">
      <c r="B23" s="456"/>
      <c r="C23" s="457" t="s">
        <v>274</v>
      </c>
      <c r="D23" s="461">
        <f t="shared" ref="D23:H23" si="3">SUM(D24:D25)</f>
        <v>-13877.568295081961</v>
      </c>
      <c r="E23" s="461">
        <f t="shared" si="3"/>
        <v>-13877.568295081959</v>
      </c>
      <c r="F23" s="461">
        <f t="shared" si="3"/>
        <v>-13877.568295081965</v>
      </c>
      <c r="G23" s="461">
        <f t="shared" si="3"/>
        <v>-13877.568295081959</v>
      </c>
      <c r="H23" s="461">
        <f t="shared" si="3"/>
        <v>-13877.568295081959</v>
      </c>
      <c r="I23" s="478"/>
    </row>
    <row r="24" spans="2:9">
      <c r="B24" s="462"/>
      <c r="C24" s="463" t="s">
        <v>275</v>
      </c>
      <c r="D24" s="464">
        <f>('Remb CMLT1'!E15+'Remb CMLT2'!E15+'Remb CMLT3'!E15)*-1</f>
        <v>-11011.658641971761</v>
      </c>
      <c r="E24" s="464">
        <f>('Remb CMLT1'!E16+'Remb CMLT2'!E16+'Remb CMLT3'!E16)*-1</f>
        <v>-11571.468936173113</v>
      </c>
      <c r="F24" s="464">
        <f>('Remb CMLT1'!E17+'Remb CMLT2'!E17+'Remb CMLT3'!E17)*-1</f>
        <v>-12159.738845377356</v>
      </c>
      <c r="G24" s="464">
        <f>('Remb CMLT1'!E18+'Remb CMLT2'!E18+'Remb CMLT3'!E18)*-1</f>
        <v>-12777.915198437955</v>
      </c>
      <c r="H24" s="464">
        <f>('Remb CMLT1'!E19+'Remb CMLT2'!E19+'Remb CMLT3'!E19)*-1</f>
        <v>-13427.518378040024</v>
      </c>
      <c r="I24" s="478"/>
    </row>
    <row r="25" spans="2:9" ht="15.75" thickBot="1">
      <c r="B25" s="462"/>
      <c r="C25" s="463" t="s">
        <v>276</v>
      </c>
      <c r="D25" s="464">
        <f>D13*-1</f>
        <v>-2865.9096531102005</v>
      </c>
      <c r="E25" s="464">
        <f t="shared" ref="E25:H25" si="4">E13*-1</f>
        <v>-2306.0993589088466</v>
      </c>
      <c r="F25" s="464">
        <f t="shared" si="4"/>
        <v>-1717.8294497046081</v>
      </c>
      <c r="G25" s="464">
        <f t="shared" si="4"/>
        <v>-1099.6530966440041</v>
      </c>
      <c r="H25" s="464">
        <f t="shared" si="4"/>
        <v>-450.04991704193526</v>
      </c>
      <c r="I25" s="478"/>
    </row>
    <row r="26" spans="2:9" ht="16.5" thickTop="1" thickBot="1">
      <c r="B26" s="465" t="s">
        <v>270</v>
      </c>
      <c r="C26" s="468"/>
      <c r="D26" s="466">
        <f>D19-D20+D21+D23</f>
        <v>73191.431704918039</v>
      </c>
      <c r="E26" s="466">
        <f t="shared" ref="E26:H26" si="5">E19-E20+E21+E23</f>
        <v>-13877.568295081959</v>
      </c>
      <c r="F26" s="466">
        <f t="shared" si="5"/>
        <v>-13877.568295081965</v>
      </c>
      <c r="G26" s="466">
        <f t="shared" si="5"/>
        <v>-13877.568295081959</v>
      </c>
      <c r="H26" s="466">
        <f t="shared" si="5"/>
        <v>-13877.568295081959</v>
      </c>
      <c r="I26" s="480">
        <f>SUM(D26:H26)</f>
        <v>17681.158524590195</v>
      </c>
    </row>
    <row r="27" spans="2:9" ht="15.75" thickTop="1">
      <c r="B27" s="462" t="s">
        <v>277</v>
      </c>
      <c r="C27" s="463"/>
      <c r="D27" s="460">
        <f>D26+D17+D14</f>
        <v>-2676.2024491569518</v>
      </c>
      <c r="E27" s="460">
        <f t="shared" ref="E27:H27" si="6">E14+E17+E26</f>
        <v>86777.184099463979</v>
      </c>
      <c r="F27" s="460">
        <f t="shared" si="6"/>
        <v>129887.15485091298</v>
      </c>
      <c r="G27" s="460">
        <f t="shared" si="6"/>
        <v>217753.68777907902</v>
      </c>
      <c r="H27" s="460">
        <f t="shared" si="6"/>
        <v>371179.67060917849</v>
      </c>
      <c r="I27" s="478"/>
    </row>
    <row r="28" spans="2:9" ht="15.75" thickBot="1">
      <c r="B28" s="462" t="s">
        <v>278</v>
      </c>
      <c r="C28" s="463"/>
      <c r="D28" s="460">
        <v>0</v>
      </c>
      <c r="E28" s="460">
        <f t="shared" ref="E28:H28" si="7">D29</f>
        <v>-2676.2024491569518</v>
      </c>
      <c r="F28" s="460">
        <f t="shared" si="7"/>
        <v>84100.981650307032</v>
      </c>
      <c r="G28" s="460">
        <f t="shared" si="7"/>
        <v>213988.13650122</v>
      </c>
      <c r="H28" s="460">
        <f t="shared" si="7"/>
        <v>431741.82428029901</v>
      </c>
      <c r="I28" s="478"/>
    </row>
    <row r="29" spans="2:9" ht="16.5" thickTop="1" thickBot="1">
      <c r="B29" s="465" t="s">
        <v>279</v>
      </c>
      <c r="C29" s="468"/>
      <c r="D29" s="466">
        <f t="shared" ref="D29:H29" si="8">+D28+D27</f>
        <v>-2676.2024491569518</v>
      </c>
      <c r="E29" s="466">
        <f t="shared" si="8"/>
        <v>84100.981650307032</v>
      </c>
      <c r="F29" s="466">
        <f t="shared" si="8"/>
        <v>213988.13650122</v>
      </c>
      <c r="G29" s="466">
        <f t="shared" si="8"/>
        <v>431741.82428029901</v>
      </c>
      <c r="H29" s="466">
        <f t="shared" si="8"/>
        <v>802921.4948894775</v>
      </c>
      <c r="I29" s="479"/>
    </row>
    <row r="30" spans="2:9" ht="15.75" thickTop="1">
      <c r="B30" s="469"/>
      <c r="C30" s="469"/>
      <c r="D30" s="470"/>
      <c r="E30" s="470"/>
      <c r="F30" s="470"/>
      <c r="G30" s="470"/>
      <c r="H30" s="470"/>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published="0"/>
  <dimension ref="B2:AD104"/>
  <sheetViews>
    <sheetView topLeftCell="B55" workbookViewId="0">
      <selection activeCell="F71" sqref="F71"/>
    </sheetView>
  </sheetViews>
  <sheetFormatPr baseColWidth="10" defaultRowHeight="15"/>
  <cols>
    <col min="2" max="2" width="14" customWidth="1"/>
    <col min="3" max="3" width="27" bestFit="1" customWidth="1"/>
    <col min="4" max="4" width="11.42578125" bestFit="1" customWidth="1"/>
    <col min="5" max="5" width="6.42578125" bestFit="1" customWidth="1"/>
    <col min="6" max="6" width="10" bestFit="1" customWidth="1"/>
    <col min="7" max="7" width="23.140625" bestFit="1" customWidth="1"/>
    <col min="8" max="8" width="11.28515625" bestFit="1" customWidth="1"/>
    <col min="9" max="9" width="11.42578125" bestFit="1" customWidth="1"/>
    <col min="10" max="10" width="4.7109375" bestFit="1" customWidth="1"/>
    <col min="11" max="11" width="10" bestFit="1" customWidth="1"/>
    <col min="12" max="12" width="22.42578125" bestFit="1" customWidth="1"/>
    <col min="13" max="13" width="19.140625" bestFit="1" customWidth="1"/>
    <col min="14" max="14" width="11.42578125" bestFit="1" customWidth="1"/>
    <col min="15" max="15" width="4.7109375" bestFit="1" customWidth="1"/>
    <col min="16" max="16" width="10" bestFit="1" customWidth="1"/>
    <col min="17" max="17" width="22.42578125" bestFit="1" customWidth="1"/>
    <col min="18" max="18" width="15.28515625" bestFit="1" customWidth="1"/>
    <col min="19" max="19" width="11.42578125" bestFit="1" customWidth="1"/>
    <col min="20" max="20" width="5.42578125" bestFit="1" customWidth="1"/>
    <col min="21" max="21" width="10" bestFit="1" customWidth="1"/>
    <col min="22" max="22" width="22.42578125" bestFit="1" customWidth="1"/>
    <col min="23" max="23" width="11.28515625" bestFit="1" customWidth="1"/>
    <col min="24" max="24" width="11.42578125" bestFit="1" customWidth="1"/>
    <col min="25" max="25" width="5.42578125" bestFit="1" customWidth="1"/>
    <col min="26" max="26" width="10" bestFit="1" customWidth="1"/>
    <col min="27" max="27" width="22.42578125" bestFit="1" customWidth="1"/>
  </cols>
  <sheetData>
    <row r="2" spans="2:30" ht="18.75">
      <c r="B2" s="84"/>
      <c r="C2" s="88" t="s">
        <v>106</v>
      </c>
      <c r="D2" s="84"/>
      <c r="E2" s="84"/>
      <c r="F2" s="84"/>
      <c r="G2" s="84"/>
      <c r="H2" s="84"/>
      <c r="I2" s="84"/>
      <c r="J2" s="84"/>
      <c r="K2" s="84"/>
      <c r="L2" s="84"/>
      <c r="M2" s="84"/>
      <c r="N2" s="84"/>
      <c r="O2" s="84"/>
      <c r="P2" s="84"/>
      <c r="Q2" s="84"/>
      <c r="R2" s="84"/>
      <c r="S2" s="84"/>
      <c r="T2" s="84"/>
      <c r="U2" s="84"/>
      <c r="V2" s="84"/>
      <c r="W2" s="84"/>
      <c r="X2" s="84"/>
      <c r="Y2" s="84"/>
      <c r="Z2" s="84"/>
      <c r="AA2" s="84"/>
      <c r="AB2" s="84"/>
      <c r="AC2" s="84"/>
      <c r="AD2" s="84"/>
    </row>
    <row r="3" spans="2:30">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row>
    <row r="4" spans="2:30" ht="15.75" thickBot="1">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row>
    <row r="5" spans="2:30" ht="15.75" thickBot="1">
      <c r="B5" s="84"/>
      <c r="C5" s="702" t="s">
        <v>101</v>
      </c>
      <c r="D5" s="703"/>
      <c r="E5" s="703"/>
      <c r="F5" s="703"/>
      <c r="G5" s="704"/>
      <c r="H5" s="702" t="s">
        <v>105</v>
      </c>
      <c r="I5" s="703"/>
      <c r="J5" s="703"/>
      <c r="K5" s="703"/>
      <c r="L5" s="704"/>
      <c r="M5" s="702" t="s">
        <v>104</v>
      </c>
      <c r="N5" s="703"/>
      <c r="O5" s="703"/>
      <c r="P5" s="703"/>
      <c r="Q5" s="704"/>
      <c r="R5" s="702" t="s">
        <v>103</v>
      </c>
      <c r="S5" s="703"/>
      <c r="T5" s="703"/>
      <c r="U5" s="703"/>
      <c r="V5" s="704"/>
      <c r="W5" s="702" t="s">
        <v>102</v>
      </c>
      <c r="X5" s="703"/>
      <c r="Y5" s="703"/>
      <c r="Z5" s="703"/>
      <c r="AA5" s="704"/>
      <c r="AB5" s="84"/>
      <c r="AC5" s="84"/>
      <c r="AD5" s="84"/>
    </row>
    <row r="6" spans="2:30" ht="15.75" thickBot="1">
      <c r="B6" s="84"/>
      <c r="C6" s="109" t="s">
        <v>82</v>
      </c>
      <c r="D6" s="110" t="s">
        <v>39</v>
      </c>
      <c r="E6" s="111" t="s">
        <v>40</v>
      </c>
      <c r="F6" s="112" t="s">
        <v>73</v>
      </c>
      <c r="G6" s="113" t="s">
        <v>41</v>
      </c>
      <c r="H6" s="305" t="s">
        <v>82</v>
      </c>
      <c r="I6" s="306" t="s">
        <v>39</v>
      </c>
      <c r="J6" s="307" t="s">
        <v>40</v>
      </c>
      <c r="K6" s="85" t="s">
        <v>73</v>
      </c>
      <c r="L6" s="317" t="s">
        <v>41</v>
      </c>
      <c r="M6" s="307" t="s">
        <v>82</v>
      </c>
      <c r="N6" s="306" t="s">
        <v>39</v>
      </c>
      <c r="O6" s="307" t="s">
        <v>40</v>
      </c>
      <c r="P6" s="85" t="s">
        <v>73</v>
      </c>
      <c r="Q6" s="305" t="s">
        <v>41</v>
      </c>
      <c r="R6" s="305" t="s">
        <v>82</v>
      </c>
      <c r="S6" s="306" t="s">
        <v>39</v>
      </c>
      <c r="T6" s="307" t="s">
        <v>40</v>
      </c>
      <c r="U6" s="85" t="s">
        <v>73</v>
      </c>
      <c r="V6" s="317" t="s">
        <v>41</v>
      </c>
      <c r="W6" s="307" t="s">
        <v>82</v>
      </c>
      <c r="X6" s="306" t="s">
        <v>39</v>
      </c>
      <c r="Y6" s="307" t="s">
        <v>40</v>
      </c>
      <c r="Z6" s="85" t="s">
        <v>73</v>
      </c>
      <c r="AA6" s="305" t="s">
        <v>41</v>
      </c>
      <c r="AB6" s="84"/>
      <c r="AC6" s="84"/>
      <c r="AD6" s="84"/>
    </row>
    <row r="7" spans="2:30">
      <c r="B7" s="698" t="s">
        <v>180</v>
      </c>
      <c r="C7" s="319"/>
      <c r="D7" s="106">
        <v>0</v>
      </c>
      <c r="E7" s="107">
        <v>0</v>
      </c>
      <c r="F7" s="108">
        <f>+D7*(1+E7)</f>
        <v>0</v>
      </c>
      <c r="G7" s="318"/>
      <c r="H7" s="319"/>
      <c r="I7" s="106">
        <v>0</v>
      </c>
      <c r="J7" s="107">
        <v>0</v>
      </c>
      <c r="K7" s="108">
        <f>+I7*(1+J7)</f>
        <v>0</v>
      </c>
      <c r="L7" s="318"/>
      <c r="M7" s="319"/>
      <c r="N7" s="106">
        <v>0</v>
      </c>
      <c r="O7" s="107">
        <v>0</v>
      </c>
      <c r="P7" s="108">
        <f>+N7*(1+O7)</f>
        <v>0</v>
      </c>
      <c r="Q7" s="318"/>
      <c r="R7" s="322"/>
      <c r="S7" s="106">
        <v>0</v>
      </c>
      <c r="T7" s="107">
        <v>0</v>
      </c>
      <c r="U7" s="108">
        <f>+S7*(1+T7)</f>
        <v>0</v>
      </c>
      <c r="V7" s="324"/>
      <c r="W7" s="304"/>
      <c r="X7" s="106">
        <v>0</v>
      </c>
      <c r="Y7" s="107">
        <v>0</v>
      </c>
      <c r="Z7" s="108">
        <f>+X7*(1+Y7)</f>
        <v>0</v>
      </c>
      <c r="AA7" s="318"/>
      <c r="AB7" s="84"/>
      <c r="AC7" s="84"/>
      <c r="AD7" s="84"/>
    </row>
    <row r="8" spans="2:30">
      <c r="B8" s="699"/>
      <c r="C8" s="319"/>
      <c r="D8" s="106">
        <v>0</v>
      </c>
      <c r="E8" s="107">
        <v>0</v>
      </c>
      <c r="F8" s="108">
        <f t="shared" ref="F8:F12" si="0">+D8*(1+E8)</f>
        <v>0</v>
      </c>
      <c r="G8" s="318"/>
      <c r="H8" s="319"/>
      <c r="I8" s="106">
        <v>0</v>
      </c>
      <c r="J8" s="107">
        <v>0</v>
      </c>
      <c r="K8" s="108">
        <f t="shared" ref="K8:K11" si="1">+I8*(1+J8)</f>
        <v>0</v>
      </c>
      <c r="L8" s="318"/>
      <c r="M8" s="319"/>
      <c r="N8" s="106">
        <v>0</v>
      </c>
      <c r="O8" s="107">
        <v>0</v>
      </c>
      <c r="P8" s="108">
        <f t="shared" ref="P8:P12" si="2">+N8*(1+O8)</f>
        <v>0</v>
      </c>
      <c r="Q8" s="318"/>
      <c r="R8" s="322"/>
      <c r="S8" s="106">
        <v>0</v>
      </c>
      <c r="T8" s="107">
        <v>0</v>
      </c>
      <c r="U8" s="108">
        <f t="shared" ref="U8:U12" si="3">+S8*(1+T8)</f>
        <v>0</v>
      </c>
      <c r="V8" s="324"/>
      <c r="W8" s="304"/>
      <c r="X8" s="106">
        <v>0</v>
      </c>
      <c r="Y8" s="107">
        <v>0</v>
      </c>
      <c r="Z8" s="108">
        <f t="shared" ref="Z8:Z12" si="4">+X8*(1+Y8)</f>
        <v>0</v>
      </c>
      <c r="AA8" s="318"/>
      <c r="AB8" s="84"/>
      <c r="AC8" s="84"/>
      <c r="AD8" s="84"/>
    </row>
    <row r="9" spans="2:30">
      <c r="B9" s="699"/>
      <c r="C9" s="319"/>
      <c r="D9" s="106">
        <v>0</v>
      </c>
      <c r="E9" s="107">
        <v>0</v>
      </c>
      <c r="F9" s="108">
        <f t="shared" si="0"/>
        <v>0</v>
      </c>
      <c r="G9" s="318"/>
      <c r="H9" s="319"/>
      <c r="I9" s="106">
        <v>0</v>
      </c>
      <c r="J9" s="107">
        <v>0</v>
      </c>
      <c r="K9" s="108">
        <f t="shared" si="1"/>
        <v>0</v>
      </c>
      <c r="L9" s="318"/>
      <c r="M9" s="319"/>
      <c r="N9" s="106">
        <v>0</v>
      </c>
      <c r="O9" s="107">
        <v>0</v>
      </c>
      <c r="P9" s="108">
        <f t="shared" si="2"/>
        <v>0</v>
      </c>
      <c r="Q9" s="318"/>
      <c r="R9" s="322"/>
      <c r="S9" s="106">
        <v>0</v>
      </c>
      <c r="T9" s="107">
        <v>0</v>
      </c>
      <c r="U9" s="108">
        <f t="shared" si="3"/>
        <v>0</v>
      </c>
      <c r="V9" s="324"/>
      <c r="W9" s="304"/>
      <c r="X9" s="106">
        <v>0</v>
      </c>
      <c r="Y9" s="107">
        <v>0</v>
      </c>
      <c r="Z9" s="108">
        <f t="shared" si="4"/>
        <v>0</v>
      </c>
      <c r="AA9" s="318"/>
      <c r="AB9" s="84"/>
      <c r="AC9" s="84"/>
      <c r="AD9" s="84"/>
    </row>
    <row r="10" spans="2:30">
      <c r="B10" s="699"/>
      <c r="C10" s="319"/>
      <c r="D10" s="106">
        <v>0</v>
      </c>
      <c r="E10" s="107">
        <v>0</v>
      </c>
      <c r="F10" s="108">
        <f t="shared" si="0"/>
        <v>0</v>
      </c>
      <c r="G10" s="318"/>
      <c r="H10" s="319"/>
      <c r="I10" s="106">
        <v>0</v>
      </c>
      <c r="J10" s="107">
        <v>0</v>
      </c>
      <c r="K10" s="108">
        <f t="shared" si="1"/>
        <v>0</v>
      </c>
      <c r="L10" s="318"/>
      <c r="M10" s="319"/>
      <c r="N10" s="106">
        <v>0</v>
      </c>
      <c r="O10" s="107">
        <v>0</v>
      </c>
      <c r="P10" s="108">
        <f t="shared" si="2"/>
        <v>0</v>
      </c>
      <c r="Q10" s="318"/>
      <c r="R10" s="322"/>
      <c r="S10" s="106">
        <v>0</v>
      </c>
      <c r="T10" s="107">
        <v>0</v>
      </c>
      <c r="U10" s="108">
        <f t="shared" si="3"/>
        <v>0</v>
      </c>
      <c r="V10" s="324"/>
      <c r="W10" s="304"/>
      <c r="X10" s="106">
        <v>0</v>
      </c>
      <c r="Y10" s="107">
        <v>0</v>
      </c>
      <c r="Z10" s="108">
        <f t="shared" si="4"/>
        <v>0</v>
      </c>
      <c r="AA10" s="318"/>
      <c r="AB10" s="84"/>
      <c r="AC10" s="84"/>
      <c r="AD10" s="84"/>
    </row>
    <row r="11" spans="2:30">
      <c r="B11" s="699"/>
      <c r="C11" s="319"/>
      <c r="D11" s="106">
        <v>0</v>
      </c>
      <c r="E11" s="107">
        <v>0</v>
      </c>
      <c r="F11" s="108">
        <f t="shared" si="0"/>
        <v>0</v>
      </c>
      <c r="G11" s="318"/>
      <c r="H11" s="319"/>
      <c r="I11" s="106">
        <v>0</v>
      </c>
      <c r="J11" s="107">
        <v>0</v>
      </c>
      <c r="K11" s="108">
        <f t="shared" si="1"/>
        <v>0</v>
      </c>
      <c r="L11" s="318"/>
      <c r="M11" s="319"/>
      <c r="N11" s="106">
        <v>0</v>
      </c>
      <c r="O11" s="107">
        <v>0</v>
      </c>
      <c r="P11" s="108">
        <f t="shared" si="2"/>
        <v>0</v>
      </c>
      <c r="Q11" s="318"/>
      <c r="R11" s="322"/>
      <c r="S11" s="106">
        <v>0</v>
      </c>
      <c r="T11" s="107">
        <v>0</v>
      </c>
      <c r="U11" s="108">
        <f t="shared" si="3"/>
        <v>0</v>
      </c>
      <c r="V11" s="324"/>
      <c r="W11" s="304"/>
      <c r="X11" s="106">
        <v>0</v>
      </c>
      <c r="Y11" s="107">
        <v>0</v>
      </c>
      <c r="Z11" s="108">
        <f t="shared" si="4"/>
        <v>0</v>
      </c>
      <c r="AA11" s="318"/>
      <c r="AB11" s="84"/>
      <c r="AC11" s="84"/>
      <c r="AD11" s="84"/>
    </row>
    <row r="12" spans="2:30">
      <c r="B12" s="700"/>
      <c r="C12" s="321"/>
      <c r="D12" s="89">
        <v>0</v>
      </c>
      <c r="E12" s="90">
        <v>0</v>
      </c>
      <c r="F12" s="108">
        <f t="shared" si="0"/>
        <v>0</v>
      </c>
      <c r="G12" s="320"/>
      <c r="H12" s="321"/>
      <c r="I12" s="89">
        <v>0</v>
      </c>
      <c r="J12" s="90">
        <v>0</v>
      </c>
      <c r="K12" s="91">
        <f>+I12*(1+J12)</f>
        <v>0</v>
      </c>
      <c r="L12" s="320"/>
      <c r="M12" s="321"/>
      <c r="N12" s="106">
        <v>0</v>
      </c>
      <c r="O12" s="107">
        <v>0</v>
      </c>
      <c r="P12" s="108">
        <f t="shared" si="2"/>
        <v>0</v>
      </c>
      <c r="Q12" s="320"/>
      <c r="R12" s="323"/>
      <c r="S12" s="106">
        <v>0</v>
      </c>
      <c r="T12" s="107">
        <v>0</v>
      </c>
      <c r="U12" s="108">
        <f t="shared" si="3"/>
        <v>0</v>
      </c>
      <c r="V12" s="325"/>
      <c r="W12" s="300"/>
      <c r="X12" s="106">
        <v>0</v>
      </c>
      <c r="Y12" s="107">
        <v>0</v>
      </c>
      <c r="Z12" s="108">
        <f t="shared" si="4"/>
        <v>0</v>
      </c>
      <c r="AA12" s="320"/>
      <c r="AB12" s="84"/>
      <c r="AC12" s="84"/>
      <c r="AD12" s="84"/>
    </row>
    <row r="13" spans="2:30" ht="15.75" thickBot="1">
      <c r="B13" s="701"/>
      <c r="C13" s="103" t="s">
        <v>56</v>
      </c>
      <c r="D13" s="92">
        <f>SUM(D7:D12)</f>
        <v>0</v>
      </c>
      <c r="E13" s="92">
        <f>F13-D13</f>
        <v>0</v>
      </c>
      <c r="F13" s="92">
        <f>SUM(F7:F12)</f>
        <v>0</v>
      </c>
      <c r="G13" s="301"/>
      <c r="H13" s="103" t="s">
        <v>56</v>
      </c>
      <c r="I13" s="92">
        <f>SUM(I7:I12)</f>
        <v>0</v>
      </c>
      <c r="J13" s="92">
        <f>K13-I13</f>
        <v>0</v>
      </c>
      <c r="K13" s="92">
        <f>SUM(K7:K12)</f>
        <v>0</v>
      </c>
      <c r="L13" s="316"/>
      <c r="M13" s="103" t="s">
        <v>56</v>
      </c>
      <c r="N13" s="92">
        <f>SUM(N7:N12)</f>
        <v>0</v>
      </c>
      <c r="O13" s="92">
        <f>P13-N13</f>
        <v>0</v>
      </c>
      <c r="P13" s="92">
        <f>SUM(P7:P12)</f>
        <v>0</v>
      </c>
      <c r="Q13" s="301"/>
      <c r="R13" s="295" t="s">
        <v>56</v>
      </c>
      <c r="S13" s="92">
        <f>SUM(S7:S12)</f>
        <v>0</v>
      </c>
      <c r="T13" s="92">
        <f>U13-S13</f>
        <v>0</v>
      </c>
      <c r="U13" s="92">
        <f>SUM(U7:U12)</f>
        <v>0</v>
      </c>
      <c r="V13" s="303"/>
      <c r="W13" s="103" t="s">
        <v>56</v>
      </c>
      <c r="X13" s="92">
        <f>SUM(X7:X12)</f>
        <v>0</v>
      </c>
      <c r="Y13" s="92">
        <f>Z13-X13</f>
        <v>0</v>
      </c>
      <c r="Z13" s="92">
        <f>SUM(Z7:Z12)</f>
        <v>0</v>
      </c>
      <c r="AA13" s="301"/>
      <c r="AB13" s="84"/>
      <c r="AC13" s="84"/>
      <c r="AD13" s="84"/>
    </row>
    <row r="14" spans="2:30" ht="15.75" thickBot="1">
      <c r="B14" s="84"/>
      <c r="C14" s="313"/>
      <c r="D14" s="310"/>
      <c r="E14" s="309"/>
      <c r="F14" s="311"/>
      <c r="G14" s="314"/>
      <c r="H14" s="313"/>
      <c r="I14" s="310"/>
      <c r="J14" s="309"/>
      <c r="K14" s="311"/>
      <c r="L14" s="314"/>
      <c r="M14" s="313"/>
      <c r="N14" s="310"/>
      <c r="O14" s="309"/>
      <c r="P14" s="311"/>
      <c r="Q14" s="314"/>
      <c r="R14" s="315"/>
      <c r="S14" s="310"/>
      <c r="T14" s="309"/>
      <c r="U14" s="311"/>
      <c r="V14" s="312"/>
      <c r="W14" s="313"/>
      <c r="X14" s="310"/>
      <c r="Y14" s="309"/>
      <c r="Z14" s="311"/>
      <c r="AA14" s="314"/>
      <c r="AB14" s="84"/>
      <c r="AC14" s="84"/>
      <c r="AD14" s="84"/>
    </row>
    <row r="15" spans="2:30">
      <c r="B15" s="705" t="s">
        <v>70</v>
      </c>
      <c r="C15" s="279" t="s">
        <v>67</v>
      </c>
      <c r="D15" s="106">
        <v>0</v>
      </c>
      <c r="E15" s="107">
        <v>0</v>
      </c>
      <c r="F15" s="108">
        <f>+D15*(1+E15)</f>
        <v>0</v>
      </c>
      <c r="G15" s="302"/>
      <c r="H15" s="279"/>
      <c r="I15" s="106">
        <v>0</v>
      </c>
      <c r="J15" s="107">
        <v>0</v>
      </c>
      <c r="K15" s="108">
        <f>+I15*(1+J15)</f>
        <v>0</v>
      </c>
      <c r="L15" s="302"/>
      <c r="M15" s="279"/>
      <c r="N15" s="106">
        <v>0</v>
      </c>
      <c r="O15" s="107">
        <v>0</v>
      </c>
      <c r="P15" s="108">
        <f>+N15*(1+O15)</f>
        <v>0</v>
      </c>
      <c r="Q15" s="302"/>
      <c r="R15" s="308"/>
      <c r="S15" s="106">
        <v>0</v>
      </c>
      <c r="T15" s="107">
        <v>0</v>
      </c>
      <c r="U15" s="108">
        <f>+S15*(1+T15)</f>
        <v>0</v>
      </c>
      <c r="V15" s="273"/>
      <c r="W15" s="279"/>
      <c r="X15" s="106">
        <v>0</v>
      </c>
      <c r="Y15" s="107">
        <v>0</v>
      </c>
      <c r="Z15" s="108">
        <f>+X15*(1+Y15)</f>
        <v>0</v>
      </c>
      <c r="AA15" s="302"/>
      <c r="AB15" s="84"/>
      <c r="AC15" s="84"/>
      <c r="AD15" s="84"/>
    </row>
    <row r="16" spans="2:30">
      <c r="B16" s="700"/>
      <c r="C16" s="278" t="s">
        <v>67</v>
      </c>
      <c r="D16" s="89">
        <v>0</v>
      </c>
      <c r="E16" s="90">
        <v>0</v>
      </c>
      <c r="F16" s="91">
        <f>+D16*(1+E16)</f>
        <v>0</v>
      </c>
      <c r="G16" s="271"/>
      <c r="H16" s="278"/>
      <c r="I16" s="89">
        <v>0</v>
      </c>
      <c r="J16" s="90">
        <v>0</v>
      </c>
      <c r="K16" s="91">
        <f>+I16*(1+J16)</f>
        <v>0</v>
      </c>
      <c r="L16" s="271"/>
      <c r="M16" s="278"/>
      <c r="N16" s="89">
        <v>0</v>
      </c>
      <c r="O16" s="90">
        <v>0</v>
      </c>
      <c r="P16" s="91">
        <f>+N16*(1+O16)</f>
        <v>0</v>
      </c>
      <c r="Q16" s="271"/>
      <c r="R16" s="294"/>
      <c r="S16" s="89">
        <v>0</v>
      </c>
      <c r="T16" s="90">
        <v>0</v>
      </c>
      <c r="U16" s="91">
        <f>+S16*(1+T16)</f>
        <v>0</v>
      </c>
      <c r="V16" s="274"/>
      <c r="W16" s="278"/>
      <c r="X16" s="89">
        <v>0</v>
      </c>
      <c r="Y16" s="90">
        <v>0</v>
      </c>
      <c r="Z16" s="91">
        <f>+X16*(1+Y16)</f>
        <v>0</v>
      </c>
      <c r="AA16" s="271"/>
      <c r="AB16" s="84"/>
      <c r="AC16" s="84"/>
      <c r="AD16" s="84"/>
    </row>
    <row r="17" spans="2:30" ht="15.75" thickBot="1">
      <c r="B17" s="701"/>
      <c r="C17" s="103" t="s">
        <v>56</v>
      </c>
      <c r="D17" s="92">
        <f>SUM(D15:D16)</f>
        <v>0</v>
      </c>
      <c r="E17" s="92">
        <f>F17-D17</f>
        <v>0</v>
      </c>
      <c r="F17" s="92">
        <f>SUM(F15:F16)</f>
        <v>0</v>
      </c>
      <c r="G17" s="97"/>
      <c r="H17" s="103" t="s">
        <v>56</v>
      </c>
      <c r="I17" s="92">
        <f>SUM(I15:I16)</f>
        <v>0</v>
      </c>
      <c r="J17" s="92">
        <f>K17-I17</f>
        <v>0</v>
      </c>
      <c r="K17" s="92">
        <f>SUM(K15:K16)</f>
        <v>0</v>
      </c>
      <c r="L17" s="97"/>
      <c r="M17" s="103" t="s">
        <v>56</v>
      </c>
      <c r="N17" s="92">
        <f>SUM(N15:N16)</f>
        <v>0</v>
      </c>
      <c r="O17" s="92">
        <f>P17-N17</f>
        <v>0</v>
      </c>
      <c r="P17" s="92">
        <f>SUM(P15:P16)</f>
        <v>0</v>
      </c>
      <c r="Q17" s="97"/>
      <c r="R17" s="295" t="s">
        <v>56</v>
      </c>
      <c r="S17" s="92">
        <f>SUM(S15:S16)</f>
        <v>0</v>
      </c>
      <c r="T17" s="92">
        <f>U17-S17</f>
        <v>0</v>
      </c>
      <c r="U17" s="92">
        <f>SUM(U15:U16)</f>
        <v>0</v>
      </c>
      <c r="V17" s="114"/>
      <c r="W17" s="103" t="s">
        <v>56</v>
      </c>
      <c r="X17" s="92">
        <f>SUM(X15:X16)</f>
        <v>0</v>
      </c>
      <c r="Y17" s="92">
        <f>Z17-X17</f>
        <v>0</v>
      </c>
      <c r="Z17" s="92">
        <f>SUM(Z15:Z16)</f>
        <v>0</v>
      </c>
      <c r="AA17" s="97"/>
      <c r="AB17" s="84"/>
      <c r="AC17" s="84"/>
      <c r="AD17" s="84"/>
    </row>
    <row r="18" spans="2:30" ht="15.75" thickBot="1">
      <c r="B18" s="84"/>
      <c r="C18" s="98"/>
      <c r="D18" s="93"/>
      <c r="E18" s="93"/>
      <c r="F18" s="93"/>
      <c r="G18" s="99"/>
      <c r="H18" s="98"/>
      <c r="I18" s="93"/>
      <c r="J18" s="93"/>
      <c r="K18" s="93"/>
      <c r="L18" s="99"/>
      <c r="M18" s="98"/>
      <c r="N18" s="93"/>
      <c r="O18" s="93"/>
      <c r="P18" s="93"/>
      <c r="Q18" s="99"/>
      <c r="R18" s="296"/>
      <c r="S18" s="93"/>
      <c r="T18" s="93"/>
      <c r="U18" s="93"/>
      <c r="V18" s="115"/>
      <c r="W18" s="98"/>
      <c r="X18" s="93"/>
      <c r="Y18" s="93"/>
      <c r="Z18" s="93"/>
      <c r="AA18" s="99"/>
      <c r="AB18" s="84"/>
      <c r="AC18" s="84"/>
      <c r="AD18" s="84"/>
    </row>
    <row r="19" spans="2:30">
      <c r="B19" s="705" t="s">
        <v>69</v>
      </c>
      <c r="C19" s="278" t="s">
        <v>67</v>
      </c>
      <c r="D19" s="89">
        <v>0</v>
      </c>
      <c r="E19" s="90">
        <v>0</v>
      </c>
      <c r="F19" s="91">
        <f>+D19*(1+E19)</f>
        <v>0</v>
      </c>
      <c r="G19" s="271"/>
      <c r="H19" s="278"/>
      <c r="I19" s="89">
        <v>0</v>
      </c>
      <c r="J19" s="90">
        <v>0</v>
      </c>
      <c r="K19" s="91">
        <f>+I19*(1+J19)</f>
        <v>0</v>
      </c>
      <c r="L19" s="271"/>
      <c r="M19" s="278"/>
      <c r="N19" s="89">
        <v>0</v>
      </c>
      <c r="O19" s="90">
        <v>0</v>
      </c>
      <c r="P19" s="91">
        <f>+N19*(1+O19)</f>
        <v>0</v>
      </c>
      <c r="Q19" s="271"/>
      <c r="R19" s="294"/>
      <c r="S19" s="89">
        <v>0</v>
      </c>
      <c r="T19" s="90">
        <v>0</v>
      </c>
      <c r="U19" s="91">
        <f>+S19*(1+T19)</f>
        <v>0</v>
      </c>
      <c r="V19" s="274"/>
      <c r="W19" s="278"/>
      <c r="X19" s="89">
        <v>0</v>
      </c>
      <c r="Y19" s="90">
        <v>0</v>
      </c>
      <c r="Z19" s="91">
        <f>+X19*(1+Y19)</f>
        <v>0</v>
      </c>
      <c r="AA19" s="271"/>
      <c r="AB19" s="84"/>
      <c r="AC19" s="84"/>
      <c r="AD19" s="84"/>
    </row>
    <row r="20" spans="2:30">
      <c r="B20" s="700"/>
      <c r="C20" s="278" t="s">
        <v>67</v>
      </c>
      <c r="D20" s="89">
        <v>0</v>
      </c>
      <c r="E20" s="90">
        <v>0</v>
      </c>
      <c r="F20" s="91">
        <f>+D20*(1+E20)</f>
        <v>0</v>
      </c>
      <c r="G20" s="271"/>
      <c r="H20" s="278"/>
      <c r="I20" s="89">
        <v>0</v>
      </c>
      <c r="J20" s="90">
        <v>0</v>
      </c>
      <c r="K20" s="91">
        <f>+I20*(1+J20)</f>
        <v>0</v>
      </c>
      <c r="L20" s="271"/>
      <c r="M20" s="278"/>
      <c r="N20" s="89">
        <v>0</v>
      </c>
      <c r="O20" s="90">
        <v>0</v>
      </c>
      <c r="P20" s="91">
        <f>+N20*(1+O20)</f>
        <v>0</v>
      </c>
      <c r="Q20" s="271"/>
      <c r="R20" s="294"/>
      <c r="S20" s="89">
        <v>0</v>
      </c>
      <c r="T20" s="90">
        <v>0</v>
      </c>
      <c r="U20" s="91">
        <f>+S20*(1+T20)</f>
        <v>0</v>
      </c>
      <c r="V20" s="274"/>
      <c r="W20" s="278"/>
      <c r="X20" s="89">
        <v>0</v>
      </c>
      <c r="Y20" s="90">
        <v>0</v>
      </c>
      <c r="Z20" s="91">
        <f>+X20*(1+Y20)</f>
        <v>0</v>
      </c>
      <c r="AA20" s="271"/>
      <c r="AB20" s="84"/>
      <c r="AC20" s="84"/>
      <c r="AD20" s="84"/>
    </row>
    <row r="21" spans="2:30" ht="15.75" thickBot="1">
      <c r="B21" s="701"/>
      <c r="C21" s="103" t="s">
        <v>56</v>
      </c>
      <c r="D21" s="92">
        <f>SUM(D19:D20)</f>
        <v>0</v>
      </c>
      <c r="E21" s="92">
        <f>F21-D21</f>
        <v>0</v>
      </c>
      <c r="F21" s="92">
        <f>SUM(F19:F20)</f>
        <v>0</v>
      </c>
      <c r="G21" s="97"/>
      <c r="H21" s="103" t="s">
        <v>56</v>
      </c>
      <c r="I21" s="92">
        <f>SUM(I19:I20)</f>
        <v>0</v>
      </c>
      <c r="J21" s="92">
        <f>K21-I21</f>
        <v>0</v>
      </c>
      <c r="K21" s="92">
        <f>SUM(K19:K20)</f>
        <v>0</v>
      </c>
      <c r="L21" s="97"/>
      <c r="M21" s="103" t="s">
        <v>56</v>
      </c>
      <c r="N21" s="92">
        <f>SUM(N19:N20)</f>
        <v>0</v>
      </c>
      <c r="O21" s="92">
        <f>P21-N21</f>
        <v>0</v>
      </c>
      <c r="P21" s="92">
        <f>SUM(P19:P20)</f>
        <v>0</v>
      </c>
      <c r="Q21" s="97"/>
      <c r="R21" s="295" t="s">
        <v>56</v>
      </c>
      <c r="S21" s="92">
        <f>SUM(S19:S20)</f>
        <v>0</v>
      </c>
      <c r="T21" s="92">
        <f>U21-S21</f>
        <v>0</v>
      </c>
      <c r="U21" s="92">
        <f>SUM(U19:U20)</f>
        <v>0</v>
      </c>
      <c r="V21" s="114"/>
      <c r="W21" s="103" t="s">
        <v>56</v>
      </c>
      <c r="X21" s="92">
        <f>SUM(X19:X20)</f>
        <v>0</v>
      </c>
      <c r="Y21" s="92">
        <f>Z21-X21</f>
        <v>0</v>
      </c>
      <c r="Z21" s="92">
        <f>SUM(Z19:Z20)</f>
        <v>0</v>
      </c>
      <c r="AA21" s="97"/>
      <c r="AB21" s="84"/>
      <c r="AC21" s="84"/>
      <c r="AD21" s="84"/>
    </row>
    <row r="22" spans="2:30" ht="15.75" thickBot="1">
      <c r="B22" s="84"/>
      <c r="C22" s="98"/>
      <c r="D22" s="93"/>
      <c r="E22" s="93"/>
      <c r="F22" s="93"/>
      <c r="G22" s="99"/>
      <c r="H22" s="98"/>
      <c r="I22" s="93"/>
      <c r="J22" s="93"/>
      <c r="K22" s="93"/>
      <c r="L22" s="99"/>
      <c r="M22" s="98"/>
      <c r="N22" s="93"/>
      <c r="O22" s="93"/>
      <c r="P22" s="93"/>
      <c r="Q22" s="99"/>
      <c r="R22" s="296"/>
      <c r="S22" s="93"/>
      <c r="T22" s="93"/>
      <c r="U22" s="93"/>
      <c r="V22" s="115"/>
      <c r="W22" s="98"/>
      <c r="X22" s="93"/>
      <c r="Y22" s="93"/>
      <c r="Z22" s="93"/>
      <c r="AA22" s="99"/>
      <c r="AB22" s="84"/>
      <c r="AC22" s="84"/>
      <c r="AD22" s="84"/>
    </row>
    <row r="23" spans="2:30">
      <c r="B23" s="705" t="s">
        <v>74</v>
      </c>
      <c r="C23" s="277" t="s">
        <v>67</v>
      </c>
      <c r="D23" s="89">
        <v>0</v>
      </c>
      <c r="E23" s="90">
        <v>0</v>
      </c>
      <c r="F23" s="91">
        <f>+D23*(1+E23)</f>
        <v>0</v>
      </c>
      <c r="G23" s="271"/>
      <c r="H23" s="278"/>
      <c r="I23" s="89">
        <v>0</v>
      </c>
      <c r="J23" s="90">
        <v>0</v>
      </c>
      <c r="K23" s="91">
        <f>+I23*(1+J23)</f>
        <v>0</v>
      </c>
      <c r="L23" s="271"/>
      <c r="M23" s="278"/>
      <c r="N23" s="89">
        <v>0</v>
      </c>
      <c r="O23" s="90">
        <v>0</v>
      </c>
      <c r="P23" s="91">
        <f>+N23*(1+O23)</f>
        <v>0</v>
      </c>
      <c r="Q23" s="271"/>
      <c r="R23" s="294"/>
      <c r="S23" s="89">
        <v>0</v>
      </c>
      <c r="T23" s="90">
        <v>0</v>
      </c>
      <c r="U23" s="91">
        <f>+S23*(1+T23)</f>
        <v>0</v>
      </c>
      <c r="V23" s="274"/>
      <c r="W23" s="278"/>
      <c r="X23" s="89">
        <v>0</v>
      </c>
      <c r="Y23" s="90">
        <v>0</v>
      </c>
      <c r="Z23" s="91">
        <f>+X23*(1+Y23)</f>
        <v>0</v>
      </c>
      <c r="AA23" s="271"/>
      <c r="AB23" s="84"/>
      <c r="AC23" s="84"/>
      <c r="AD23" s="84"/>
    </row>
    <row r="24" spans="2:30">
      <c r="B24" s="700"/>
      <c r="C24" s="277"/>
      <c r="D24" s="89">
        <v>0</v>
      </c>
      <c r="E24" s="90">
        <v>0</v>
      </c>
      <c r="F24" s="91">
        <f t="shared" ref="F24:F28" si="5">+D24*(1+E24)</f>
        <v>0</v>
      </c>
      <c r="G24" s="271"/>
      <c r="H24" s="278"/>
      <c r="I24" s="89">
        <v>0</v>
      </c>
      <c r="J24" s="90">
        <v>0</v>
      </c>
      <c r="K24" s="91">
        <f t="shared" ref="K24:K25" si="6">+I24*(1+J24)</f>
        <v>0</v>
      </c>
      <c r="L24" s="271"/>
      <c r="M24" s="278"/>
      <c r="N24" s="89">
        <v>0</v>
      </c>
      <c r="O24" s="90">
        <v>0</v>
      </c>
      <c r="P24" s="91">
        <f t="shared" ref="P24:P28" si="7">+N24*(1+O24)</f>
        <v>0</v>
      </c>
      <c r="Q24" s="271"/>
      <c r="R24" s="294"/>
      <c r="S24" s="89">
        <v>0</v>
      </c>
      <c r="T24" s="90">
        <v>0</v>
      </c>
      <c r="U24" s="91">
        <f t="shared" ref="U24:U28" si="8">+S24*(1+T24)</f>
        <v>0</v>
      </c>
      <c r="V24" s="274"/>
      <c r="W24" s="278"/>
      <c r="X24" s="89">
        <v>0</v>
      </c>
      <c r="Y24" s="90">
        <v>0</v>
      </c>
      <c r="Z24" s="91">
        <f t="shared" ref="Z24:Z28" si="9">+X24*(1+Y24)</f>
        <v>0</v>
      </c>
      <c r="AA24" s="271"/>
      <c r="AB24" s="84"/>
      <c r="AC24" s="84"/>
      <c r="AD24" s="84"/>
    </row>
    <row r="25" spans="2:30">
      <c r="B25" s="700"/>
      <c r="C25" s="277"/>
      <c r="D25" s="89">
        <v>0</v>
      </c>
      <c r="E25" s="90">
        <v>0</v>
      </c>
      <c r="F25" s="91">
        <f t="shared" si="5"/>
        <v>0</v>
      </c>
      <c r="G25" s="271"/>
      <c r="H25" s="278"/>
      <c r="I25" s="89">
        <v>0</v>
      </c>
      <c r="J25" s="90">
        <v>0</v>
      </c>
      <c r="K25" s="91">
        <f t="shared" si="6"/>
        <v>0</v>
      </c>
      <c r="L25" s="271"/>
      <c r="M25" s="278"/>
      <c r="N25" s="89">
        <v>0</v>
      </c>
      <c r="O25" s="90">
        <v>0</v>
      </c>
      <c r="P25" s="91">
        <f t="shared" si="7"/>
        <v>0</v>
      </c>
      <c r="Q25" s="271"/>
      <c r="R25" s="294"/>
      <c r="S25" s="89">
        <v>0</v>
      </c>
      <c r="T25" s="90">
        <v>0</v>
      </c>
      <c r="U25" s="91">
        <f t="shared" si="8"/>
        <v>0</v>
      </c>
      <c r="V25" s="274"/>
      <c r="W25" s="278"/>
      <c r="X25" s="89">
        <v>0</v>
      </c>
      <c r="Y25" s="90">
        <v>0</v>
      </c>
      <c r="Z25" s="91">
        <f t="shared" si="9"/>
        <v>0</v>
      </c>
      <c r="AA25" s="271"/>
      <c r="AB25" s="84"/>
      <c r="AC25" s="84"/>
      <c r="AD25" s="84"/>
    </row>
    <row r="26" spans="2:30">
      <c r="B26" s="700"/>
      <c r="C26" s="277"/>
      <c r="D26" s="89">
        <v>0</v>
      </c>
      <c r="E26" s="90">
        <v>0</v>
      </c>
      <c r="F26" s="91">
        <f t="shared" si="5"/>
        <v>0</v>
      </c>
      <c r="G26" s="271"/>
      <c r="H26" s="278"/>
      <c r="I26" s="89">
        <v>0</v>
      </c>
      <c r="J26" s="90">
        <v>0</v>
      </c>
      <c r="K26" s="91">
        <f t="shared" ref="K26:K27" si="10">+I26*(1+J26)</f>
        <v>0</v>
      </c>
      <c r="L26" s="271"/>
      <c r="M26" s="278"/>
      <c r="N26" s="89">
        <v>0</v>
      </c>
      <c r="O26" s="90">
        <v>0</v>
      </c>
      <c r="P26" s="91">
        <f t="shared" si="7"/>
        <v>0</v>
      </c>
      <c r="Q26" s="271"/>
      <c r="R26" s="294"/>
      <c r="S26" s="89">
        <v>0</v>
      </c>
      <c r="T26" s="90">
        <v>0</v>
      </c>
      <c r="U26" s="91">
        <f t="shared" si="8"/>
        <v>0</v>
      </c>
      <c r="V26" s="274"/>
      <c r="W26" s="278"/>
      <c r="X26" s="89">
        <v>0</v>
      </c>
      <c r="Y26" s="90">
        <v>0</v>
      </c>
      <c r="Z26" s="91">
        <f t="shared" si="9"/>
        <v>0</v>
      </c>
      <c r="AA26" s="271"/>
      <c r="AB26" s="84"/>
      <c r="AC26" s="84"/>
      <c r="AD26" s="84"/>
    </row>
    <row r="27" spans="2:30">
      <c r="B27" s="700"/>
      <c r="C27" s="277"/>
      <c r="D27" s="89">
        <v>0</v>
      </c>
      <c r="E27" s="90">
        <v>0</v>
      </c>
      <c r="F27" s="91">
        <f t="shared" si="5"/>
        <v>0</v>
      </c>
      <c r="G27" s="271"/>
      <c r="H27" s="278"/>
      <c r="I27" s="89">
        <v>0</v>
      </c>
      <c r="J27" s="90">
        <v>0</v>
      </c>
      <c r="K27" s="91">
        <f t="shared" si="10"/>
        <v>0</v>
      </c>
      <c r="L27" s="271"/>
      <c r="M27" s="278"/>
      <c r="N27" s="89">
        <v>0</v>
      </c>
      <c r="O27" s="90">
        <v>0</v>
      </c>
      <c r="P27" s="91">
        <f t="shared" si="7"/>
        <v>0</v>
      </c>
      <c r="Q27" s="271"/>
      <c r="R27" s="294"/>
      <c r="S27" s="89">
        <v>0</v>
      </c>
      <c r="T27" s="90">
        <v>0</v>
      </c>
      <c r="U27" s="91">
        <f t="shared" si="8"/>
        <v>0</v>
      </c>
      <c r="V27" s="274"/>
      <c r="W27" s="278"/>
      <c r="X27" s="89">
        <v>0</v>
      </c>
      <c r="Y27" s="90">
        <v>0</v>
      </c>
      <c r="Z27" s="91">
        <f t="shared" si="9"/>
        <v>0</v>
      </c>
      <c r="AA27" s="271"/>
      <c r="AB27" s="84"/>
      <c r="AC27" s="84"/>
      <c r="AD27" s="84"/>
    </row>
    <row r="28" spans="2:30">
      <c r="B28" s="700"/>
      <c r="C28" s="277" t="s">
        <v>67</v>
      </c>
      <c r="D28" s="89">
        <v>0</v>
      </c>
      <c r="E28" s="90">
        <v>0</v>
      </c>
      <c r="F28" s="91">
        <f t="shared" si="5"/>
        <v>0</v>
      </c>
      <c r="G28" s="271"/>
      <c r="H28" s="278"/>
      <c r="I28" s="89">
        <v>0</v>
      </c>
      <c r="J28" s="90">
        <v>0</v>
      </c>
      <c r="K28" s="91">
        <f>+I28*(1+J28)</f>
        <v>0</v>
      </c>
      <c r="L28" s="271"/>
      <c r="M28" s="278"/>
      <c r="N28" s="89">
        <v>0</v>
      </c>
      <c r="O28" s="90">
        <v>0</v>
      </c>
      <c r="P28" s="91">
        <f t="shared" si="7"/>
        <v>0</v>
      </c>
      <c r="Q28" s="271"/>
      <c r="R28" s="294"/>
      <c r="S28" s="89">
        <v>0</v>
      </c>
      <c r="T28" s="90">
        <v>0</v>
      </c>
      <c r="U28" s="91">
        <f t="shared" si="8"/>
        <v>0</v>
      </c>
      <c r="V28" s="274"/>
      <c r="W28" s="278"/>
      <c r="X28" s="89">
        <v>0</v>
      </c>
      <c r="Y28" s="90">
        <v>0</v>
      </c>
      <c r="Z28" s="91">
        <f t="shared" si="9"/>
        <v>0</v>
      </c>
      <c r="AA28" s="271"/>
      <c r="AB28" s="84"/>
      <c r="AC28" s="84"/>
      <c r="AD28" s="84"/>
    </row>
    <row r="29" spans="2:30" ht="15.75" thickBot="1">
      <c r="B29" s="701"/>
      <c r="C29" s="103" t="s">
        <v>56</v>
      </c>
      <c r="D29" s="92">
        <f>SUM(D23:D28)</f>
        <v>0</v>
      </c>
      <c r="E29" s="92">
        <f>F29-D29</f>
        <v>0</v>
      </c>
      <c r="F29" s="92">
        <f>SUM(F23:F28)</f>
        <v>0</v>
      </c>
      <c r="G29" s="97"/>
      <c r="H29" s="103" t="s">
        <v>56</v>
      </c>
      <c r="I29" s="92">
        <f>SUM(I23:I28)</f>
        <v>0</v>
      </c>
      <c r="J29" s="92">
        <f>K29-I29</f>
        <v>0</v>
      </c>
      <c r="K29" s="92">
        <f>SUM(K23:K28)</f>
        <v>0</v>
      </c>
      <c r="L29" s="97"/>
      <c r="M29" s="103" t="s">
        <v>56</v>
      </c>
      <c r="N29" s="92">
        <f>SUM(N23:N28)</f>
        <v>0</v>
      </c>
      <c r="O29" s="92">
        <f>P29-N29</f>
        <v>0</v>
      </c>
      <c r="P29" s="92">
        <f>SUM(P23:P28)</f>
        <v>0</v>
      </c>
      <c r="Q29" s="97"/>
      <c r="R29" s="295" t="s">
        <v>56</v>
      </c>
      <c r="S29" s="92">
        <f>SUM(S23:S28)</f>
        <v>0</v>
      </c>
      <c r="T29" s="92">
        <f>U29-S29</f>
        <v>0</v>
      </c>
      <c r="U29" s="92">
        <f>SUM(U23:U28)</f>
        <v>0</v>
      </c>
      <c r="V29" s="114"/>
      <c r="W29" s="103" t="s">
        <v>56</v>
      </c>
      <c r="X29" s="92">
        <f>SUM(X23:X28)</f>
        <v>0</v>
      </c>
      <c r="Y29" s="92">
        <f>Z29-X29</f>
        <v>0</v>
      </c>
      <c r="Z29" s="92">
        <f>SUM(Z23:Z28)</f>
        <v>0</v>
      </c>
      <c r="AA29" s="97"/>
      <c r="AB29" s="84"/>
      <c r="AC29" s="84"/>
      <c r="AD29" s="84"/>
    </row>
    <row r="30" spans="2:30" ht="15.75" thickBot="1">
      <c r="B30" s="84"/>
      <c r="C30" s="98"/>
      <c r="D30" s="93"/>
      <c r="E30" s="93"/>
      <c r="F30" s="93"/>
      <c r="G30" s="99"/>
      <c r="H30" s="98"/>
      <c r="I30" s="93"/>
      <c r="J30" s="93"/>
      <c r="K30" s="93"/>
      <c r="L30" s="99"/>
      <c r="M30" s="98"/>
      <c r="N30" s="93"/>
      <c r="O30" s="93"/>
      <c r="P30" s="93"/>
      <c r="Q30" s="99"/>
      <c r="R30" s="296"/>
      <c r="S30" s="93"/>
      <c r="T30" s="93"/>
      <c r="U30" s="93"/>
      <c r="V30" s="115"/>
      <c r="W30" s="98"/>
      <c r="X30" s="93"/>
      <c r="Y30" s="93"/>
      <c r="Z30" s="93"/>
      <c r="AA30" s="99"/>
      <c r="AB30" s="84"/>
      <c r="AC30" s="84"/>
      <c r="AD30" s="84"/>
    </row>
    <row r="31" spans="2:30">
      <c r="B31" s="698" t="s">
        <v>81</v>
      </c>
      <c r="C31" s="276" t="s">
        <v>397</v>
      </c>
      <c r="D31" s="94">
        <v>18814</v>
      </c>
      <c r="E31" s="95">
        <v>0</v>
      </c>
      <c r="F31" s="96">
        <f>+D31*(1+E31)</f>
        <v>18814</v>
      </c>
      <c r="G31" s="272" t="s">
        <v>395</v>
      </c>
      <c r="H31" s="280"/>
      <c r="I31" s="94">
        <v>0</v>
      </c>
      <c r="J31" s="95">
        <v>0</v>
      </c>
      <c r="K31" s="96">
        <f>+I31*(1+J31)</f>
        <v>0</v>
      </c>
      <c r="L31" s="272"/>
      <c r="M31" s="280"/>
      <c r="N31" s="94">
        <v>0</v>
      </c>
      <c r="O31" s="95">
        <v>0</v>
      </c>
      <c r="P31" s="96">
        <f>+N31*(1+O31)</f>
        <v>0</v>
      </c>
      <c r="Q31" s="272"/>
      <c r="R31" s="297"/>
      <c r="S31" s="94">
        <v>0</v>
      </c>
      <c r="T31" s="95">
        <v>0</v>
      </c>
      <c r="U31" s="96">
        <f>+S31*(1+T31)</f>
        <v>0</v>
      </c>
      <c r="V31" s="275"/>
      <c r="W31" s="280"/>
      <c r="X31" s="94">
        <v>0</v>
      </c>
      <c r="Y31" s="95">
        <v>0</v>
      </c>
      <c r="Z31" s="96">
        <f>+X31*(1+Y31)</f>
        <v>0</v>
      </c>
      <c r="AA31" s="272"/>
      <c r="AB31" s="84"/>
      <c r="AC31" s="84"/>
      <c r="AD31" s="84"/>
    </row>
    <row r="32" spans="2:30">
      <c r="B32" s="699"/>
      <c r="C32" s="276" t="s">
        <v>67</v>
      </c>
      <c r="D32" s="94">
        <v>0</v>
      </c>
      <c r="E32" s="90">
        <v>0</v>
      </c>
      <c r="F32" s="96">
        <f>+D32*(1+E32)</f>
        <v>0</v>
      </c>
      <c r="G32" s="272"/>
      <c r="H32" s="280"/>
      <c r="I32" s="94">
        <v>0</v>
      </c>
      <c r="J32" s="95">
        <v>0</v>
      </c>
      <c r="K32" s="96">
        <f>+I32*(1+J32)</f>
        <v>0</v>
      </c>
      <c r="L32" s="272"/>
      <c r="M32" s="280"/>
      <c r="N32" s="94">
        <v>0</v>
      </c>
      <c r="O32" s="95">
        <v>0</v>
      </c>
      <c r="P32" s="96">
        <f>+N32*(1+O32)</f>
        <v>0</v>
      </c>
      <c r="Q32" s="272"/>
      <c r="R32" s="297"/>
      <c r="S32" s="94">
        <v>0</v>
      </c>
      <c r="T32" s="95">
        <v>0</v>
      </c>
      <c r="U32" s="96">
        <f>+S32*(1+T32)</f>
        <v>0</v>
      </c>
      <c r="V32" s="275"/>
      <c r="W32" s="280"/>
      <c r="X32" s="94">
        <v>0</v>
      </c>
      <c r="Y32" s="95">
        <v>0</v>
      </c>
      <c r="Z32" s="96">
        <f>+X32*(1+Y32)</f>
        <v>0</v>
      </c>
      <c r="AA32" s="272"/>
      <c r="AB32" s="84"/>
      <c r="AC32" s="84"/>
      <c r="AD32" s="84"/>
    </row>
    <row r="33" spans="2:30">
      <c r="B33" s="699"/>
      <c r="C33" s="276"/>
      <c r="D33" s="94">
        <v>0</v>
      </c>
      <c r="E33" s="90">
        <v>0</v>
      </c>
      <c r="F33" s="96">
        <f t="shared" ref="F33:F35" si="11">+D33*(1+E33)</f>
        <v>0</v>
      </c>
      <c r="G33" s="272"/>
      <c r="H33" s="280"/>
      <c r="I33" s="94">
        <v>0</v>
      </c>
      <c r="J33" s="95">
        <v>0</v>
      </c>
      <c r="K33" s="96">
        <f t="shared" ref="K33:K34" si="12">+I33*(1+J33)</f>
        <v>0</v>
      </c>
      <c r="L33" s="272"/>
      <c r="M33" s="280"/>
      <c r="N33" s="94">
        <v>0</v>
      </c>
      <c r="O33" s="95">
        <v>0</v>
      </c>
      <c r="P33" s="96">
        <f t="shared" ref="P33:P35" si="13">+N33*(1+O33)</f>
        <v>0</v>
      </c>
      <c r="Q33" s="272"/>
      <c r="R33" s="297"/>
      <c r="S33" s="94">
        <v>0</v>
      </c>
      <c r="T33" s="95">
        <v>0</v>
      </c>
      <c r="U33" s="96">
        <f t="shared" ref="U33:U35" si="14">+S33*(1+T33)</f>
        <v>0</v>
      </c>
      <c r="V33" s="275"/>
      <c r="W33" s="280"/>
      <c r="X33" s="94">
        <v>0</v>
      </c>
      <c r="Y33" s="95">
        <v>0</v>
      </c>
      <c r="Z33" s="96">
        <f t="shared" ref="Z33:Z35" si="15">+X33*(1+Y33)</f>
        <v>0</v>
      </c>
      <c r="AA33" s="272"/>
      <c r="AB33" s="84"/>
      <c r="AC33" s="84"/>
      <c r="AD33" s="84"/>
    </row>
    <row r="34" spans="2:30">
      <c r="B34" s="699"/>
      <c r="C34" s="276"/>
      <c r="D34" s="94">
        <v>0</v>
      </c>
      <c r="E34" s="90">
        <v>0</v>
      </c>
      <c r="F34" s="96">
        <f t="shared" si="11"/>
        <v>0</v>
      </c>
      <c r="G34" s="272"/>
      <c r="H34" s="280"/>
      <c r="I34" s="94">
        <v>0</v>
      </c>
      <c r="J34" s="95">
        <v>0</v>
      </c>
      <c r="K34" s="96">
        <f t="shared" si="12"/>
        <v>0</v>
      </c>
      <c r="L34" s="272"/>
      <c r="M34" s="280"/>
      <c r="N34" s="94">
        <v>0</v>
      </c>
      <c r="O34" s="95">
        <v>0</v>
      </c>
      <c r="P34" s="96">
        <f t="shared" si="13"/>
        <v>0</v>
      </c>
      <c r="Q34" s="272"/>
      <c r="R34" s="297"/>
      <c r="S34" s="94">
        <v>0</v>
      </c>
      <c r="T34" s="95">
        <v>0</v>
      </c>
      <c r="U34" s="96">
        <f t="shared" si="14"/>
        <v>0</v>
      </c>
      <c r="V34" s="275"/>
      <c r="W34" s="280"/>
      <c r="X34" s="94">
        <v>0</v>
      </c>
      <c r="Y34" s="95">
        <v>0</v>
      </c>
      <c r="Z34" s="96">
        <f t="shared" si="15"/>
        <v>0</v>
      </c>
      <c r="AA34" s="272"/>
      <c r="AB34" s="84"/>
      <c r="AC34" s="84"/>
      <c r="AD34" s="84"/>
    </row>
    <row r="35" spans="2:30">
      <c r="B35" s="700"/>
      <c r="C35" s="277" t="s">
        <v>67</v>
      </c>
      <c r="D35" s="94">
        <v>0</v>
      </c>
      <c r="E35" s="90">
        <v>0</v>
      </c>
      <c r="F35" s="96">
        <f t="shared" si="11"/>
        <v>0</v>
      </c>
      <c r="G35" s="271"/>
      <c r="H35" s="278"/>
      <c r="I35" s="89">
        <v>0</v>
      </c>
      <c r="J35" s="90">
        <v>0</v>
      </c>
      <c r="K35" s="96">
        <f>+I35*(1+J35)</f>
        <v>0</v>
      </c>
      <c r="L35" s="271"/>
      <c r="M35" s="278"/>
      <c r="N35" s="94">
        <v>0</v>
      </c>
      <c r="O35" s="95">
        <v>0</v>
      </c>
      <c r="P35" s="96">
        <f t="shared" si="13"/>
        <v>0</v>
      </c>
      <c r="Q35" s="271"/>
      <c r="R35" s="294"/>
      <c r="S35" s="94">
        <v>0</v>
      </c>
      <c r="T35" s="95">
        <v>0</v>
      </c>
      <c r="U35" s="96">
        <f t="shared" si="14"/>
        <v>0</v>
      </c>
      <c r="V35" s="274"/>
      <c r="W35" s="278"/>
      <c r="X35" s="94">
        <v>0</v>
      </c>
      <c r="Y35" s="95">
        <v>0</v>
      </c>
      <c r="Z35" s="96">
        <f t="shared" si="15"/>
        <v>0</v>
      </c>
      <c r="AA35" s="271"/>
      <c r="AB35" s="84"/>
      <c r="AC35" s="84"/>
      <c r="AD35" s="84"/>
    </row>
    <row r="36" spans="2:30" ht="15.75" thickBot="1">
      <c r="B36" s="701"/>
      <c r="C36" s="103" t="s">
        <v>56</v>
      </c>
      <c r="D36" s="92">
        <f>SUM(D31:D35)</f>
        <v>18814</v>
      </c>
      <c r="E36" s="92">
        <f>+F36-D36</f>
        <v>0</v>
      </c>
      <c r="F36" s="92">
        <f>SUM(F31:F35)</f>
        <v>18814</v>
      </c>
      <c r="G36" s="97"/>
      <c r="H36" s="103" t="s">
        <v>56</v>
      </c>
      <c r="I36" s="92">
        <f>SUM(I31:I35)</f>
        <v>0</v>
      </c>
      <c r="J36" s="92">
        <f>K36-I36</f>
        <v>0</v>
      </c>
      <c r="K36" s="92">
        <f>SUM(K31:K35)</f>
        <v>0</v>
      </c>
      <c r="L36" s="97"/>
      <c r="M36" s="103" t="s">
        <v>56</v>
      </c>
      <c r="N36" s="92">
        <f>SUM(N31:N35)</f>
        <v>0</v>
      </c>
      <c r="O36" s="92">
        <f>P36-N36</f>
        <v>0</v>
      </c>
      <c r="P36" s="92">
        <f>SUM(P31:P35)</f>
        <v>0</v>
      </c>
      <c r="Q36" s="97"/>
      <c r="R36" s="295" t="s">
        <v>56</v>
      </c>
      <c r="S36" s="92">
        <f>SUM(S31:S35)</f>
        <v>0</v>
      </c>
      <c r="T36" s="92">
        <f>U36-S36</f>
        <v>0</v>
      </c>
      <c r="U36" s="92">
        <f>SUM(U31:U35)</f>
        <v>0</v>
      </c>
      <c r="V36" s="114"/>
      <c r="W36" s="103" t="s">
        <v>56</v>
      </c>
      <c r="X36" s="92">
        <f>SUM(X31:X35)</f>
        <v>0</v>
      </c>
      <c r="Y36" s="92">
        <f>Z36-X36</f>
        <v>0</v>
      </c>
      <c r="Z36" s="92">
        <f>SUM(Z31:Z35)</f>
        <v>0</v>
      </c>
      <c r="AA36" s="97"/>
      <c r="AB36" s="84"/>
      <c r="AC36" s="84"/>
      <c r="AD36" s="84"/>
    </row>
    <row r="37" spans="2:30" ht="15.75" thickBot="1">
      <c r="B37" s="84"/>
      <c r="C37" s="98"/>
      <c r="D37" s="93"/>
      <c r="E37" s="93"/>
      <c r="F37" s="93"/>
      <c r="G37" s="99"/>
      <c r="H37" s="98"/>
      <c r="I37" s="93"/>
      <c r="J37" s="93"/>
      <c r="K37" s="93"/>
      <c r="L37" s="99"/>
      <c r="M37" s="98"/>
      <c r="N37" s="93"/>
      <c r="O37" s="93"/>
      <c r="P37" s="93"/>
      <c r="Q37" s="99"/>
      <c r="R37" s="296"/>
      <c r="S37" s="93"/>
      <c r="T37" s="93"/>
      <c r="U37" s="93"/>
      <c r="V37" s="115"/>
      <c r="W37" s="98"/>
      <c r="X37" s="93"/>
      <c r="Y37" s="93"/>
      <c r="Z37" s="93"/>
      <c r="AA37" s="99"/>
      <c r="AB37" s="84"/>
      <c r="AC37" s="84"/>
      <c r="AD37" s="84"/>
    </row>
    <row r="38" spans="2:30">
      <c r="B38" s="698" t="s">
        <v>80</v>
      </c>
      <c r="C38" s="276" t="s">
        <v>68</v>
      </c>
      <c r="D38" s="94">
        <v>31356</v>
      </c>
      <c r="E38" s="95">
        <v>0</v>
      </c>
      <c r="F38" s="96">
        <f>+D38*(1+E38)</f>
        <v>31356</v>
      </c>
      <c r="G38" s="272" t="s">
        <v>395</v>
      </c>
      <c r="H38" s="280"/>
      <c r="I38" s="94">
        <v>0</v>
      </c>
      <c r="J38" s="95">
        <v>0</v>
      </c>
      <c r="K38" s="96">
        <f>+I38*(1+J38)</f>
        <v>0</v>
      </c>
      <c r="L38" s="272"/>
      <c r="M38" s="280"/>
      <c r="N38" s="94">
        <v>0</v>
      </c>
      <c r="O38" s="95">
        <v>0</v>
      </c>
      <c r="P38" s="96">
        <f>+N38*(1+O38)</f>
        <v>0</v>
      </c>
      <c r="Q38" s="272"/>
      <c r="R38" s="297" t="s">
        <v>86</v>
      </c>
      <c r="S38" s="94">
        <v>31356</v>
      </c>
      <c r="T38" s="95">
        <v>0</v>
      </c>
      <c r="U38" s="96">
        <f>+S38*(1+T38)</f>
        <v>31356</v>
      </c>
      <c r="V38" s="275"/>
      <c r="W38" s="280"/>
      <c r="X38" s="94">
        <v>0</v>
      </c>
      <c r="Y38" s="95">
        <v>0</v>
      </c>
      <c r="Z38" s="96">
        <v>0</v>
      </c>
      <c r="AA38" s="272"/>
      <c r="AB38" s="84"/>
      <c r="AC38" s="84"/>
      <c r="AD38" s="84"/>
    </row>
    <row r="39" spans="2:30">
      <c r="B39" s="700"/>
      <c r="C39" s="277" t="s">
        <v>67</v>
      </c>
      <c r="D39" s="89">
        <v>0</v>
      </c>
      <c r="E39" s="90">
        <v>0</v>
      </c>
      <c r="F39" s="96">
        <f>+D39*(1+E39)</f>
        <v>0</v>
      </c>
      <c r="G39" s="271"/>
      <c r="H39" s="278"/>
      <c r="I39" s="89">
        <v>0</v>
      </c>
      <c r="J39" s="90">
        <v>0</v>
      </c>
      <c r="K39" s="96">
        <f>+I39*(1+J39)</f>
        <v>0</v>
      </c>
      <c r="L39" s="271"/>
      <c r="M39" s="278"/>
      <c r="N39" s="89">
        <v>0</v>
      </c>
      <c r="O39" s="90">
        <v>0</v>
      </c>
      <c r="P39" s="96">
        <f>+N39*(1+O39)</f>
        <v>0</v>
      </c>
      <c r="Q39" s="271"/>
      <c r="R39" s="294"/>
      <c r="S39" s="89">
        <v>0</v>
      </c>
      <c r="T39" s="90">
        <v>0</v>
      </c>
      <c r="U39" s="96">
        <f>+S39*(1+T39)</f>
        <v>0</v>
      </c>
      <c r="V39" s="274"/>
      <c r="W39" s="278"/>
      <c r="X39" s="89">
        <v>0</v>
      </c>
      <c r="Y39" s="90">
        <v>0</v>
      </c>
      <c r="Z39" s="96">
        <f>+X39*(1+Y39)</f>
        <v>0</v>
      </c>
      <c r="AA39" s="271"/>
      <c r="AB39" s="84"/>
      <c r="AC39" s="84"/>
      <c r="AD39" s="84"/>
    </row>
    <row r="40" spans="2:30" ht="15.75" thickBot="1">
      <c r="B40" s="701"/>
      <c r="C40" s="103" t="s">
        <v>56</v>
      </c>
      <c r="D40" s="92">
        <f>SUM(D38:D39)</f>
        <v>31356</v>
      </c>
      <c r="E40" s="92">
        <f>+F40-D40</f>
        <v>0</v>
      </c>
      <c r="F40" s="92">
        <f>SUM(F38:F39)</f>
        <v>31356</v>
      </c>
      <c r="G40" s="97"/>
      <c r="H40" s="103" t="s">
        <v>56</v>
      </c>
      <c r="I40" s="92">
        <f>SUM(I38:I39)</f>
        <v>0</v>
      </c>
      <c r="J40" s="92">
        <f>+K40-I40</f>
        <v>0</v>
      </c>
      <c r="K40" s="92">
        <f>SUM(K38:K39)</f>
        <v>0</v>
      </c>
      <c r="L40" s="97"/>
      <c r="M40" s="103" t="s">
        <v>56</v>
      </c>
      <c r="N40" s="92">
        <f>SUM(N38:N39)</f>
        <v>0</v>
      </c>
      <c r="O40" s="92">
        <f>+P40-N40</f>
        <v>0</v>
      </c>
      <c r="P40" s="92">
        <f>SUM(P38:P39)</f>
        <v>0</v>
      </c>
      <c r="Q40" s="97"/>
      <c r="R40" s="295" t="s">
        <v>56</v>
      </c>
      <c r="S40" s="92">
        <f>SUM(S38:S39)</f>
        <v>31356</v>
      </c>
      <c r="T40" s="92">
        <f>+U40-S40</f>
        <v>0</v>
      </c>
      <c r="U40" s="92">
        <f>SUM(U38:U39)</f>
        <v>31356</v>
      </c>
      <c r="V40" s="114"/>
      <c r="W40" s="103" t="s">
        <v>56</v>
      </c>
      <c r="X40" s="92">
        <f>SUM(X38:X39)</f>
        <v>0</v>
      </c>
      <c r="Y40" s="92">
        <f>+Z40-X40</f>
        <v>0</v>
      </c>
      <c r="Z40" s="92">
        <f>SUM(Z38:Z39)</f>
        <v>0</v>
      </c>
      <c r="AA40" s="97"/>
      <c r="AB40" s="84"/>
      <c r="AC40" s="84"/>
      <c r="AD40" s="84"/>
    </row>
    <row r="41" spans="2:30" ht="15.75" thickBot="1">
      <c r="B41" s="84"/>
      <c r="C41" s="98"/>
      <c r="D41" s="93"/>
      <c r="E41" s="93"/>
      <c r="F41" s="93"/>
      <c r="G41" s="99"/>
      <c r="H41" s="98"/>
      <c r="I41" s="93"/>
      <c r="J41" s="93"/>
      <c r="K41" s="93"/>
      <c r="L41" s="99"/>
      <c r="M41" s="98"/>
      <c r="N41" s="93"/>
      <c r="O41" s="93"/>
      <c r="P41" s="93"/>
      <c r="Q41" s="99"/>
      <c r="R41" s="296"/>
      <c r="S41" s="93"/>
      <c r="T41" s="93"/>
      <c r="U41" s="93"/>
      <c r="V41" s="115"/>
      <c r="W41" s="98"/>
      <c r="X41" s="93"/>
      <c r="Y41" s="93"/>
      <c r="Z41" s="93"/>
      <c r="AA41" s="99"/>
      <c r="AB41" s="84"/>
      <c r="AC41" s="84"/>
      <c r="AD41" s="84"/>
    </row>
    <row r="42" spans="2:30">
      <c r="B42" s="698" t="s">
        <v>79</v>
      </c>
      <c r="C42" s="276" t="s">
        <v>71</v>
      </c>
      <c r="D42" s="94">
        <v>3390</v>
      </c>
      <c r="E42" s="95">
        <v>0</v>
      </c>
      <c r="F42" s="96">
        <f>+D42*(1+E42)</f>
        <v>3390</v>
      </c>
      <c r="G42" s="272" t="s">
        <v>396</v>
      </c>
      <c r="H42" s="280"/>
      <c r="I42" s="94">
        <v>0</v>
      </c>
      <c r="J42" s="95">
        <v>0</v>
      </c>
      <c r="K42" s="96">
        <f>+I42*(1+J42)</f>
        <v>0</v>
      </c>
      <c r="L42" s="272"/>
      <c r="M42" s="281" t="s">
        <v>84</v>
      </c>
      <c r="N42" s="94">
        <v>1695</v>
      </c>
      <c r="O42" s="95">
        <v>0</v>
      </c>
      <c r="P42" s="96">
        <f>+N42*(1+O42)</f>
        <v>1695</v>
      </c>
      <c r="Q42" s="272" t="s">
        <v>38</v>
      </c>
      <c r="R42" s="297"/>
      <c r="S42" s="94">
        <v>0</v>
      </c>
      <c r="T42" s="95">
        <v>0</v>
      </c>
      <c r="U42" s="96">
        <f>+S42*(1+T42)</f>
        <v>0</v>
      </c>
      <c r="V42" s="275"/>
      <c r="W42" s="280"/>
      <c r="X42" s="94">
        <v>0</v>
      </c>
      <c r="Y42" s="95">
        <v>0</v>
      </c>
      <c r="Z42" s="96">
        <f>+X42*(1+Y42)</f>
        <v>0</v>
      </c>
      <c r="AA42" s="272"/>
      <c r="AB42" s="84"/>
      <c r="AC42" s="84"/>
      <c r="AD42" s="84"/>
    </row>
    <row r="43" spans="2:30">
      <c r="B43" s="700"/>
      <c r="C43" s="277" t="s">
        <v>83</v>
      </c>
      <c r="D43" s="94">
        <v>1864</v>
      </c>
      <c r="E43" s="95">
        <v>0</v>
      </c>
      <c r="F43" s="96">
        <f>+D43*(1+E43)</f>
        <v>1864</v>
      </c>
      <c r="G43" s="272" t="s">
        <v>396</v>
      </c>
      <c r="H43" s="278"/>
      <c r="I43" s="94">
        <v>0</v>
      </c>
      <c r="J43" s="95">
        <v>0</v>
      </c>
      <c r="K43" s="96">
        <f>+I43*(1+J43)</f>
        <v>0</v>
      </c>
      <c r="L43" s="271"/>
      <c r="M43" s="277" t="s">
        <v>85</v>
      </c>
      <c r="N43" s="94">
        <v>932</v>
      </c>
      <c r="O43" s="95">
        <v>0</v>
      </c>
      <c r="P43" s="96">
        <f>+N43*(1+O43)</f>
        <v>932</v>
      </c>
      <c r="Q43" s="271" t="s">
        <v>38</v>
      </c>
      <c r="R43" s="294"/>
      <c r="S43" s="94">
        <v>0</v>
      </c>
      <c r="T43" s="95">
        <v>0</v>
      </c>
      <c r="U43" s="96">
        <f>+S43*(1+T43)</f>
        <v>0</v>
      </c>
      <c r="V43" s="274"/>
      <c r="W43" s="278"/>
      <c r="X43" s="94">
        <v>0</v>
      </c>
      <c r="Y43" s="95">
        <v>0</v>
      </c>
      <c r="Z43" s="96">
        <f>+X43*(1+Y43)</f>
        <v>0</v>
      </c>
      <c r="AA43" s="271"/>
      <c r="AB43" s="84"/>
      <c r="AC43" s="84"/>
      <c r="AD43" s="84"/>
    </row>
    <row r="44" spans="2:30">
      <c r="B44" s="700"/>
      <c r="C44" s="277" t="s">
        <v>67</v>
      </c>
      <c r="D44" s="94">
        <v>0</v>
      </c>
      <c r="E44" s="95">
        <v>0</v>
      </c>
      <c r="F44" s="96">
        <f>+D44*(1+E44)</f>
        <v>0</v>
      </c>
      <c r="G44" s="271"/>
      <c r="H44" s="278"/>
      <c r="I44" s="94">
        <v>0</v>
      </c>
      <c r="J44" s="95">
        <v>0</v>
      </c>
      <c r="K44" s="96">
        <f>+I44*(1+J44)</f>
        <v>0</v>
      </c>
      <c r="L44" s="271"/>
      <c r="M44" s="278"/>
      <c r="N44" s="94">
        <v>0</v>
      </c>
      <c r="O44" s="95">
        <v>0</v>
      </c>
      <c r="P44" s="96">
        <f>+N44*(1+O44)</f>
        <v>0</v>
      </c>
      <c r="Q44" s="271"/>
      <c r="R44" s="294"/>
      <c r="S44" s="94">
        <v>0</v>
      </c>
      <c r="T44" s="95">
        <v>0</v>
      </c>
      <c r="U44" s="96">
        <f>+S44*(1+T44)</f>
        <v>0</v>
      </c>
      <c r="V44" s="274"/>
      <c r="W44" s="278"/>
      <c r="X44" s="94">
        <v>0</v>
      </c>
      <c r="Y44" s="95">
        <v>0</v>
      </c>
      <c r="Z44" s="96">
        <f>+X44*(1+Y44)</f>
        <v>0</v>
      </c>
      <c r="AA44" s="271"/>
      <c r="AB44" s="84"/>
      <c r="AC44" s="84"/>
      <c r="AD44" s="84"/>
    </row>
    <row r="45" spans="2:30">
      <c r="B45" s="700"/>
      <c r="C45" s="277"/>
      <c r="D45" s="94">
        <v>0</v>
      </c>
      <c r="E45" s="95">
        <v>0</v>
      </c>
      <c r="F45" s="96">
        <f t="shared" ref="F45:F47" si="16">+D45*(1+E45)</f>
        <v>0</v>
      </c>
      <c r="G45" s="271"/>
      <c r="H45" s="278"/>
      <c r="I45" s="94">
        <v>0</v>
      </c>
      <c r="J45" s="95">
        <v>0</v>
      </c>
      <c r="K45" s="96">
        <f t="shared" ref="K45:K47" si="17">+I45*(1+J45)</f>
        <v>0</v>
      </c>
      <c r="L45" s="271"/>
      <c r="M45" s="278"/>
      <c r="N45" s="94">
        <v>0</v>
      </c>
      <c r="O45" s="95">
        <v>0</v>
      </c>
      <c r="P45" s="96">
        <f t="shared" ref="P45:P47" si="18">+N45*(1+O45)</f>
        <v>0</v>
      </c>
      <c r="Q45" s="271"/>
      <c r="R45" s="294"/>
      <c r="S45" s="94">
        <v>0</v>
      </c>
      <c r="T45" s="95">
        <v>0</v>
      </c>
      <c r="U45" s="96">
        <f t="shared" ref="U45:U48" si="19">+S45*(1+T45)</f>
        <v>0</v>
      </c>
      <c r="V45" s="274"/>
      <c r="W45" s="278"/>
      <c r="X45" s="94">
        <v>0</v>
      </c>
      <c r="Y45" s="95">
        <v>0</v>
      </c>
      <c r="Z45" s="96">
        <f t="shared" ref="Z45:Z48" si="20">+X45*(1+Y45)</f>
        <v>0</v>
      </c>
      <c r="AA45" s="271"/>
      <c r="AB45" s="84"/>
      <c r="AC45" s="84"/>
      <c r="AD45" s="84"/>
    </row>
    <row r="46" spans="2:30">
      <c r="B46" s="700"/>
      <c r="C46" s="277"/>
      <c r="D46" s="94">
        <v>0</v>
      </c>
      <c r="E46" s="95">
        <v>0</v>
      </c>
      <c r="F46" s="96">
        <f t="shared" si="16"/>
        <v>0</v>
      </c>
      <c r="G46" s="271"/>
      <c r="H46" s="278"/>
      <c r="I46" s="94">
        <v>0</v>
      </c>
      <c r="J46" s="95">
        <v>0</v>
      </c>
      <c r="K46" s="96">
        <f t="shared" si="17"/>
        <v>0</v>
      </c>
      <c r="L46" s="271"/>
      <c r="M46" s="278"/>
      <c r="N46" s="94">
        <v>0</v>
      </c>
      <c r="O46" s="95">
        <v>0</v>
      </c>
      <c r="P46" s="96">
        <f t="shared" si="18"/>
        <v>0</v>
      </c>
      <c r="Q46" s="271"/>
      <c r="R46" s="294"/>
      <c r="S46" s="94">
        <v>0</v>
      </c>
      <c r="T46" s="95">
        <v>0</v>
      </c>
      <c r="U46" s="96">
        <f t="shared" si="19"/>
        <v>0</v>
      </c>
      <c r="V46" s="274"/>
      <c r="W46" s="278"/>
      <c r="X46" s="94">
        <v>0</v>
      </c>
      <c r="Y46" s="95">
        <v>0</v>
      </c>
      <c r="Z46" s="96">
        <f t="shared" si="20"/>
        <v>0</v>
      </c>
      <c r="AA46" s="271"/>
      <c r="AB46" s="84"/>
      <c r="AC46" s="84"/>
      <c r="AD46" s="84"/>
    </row>
    <row r="47" spans="2:30">
      <c r="B47" s="700"/>
      <c r="C47" s="277"/>
      <c r="D47" s="94">
        <v>0</v>
      </c>
      <c r="E47" s="95">
        <v>0</v>
      </c>
      <c r="F47" s="96">
        <f t="shared" si="16"/>
        <v>0</v>
      </c>
      <c r="G47" s="271"/>
      <c r="H47" s="278"/>
      <c r="I47" s="94">
        <v>0</v>
      </c>
      <c r="J47" s="95">
        <v>0</v>
      </c>
      <c r="K47" s="96">
        <f t="shared" si="17"/>
        <v>0</v>
      </c>
      <c r="L47" s="271"/>
      <c r="M47" s="278"/>
      <c r="N47" s="94">
        <v>0</v>
      </c>
      <c r="O47" s="95">
        <v>0</v>
      </c>
      <c r="P47" s="96">
        <f t="shared" si="18"/>
        <v>0</v>
      </c>
      <c r="Q47" s="271"/>
      <c r="R47" s="294"/>
      <c r="S47" s="94">
        <v>0</v>
      </c>
      <c r="T47" s="95">
        <v>0</v>
      </c>
      <c r="U47" s="96">
        <f t="shared" si="19"/>
        <v>0</v>
      </c>
      <c r="V47" s="274"/>
      <c r="W47" s="278"/>
      <c r="X47" s="94">
        <v>0</v>
      </c>
      <c r="Y47" s="95">
        <v>0</v>
      </c>
      <c r="Z47" s="96">
        <f t="shared" si="20"/>
        <v>0</v>
      </c>
      <c r="AA47" s="271"/>
      <c r="AB47" s="84"/>
      <c r="AC47" s="84"/>
      <c r="AD47" s="84"/>
    </row>
    <row r="48" spans="2:30">
      <c r="B48" s="700"/>
      <c r="C48" s="277" t="s">
        <v>67</v>
      </c>
      <c r="D48" s="89">
        <v>0</v>
      </c>
      <c r="E48" s="90">
        <v>0</v>
      </c>
      <c r="F48" s="96">
        <f>+D48*(1+E48)</f>
        <v>0</v>
      </c>
      <c r="G48" s="271"/>
      <c r="H48" s="278"/>
      <c r="I48" s="89">
        <v>0</v>
      </c>
      <c r="J48" s="90">
        <v>0</v>
      </c>
      <c r="K48" s="96">
        <f>+I48*(1+J48)</f>
        <v>0</v>
      </c>
      <c r="L48" s="271"/>
      <c r="M48" s="278"/>
      <c r="N48" s="89">
        <v>0</v>
      </c>
      <c r="O48" s="90">
        <v>0</v>
      </c>
      <c r="P48" s="96">
        <f>+N48*(1+O48)</f>
        <v>0</v>
      </c>
      <c r="Q48" s="271"/>
      <c r="R48" s="294"/>
      <c r="S48" s="94">
        <v>0</v>
      </c>
      <c r="T48" s="95">
        <v>0</v>
      </c>
      <c r="U48" s="96">
        <f t="shared" si="19"/>
        <v>0</v>
      </c>
      <c r="V48" s="274"/>
      <c r="W48" s="278"/>
      <c r="X48" s="94">
        <v>0</v>
      </c>
      <c r="Y48" s="95">
        <v>0</v>
      </c>
      <c r="Z48" s="96">
        <f t="shared" si="20"/>
        <v>0</v>
      </c>
      <c r="AA48" s="271"/>
      <c r="AB48" s="84"/>
      <c r="AC48" s="84"/>
      <c r="AD48" s="84"/>
    </row>
    <row r="49" spans="2:30" ht="15.75" thickBot="1">
      <c r="B49" s="701"/>
      <c r="C49" s="103" t="s">
        <v>56</v>
      </c>
      <c r="D49" s="92">
        <f>SUM(D42:D48)</f>
        <v>5254</v>
      </c>
      <c r="E49" s="92">
        <f>F49-D49</f>
        <v>0</v>
      </c>
      <c r="F49" s="92">
        <f>SUM(F42:F48)</f>
        <v>5254</v>
      </c>
      <c r="G49" s="97"/>
      <c r="H49" s="103" t="s">
        <v>56</v>
      </c>
      <c r="I49" s="92">
        <f>SUM(I42:I48)</f>
        <v>0</v>
      </c>
      <c r="J49" s="92">
        <f>K49-I49</f>
        <v>0</v>
      </c>
      <c r="K49" s="92">
        <f>SUM(K42:K48)</f>
        <v>0</v>
      </c>
      <c r="L49" s="97"/>
      <c r="M49" s="103" t="s">
        <v>56</v>
      </c>
      <c r="N49" s="92">
        <f>SUM(N42:N48)</f>
        <v>2627</v>
      </c>
      <c r="O49" s="92">
        <f>P49-N49</f>
        <v>0</v>
      </c>
      <c r="P49" s="92">
        <f>SUM(P42:P48)</f>
        <v>2627</v>
      </c>
      <c r="Q49" s="97"/>
      <c r="R49" s="295" t="s">
        <v>56</v>
      </c>
      <c r="S49" s="92">
        <f>SUM(S42:S48)</f>
        <v>0</v>
      </c>
      <c r="T49" s="92">
        <f>U49-S49</f>
        <v>0</v>
      </c>
      <c r="U49" s="92">
        <f>SUM(U42:U48)</f>
        <v>0</v>
      </c>
      <c r="V49" s="114"/>
      <c r="W49" s="103" t="s">
        <v>56</v>
      </c>
      <c r="X49" s="92">
        <f>SUM(X42:X48)</f>
        <v>0</v>
      </c>
      <c r="Y49" s="92">
        <f>Z49-X49</f>
        <v>0</v>
      </c>
      <c r="Z49" s="92">
        <f>SUM(Z42:Z48)</f>
        <v>0</v>
      </c>
      <c r="AA49" s="97"/>
      <c r="AB49" s="84"/>
      <c r="AC49" s="84"/>
      <c r="AD49" s="84"/>
    </row>
    <row r="50" spans="2:30" ht="15.75" thickBot="1">
      <c r="B50" s="84"/>
      <c r="C50" s="98"/>
      <c r="D50" s="93"/>
      <c r="E50" s="93"/>
      <c r="F50" s="93"/>
      <c r="G50" s="99"/>
      <c r="H50" s="98"/>
      <c r="I50" s="93"/>
      <c r="J50" s="93"/>
      <c r="K50" s="93"/>
      <c r="L50" s="99"/>
      <c r="M50" s="98"/>
      <c r="N50" s="93"/>
      <c r="O50" s="93"/>
      <c r="P50" s="93"/>
      <c r="Q50" s="99"/>
      <c r="R50" s="296"/>
      <c r="S50" s="93"/>
      <c r="T50" s="93"/>
      <c r="U50" s="93"/>
      <c r="V50" s="115"/>
      <c r="W50" s="98"/>
      <c r="X50" s="93"/>
      <c r="Y50" s="93"/>
      <c r="Z50" s="93"/>
      <c r="AA50" s="99"/>
      <c r="AB50" s="84"/>
      <c r="AC50" s="84"/>
      <c r="AD50" s="84"/>
    </row>
    <row r="51" spans="2:30">
      <c r="B51" s="698" t="s">
        <v>78</v>
      </c>
      <c r="C51" s="276" t="s">
        <v>66</v>
      </c>
      <c r="D51" s="94">
        <v>2455</v>
      </c>
      <c r="E51" s="95">
        <v>0</v>
      </c>
      <c r="F51" s="96">
        <f t="shared" ref="F51:F55" si="21">+D51*(1+E51)</f>
        <v>2455</v>
      </c>
      <c r="G51" s="272" t="s">
        <v>396</v>
      </c>
      <c r="H51" s="280"/>
      <c r="I51" s="94">
        <v>0</v>
      </c>
      <c r="J51" s="95">
        <v>0</v>
      </c>
      <c r="K51" s="96">
        <f t="shared" ref="K51:K55" si="22">+I51*(1+J51)</f>
        <v>0</v>
      </c>
      <c r="L51" s="272"/>
      <c r="M51" s="281" t="s">
        <v>66</v>
      </c>
      <c r="N51" s="94">
        <v>2455</v>
      </c>
      <c r="O51" s="95">
        <v>0</v>
      </c>
      <c r="P51" s="96">
        <f t="shared" ref="P51:P55" si="23">+N51*(1+O51)</f>
        <v>2455</v>
      </c>
      <c r="Q51" s="272" t="s">
        <v>38</v>
      </c>
      <c r="R51" s="297"/>
      <c r="S51" s="94">
        <v>0</v>
      </c>
      <c r="T51" s="95">
        <v>0</v>
      </c>
      <c r="U51" s="96">
        <f t="shared" ref="U51:U55" si="24">+S51*(1+T51)</f>
        <v>0</v>
      </c>
      <c r="V51" s="275"/>
      <c r="W51" s="280"/>
      <c r="X51" s="94">
        <v>0</v>
      </c>
      <c r="Y51" s="95">
        <v>0</v>
      </c>
      <c r="Z51" s="96">
        <f t="shared" ref="Z51:Z55" si="25">+X51*(1+Y51)</f>
        <v>0</v>
      </c>
      <c r="AA51" s="272"/>
      <c r="AB51" s="84"/>
      <c r="AC51" s="84"/>
      <c r="AD51" s="84"/>
    </row>
    <row r="52" spans="2:30">
      <c r="B52" s="700"/>
      <c r="C52" s="276" t="s">
        <v>44</v>
      </c>
      <c r="D52" s="94">
        <v>545</v>
      </c>
      <c r="E52" s="95">
        <v>0</v>
      </c>
      <c r="F52" s="96">
        <f t="shared" si="21"/>
        <v>545</v>
      </c>
      <c r="G52" s="272" t="s">
        <v>396</v>
      </c>
      <c r="H52" s="280"/>
      <c r="I52" s="94">
        <v>0</v>
      </c>
      <c r="J52" s="95">
        <v>0</v>
      </c>
      <c r="K52" s="96">
        <f t="shared" si="22"/>
        <v>0</v>
      </c>
      <c r="L52" s="272"/>
      <c r="M52" s="281" t="s">
        <v>44</v>
      </c>
      <c r="N52" s="94">
        <v>545</v>
      </c>
      <c r="O52" s="95">
        <v>0</v>
      </c>
      <c r="P52" s="96">
        <f t="shared" si="23"/>
        <v>545</v>
      </c>
      <c r="Q52" s="272" t="s">
        <v>38</v>
      </c>
      <c r="R52" s="297"/>
      <c r="S52" s="94">
        <v>0</v>
      </c>
      <c r="T52" s="95">
        <v>0</v>
      </c>
      <c r="U52" s="96">
        <f t="shared" si="24"/>
        <v>0</v>
      </c>
      <c r="V52" s="275"/>
      <c r="W52" s="280"/>
      <c r="X52" s="94">
        <v>0</v>
      </c>
      <c r="Y52" s="95">
        <v>0</v>
      </c>
      <c r="Z52" s="96">
        <f t="shared" si="25"/>
        <v>0</v>
      </c>
      <c r="AA52" s="272"/>
      <c r="AB52" s="84"/>
      <c r="AC52" s="84"/>
      <c r="AD52" s="84"/>
    </row>
    <row r="53" spans="2:30">
      <c r="B53" s="700"/>
      <c r="C53" s="276" t="s">
        <v>45</v>
      </c>
      <c r="D53" s="94">
        <v>318</v>
      </c>
      <c r="E53" s="95">
        <v>0</v>
      </c>
      <c r="F53" s="96">
        <f t="shared" si="21"/>
        <v>318</v>
      </c>
      <c r="G53" s="272" t="s">
        <v>396</v>
      </c>
      <c r="H53" s="280"/>
      <c r="I53" s="94">
        <v>0</v>
      </c>
      <c r="J53" s="95">
        <v>0</v>
      </c>
      <c r="K53" s="96">
        <f t="shared" si="22"/>
        <v>0</v>
      </c>
      <c r="L53" s="272"/>
      <c r="M53" s="280"/>
      <c r="N53" s="94">
        <v>0</v>
      </c>
      <c r="O53" s="95">
        <v>0</v>
      </c>
      <c r="P53" s="96">
        <f t="shared" si="23"/>
        <v>0</v>
      </c>
      <c r="Q53" s="272"/>
      <c r="R53" s="297"/>
      <c r="S53" s="94">
        <v>0</v>
      </c>
      <c r="T53" s="95">
        <v>0</v>
      </c>
      <c r="U53" s="96">
        <f t="shared" si="24"/>
        <v>0</v>
      </c>
      <c r="V53" s="275"/>
      <c r="W53" s="280"/>
      <c r="X53" s="94">
        <v>0</v>
      </c>
      <c r="Y53" s="95">
        <v>0</v>
      </c>
      <c r="Z53" s="96">
        <f t="shared" si="25"/>
        <v>0</v>
      </c>
      <c r="AA53" s="272"/>
      <c r="AB53" s="84"/>
      <c r="AC53" s="84"/>
      <c r="AD53" s="84"/>
    </row>
    <row r="54" spans="2:30">
      <c r="B54" s="700"/>
      <c r="C54" s="276" t="s">
        <v>46</v>
      </c>
      <c r="D54" s="94">
        <v>4237</v>
      </c>
      <c r="E54" s="95">
        <v>0</v>
      </c>
      <c r="F54" s="96">
        <f t="shared" si="21"/>
        <v>4237</v>
      </c>
      <c r="G54" s="272" t="s">
        <v>396</v>
      </c>
      <c r="H54" s="280"/>
      <c r="I54" s="94">
        <v>0</v>
      </c>
      <c r="J54" s="95">
        <v>0</v>
      </c>
      <c r="K54" s="96">
        <f t="shared" si="22"/>
        <v>0</v>
      </c>
      <c r="L54" s="272"/>
      <c r="M54" s="280"/>
      <c r="N54" s="94">
        <v>0</v>
      </c>
      <c r="O54" s="95">
        <v>0</v>
      </c>
      <c r="P54" s="96">
        <f t="shared" si="23"/>
        <v>0</v>
      </c>
      <c r="Q54" s="272"/>
      <c r="R54" s="297"/>
      <c r="S54" s="94">
        <v>0</v>
      </c>
      <c r="T54" s="95">
        <v>0</v>
      </c>
      <c r="U54" s="96">
        <f t="shared" si="24"/>
        <v>0</v>
      </c>
      <c r="V54" s="275"/>
      <c r="W54" s="280"/>
      <c r="X54" s="94">
        <v>0</v>
      </c>
      <c r="Y54" s="95">
        <v>0</v>
      </c>
      <c r="Z54" s="96">
        <f t="shared" si="25"/>
        <v>0</v>
      </c>
      <c r="AA54" s="272"/>
      <c r="AB54" s="84"/>
      <c r="AC54" s="84"/>
      <c r="AD54" s="84"/>
    </row>
    <row r="55" spans="2:30">
      <c r="B55" s="700"/>
      <c r="C55" s="276" t="s">
        <v>67</v>
      </c>
      <c r="D55" s="94">
        <v>0</v>
      </c>
      <c r="E55" s="95">
        <v>0</v>
      </c>
      <c r="F55" s="96">
        <f t="shared" si="21"/>
        <v>0</v>
      </c>
      <c r="G55" s="272"/>
      <c r="H55" s="280"/>
      <c r="I55" s="94">
        <v>0</v>
      </c>
      <c r="J55" s="95">
        <v>0</v>
      </c>
      <c r="K55" s="96">
        <f t="shared" si="22"/>
        <v>0</v>
      </c>
      <c r="L55" s="272"/>
      <c r="M55" s="280"/>
      <c r="N55" s="94">
        <v>0</v>
      </c>
      <c r="O55" s="95">
        <v>0</v>
      </c>
      <c r="P55" s="96">
        <f t="shared" si="23"/>
        <v>0</v>
      </c>
      <c r="Q55" s="272"/>
      <c r="R55" s="297"/>
      <c r="S55" s="94">
        <v>0</v>
      </c>
      <c r="T55" s="95">
        <v>0</v>
      </c>
      <c r="U55" s="96">
        <f t="shared" si="24"/>
        <v>0</v>
      </c>
      <c r="V55" s="275"/>
      <c r="W55" s="280"/>
      <c r="X55" s="94">
        <v>0</v>
      </c>
      <c r="Y55" s="95">
        <v>0</v>
      </c>
      <c r="Z55" s="96">
        <f t="shared" si="25"/>
        <v>0</v>
      </c>
      <c r="AA55" s="272"/>
      <c r="AB55" s="84"/>
      <c r="AC55" s="84"/>
      <c r="AD55" s="84"/>
    </row>
    <row r="56" spans="2:30" ht="15.75" thickBot="1">
      <c r="B56" s="701"/>
      <c r="C56" s="103" t="s">
        <v>56</v>
      </c>
      <c r="D56" s="92">
        <f>SUM(D51:D55)</f>
        <v>7555</v>
      </c>
      <c r="E56" s="92">
        <f>F56-D56</f>
        <v>0</v>
      </c>
      <c r="F56" s="92">
        <f>SUM(F51:F55)</f>
        <v>7555</v>
      </c>
      <c r="G56" s="97"/>
      <c r="H56" s="103" t="s">
        <v>56</v>
      </c>
      <c r="I56" s="92">
        <f>SUM(I51:I55)</f>
        <v>0</v>
      </c>
      <c r="J56" s="92">
        <f>K56-I56</f>
        <v>0</v>
      </c>
      <c r="K56" s="92">
        <f>SUM(K51:K55)</f>
        <v>0</v>
      </c>
      <c r="L56" s="97"/>
      <c r="M56" s="103" t="s">
        <v>56</v>
      </c>
      <c r="N56" s="92">
        <f>SUM(N51:N55)</f>
        <v>3000</v>
      </c>
      <c r="O56" s="92">
        <f>P56-N56</f>
        <v>0</v>
      </c>
      <c r="P56" s="92">
        <f>SUM(P51:P55)</f>
        <v>3000</v>
      </c>
      <c r="Q56" s="97"/>
      <c r="R56" s="295" t="s">
        <v>56</v>
      </c>
      <c r="S56" s="92">
        <f>SUM(S51:S55)</f>
        <v>0</v>
      </c>
      <c r="T56" s="92">
        <f>U56-S56</f>
        <v>0</v>
      </c>
      <c r="U56" s="92">
        <f>SUM(U51:U55)</f>
        <v>0</v>
      </c>
      <c r="V56" s="114"/>
      <c r="W56" s="103" t="s">
        <v>56</v>
      </c>
      <c r="X56" s="92">
        <f>SUM(X51:X55)</f>
        <v>0</v>
      </c>
      <c r="Y56" s="92">
        <f>Z56-X56</f>
        <v>0</v>
      </c>
      <c r="Z56" s="92">
        <f>SUM(Z51:Z55)</f>
        <v>0</v>
      </c>
      <c r="AA56" s="97"/>
      <c r="AB56" s="84"/>
      <c r="AC56" s="84"/>
      <c r="AD56" s="84"/>
    </row>
    <row r="57" spans="2:30" ht="15.75" thickBot="1">
      <c r="B57" s="84"/>
      <c r="C57" s="98"/>
      <c r="D57" s="93"/>
      <c r="E57" s="93"/>
      <c r="F57" s="93"/>
      <c r="G57" s="99"/>
      <c r="H57" s="98"/>
      <c r="I57" s="93"/>
      <c r="J57" s="93"/>
      <c r="K57" s="93"/>
      <c r="L57" s="99"/>
      <c r="M57" s="98"/>
      <c r="N57" s="93"/>
      <c r="O57" s="93"/>
      <c r="P57" s="93"/>
      <c r="Q57" s="99"/>
      <c r="R57" s="296"/>
      <c r="S57" s="93"/>
      <c r="T57" s="93"/>
      <c r="U57" s="93"/>
      <c r="V57" s="115"/>
      <c r="W57" s="98"/>
      <c r="X57" s="93"/>
      <c r="Y57" s="93"/>
      <c r="Z57" s="93"/>
      <c r="AA57" s="99"/>
      <c r="AB57" s="84"/>
      <c r="AC57" s="84"/>
      <c r="AD57" s="84"/>
    </row>
    <row r="58" spans="2:30">
      <c r="B58" s="698" t="s">
        <v>77</v>
      </c>
      <c r="C58" s="276" t="s">
        <v>47</v>
      </c>
      <c r="D58" s="94">
        <v>1000</v>
      </c>
      <c r="E58" s="95">
        <v>0</v>
      </c>
      <c r="F58" s="96">
        <f>D58*(1+E58)</f>
        <v>1000</v>
      </c>
      <c r="G58" s="272" t="s">
        <v>38</v>
      </c>
      <c r="H58" s="280"/>
      <c r="I58" s="94">
        <v>0</v>
      </c>
      <c r="J58" s="95">
        <v>0</v>
      </c>
      <c r="K58" s="96">
        <f>I58*(1+J58)</f>
        <v>0</v>
      </c>
      <c r="L58" s="272"/>
      <c r="M58" s="280"/>
      <c r="N58" s="94">
        <v>0</v>
      </c>
      <c r="O58" s="95">
        <v>0</v>
      </c>
      <c r="P58" s="96">
        <f>N58*(1+O58)</f>
        <v>0</v>
      </c>
      <c r="Q58" s="272"/>
      <c r="R58" s="297"/>
      <c r="S58" s="94">
        <v>0</v>
      </c>
      <c r="T58" s="95">
        <v>0</v>
      </c>
      <c r="U58" s="96">
        <f>S58*(1+T58)</f>
        <v>0</v>
      </c>
      <c r="V58" s="275"/>
      <c r="W58" s="280"/>
      <c r="X58" s="94">
        <v>0</v>
      </c>
      <c r="Y58" s="95">
        <v>0</v>
      </c>
      <c r="Z58" s="96">
        <f>X58*(1+Y58)</f>
        <v>0</v>
      </c>
      <c r="AA58" s="272"/>
      <c r="AB58" s="84"/>
      <c r="AC58" s="84"/>
      <c r="AD58" s="84"/>
    </row>
    <row r="59" spans="2:30">
      <c r="B59" s="700"/>
      <c r="C59" s="276" t="s">
        <v>49</v>
      </c>
      <c r="D59" s="94">
        <v>2000</v>
      </c>
      <c r="E59" s="95">
        <v>0</v>
      </c>
      <c r="F59" s="96">
        <f>D59*(1+E59)</f>
        <v>2000</v>
      </c>
      <c r="G59" s="272" t="s">
        <v>38</v>
      </c>
      <c r="H59" s="280"/>
      <c r="I59" s="94">
        <v>0</v>
      </c>
      <c r="J59" s="95">
        <v>0</v>
      </c>
      <c r="K59" s="96">
        <f>I59*(1+J59)</f>
        <v>0</v>
      </c>
      <c r="L59" s="272"/>
      <c r="M59" s="280"/>
      <c r="N59" s="94">
        <v>0</v>
      </c>
      <c r="O59" s="95">
        <v>0</v>
      </c>
      <c r="P59" s="96">
        <f>N59*(1+O59)</f>
        <v>0</v>
      </c>
      <c r="Q59" s="272"/>
      <c r="R59" s="297"/>
      <c r="S59" s="94">
        <v>0</v>
      </c>
      <c r="T59" s="95">
        <v>0</v>
      </c>
      <c r="U59" s="96">
        <f>S59*(1+T59)</f>
        <v>0</v>
      </c>
      <c r="V59" s="275"/>
      <c r="W59" s="280"/>
      <c r="X59" s="94">
        <v>0</v>
      </c>
      <c r="Y59" s="95">
        <v>0</v>
      </c>
      <c r="Z59" s="96">
        <f>X59*(1+Y59)</f>
        <v>0</v>
      </c>
      <c r="AA59" s="272"/>
      <c r="AB59" s="84"/>
      <c r="AC59" s="84"/>
      <c r="AD59" s="84"/>
    </row>
    <row r="60" spans="2:30">
      <c r="B60" s="700"/>
      <c r="C60" s="276" t="s">
        <v>67</v>
      </c>
      <c r="D60" s="94">
        <v>0</v>
      </c>
      <c r="E60" s="95">
        <v>0</v>
      </c>
      <c r="F60" s="96">
        <f t="shared" ref="F60:F65" si="26">D60*(1+E60)</f>
        <v>0</v>
      </c>
      <c r="G60" s="272"/>
      <c r="H60" s="280"/>
      <c r="I60" s="94">
        <v>0</v>
      </c>
      <c r="J60" s="95">
        <v>0</v>
      </c>
      <c r="K60" s="96">
        <f t="shared" ref="K60:K65" si="27">I60*(1+J60)</f>
        <v>0</v>
      </c>
      <c r="L60" s="272"/>
      <c r="M60" s="280"/>
      <c r="N60" s="94">
        <v>0</v>
      </c>
      <c r="O60" s="95">
        <v>0</v>
      </c>
      <c r="P60" s="96">
        <f t="shared" ref="P60:P65" si="28">N60*(1+O60)</f>
        <v>0</v>
      </c>
      <c r="Q60" s="272"/>
      <c r="R60" s="297"/>
      <c r="S60" s="94">
        <v>0</v>
      </c>
      <c r="T60" s="95">
        <v>0</v>
      </c>
      <c r="U60" s="96">
        <f t="shared" ref="U60:U65" si="29">S60*(1+T60)</f>
        <v>0</v>
      </c>
      <c r="V60" s="275"/>
      <c r="W60" s="280"/>
      <c r="X60" s="94">
        <v>0</v>
      </c>
      <c r="Y60" s="95">
        <v>0</v>
      </c>
      <c r="Z60" s="96">
        <f t="shared" ref="Z60:Z65" si="30">X60*(1+Y60)</f>
        <v>0</v>
      </c>
      <c r="AA60" s="272"/>
      <c r="AB60" s="84"/>
      <c r="AC60" s="84"/>
      <c r="AD60" s="84"/>
    </row>
    <row r="61" spans="2:30">
      <c r="B61" s="700"/>
      <c r="C61" s="276"/>
      <c r="D61" s="94">
        <v>0</v>
      </c>
      <c r="E61" s="95">
        <v>0</v>
      </c>
      <c r="F61" s="96">
        <f t="shared" si="26"/>
        <v>0</v>
      </c>
      <c r="G61" s="272"/>
      <c r="H61" s="280"/>
      <c r="I61" s="94">
        <v>0</v>
      </c>
      <c r="J61" s="95">
        <v>0</v>
      </c>
      <c r="K61" s="96">
        <f t="shared" si="27"/>
        <v>0</v>
      </c>
      <c r="L61" s="272"/>
      <c r="M61" s="280"/>
      <c r="N61" s="94">
        <v>0</v>
      </c>
      <c r="O61" s="95">
        <v>0</v>
      </c>
      <c r="P61" s="96">
        <f t="shared" si="28"/>
        <v>0</v>
      </c>
      <c r="Q61" s="272"/>
      <c r="R61" s="297"/>
      <c r="S61" s="94">
        <v>0</v>
      </c>
      <c r="T61" s="95">
        <v>0</v>
      </c>
      <c r="U61" s="96">
        <f t="shared" si="29"/>
        <v>0</v>
      </c>
      <c r="V61" s="275"/>
      <c r="W61" s="280"/>
      <c r="X61" s="94">
        <v>0</v>
      </c>
      <c r="Y61" s="95">
        <v>0</v>
      </c>
      <c r="Z61" s="96">
        <f t="shared" si="30"/>
        <v>0</v>
      </c>
      <c r="AA61" s="272"/>
      <c r="AB61" s="84"/>
      <c r="AC61" s="84"/>
      <c r="AD61" s="84"/>
    </row>
    <row r="62" spans="2:30">
      <c r="B62" s="700"/>
      <c r="C62" s="276"/>
      <c r="D62" s="94">
        <v>0</v>
      </c>
      <c r="E62" s="95">
        <v>0</v>
      </c>
      <c r="F62" s="96">
        <f t="shared" si="26"/>
        <v>0</v>
      </c>
      <c r="G62" s="272"/>
      <c r="H62" s="280"/>
      <c r="I62" s="94">
        <v>0</v>
      </c>
      <c r="J62" s="95">
        <v>0</v>
      </c>
      <c r="K62" s="96">
        <f t="shared" si="27"/>
        <v>0</v>
      </c>
      <c r="L62" s="272"/>
      <c r="M62" s="280"/>
      <c r="N62" s="94">
        <v>0</v>
      </c>
      <c r="O62" s="95">
        <v>0</v>
      </c>
      <c r="P62" s="96">
        <f t="shared" si="28"/>
        <v>0</v>
      </c>
      <c r="Q62" s="272"/>
      <c r="R62" s="297"/>
      <c r="S62" s="94">
        <v>0</v>
      </c>
      <c r="T62" s="95">
        <v>0</v>
      </c>
      <c r="U62" s="96">
        <f t="shared" si="29"/>
        <v>0</v>
      </c>
      <c r="V62" s="275"/>
      <c r="W62" s="280"/>
      <c r="X62" s="94">
        <v>0</v>
      </c>
      <c r="Y62" s="95">
        <v>0</v>
      </c>
      <c r="Z62" s="96">
        <f t="shared" si="30"/>
        <v>0</v>
      </c>
      <c r="AA62" s="272"/>
      <c r="AB62" s="84"/>
      <c r="AC62" s="84"/>
      <c r="AD62" s="84"/>
    </row>
    <row r="63" spans="2:30">
      <c r="B63" s="700"/>
      <c r="C63" s="276"/>
      <c r="D63" s="94">
        <v>0</v>
      </c>
      <c r="E63" s="95">
        <v>0</v>
      </c>
      <c r="F63" s="96">
        <f t="shared" si="26"/>
        <v>0</v>
      </c>
      <c r="G63" s="272"/>
      <c r="H63" s="280"/>
      <c r="I63" s="94">
        <v>0</v>
      </c>
      <c r="J63" s="95">
        <v>0</v>
      </c>
      <c r="K63" s="96">
        <f t="shared" si="27"/>
        <v>0</v>
      </c>
      <c r="L63" s="272"/>
      <c r="M63" s="280"/>
      <c r="N63" s="94">
        <v>0</v>
      </c>
      <c r="O63" s="95">
        <v>0</v>
      </c>
      <c r="P63" s="96">
        <f t="shared" si="28"/>
        <v>0</v>
      </c>
      <c r="Q63" s="272"/>
      <c r="R63" s="297"/>
      <c r="S63" s="94">
        <v>0</v>
      </c>
      <c r="T63" s="95">
        <v>0</v>
      </c>
      <c r="U63" s="96">
        <f t="shared" si="29"/>
        <v>0</v>
      </c>
      <c r="V63" s="275"/>
      <c r="W63" s="280"/>
      <c r="X63" s="94">
        <v>0</v>
      </c>
      <c r="Y63" s="95">
        <v>0</v>
      </c>
      <c r="Z63" s="96">
        <f t="shared" si="30"/>
        <v>0</v>
      </c>
      <c r="AA63" s="272"/>
      <c r="AB63" s="84"/>
      <c r="AC63" s="84"/>
      <c r="AD63" s="84"/>
    </row>
    <row r="64" spans="2:30">
      <c r="B64" s="700"/>
      <c r="C64" s="276"/>
      <c r="D64" s="94">
        <v>0</v>
      </c>
      <c r="E64" s="95">
        <v>0</v>
      </c>
      <c r="F64" s="96">
        <f t="shared" si="26"/>
        <v>0</v>
      </c>
      <c r="G64" s="272"/>
      <c r="H64" s="280"/>
      <c r="I64" s="94">
        <v>0</v>
      </c>
      <c r="J64" s="95">
        <v>0</v>
      </c>
      <c r="K64" s="96">
        <f t="shared" si="27"/>
        <v>0</v>
      </c>
      <c r="L64" s="272"/>
      <c r="M64" s="280"/>
      <c r="N64" s="94">
        <v>0</v>
      </c>
      <c r="O64" s="95">
        <v>0</v>
      </c>
      <c r="P64" s="96">
        <f t="shared" si="28"/>
        <v>0</v>
      </c>
      <c r="Q64" s="272"/>
      <c r="R64" s="297"/>
      <c r="S64" s="94">
        <v>0</v>
      </c>
      <c r="T64" s="95">
        <v>0</v>
      </c>
      <c r="U64" s="96">
        <f t="shared" si="29"/>
        <v>0</v>
      </c>
      <c r="V64" s="275"/>
      <c r="W64" s="280"/>
      <c r="X64" s="94">
        <v>0</v>
      </c>
      <c r="Y64" s="95">
        <v>0</v>
      </c>
      <c r="Z64" s="96">
        <f t="shared" si="30"/>
        <v>0</v>
      </c>
      <c r="AA64" s="272"/>
      <c r="AB64" s="84"/>
      <c r="AC64" s="84"/>
      <c r="AD64" s="84"/>
    </row>
    <row r="65" spans="2:30">
      <c r="B65" s="700"/>
      <c r="C65" s="276" t="s">
        <v>67</v>
      </c>
      <c r="D65" s="94">
        <v>0</v>
      </c>
      <c r="E65" s="95">
        <v>0</v>
      </c>
      <c r="F65" s="96">
        <f t="shared" si="26"/>
        <v>0</v>
      </c>
      <c r="G65" s="272"/>
      <c r="H65" s="280"/>
      <c r="I65" s="94">
        <v>0</v>
      </c>
      <c r="J65" s="95">
        <v>0</v>
      </c>
      <c r="K65" s="96">
        <f t="shared" si="27"/>
        <v>0</v>
      </c>
      <c r="L65" s="272"/>
      <c r="M65" s="280"/>
      <c r="N65" s="94">
        <v>0</v>
      </c>
      <c r="O65" s="95">
        <v>0</v>
      </c>
      <c r="P65" s="96">
        <f t="shared" si="28"/>
        <v>0</v>
      </c>
      <c r="Q65" s="272"/>
      <c r="R65" s="297"/>
      <c r="S65" s="94">
        <v>0</v>
      </c>
      <c r="T65" s="95">
        <v>0</v>
      </c>
      <c r="U65" s="96">
        <f t="shared" si="29"/>
        <v>0</v>
      </c>
      <c r="V65" s="275"/>
      <c r="W65" s="280"/>
      <c r="X65" s="94">
        <v>0</v>
      </c>
      <c r="Y65" s="95">
        <v>0</v>
      </c>
      <c r="Z65" s="96">
        <f t="shared" si="30"/>
        <v>0</v>
      </c>
      <c r="AA65" s="272"/>
      <c r="AB65" s="84"/>
      <c r="AC65" s="84"/>
      <c r="AD65" s="84"/>
    </row>
    <row r="66" spans="2:30" ht="15.75" thickBot="1">
      <c r="B66" s="701"/>
      <c r="C66" s="103" t="s">
        <v>56</v>
      </c>
      <c r="D66" s="92">
        <f>SUM(D58:D65)</f>
        <v>3000</v>
      </c>
      <c r="E66" s="92">
        <f>+F66-D66</f>
        <v>0</v>
      </c>
      <c r="F66" s="92">
        <f>SUM(F58:F65)</f>
        <v>3000</v>
      </c>
      <c r="G66" s="97"/>
      <c r="H66" s="103" t="s">
        <v>56</v>
      </c>
      <c r="I66" s="92">
        <f>SUM(I58:I65)</f>
        <v>0</v>
      </c>
      <c r="J66" s="92">
        <f>+K66-I66</f>
        <v>0</v>
      </c>
      <c r="K66" s="92">
        <f>SUM(K58:K65)</f>
        <v>0</v>
      </c>
      <c r="L66" s="97"/>
      <c r="M66" s="103" t="s">
        <v>56</v>
      </c>
      <c r="N66" s="92">
        <f>SUM(N58:N65)</f>
        <v>0</v>
      </c>
      <c r="O66" s="92">
        <f>+P66-N66</f>
        <v>0</v>
      </c>
      <c r="P66" s="92">
        <f>SUM(P58:P65)</f>
        <v>0</v>
      </c>
      <c r="Q66" s="97"/>
      <c r="R66" s="295" t="s">
        <v>56</v>
      </c>
      <c r="S66" s="92">
        <f>SUM(S58:S65)</f>
        <v>0</v>
      </c>
      <c r="T66" s="92">
        <f>+U66-S66</f>
        <v>0</v>
      </c>
      <c r="U66" s="92">
        <f>SUM(U58:U65)</f>
        <v>0</v>
      </c>
      <c r="V66" s="114"/>
      <c r="W66" s="103" t="s">
        <v>56</v>
      </c>
      <c r="X66" s="92">
        <f>SUM(X58:X65)</f>
        <v>0</v>
      </c>
      <c r="Y66" s="92">
        <f>+Z66-X66</f>
        <v>0</v>
      </c>
      <c r="Z66" s="92">
        <f>SUM(Z58:Z65)</f>
        <v>0</v>
      </c>
      <c r="AA66" s="97"/>
      <c r="AB66" s="84"/>
      <c r="AC66" s="84"/>
      <c r="AD66" s="84"/>
    </row>
    <row r="67" spans="2:30" ht="15.75" thickBot="1">
      <c r="B67" s="84"/>
      <c r="C67" s="98"/>
      <c r="D67" s="93"/>
      <c r="E67" s="93"/>
      <c r="F67" s="93"/>
      <c r="G67" s="99"/>
      <c r="H67" s="98"/>
      <c r="I67" s="93"/>
      <c r="J67" s="93"/>
      <c r="K67" s="93"/>
      <c r="L67" s="99"/>
      <c r="M67" s="98"/>
      <c r="N67" s="93"/>
      <c r="O67" s="93"/>
      <c r="P67" s="93"/>
      <c r="Q67" s="99"/>
      <c r="R67" s="296"/>
      <c r="S67" s="93"/>
      <c r="T67" s="93"/>
      <c r="U67" s="93"/>
      <c r="V67" s="115"/>
      <c r="W67" s="98"/>
      <c r="X67" s="93"/>
      <c r="Y67" s="93"/>
      <c r="Z67" s="93"/>
      <c r="AA67" s="99"/>
      <c r="AB67" s="84"/>
      <c r="AC67" s="84"/>
      <c r="AD67" s="84"/>
    </row>
    <row r="68" spans="2:30" ht="15" customHeight="1">
      <c r="B68" s="696" t="s">
        <v>178</v>
      </c>
      <c r="C68" s="104" t="s">
        <v>177</v>
      </c>
      <c r="D68" s="270">
        <f>+'Conditions d''expl prév'!F14</f>
        <v>21090</v>
      </c>
      <c r="E68" s="95">
        <v>0</v>
      </c>
      <c r="F68" s="96">
        <f>+D68*(1+E68)</f>
        <v>21090</v>
      </c>
      <c r="G68" s="633" t="s">
        <v>176</v>
      </c>
      <c r="H68" s="104" t="s">
        <v>179</v>
      </c>
      <c r="I68" s="270">
        <f>'Conditions d''expl prév'!G16</f>
        <v>-21090</v>
      </c>
      <c r="J68" s="95">
        <v>0</v>
      </c>
      <c r="K68" s="96">
        <f>I68*(1+J68)</f>
        <v>-21090</v>
      </c>
      <c r="L68" s="100" t="s">
        <v>176</v>
      </c>
      <c r="M68" s="104" t="s">
        <v>179</v>
      </c>
      <c r="N68" s="270">
        <f>'Conditions d''expl prév'!H16</f>
        <v>0</v>
      </c>
      <c r="O68" s="95">
        <v>0</v>
      </c>
      <c r="P68" s="96">
        <f>N68*(1+O68)</f>
        <v>0</v>
      </c>
      <c r="Q68" s="633" t="s">
        <v>176</v>
      </c>
      <c r="R68" s="298" t="s">
        <v>179</v>
      </c>
      <c r="S68" s="270">
        <f>'Conditions d''expl prév'!I16</f>
        <v>0</v>
      </c>
      <c r="T68" s="95">
        <v>0</v>
      </c>
      <c r="U68" s="96">
        <f>S68*(1+T68)</f>
        <v>0</v>
      </c>
      <c r="V68" s="634" t="s">
        <v>176</v>
      </c>
      <c r="W68" s="104" t="s">
        <v>179</v>
      </c>
      <c r="X68" s="270">
        <f>'Conditions d''expl prév'!J16</f>
        <v>0</v>
      </c>
      <c r="Y68" s="95">
        <v>0</v>
      </c>
      <c r="Z68" s="96">
        <f>X68*(1+Y68)</f>
        <v>0</v>
      </c>
      <c r="AA68" s="633" t="s">
        <v>176</v>
      </c>
      <c r="AB68" s="84"/>
      <c r="AC68" s="84"/>
      <c r="AD68" s="84"/>
    </row>
    <row r="69" spans="2:30" ht="15.75" thickBot="1">
      <c r="B69" s="697"/>
      <c r="C69" s="105" t="s">
        <v>56</v>
      </c>
      <c r="D69" s="101">
        <f>D68</f>
        <v>21090</v>
      </c>
      <c r="E69" s="101">
        <f>F69-D69</f>
        <v>0</v>
      </c>
      <c r="F69" s="101">
        <f>+F68</f>
        <v>21090</v>
      </c>
      <c r="G69" s="102"/>
      <c r="H69" s="105" t="s">
        <v>56</v>
      </c>
      <c r="I69" s="101">
        <f>I68</f>
        <v>-21090</v>
      </c>
      <c r="J69" s="101">
        <f>K69-I69</f>
        <v>0</v>
      </c>
      <c r="K69" s="101">
        <f>K68</f>
        <v>-21090</v>
      </c>
      <c r="L69" s="102"/>
      <c r="M69" s="105" t="s">
        <v>56</v>
      </c>
      <c r="N69" s="101">
        <f>N68</f>
        <v>0</v>
      </c>
      <c r="O69" s="101">
        <f>P69-N69</f>
        <v>0</v>
      </c>
      <c r="P69" s="101">
        <f>P68</f>
        <v>0</v>
      </c>
      <c r="Q69" s="102"/>
      <c r="R69" s="299" t="s">
        <v>56</v>
      </c>
      <c r="S69" s="101">
        <f>S68</f>
        <v>0</v>
      </c>
      <c r="T69" s="101">
        <f>U69-S69</f>
        <v>0</v>
      </c>
      <c r="U69" s="101">
        <f>U68</f>
        <v>0</v>
      </c>
      <c r="V69" s="116"/>
      <c r="W69" s="105" t="s">
        <v>56</v>
      </c>
      <c r="X69" s="101">
        <f>X68</f>
        <v>0</v>
      </c>
      <c r="Y69" s="101">
        <f>Z69-X69</f>
        <v>0</v>
      </c>
      <c r="Z69" s="101">
        <f>Z68</f>
        <v>0</v>
      </c>
      <c r="AA69" s="102"/>
      <c r="AB69" s="84"/>
      <c r="AC69" s="84"/>
      <c r="AD69" s="84"/>
    </row>
    <row r="70" spans="2:30" ht="15.75" thickBot="1">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spans="2:30" ht="15.75" thickBot="1">
      <c r="B71" s="84"/>
      <c r="C71" s="85" t="s">
        <v>72</v>
      </c>
      <c r="D71" s="86">
        <f>+D69+D66+D56+D49+D40+D36+D21+D17+D13+D29</f>
        <v>87069</v>
      </c>
      <c r="E71" s="86">
        <f>+F71-D71</f>
        <v>0</v>
      </c>
      <c r="F71" s="86">
        <f>+F69+F66+F56+F49+F40+F36+F21+F17+F29+F13</f>
        <v>87069</v>
      </c>
      <c r="G71" s="87"/>
      <c r="H71" s="87"/>
      <c r="I71" s="86">
        <f>+I69+I66+I56+I49+I40+I36+I21+I17+I13+I29</f>
        <v>-21090</v>
      </c>
      <c r="J71" s="86">
        <f>+K71-I71</f>
        <v>0</v>
      </c>
      <c r="K71" s="86">
        <f>+K69+K66+K56+K49+K40+K36+K21+K17+K29+K13</f>
        <v>-21090</v>
      </c>
      <c r="L71" s="87"/>
      <c r="M71" s="87"/>
      <c r="N71" s="86">
        <f>+N69+N66+N56+N49+N40+N36+N21+N17+N13+N29</f>
        <v>5627</v>
      </c>
      <c r="O71" s="86">
        <f>+P71-N71</f>
        <v>0</v>
      </c>
      <c r="P71" s="86">
        <f>+P69+P66+P56+P49+P40+P36+P21+P17+P29+P13</f>
        <v>5627</v>
      </c>
      <c r="Q71" s="87"/>
      <c r="R71" s="87"/>
      <c r="S71" s="86">
        <f>+S69+S66+S56+S49+S40+S36+S21+S17+S13+S29</f>
        <v>31356</v>
      </c>
      <c r="T71" s="86">
        <f>+U71-S71</f>
        <v>0</v>
      </c>
      <c r="U71" s="86">
        <f>+U69+U66+U56+U49+U40+U36+U21+U17+U29+U13</f>
        <v>31356</v>
      </c>
      <c r="V71" s="87"/>
      <c r="W71" s="87"/>
      <c r="X71" s="86">
        <f>+X69+X66+X56+X49+X40+X36+X21+X17+X13+X29</f>
        <v>0</v>
      </c>
      <c r="Y71" s="86">
        <f>+Z71-X71</f>
        <v>0</v>
      </c>
      <c r="Z71" s="86">
        <f>+Z69+Z66+Z56+Z49+Z40+Z36+Z21+Z17+Z29+Z13</f>
        <v>0</v>
      </c>
      <c r="AA71" s="87"/>
      <c r="AB71" s="84"/>
      <c r="AC71" s="84"/>
      <c r="AD71" s="84"/>
    </row>
    <row r="72" spans="2:30">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spans="2:30" ht="15.75" thickBot="1">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spans="2:30" ht="15.75" thickBot="1">
      <c r="B74" s="84"/>
      <c r="C74" s="621" t="s">
        <v>285</v>
      </c>
      <c r="D74" s="692">
        <f>+D71-D69</f>
        <v>65979</v>
      </c>
      <c r="E74" s="622"/>
      <c r="F74" s="623">
        <f>F71-F69</f>
        <v>65979</v>
      </c>
      <c r="G74" s="84"/>
      <c r="H74" s="84"/>
      <c r="I74" s="693">
        <f>I71-I69</f>
        <v>0</v>
      </c>
      <c r="J74" s="622"/>
      <c r="K74" s="623">
        <f>+K66+K56+K49+K40+K36+K29+K21+K17+K13</f>
        <v>0</v>
      </c>
      <c r="L74" s="84"/>
      <c r="M74" s="84"/>
      <c r="N74" s="693">
        <f>N71-N69</f>
        <v>5627</v>
      </c>
      <c r="O74" s="622"/>
      <c r="P74" s="623">
        <f>+P66+P56+P49+P40+P36+P29+P21+P17+P13</f>
        <v>5627</v>
      </c>
      <c r="Q74" s="84"/>
      <c r="R74" s="84"/>
      <c r="S74" s="693">
        <f>S71-S69</f>
        <v>31356</v>
      </c>
      <c r="T74" s="622"/>
      <c r="U74" s="623">
        <f>+U66+U56+U49+U40+U36+U29+U21+U17+U13</f>
        <v>31356</v>
      </c>
      <c r="V74" s="84"/>
      <c r="W74" s="84"/>
      <c r="X74" s="693">
        <f>X71-X69</f>
        <v>0</v>
      </c>
      <c r="Y74" s="622"/>
      <c r="Z74" s="623">
        <f>+Z66+Z56+Z49+Z40+Z36+Z29+Z21+Z17+Z13</f>
        <v>0</v>
      </c>
      <c r="AA74" s="84"/>
      <c r="AB74" s="84"/>
      <c r="AC74" s="84"/>
      <c r="AD74" s="84"/>
    </row>
    <row r="75" spans="2:30">
      <c r="B75" s="84"/>
      <c r="C75" s="84"/>
      <c r="D75" s="471"/>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row>
    <row r="76" spans="2:30">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row>
    <row r="77" spans="2:30">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row>
    <row r="78" spans="2:30">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row>
    <row r="79" spans="2:30">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row>
    <row r="80" spans="2:30">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row>
    <row r="81" spans="2:30">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row>
    <row r="82" spans="2:30">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row>
    <row r="83" spans="2:30">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row>
    <row r="84" spans="2:30">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row>
    <row r="85" spans="2:30">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row>
    <row r="86" spans="2:30">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row>
    <row r="87" spans="2:30">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row>
    <row r="88" spans="2:30">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row>
    <row r="89" spans="2:30">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row>
    <row r="90" spans="2:30">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row>
    <row r="91" spans="2:30">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row>
    <row r="92" spans="2:30">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row>
    <row r="93" spans="2:30">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row>
    <row r="94" spans="2:30">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row>
    <row r="95" spans="2:30">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row>
    <row r="96" spans="2:30">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row>
    <row r="97" spans="2:30">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row>
    <row r="98" spans="2:30">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row>
    <row r="99" spans="2:30">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row>
    <row r="100" spans="2:30">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row>
    <row r="101" spans="2:30">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row>
    <row r="102" spans="2:30">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row>
    <row r="103" spans="2:30">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row>
    <row r="104" spans="2:30">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row>
  </sheetData>
  <mergeCells count="15">
    <mergeCell ref="R5:V5"/>
    <mergeCell ref="B38:B40"/>
    <mergeCell ref="B42:B49"/>
    <mergeCell ref="B51:B56"/>
    <mergeCell ref="W5:AA5"/>
    <mergeCell ref="C5:G5"/>
    <mergeCell ref="B19:B21"/>
    <mergeCell ref="B23:B29"/>
    <mergeCell ref="B31:B36"/>
    <mergeCell ref="B15:B17"/>
    <mergeCell ref="B68:B69"/>
    <mergeCell ref="B7:B13"/>
    <mergeCell ref="B58:B66"/>
    <mergeCell ref="H5:L5"/>
    <mergeCell ref="M5:Q5"/>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sheetPr published="0"/>
  <dimension ref="B3:J17"/>
  <sheetViews>
    <sheetView workbookViewId="0"/>
  </sheetViews>
  <sheetFormatPr baseColWidth="10" defaultRowHeight="15"/>
  <sheetData>
    <row r="3" spans="2:10" ht="15.75" thickBot="1"/>
    <row r="4" spans="2:10" ht="15.75" thickBot="1">
      <c r="B4" s="750" t="s">
        <v>287</v>
      </c>
      <c r="C4" s="751"/>
      <c r="D4" s="751"/>
      <c r="E4" s="751"/>
      <c r="F4" s="751"/>
      <c r="G4" s="751"/>
      <c r="H4" s="751"/>
      <c r="I4" s="751"/>
      <c r="J4" s="752"/>
    </row>
    <row r="5" spans="2:10" ht="16.5" thickTop="1" thickBot="1">
      <c r="B5" s="121" t="s">
        <v>296</v>
      </c>
      <c r="C5" s="483"/>
      <c r="D5" s="483"/>
      <c r="E5" s="483"/>
      <c r="F5" s="443" t="s">
        <v>253</v>
      </c>
      <c r="G5" s="443" t="s">
        <v>254</v>
      </c>
      <c r="H5" s="443" t="s">
        <v>255</v>
      </c>
      <c r="I5" s="443" t="s">
        <v>256</v>
      </c>
      <c r="J5" s="498" t="s">
        <v>257</v>
      </c>
    </row>
    <row r="6" spans="2:10" ht="15.75" thickTop="1">
      <c r="B6" s="489" t="s">
        <v>288</v>
      </c>
      <c r="C6" s="484"/>
      <c r="D6" s="484"/>
      <c r="E6" s="120"/>
      <c r="F6" s="120">
        <f>+'EFT prév'!D19</f>
        <v>26120.7</v>
      </c>
      <c r="G6" s="120">
        <f>+'EFT prév'!E19</f>
        <v>0</v>
      </c>
      <c r="H6" s="120">
        <f>+'EFT prév'!F19</f>
        <v>0</v>
      </c>
      <c r="I6" s="120">
        <f>+'EFT prév'!G19</f>
        <v>0</v>
      </c>
      <c r="J6" s="490">
        <f>+'EFT prév'!H19</f>
        <v>0</v>
      </c>
    </row>
    <row r="7" spans="2:10">
      <c r="B7" s="235" t="s">
        <v>289</v>
      </c>
      <c r="C7" s="484"/>
      <c r="D7" s="484"/>
      <c r="E7" s="485"/>
      <c r="F7" s="485">
        <f>+'EFT prév'!D22</f>
        <v>60948.3</v>
      </c>
      <c r="G7" s="485">
        <f>+'EFT prév'!E22</f>
        <v>0</v>
      </c>
      <c r="H7" s="485">
        <f>+'EFT prév'!F22</f>
        <v>0</v>
      </c>
      <c r="I7" s="485">
        <f>+'EFT prév'!G22</f>
        <v>0</v>
      </c>
      <c r="J7" s="491">
        <f>+'EFT prév'!H22</f>
        <v>0</v>
      </c>
    </row>
    <row r="8" spans="2:10" ht="15.75" thickBot="1">
      <c r="B8" s="235" t="s">
        <v>290</v>
      </c>
      <c r="C8" s="485"/>
      <c r="D8" s="485"/>
      <c r="E8" s="485"/>
      <c r="F8" s="485">
        <f>+'Etat de résultat pré'!D18-'Etat de résultat pré'!D13</f>
        <v>8335.4561928148087</v>
      </c>
      <c r="G8" s="485">
        <f>+'Etat de résultat pré'!E18-'Etat de résultat pré'!E13</f>
        <v>77258.653035637093</v>
      </c>
      <c r="H8" s="485">
        <f>+'Etat de résultat pré'!F18-'Etat de résultat pré'!F13</f>
        <v>147673.89369629032</v>
      </c>
      <c r="I8" s="485">
        <f>+'Etat de résultat pré'!G18-'Etat de résultat pré'!G13</f>
        <v>261887.60297751697</v>
      </c>
      <c r="J8" s="491">
        <f>+'Etat de résultat pré'!H18-'Etat de résultat pré'!H13</f>
        <v>384607.18898721848</v>
      </c>
    </row>
    <row r="9" spans="2:10" ht="15.75" thickBot="1">
      <c r="B9" s="492" t="s">
        <v>15</v>
      </c>
      <c r="C9" s="486"/>
      <c r="D9" s="486"/>
      <c r="E9" s="486"/>
      <c r="F9" s="486">
        <f t="shared" ref="F9:I9" si="0">SUM(F6:F8)</f>
        <v>95404.456192814803</v>
      </c>
      <c r="G9" s="486">
        <f t="shared" si="0"/>
        <v>77258.653035637093</v>
      </c>
      <c r="H9" s="486">
        <f t="shared" si="0"/>
        <v>147673.89369629032</v>
      </c>
      <c r="I9" s="486">
        <f t="shared" si="0"/>
        <v>261887.60297751697</v>
      </c>
      <c r="J9" s="493">
        <f>SUM(J6:J8)</f>
        <v>384607.18898721848</v>
      </c>
    </row>
    <row r="10" spans="2:10">
      <c r="B10" s="235" t="s">
        <v>5</v>
      </c>
      <c r="C10" s="485"/>
      <c r="D10" s="485"/>
      <c r="E10" s="485"/>
      <c r="F10" s="485">
        <f>'EFT prév'!D16*-1</f>
        <v>65979</v>
      </c>
      <c r="G10" s="485">
        <f>'EFT prév'!E16*-1</f>
        <v>0</v>
      </c>
      <c r="H10" s="485">
        <f>'EFT prév'!F16*-1</f>
        <v>5627</v>
      </c>
      <c r="I10" s="485">
        <f>'EFT prév'!G16*-1</f>
        <v>31356</v>
      </c>
      <c r="J10" s="491">
        <f>'EFT prév'!H16*-1</f>
        <v>0</v>
      </c>
    </row>
    <row r="11" spans="2:10">
      <c r="B11" s="235" t="s">
        <v>179</v>
      </c>
      <c r="C11" s="485"/>
      <c r="D11" s="485"/>
      <c r="E11" s="485"/>
      <c r="F11" s="485">
        <f>+'EFT prév'!D7</f>
        <v>21090</v>
      </c>
      <c r="G11" s="485">
        <f>+'EFT prév'!E7</f>
        <v>-21090</v>
      </c>
      <c r="H11" s="485">
        <f>+'EFT prév'!F7</f>
        <v>0</v>
      </c>
      <c r="I11" s="485">
        <f>+'EFT prév'!G7</f>
        <v>0</v>
      </c>
      <c r="J11" s="491">
        <f>+'EFT prév'!H7</f>
        <v>0</v>
      </c>
    </row>
    <row r="12" spans="2:10">
      <c r="B12" s="235" t="s">
        <v>291</v>
      </c>
      <c r="C12" s="487"/>
      <c r="D12" s="487"/>
      <c r="E12" s="485"/>
      <c r="F12" s="485">
        <f>+'EFT prév'!D20</f>
        <v>0</v>
      </c>
      <c r="G12" s="485">
        <f>+'EFT prév'!E20</f>
        <v>0</v>
      </c>
      <c r="H12" s="485">
        <f>+'EFT prév'!F20</f>
        <v>0</v>
      </c>
      <c r="I12" s="485">
        <f>+'EFT prév'!G20</f>
        <v>0</v>
      </c>
      <c r="J12" s="491">
        <f>+'EFT prév'!H20</f>
        <v>0</v>
      </c>
    </row>
    <row r="13" spans="2:10" ht="15.75" thickBot="1">
      <c r="B13" s="235" t="s">
        <v>292</v>
      </c>
      <c r="C13" s="484"/>
      <c r="D13" s="484"/>
      <c r="E13" s="485"/>
      <c r="F13" s="485">
        <f>+'EFT prév'!D24*-1</f>
        <v>11011.658641971761</v>
      </c>
      <c r="G13" s="485">
        <f>+'EFT prév'!E24*-1</f>
        <v>11571.468936173113</v>
      </c>
      <c r="H13" s="485">
        <f>+'EFT prév'!F24*-1</f>
        <v>12159.738845377356</v>
      </c>
      <c r="I13" s="485">
        <f>+'EFT prév'!G24*-1</f>
        <v>12777.915198437955</v>
      </c>
      <c r="J13" s="491">
        <f>+'EFT prév'!H24*-1</f>
        <v>13427.518378040024</v>
      </c>
    </row>
    <row r="14" spans="2:10" ht="15.75" thickBot="1">
      <c r="B14" s="492" t="s">
        <v>9</v>
      </c>
      <c r="C14" s="486"/>
      <c r="D14" s="486"/>
      <c r="E14" s="486"/>
      <c r="F14" s="486">
        <f>+F10+F11+F12+F13</f>
        <v>98080.658641971764</v>
      </c>
      <c r="G14" s="486">
        <f t="shared" ref="G14:J14" si="1">SUM(G10:G13)</f>
        <v>-9518.5310638268875</v>
      </c>
      <c r="H14" s="486">
        <f t="shared" si="1"/>
        <v>17786.738845377356</v>
      </c>
      <c r="I14" s="486">
        <f t="shared" si="1"/>
        <v>44133.915198437957</v>
      </c>
      <c r="J14" s="493">
        <f t="shared" si="1"/>
        <v>13427.518378040024</v>
      </c>
    </row>
    <row r="15" spans="2:10" ht="15.75" thickBot="1">
      <c r="B15" s="492" t="s">
        <v>293</v>
      </c>
      <c r="C15" s="486"/>
      <c r="D15" s="486"/>
      <c r="E15" s="486"/>
      <c r="F15" s="486">
        <f t="shared" ref="F15:I15" si="2">F9-F14</f>
        <v>-2676.2024491569609</v>
      </c>
      <c r="G15" s="486">
        <f t="shared" si="2"/>
        <v>86777.184099463979</v>
      </c>
      <c r="H15" s="486">
        <f t="shared" si="2"/>
        <v>129887.15485091296</v>
      </c>
      <c r="I15" s="486">
        <f t="shared" si="2"/>
        <v>217753.68777907902</v>
      </c>
      <c r="J15" s="493">
        <f>J9-J14</f>
        <v>371179.67060917849</v>
      </c>
    </row>
    <row r="16" spans="2:10" ht="15.75" thickBot="1">
      <c r="B16" s="492" t="s">
        <v>294</v>
      </c>
      <c r="C16" s="488"/>
      <c r="D16" s="488"/>
      <c r="E16" s="488"/>
      <c r="F16" s="488">
        <f t="shared" ref="F16:J16" si="3">E17</f>
        <v>0</v>
      </c>
      <c r="G16" s="488">
        <f t="shared" si="3"/>
        <v>-2676.2024491569609</v>
      </c>
      <c r="H16" s="488">
        <f t="shared" si="3"/>
        <v>84100.981650307018</v>
      </c>
      <c r="I16" s="488">
        <f t="shared" si="3"/>
        <v>213988.13650122</v>
      </c>
      <c r="J16" s="494">
        <f t="shared" si="3"/>
        <v>431741.82428029901</v>
      </c>
    </row>
    <row r="17" spans="2:10" ht="15.75" thickBot="1">
      <c r="B17" s="495" t="s">
        <v>295</v>
      </c>
      <c r="C17" s="496"/>
      <c r="D17" s="496"/>
      <c r="E17" s="496"/>
      <c r="F17" s="496">
        <f t="shared" ref="F17:J17" si="4">SUM(F15:F16)</f>
        <v>-2676.2024491569609</v>
      </c>
      <c r="G17" s="496">
        <f t="shared" si="4"/>
        <v>84100.981650307018</v>
      </c>
      <c r="H17" s="496">
        <f t="shared" si="4"/>
        <v>213988.13650122</v>
      </c>
      <c r="I17" s="496">
        <f t="shared" si="4"/>
        <v>431741.82428029901</v>
      </c>
      <c r="J17" s="497">
        <f t="shared" si="4"/>
        <v>802921.4948894775</v>
      </c>
    </row>
  </sheetData>
  <mergeCells count="1">
    <mergeCell ref="B4:J4"/>
  </mergeCells>
  <pageMargins left="0.7" right="0.7" top="0.75" bottom="0.75" header="0.3" footer="0.3"/>
</worksheet>
</file>

<file path=xl/worksheets/sheet21.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28.28515625" bestFit="1" customWidth="1"/>
    <col min="3" max="3" width="24.85546875" bestFit="1" customWidth="1"/>
  </cols>
  <sheetData>
    <row r="1" spans="2:8" ht="15.75" thickBot="1"/>
    <row r="2" spans="2:8">
      <c r="B2" s="637" t="s">
        <v>333</v>
      </c>
    </row>
    <row r="3" spans="2:8" ht="15.75" thickBot="1">
      <c r="B3" s="638" t="s">
        <v>326</v>
      </c>
    </row>
    <row r="4" spans="2:8" ht="15.75" thickBot="1"/>
    <row r="5" spans="2:8">
      <c r="C5" s="646" t="s">
        <v>127</v>
      </c>
      <c r="D5" s="647" t="s">
        <v>328</v>
      </c>
      <c r="E5" s="648" t="s">
        <v>329</v>
      </c>
      <c r="F5" s="648" t="s">
        <v>330</v>
      </c>
      <c r="G5" s="648" t="s">
        <v>331</v>
      </c>
      <c r="H5" s="649" t="s">
        <v>332</v>
      </c>
    </row>
    <row r="6" spans="2:8" ht="15.75" thickBot="1">
      <c r="C6" s="642" t="s">
        <v>327</v>
      </c>
      <c r="D6" s="645">
        <f>+'Bilan prév'!C18/'Bilan prév'!I20</f>
        <v>1.1936270372787052</v>
      </c>
      <c r="E6" s="643">
        <f>+'Bilan prév'!D18/'Bilan prév'!J20</f>
        <v>2.0596256804459112</v>
      </c>
      <c r="F6" s="643">
        <f>+'Bilan prév'!E18/'Bilan prév'!K20</f>
        <v>2.7921262137901479</v>
      </c>
      <c r="G6" s="643">
        <f>+'Bilan prév'!F18/'Bilan prév'!L20</f>
        <v>3.419277575256769</v>
      </c>
      <c r="H6" s="644">
        <f>+'Bilan prév'!G18/'Bilan prév'!M20</f>
        <v>4.567165957806524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0.28515625" bestFit="1" customWidth="1"/>
    <col min="3" max="3" width="34.7109375" bestFit="1" customWidth="1"/>
  </cols>
  <sheetData>
    <row r="1" spans="2:8" ht="15.75" thickBot="1"/>
    <row r="2" spans="2:8">
      <c r="B2" s="637" t="s">
        <v>334</v>
      </c>
    </row>
    <row r="3" spans="2:8" ht="15.75" thickBot="1">
      <c r="B3" s="638" t="s">
        <v>336</v>
      </c>
    </row>
    <row r="4" spans="2:8" ht="15.75" thickBot="1"/>
    <row r="5" spans="2:8">
      <c r="C5" s="646" t="s">
        <v>127</v>
      </c>
      <c r="D5" s="647" t="s">
        <v>328</v>
      </c>
      <c r="E5" s="648" t="s">
        <v>329</v>
      </c>
      <c r="F5" s="648" t="s">
        <v>330</v>
      </c>
      <c r="G5" s="648" t="s">
        <v>331</v>
      </c>
      <c r="H5" s="649" t="s">
        <v>332</v>
      </c>
    </row>
    <row r="6" spans="2:8" ht="15.75" thickBot="1">
      <c r="C6" s="642" t="s">
        <v>335</v>
      </c>
      <c r="D6" s="645">
        <f>+'Etat de résultat pré'!D6/'Bilan prév'!C10</f>
        <v>2.3760137784322493</v>
      </c>
      <c r="E6" s="643">
        <f>+'Etat de résultat pré'!E6/'Bilan prév'!D10</f>
        <v>8.2495521421939824</v>
      </c>
      <c r="F6" s="643">
        <f>+'Etat de résultat pré'!F6/'Bilan prév'!E10</f>
        <v>18.705076044724727</v>
      </c>
      <c r="G6" s="643">
        <f>+'Etat de résultat pré'!G6/'Bilan prév'!F10</f>
        <v>20.242418940048541</v>
      </c>
      <c r="H6" s="644">
        <f>+'Etat de résultat pré'!H6/'Bilan prév'!G10</f>
        <v>43.187064316067293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0.28515625" bestFit="1" customWidth="1"/>
    <col min="3" max="3" width="34.7109375" bestFit="1" customWidth="1"/>
  </cols>
  <sheetData>
    <row r="1" spans="2:8" ht="15.75" thickBot="1"/>
    <row r="2" spans="2:8">
      <c r="B2" s="637" t="s">
        <v>337</v>
      </c>
    </row>
    <row r="3" spans="2:8" ht="15.75" thickBot="1">
      <c r="B3" s="638" t="s">
        <v>338</v>
      </c>
    </row>
    <row r="4" spans="2:8" ht="15.75" thickBot="1"/>
    <row r="5" spans="2:8">
      <c r="C5" s="646" t="s">
        <v>127</v>
      </c>
      <c r="D5" s="650" t="s">
        <v>328</v>
      </c>
      <c r="E5" s="651" t="s">
        <v>329</v>
      </c>
      <c r="F5" s="651" t="s">
        <v>330</v>
      </c>
      <c r="G5" s="651" t="s">
        <v>331</v>
      </c>
      <c r="H5" s="652" t="s">
        <v>332</v>
      </c>
    </row>
    <row r="6" spans="2:8" ht="15.75" thickBot="1">
      <c r="C6" s="642" t="s">
        <v>339</v>
      </c>
      <c r="D6" s="645">
        <f>+'Etat de résultat pré'!D6/'Bilan prév'!C22</f>
        <v>1.3258971477888257</v>
      </c>
      <c r="E6" s="643">
        <f>+'Etat de résultat pré'!E6/'Bilan prév'!D22</f>
        <v>1.8539683998544962</v>
      </c>
      <c r="F6" s="643">
        <f>+'Etat de résultat pré'!F6/'Bilan prév'!E22</f>
        <v>1.7283718800570806</v>
      </c>
      <c r="G6" s="643">
        <f>+'Etat de résultat pré'!G6/'Bilan prév'!F22</f>
        <v>1.4986621455048348</v>
      </c>
      <c r="H6" s="644">
        <f>+'Etat de résultat pré'!H6/'Bilan prév'!G22</f>
        <v>1.2749419963557997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0.28515625" bestFit="1" customWidth="1"/>
    <col min="3" max="3" width="34.7109375" bestFit="1" customWidth="1"/>
  </cols>
  <sheetData>
    <row r="1" spans="2:8" ht="15.75" thickBot="1"/>
    <row r="2" spans="2:8">
      <c r="B2" s="637" t="s">
        <v>340</v>
      </c>
    </row>
    <row r="3" spans="2:8" ht="15.75" thickBot="1">
      <c r="B3" s="638" t="s">
        <v>341</v>
      </c>
    </row>
    <row r="4" spans="2:8" ht="15.75" thickBot="1"/>
    <row r="5" spans="2:8">
      <c r="C5" s="646" t="s">
        <v>127</v>
      </c>
      <c r="D5" s="647" t="s">
        <v>328</v>
      </c>
      <c r="E5" s="648" t="s">
        <v>329</v>
      </c>
      <c r="F5" s="648" t="s">
        <v>330</v>
      </c>
      <c r="G5" s="648" t="s">
        <v>331</v>
      </c>
      <c r="H5" s="649" t="s">
        <v>332</v>
      </c>
    </row>
    <row r="6" spans="2:8" ht="15.75" thickBot="1">
      <c r="C6" s="642" t="s">
        <v>342</v>
      </c>
      <c r="D6" s="645">
        <f>'Bilan prév'!I21/'Bilan prév'!I10</f>
        <v>3.3910651057867702</v>
      </c>
      <c r="E6" s="643">
        <f>'Bilan prév'!J21/'Bilan prév'!J10</f>
        <v>1.0907272613548888</v>
      </c>
      <c r="F6" s="643">
        <f>'Bilan prév'!K21/'Bilan prév'!K10</f>
        <v>0.5721583303644745</v>
      </c>
      <c r="G6" s="643">
        <f>'Bilan prév'!L21/'Bilan prév'!L10</f>
        <v>0.37137903047355142</v>
      </c>
      <c r="H6" s="644">
        <f>'Bilan prév'!M21/'Bilan prév'!M10</f>
        <v>0.26982568158369719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7" bestFit="1" customWidth="1"/>
    <col min="3" max="3" width="40.140625" bestFit="1" customWidth="1"/>
  </cols>
  <sheetData>
    <row r="1" spans="2:8" ht="15.75" thickBot="1"/>
    <row r="2" spans="2:8">
      <c r="B2" s="637" t="s">
        <v>343</v>
      </c>
    </row>
    <row r="3" spans="2:8" ht="15.75" thickBot="1">
      <c r="B3" s="638" t="s">
        <v>344</v>
      </c>
    </row>
    <row r="4" spans="2:8" ht="15.75" thickBot="1"/>
    <row r="5" spans="2:8">
      <c r="C5" s="646" t="s">
        <v>127</v>
      </c>
      <c r="D5" s="647" t="s">
        <v>328</v>
      </c>
      <c r="E5" s="648" t="s">
        <v>329</v>
      </c>
      <c r="F5" s="648" t="s">
        <v>330</v>
      </c>
      <c r="G5" s="648" t="s">
        <v>331</v>
      </c>
      <c r="H5" s="649" t="s">
        <v>332</v>
      </c>
    </row>
    <row r="6" spans="2:8" ht="15.75" thickBot="1">
      <c r="C6" s="642" t="s">
        <v>345</v>
      </c>
      <c r="D6" s="645">
        <f>('Etat de résultat pré'!D14/'Etat de résultat pré'!D15)*-1</f>
        <v>0.60927941280931852</v>
      </c>
      <c r="E6" s="643">
        <f>('Etat de résultat pré'!E14/'Etat de résultat pré'!E15)*-1</f>
        <v>4.8466179888131435</v>
      </c>
      <c r="F6" s="643">
        <f>('Etat de résultat pré'!F14/'Etat de résultat pré'!F15)*-1</f>
        <v>5.7394331943972787</v>
      </c>
      <c r="G6" s="643">
        <f>('Etat de résultat pré'!G14/'Etat de résultat pré'!G15)*-1</f>
        <v>6.6030400125909958</v>
      </c>
      <c r="H6" s="644">
        <f>('Etat de résultat pré'!H14/'Etat de résultat pré'!H15)*-1</f>
        <v>7.0317711434635832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7" bestFit="1" customWidth="1"/>
    <col min="3" max="3" width="40.140625" bestFit="1" customWidth="1"/>
  </cols>
  <sheetData>
    <row r="1" spans="2:8" ht="15.75" thickBot="1"/>
    <row r="2" spans="2:8">
      <c r="B2" s="637" t="s">
        <v>406</v>
      </c>
    </row>
    <row r="3" spans="2:8" ht="15.75" thickBot="1">
      <c r="B3" s="638" t="s">
        <v>346</v>
      </c>
    </row>
    <row r="4" spans="2:8" ht="15.75" thickBot="1"/>
    <row r="5" spans="2:8">
      <c r="C5" s="646" t="s">
        <v>127</v>
      </c>
      <c r="D5" s="647" t="s">
        <v>328</v>
      </c>
      <c r="E5" s="648" t="s">
        <v>329</v>
      </c>
      <c r="F5" s="648" t="s">
        <v>330</v>
      </c>
      <c r="G5" s="648" t="s">
        <v>331</v>
      </c>
      <c r="H5" s="649" t="s">
        <v>332</v>
      </c>
    </row>
    <row r="6" spans="2:8" ht="15.75" thickBot="1">
      <c r="C6" s="642" t="s">
        <v>405</v>
      </c>
      <c r="D6" s="645">
        <f>'Etat de résultat pré'!D14/'Etat de résultat pré'!D6</f>
        <v>5.0355877702110086E-2</v>
      </c>
      <c r="E6" s="643">
        <f>'Etat de résultat pré'!E14/'Etat de résultat pré'!E6</f>
        <v>0.32422047238165363</v>
      </c>
      <c r="F6" s="643">
        <f>'Etat de résultat pré'!F14/'Etat de résultat pré'!F6</f>
        <v>0.3608813981530789</v>
      </c>
      <c r="G6" s="643">
        <f>'Etat de résultat pré'!G14/'Etat de résultat pré'!G6</f>
        <v>0.40377060041018398</v>
      </c>
      <c r="H6" s="644">
        <f>'Etat de résultat pré'!H14/'Etat de résultat pré'!H6</f>
        <v>0.4242495497289932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7" bestFit="1" customWidth="1"/>
    <col min="3" max="3" width="40.140625" bestFit="1" customWidth="1"/>
  </cols>
  <sheetData>
    <row r="1" spans="2:8" ht="15.75" thickBot="1"/>
    <row r="2" spans="2:8">
      <c r="B2" s="637" t="s">
        <v>360</v>
      </c>
    </row>
    <row r="3" spans="2:8" ht="15.75" thickBot="1">
      <c r="B3" s="638" t="s">
        <v>359</v>
      </c>
    </row>
    <row r="4" spans="2:8" ht="15.75" thickBot="1"/>
    <row r="5" spans="2:8">
      <c r="C5" s="646" t="s">
        <v>127</v>
      </c>
      <c r="D5" s="650" t="s">
        <v>328</v>
      </c>
      <c r="E5" s="651" t="s">
        <v>329</v>
      </c>
      <c r="F5" s="651" t="s">
        <v>330</v>
      </c>
      <c r="G5" s="651" t="s">
        <v>331</v>
      </c>
      <c r="H5" s="652" t="s">
        <v>332</v>
      </c>
    </row>
    <row r="6" spans="2:8" ht="15.75" thickBot="1">
      <c r="C6" s="642" t="s">
        <v>361</v>
      </c>
      <c r="D6" s="645">
        <f>'Etat de résultat pré'!D12/'Etat de résultat pré'!D6</f>
        <v>0.15089114782618152</v>
      </c>
      <c r="E6" s="643">
        <f>'Etat de résultat pré'!E12/'Etat de résultat pré'!E6</f>
        <v>0.3622639325536034</v>
      </c>
      <c r="F6" s="643">
        <f>'Etat de résultat pré'!F12/'Etat de résultat pré'!F6</f>
        <v>0.3847467420197076</v>
      </c>
      <c r="G6" s="643">
        <f>'Etat de résultat pré'!G12/'Etat de résultat pré'!G6</f>
        <v>0.4204914793013807</v>
      </c>
      <c r="H6" s="644">
        <f>'Etat de résultat pré'!H12/'Etat de résultat pré'!H6</f>
        <v>0.43609683818084882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7" bestFit="1" customWidth="1"/>
    <col min="3" max="3" width="40.140625" bestFit="1" customWidth="1"/>
  </cols>
  <sheetData>
    <row r="1" spans="2:8" ht="15.75" thickBot="1"/>
    <row r="2" spans="2:8">
      <c r="B2" s="637" t="s">
        <v>347</v>
      </c>
    </row>
    <row r="3" spans="2:8" ht="15.75" thickBot="1">
      <c r="B3" s="638" t="s">
        <v>348</v>
      </c>
    </row>
    <row r="4" spans="2:8" ht="15.75" thickBot="1"/>
    <row r="5" spans="2:8">
      <c r="C5" s="646" t="s">
        <v>127</v>
      </c>
      <c r="D5" s="647" t="s">
        <v>328</v>
      </c>
      <c r="E5" s="648" t="s">
        <v>329</v>
      </c>
      <c r="F5" s="648" t="s">
        <v>330</v>
      </c>
      <c r="G5" s="648" t="s">
        <v>331</v>
      </c>
      <c r="H5" s="649" t="s">
        <v>332</v>
      </c>
    </row>
    <row r="6" spans="2:8" ht="15.75" thickBot="1">
      <c r="C6" s="642" t="s">
        <v>349</v>
      </c>
      <c r="D6" s="645">
        <f>'Etat de résultat pré'!D18/'Etat de résultat pré'!D6</f>
        <v>-3.4663164917695513E-2</v>
      </c>
      <c r="E6" s="643">
        <f>'Etat de résultat pré'!E18/'Etat de résultat pré'!E6</f>
        <v>0.19299318168103199</v>
      </c>
      <c r="F6" s="643">
        <f>'Etat de résultat pré'!F18/'Etat de résultat pré'!F6</f>
        <v>0.22350289911687213</v>
      </c>
      <c r="G6" s="643">
        <f>'Etat de résultat pré'!G18/'Etat de résultat pré'!G6</f>
        <v>0.25696605188960769</v>
      </c>
      <c r="H6" s="644">
        <f>'Etat de résultat pré'!H18/'Etat de résultat pré'!H6</f>
        <v>0.27293723083495136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published="0"/>
  <dimension ref="B1:H6"/>
  <sheetViews>
    <sheetView workbookViewId="0">
      <selection activeCell="C5" sqref="C5:H5"/>
    </sheetView>
  </sheetViews>
  <sheetFormatPr baseColWidth="10" defaultRowHeight="15"/>
  <cols>
    <col min="2" max="2" width="47" bestFit="1" customWidth="1"/>
    <col min="3" max="3" width="40.140625" bestFit="1" customWidth="1"/>
  </cols>
  <sheetData>
    <row r="1" spans="2:8" ht="15.75" thickBot="1"/>
    <row r="2" spans="2:8">
      <c r="B2" s="637" t="s">
        <v>350</v>
      </c>
    </row>
    <row r="3" spans="2:8" ht="15.75" thickBot="1">
      <c r="B3" s="638" t="s">
        <v>351</v>
      </c>
    </row>
    <row r="4" spans="2:8" ht="15.75" thickBot="1"/>
    <row r="5" spans="2:8">
      <c r="C5" s="646" t="s">
        <v>127</v>
      </c>
      <c r="D5" s="647" t="s">
        <v>328</v>
      </c>
      <c r="E5" s="648" t="s">
        <v>329</v>
      </c>
      <c r="F5" s="648" t="s">
        <v>330</v>
      </c>
      <c r="G5" s="648" t="s">
        <v>331</v>
      </c>
      <c r="H5" s="649" t="s">
        <v>332</v>
      </c>
    </row>
    <row r="6" spans="2:8" ht="15.75" thickBot="1">
      <c r="C6" s="642" t="s">
        <v>352</v>
      </c>
      <c r="D6" s="645">
        <f>+'Etat de résultat pré'!D14/'Bilan prév'!C22</f>
        <v>6.6766714619630685E-2</v>
      </c>
      <c r="E6" s="643">
        <f>+'Etat de résultat pré'!E14/'Bilan prév'!D22</f>
        <v>0.60109451038148332</v>
      </c>
      <c r="F6" s="643">
        <f>+'Etat de résultat pré'!F14/'Bilan prév'!E22</f>
        <v>0.6237372606034649</v>
      </c>
      <c r="G6" s="643">
        <f>+'Etat de résultat pré'!G14/'Bilan prév'!F22</f>
        <v>0.60511571430250166</v>
      </c>
      <c r="H6" s="644">
        <f>+'Etat de résultat pré'!H14/'Bilan prév'!G22</f>
        <v>0.5408935678845318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L35"/>
  <sheetViews>
    <sheetView topLeftCell="A13" workbookViewId="0">
      <selection activeCell="F27" sqref="F27"/>
    </sheetView>
  </sheetViews>
  <sheetFormatPr baseColWidth="10" defaultRowHeight="15"/>
  <cols>
    <col min="2" max="2" width="38.28515625" bestFit="1" customWidth="1"/>
  </cols>
  <sheetData>
    <row r="2" spans="2:12">
      <c r="B2" s="2" t="s">
        <v>1</v>
      </c>
    </row>
    <row r="5" spans="2:12" ht="94.5">
      <c r="B5" s="1" t="s">
        <v>0</v>
      </c>
    </row>
    <row r="6" spans="2:12" ht="15.75" thickBot="1">
      <c r="C6" s="706"/>
      <c r="D6" s="706"/>
      <c r="E6" s="706"/>
      <c r="F6" s="706"/>
      <c r="G6" s="706"/>
      <c r="H6" s="706"/>
      <c r="I6" s="706"/>
      <c r="J6" s="706"/>
      <c r="K6" s="706"/>
      <c r="L6" s="706"/>
    </row>
    <row r="7" spans="2:12" ht="16.5" thickTop="1" thickBot="1">
      <c r="B7" s="3" t="s">
        <v>2</v>
      </c>
      <c r="C7" s="546" t="s">
        <v>3</v>
      </c>
      <c r="D7" s="547" t="s">
        <v>4</v>
      </c>
      <c r="E7" s="542"/>
      <c r="F7" s="215"/>
      <c r="G7" s="542"/>
      <c r="H7" s="215"/>
      <c r="I7" s="542"/>
      <c r="J7" s="215"/>
      <c r="K7" s="542"/>
      <c r="L7" s="215"/>
    </row>
    <row r="8" spans="2:12">
      <c r="B8" s="4" t="s">
        <v>5</v>
      </c>
      <c r="C8" s="44">
        <f>+C19</f>
        <v>87069</v>
      </c>
      <c r="D8" s="47">
        <f t="shared" ref="D8:D19" si="0">C8/$C$19</f>
        <v>1</v>
      </c>
      <c r="E8" s="8"/>
      <c r="F8" s="543"/>
      <c r="G8" s="8"/>
      <c r="H8" s="543"/>
      <c r="I8" s="8"/>
      <c r="J8" s="543"/>
      <c r="K8" s="8"/>
      <c r="L8" s="543"/>
    </row>
    <row r="9" spans="2:12">
      <c r="B9" s="5" t="s">
        <v>319</v>
      </c>
      <c r="C9" s="541">
        <f>Investissement!F13</f>
        <v>0</v>
      </c>
      <c r="D9" s="48">
        <f t="shared" si="0"/>
        <v>0</v>
      </c>
      <c r="E9" s="8"/>
      <c r="F9" s="544"/>
      <c r="G9" s="8"/>
      <c r="H9" s="543"/>
      <c r="I9" s="8"/>
      <c r="J9" s="543"/>
      <c r="K9" s="8"/>
      <c r="L9" s="543"/>
    </row>
    <row r="10" spans="2:12">
      <c r="B10" s="5" t="s">
        <v>70</v>
      </c>
      <c r="C10" s="45">
        <f>+Investissement!F17</f>
        <v>0</v>
      </c>
      <c r="D10" s="48">
        <f t="shared" si="0"/>
        <v>0</v>
      </c>
      <c r="E10" s="50"/>
      <c r="F10" s="544"/>
      <c r="G10" s="50"/>
      <c r="H10" s="544"/>
      <c r="I10" s="50"/>
      <c r="J10" s="544"/>
      <c r="K10" s="50"/>
      <c r="L10" s="544"/>
    </row>
    <row r="11" spans="2:12">
      <c r="B11" s="5" t="s">
        <v>69</v>
      </c>
      <c r="C11" s="45">
        <f>+Investissement!F21</f>
        <v>0</v>
      </c>
      <c r="D11" s="48">
        <f t="shared" si="0"/>
        <v>0</v>
      </c>
      <c r="E11" s="50"/>
      <c r="F11" s="544"/>
      <c r="G11" s="50"/>
      <c r="H11" s="544"/>
      <c r="I11" s="50"/>
      <c r="J11" s="544"/>
      <c r="K11" s="50"/>
      <c r="L11" s="544"/>
    </row>
    <row r="12" spans="2:12">
      <c r="B12" s="5" t="s">
        <v>74</v>
      </c>
      <c r="C12" s="45">
        <f>+Investissement!F29</f>
        <v>0</v>
      </c>
      <c r="D12" s="48">
        <f t="shared" si="0"/>
        <v>0</v>
      </c>
      <c r="E12" s="50"/>
      <c r="F12" s="544"/>
      <c r="G12" s="50"/>
      <c r="H12" s="544"/>
      <c r="I12" s="50"/>
      <c r="J12" s="544"/>
      <c r="K12" s="50"/>
      <c r="L12" s="544"/>
    </row>
    <row r="13" spans="2:12">
      <c r="B13" s="5" t="s">
        <v>43</v>
      </c>
      <c r="C13" s="45">
        <f>+Investissement!F36</f>
        <v>18814</v>
      </c>
      <c r="D13" s="48">
        <f t="shared" si="0"/>
        <v>0.21608149858158471</v>
      </c>
      <c r="E13" s="50"/>
      <c r="F13" s="544"/>
      <c r="G13" s="50"/>
      <c r="H13" s="544"/>
      <c r="I13" s="50"/>
      <c r="J13" s="544"/>
      <c r="K13" s="50"/>
      <c r="L13" s="544"/>
    </row>
    <row r="14" spans="2:12">
      <c r="B14" s="5" t="s">
        <v>6</v>
      </c>
      <c r="C14" s="45">
        <f>+Investissement!F40</f>
        <v>31356</v>
      </c>
      <c r="D14" s="48">
        <f t="shared" si="0"/>
        <v>0.36012817420666365</v>
      </c>
      <c r="E14" s="50"/>
      <c r="F14" s="544"/>
      <c r="G14" s="50"/>
      <c r="H14" s="544"/>
      <c r="I14" s="50"/>
      <c r="J14" s="544"/>
      <c r="K14" s="50"/>
      <c r="L14" s="544"/>
    </row>
    <row r="15" spans="2:12">
      <c r="B15" s="5" t="s">
        <v>7</v>
      </c>
      <c r="C15" s="45">
        <f>+Investissement!F49</f>
        <v>5254</v>
      </c>
      <c r="D15" s="48">
        <f t="shared" si="0"/>
        <v>6.0342946398833107E-2</v>
      </c>
      <c r="E15" s="50"/>
      <c r="F15" s="544"/>
      <c r="G15" s="50"/>
      <c r="H15" s="544"/>
      <c r="I15" s="50"/>
      <c r="J15" s="544"/>
      <c r="K15" s="50"/>
      <c r="L15" s="544"/>
    </row>
    <row r="16" spans="2:12">
      <c r="B16" s="5" t="s">
        <v>8</v>
      </c>
      <c r="C16" s="45">
        <f>+Investissement!F56</f>
        <v>7555</v>
      </c>
      <c r="D16" s="48">
        <f t="shared" si="0"/>
        <v>8.6770262665242515E-2</v>
      </c>
      <c r="E16" s="50"/>
      <c r="F16" s="544"/>
      <c r="G16" s="50"/>
      <c r="H16" s="544"/>
      <c r="I16" s="50"/>
      <c r="J16" s="544"/>
      <c r="K16" s="50"/>
      <c r="L16" s="544"/>
    </row>
    <row r="17" spans="2:12">
      <c r="B17" s="5" t="s">
        <v>48</v>
      </c>
      <c r="C17" s="45">
        <f>+Investissement!F66</f>
        <v>3000</v>
      </c>
      <c r="D17" s="48">
        <f t="shared" si="0"/>
        <v>3.4455431898838852E-2</v>
      </c>
      <c r="E17" s="50"/>
      <c r="F17" s="544"/>
      <c r="G17" s="50"/>
      <c r="H17" s="544"/>
      <c r="I17" s="50"/>
      <c r="J17" s="544"/>
      <c r="K17" s="50"/>
      <c r="L17" s="544"/>
    </row>
    <row r="18" spans="2:12" ht="15.75" thickBot="1">
      <c r="B18" s="5" t="s">
        <v>42</v>
      </c>
      <c r="C18" s="46">
        <f>+Investissement!F69</f>
        <v>21090</v>
      </c>
      <c r="D18" s="49">
        <f t="shared" si="0"/>
        <v>0.24222168624883714</v>
      </c>
      <c r="E18" s="50"/>
      <c r="F18" s="544"/>
      <c r="G18" s="50"/>
      <c r="H18" s="544"/>
      <c r="I18" s="50"/>
      <c r="J18" s="544"/>
      <c r="K18" s="50"/>
      <c r="L18" s="544"/>
    </row>
    <row r="19" spans="2:12" ht="15.75" thickBot="1">
      <c r="B19" s="6" t="s">
        <v>9</v>
      </c>
      <c r="C19" s="548">
        <f>SUM(C9:C18)</f>
        <v>87069</v>
      </c>
      <c r="D19" s="549">
        <f t="shared" si="0"/>
        <v>1</v>
      </c>
      <c r="E19" s="8"/>
      <c r="F19" s="544"/>
      <c r="G19" s="8"/>
      <c r="H19" s="545"/>
      <c r="I19" s="8"/>
      <c r="J19" s="545"/>
      <c r="K19" s="8"/>
      <c r="L19" s="545"/>
    </row>
    <row r="20" spans="2:12" ht="15.75" thickTop="1"/>
    <row r="21" spans="2:12" ht="15.75">
      <c r="B21" s="7" t="s">
        <v>10</v>
      </c>
      <c r="E21" s="554"/>
      <c r="F21" s="554"/>
      <c r="G21" s="554"/>
      <c r="H21" s="554"/>
      <c r="I21" s="554"/>
      <c r="J21" s="554"/>
      <c r="K21" s="554"/>
      <c r="L21" s="554"/>
    </row>
    <row r="22" spans="2:12" ht="15.75" thickBot="1">
      <c r="C22" s="706"/>
      <c r="D22" s="706"/>
      <c r="E22" s="707"/>
      <c r="F22" s="707"/>
      <c r="G22" s="707"/>
      <c r="H22" s="707"/>
      <c r="I22" s="707"/>
      <c r="J22" s="707"/>
      <c r="K22" s="707"/>
      <c r="L22" s="707"/>
    </row>
    <row r="23" spans="2:12" ht="16.5" thickTop="1" thickBot="1">
      <c r="B23" s="561" t="s">
        <v>11</v>
      </c>
      <c r="C23" s="565" t="s">
        <v>3</v>
      </c>
      <c r="D23" s="566" t="s">
        <v>4</v>
      </c>
      <c r="E23" s="555"/>
      <c r="F23" s="556"/>
      <c r="G23" s="555"/>
      <c r="H23" s="556"/>
      <c r="I23" s="555"/>
      <c r="J23" s="556"/>
      <c r="K23" s="555"/>
      <c r="L23" s="556"/>
    </row>
    <row r="24" spans="2:12">
      <c r="B24" s="562" t="s">
        <v>12</v>
      </c>
      <c r="C24" s="567">
        <f>+C19*D24</f>
        <v>26120.7</v>
      </c>
      <c r="D24" s="568">
        <v>0.3</v>
      </c>
      <c r="E24" s="395"/>
      <c r="F24" s="557"/>
      <c r="G24" s="395"/>
      <c r="H24" s="557"/>
      <c r="I24" s="395"/>
      <c r="J24" s="557"/>
      <c r="K24" s="395"/>
      <c r="L24" s="557"/>
    </row>
    <row r="25" spans="2:12">
      <c r="B25" s="563" t="s">
        <v>13</v>
      </c>
      <c r="C25" s="569">
        <f>C24</f>
        <v>26120.7</v>
      </c>
      <c r="D25" s="568">
        <f>D24</f>
        <v>0.3</v>
      </c>
      <c r="E25" s="550"/>
      <c r="F25" s="557"/>
      <c r="G25" s="550"/>
      <c r="H25" s="557"/>
      <c r="I25" s="550"/>
      <c r="J25" s="557"/>
      <c r="K25" s="550"/>
      <c r="L25" s="557"/>
    </row>
    <row r="26" spans="2:12">
      <c r="B26" s="563"/>
      <c r="C26" s="569"/>
      <c r="D26" s="570"/>
      <c r="E26" s="550"/>
      <c r="F26" s="558"/>
      <c r="G26" s="550"/>
      <c r="H26" s="558"/>
      <c r="I26" s="550"/>
      <c r="J26" s="558"/>
      <c r="K26" s="550"/>
      <c r="L26" s="558"/>
    </row>
    <row r="27" spans="2:12">
      <c r="B27" s="563"/>
      <c r="C27" s="569"/>
      <c r="D27" s="570"/>
      <c r="E27" s="550"/>
      <c r="F27" s="558"/>
      <c r="G27" s="550"/>
      <c r="H27" s="558"/>
      <c r="I27" s="550"/>
      <c r="J27" s="558"/>
      <c r="K27" s="550"/>
      <c r="L27" s="558"/>
    </row>
    <row r="28" spans="2:12">
      <c r="B28" s="562"/>
      <c r="C28" s="567"/>
      <c r="D28" s="571"/>
      <c r="E28" s="395"/>
      <c r="F28" s="559"/>
      <c r="G28" s="395"/>
      <c r="H28" s="559"/>
      <c r="I28" s="395"/>
      <c r="J28" s="559"/>
      <c r="K28" s="395"/>
      <c r="L28" s="559"/>
    </row>
    <row r="29" spans="2:12">
      <c r="B29" s="562" t="s">
        <v>14</v>
      </c>
      <c r="C29" s="572">
        <f>+C19-C24</f>
        <v>60948.3</v>
      </c>
      <c r="D29" s="568">
        <f>C29/C34</f>
        <v>0.70000000000000007</v>
      </c>
      <c r="E29" s="395"/>
      <c r="F29" s="557"/>
      <c r="G29" s="395"/>
      <c r="H29" s="557"/>
      <c r="I29" s="395"/>
      <c r="J29" s="557"/>
      <c r="K29" s="395"/>
      <c r="L29" s="557"/>
    </row>
    <row r="30" spans="2:12">
      <c r="B30" s="563" t="s">
        <v>129</v>
      </c>
      <c r="C30" s="569">
        <f>+C29</f>
        <v>60948.3</v>
      </c>
      <c r="D30" s="568">
        <f>+C30/C19</f>
        <v>0.70000000000000007</v>
      </c>
      <c r="E30" s="550"/>
      <c r="F30" s="557"/>
      <c r="G30" s="550"/>
      <c r="H30" s="557"/>
      <c r="I30" s="550"/>
      <c r="J30" s="557"/>
      <c r="K30" s="550"/>
      <c r="L30" s="557"/>
    </row>
    <row r="31" spans="2:12">
      <c r="B31" s="563" t="s">
        <v>130</v>
      </c>
      <c r="C31" s="569">
        <v>0</v>
      </c>
      <c r="D31" s="571">
        <f>+C31/C19</f>
        <v>0</v>
      </c>
      <c r="E31" s="550"/>
      <c r="F31" s="559"/>
      <c r="G31" s="550"/>
      <c r="H31" s="559"/>
      <c r="I31" s="550"/>
      <c r="J31" s="559"/>
      <c r="K31" s="550"/>
      <c r="L31" s="559"/>
    </row>
    <row r="32" spans="2:12">
      <c r="B32" s="563" t="s">
        <v>131</v>
      </c>
      <c r="C32" s="573">
        <v>0</v>
      </c>
      <c r="D32" s="574">
        <f>+C32/C19</f>
        <v>0</v>
      </c>
      <c r="E32" s="551"/>
      <c r="F32" s="560"/>
      <c r="G32" s="551"/>
      <c r="H32" s="560"/>
      <c r="I32" s="551"/>
      <c r="J32" s="560"/>
      <c r="K32" s="551"/>
      <c r="L32" s="560"/>
    </row>
    <row r="33" spans="2:12" ht="15.75" thickBot="1">
      <c r="B33" s="553"/>
      <c r="C33" s="575"/>
      <c r="D33" s="576"/>
      <c r="E33" s="552"/>
      <c r="F33" s="552"/>
      <c r="G33" s="552"/>
      <c r="H33" s="552"/>
      <c r="I33" s="552"/>
      <c r="J33" s="552"/>
      <c r="K33" s="552"/>
      <c r="L33" s="552"/>
    </row>
    <row r="34" spans="2:12" ht="15.75" thickBot="1">
      <c r="B34" s="564" t="s">
        <v>15</v>
      </c>
      <c r="C34" s="577">
        <f>+C24+C29</f>
        <v>87069</v>
      </c>
      <c r="D34" s="578">
        <f>D29+D24</f>
        <v>1</v>
      </c>
      <c r="E34" s="395"/>
      <c r="F34" s="559"/>
      <c r="G34" s="395"/>
      <c r="H34" s="559"/>
      <c r="I34" s="395"/>
      <c r="J34" s="559"/>
      <c r="K34" s="395"/>
      <c r="L34" s="559"/>
    </row>
    <row r="35" spans="2:12" ht="15.75" thickTop="1"/>
  </sheetData>
  <mergeCells count="10">
    <mergeCell ref="C22:D22"/>
    <mergeCell ref="E22:F22"/>
    <mergeCell ref="G22:H22"/>
    <mergeCell ref="I22:J22"/>
    <mergeCell ref="K22:L22"/>
    <mergeCell ref="C6:D6"/>
    <mergeCell ref="E6:F6"/>
    <mergeCell ref="G6:H6"/>
    <mergeCell ref="I6:J6"/>
    <mergeCell ref="K6:L6"/>
  </mergeCells>
  <pageMargins left="0.7" right="0.7" top="0.75" bottom="0.75" header="0.3" footer="0.3"/>
  <pageSetup paperSize="9" orientation="portrait" verticalDpi="0" r:id="rId1"/>
  <legacyDrawing r:id="rId2"/>
</worksheet>
</file>

<file path=xl/worksheets/sheet30.xml><?xml version="1.0" encoding="utf-8"?>
<worksheet xmlns="http://schemas.openxmlformats.org/spreadsheetml/2006/main" xmlns:r="http://schemas.openxmlformats.org/officeDocument/2006/relationships">
  <sheetPr published="0"/>
  <dimension ref="B1:H6"/>
  <sheetViews>
    <sheetView workbookViewId="0">
      <selection activeCell="B9" sqref="B9"/>
    </sheetView>
  </sheetViews>
  <sheetFormatPr baseColWidth="10" defaultRowHeight="15"/>
  <cols>
    <col min="2" max="2" width="47" bestFit="1" customWidth="1"/>
    <col min="3" max="3" width="40.140625" bestFit="1" customWidth="1"/>
  </cols>
  <sheetData>
    <row r="1" spans="2:8" ht="15.75" thickBot="1"/>
    <row r="2" spans="2:8">
      <c r="B2" s="637" t="s">
        <v>353</v>
      </c>
    </row>
    <row r="3" spans="2:8" ht="15.75" thickBot="1">
      <c r="B3" s="638" t="s">
        <v>354</v>
      </c>
    </row>
    <row r="4" spans="2:8" ht="15.75" thickBot="1"/>
    <row r="5" spans="2:8">
      <c r="C5" s="646" t="s">
        <v>127</v>
      </c>
      <c r="D5" s="647" t="s">
        <v>328</v>
      </c>
      <c r="E5" s="648" t="s">
        <v>329</v>
      </c>
      <c r="F5" s="648" t="s">
        <v>330</v>
      </c>
      <c r="G5" s="648" t="s">
        <v>331</v>
      </c>
      <c r="H5" s="649" t="s">
        <v>332</v>
      </c>
    </row>
    <row r="6" spans="2:8" ht="15.75" thickBot="1">
      <c r="C6" s="642" t="s">
        <v>355</v>
      </c>
      <c r="D6" s="645">
        <f>+'Etat de résultat pré'!D18/'Bilan prév'!C22</f>
        <v>-4.5959791497706168E-2</v>
      </c>
      <c r="E6" s="643">
        <f>+'Etat de résultat pré'!E18/'Bilan prév'!D22</f>
        <v>0.35780326022401099</v>
      </c>
      <c r="F6" s="643">
        <f>+'Etat de résultat pré'!F18/'Bilan prév'!E22</f>
        <v>0.38629612594483631</v>
      </c>
      <c r="G6" s="643">
        <f>+'Etat de résultat pré'!G18/'Bilan prév'!F22</f>
        <v>0.38510529464678617</v>
      </c>
      <c r="H6" s="644">
        <f>+'Etat de résultat pré'!H18/'Bilan prév'!G22</f>
        <v>0.34797913796053659</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published="0"/>
  <dimension ref="B1:H6"/>
  <sheetViews>
    <sheetView workbookViewId="0">
      <selection activeCell="B18" sqref="B18"/>
    </sheetView>
  </sheetViews>
  <sheetFormatPr baseColWidth="10" defaultRowHeight="15"/>
  <cols>
    <col min="2" max="2" width="47" bestFit="1" customWidth="1"/>
    <col min="3" max="3" width="40.140625" bestFit="1" customWidth="1"/>
  </cols>
  <sheetData>
    <row r="1" spans="2:8" ht="15.75" thickBot="1"/>
    <row r="2" spans="2:8">
      <c r="B2" s="637" t="s">
        <v>356</v>
      </c>
    </row>
    <row r="3" spans="2:8" ht="15.75" thickBot="1">
      <c r="B3" s="638" t="s">
        <v>357</v>
      </c>
    </row>
    <row r="4" spans="2:8" ht="15.75" thickBot="1"/>
    <row r="5" spans="2:8">
      <c r="C5" s="646" t="s">
        <v>127</v>
      </c>
      <c r="D5" s="647" t="s">
        <v>328</v>
      </c>
      <c r="E5" s="648" t="s">
        <v>329</v>
      </c>
      <c r="F5" s="648" t="s">
        <v>330</v>
      </c>
      <c r="G5" s="648" t="s">
        <v>331</v>
      </c>
      <c r="H5" s="649" t="s">
        <v>332</v>
      </c>
    </row>
    <row r="6" spans="2:8" ht="15.75" thickBot="1">
      <c r="C6" s="642" t="s">
        <v>358</v>
      </c>
      <c r="D6" s="641">
        <f>+'Etat de résultat pré'!D18/'Bilan prév'!I10</f>
        <v>-0.20181243671481303</v>
      </c>
      <c r="E6" s="639">
        <f>+'Etat de résultat pré'!E18/'Bilan prév'!J10</f>
        <v>0.74806903035199701</v>
      </c>
      <c r="F6" s="639">
        <f>+'Etat de résultat pré'!F18/'Bilan prév'!K10</f>
        <v>0.60731867239169857</v>
      </c>
      <c r="G6" s="639">
        <f>+'Etat de résultat pré'!G18/'Bilan prév'!L10</f>
        <v>0.52812532560294101</v>
      </c>
      <c r="H6" s="640">
        <f>+'Etat de résultat pré'!H18/'Bilan prév'!M10</f>
        <v>0.44187284603764582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J594"/>
  <sheetViews>
    <sheetView showGridLines="0" workbookViewId="0">
      <pane ySplit="8070" topLeftCell="A46"/>
      <selection pane="bottomLeft" activeCell="A46" sqref="A46"/>
    </sheetView>
  </sheetViews>
  <sheetFormatPr baseColWidth="10" defaultColWidth="9.140625" defaultRowHeight="12.75"/>
  <cols>
    <col min="1" max="1" width="5.42578125" style="80" customWidth="1"/>
    <col min="2" max="2" width="15.7109375" style="81" customWidth="1"/>
    <col min="3" max="3" width="21.5703125" style="81" customWidth="1"/>
    <col min="4" max="4" width="15.5703125" style="81" bestFit="1" customWidth="1"/>
    <col min="5" max="5" width="24.42578125" style="81" bestFit="1" customWidth="1"/>
    <col min="6" max="6" width="22" style="81" customWidth="1"/>
    <col min="7" max="7" width="24.42578125" style="81" bestFit="1" customWidth="1"/>
    <col min="8" max="8" width="28.7109375" style="81" bestFit="1" customWidth="1"/>
    <col min="9" max="9" width="21.7109375" style="81" customWidth="1"/>
    <col min="10" max="10" width="12.42578125" style="62" bestFit="1" customWidth="1"/>
    <col min="11" max="16384" width="9.140625" style="62"/>
  </cols>
  <sheetData>
    <row r="1" spans="1:9" ht="24" customHeight="1">
      <c r="A1" s="59" t="s">
        <v>316</v>
      </c>
      <c r="B1" s="60"/>
      <c r="C1" s="60"/>
      <c r="D1" s="60"/>
      <c r="E1" s="61"/>
      <c r="F1" s="61"/>
      <c r="G1" s="61"/>
      <c r="H1" s="61"/>
      <c r="I1" s="61"/>
    </row>
    <row r="2" spans="1:9" ht="3" customHeight="1">
      <c r="A2" s="63"/>
      <c r="B2" s="64"/>
      <c r="C2" s="64"/>
      <c r="D2" s="64"/>
      <c r="E2" s="64"/>
      <c r="F2" s="64"/>
      <c r="G2" s="64"/>
      <c r="H2" s="64"/>
      <c r="I2" s="64"/>
    </row>
    <row r="3" spans="1:9" ht="20.25" customHeight="1">
      <c r="A3" s="61"/>
      <c r="B3" s="65"/>
      <c r="C3" s="65"/>
      <c r="D3" s="65"/>
      <c r="E3" s="132" t="s">
        <v>93</v>
      </c>
      <c r="F3" s="711" t="str">
        <f>+'Schéma de financement'!B30</f>
        <v>CMLT1: Zitouna fund</v>
      </c>
      <c r="G3" s="712"/>
      <c r="H3" s="65"/>
      <c r="I3" s="65"/>
    </row>
    <row r="4" spans="1:9" s="423" customFormat="1" ht="20.25" customHeight="1" thickBot="1">
      <c r="A4" s="422"/>
      <c r="E4" s="424"/>
      <c r="F4" s="420"/>
      <c r="G4" s="421"/>
    </row>
    <row r="5" spans="1:9" ht="14.25" customHeight="1" thickBot="1">
      <c r="A5" s="61"/>
      <c r="B5" s="708" t="s">
        <v>132</v>
      </c>
      <c r="C5" s="709"/>
      <c r="D5" s="710"/>
      <c r="E5" s="62"/>
      <c r="F5" s="62"/>
      <c r="G5" s="713" t="s">
        <v>133</v>
      </c>
      <c r="H5" s="714"/>
      <c r="I5" s="715"/>
    </row>
    <row r="6" spans="1:9">
      <c r="A6" s="61"/>
      <c r="B6" s="66"/>
      <c r="C6" s="67" t="s">
        <v>87</v>
      </c>
      <c r="D6" s="138">
        <f>+'Schéma de financement'!C30</f>
        <v>60948.3</v>
      </c>
      <c r="E6" s="62"/>
      <c r="F6" s="62"/>
      <c r="G6" s="538" t="s">
        <v>252</v>
      </c>
      <c r="H6" s="537"/>
      <c r="I6" s="534">
        <f>IF(Montant_Prêt&gt;0,((Montant_Prêt*D12)/(1-(1+D12)^-D11)),0)</f>
        <v>4625.856098360654</v>
      </c>
    </row>
    <row r="7" spans="1:9" ht="15" customHeight="1">
      <c r="A7" s="61"/>
      <c r="B7" s="66"/>
      <c r="C7" s="67" t="s">
        <v>89</v>
      </c>
      <c r="D7" s="135">
        <v>0.05</v>
      </c>
      <c r="E7" s="62"/>
      <c r="F7" s="62"/>
      <c r="G7" s="539" t="s">
        <v>311</v>
      </c>
      <c r="H7" s="133"/>
      <c r="I7" s="535">
        <f>(Pmt_Mensuel_Programmé*Nbre_Pmt_Par_An)-E15</f>
        <v>2865.9096531102005</v>
      </c>
    </row>
    <row r="8" spans="1:9" ht="15" customHeight="1">
      <c r="A8" s="61"/>
      <c r="B8" s="66"/>
      <c r="C8" s="67" t="s">
        <v>90</v>
      </c>
      <c r="D8" s="136">
        <v>5</v>
      </c>
      <c r="E8" s="62"/>
      <c r="F8" s="62"/>
      <c r="G8" s="539" t="s">
        <v>312</v>
      </c>
      <c r="H8" s="133"/>
      <c r="I8" s="535">
        <f>IF(Durée_Prêt&lt;2,0,(Pmt_Mensuel_Programmé*Nbre_Pmt_Par_An)-E16)</f>
        <v>2306.0993589088484</v>
      </c>
    </row>
    <row r="9" spans="1:9" ht="15" customHeight="1">
      <c r="A9" s="61"/>
      <c r="B9" s="66"/>
      <c r="C9" s="67" t="s">
        <v>91</v>
      </c>
      <c r="D9" s="136">
        <v>3</v>
      </c>
      <c r="E9" s="62"/>
      <c r="F9" s="62"/>
      <c r="G9" s="539" t="s">
        <v>313</v>
      </c>
      <c r="H9" s="133"/>
      <c r="I9" s="535">
        <f>IF(Durée_Prêt&lt;3,0,(Pmt_Mensuel_Programmé*Nbre_Pmt_Par_An)-E17)</f>
        <v>1717.8294497046045</v>
      </c>
    </row>
    <row r="10" spans="1:9" ht="15" customHeight="1" thickBot="1">
      <c r="A10" s="61"/>
      <c r="B10" s="66"/>
      <c r="C10" s="67" t="s">
        <v>92</v>
      </c>
      <c r="D10" s="137">
        <v>42185</v>
      </c>
      <c r="E10" s="62"/>
      <c r="F10" s="62"/>
      <c r="G10" s="539" t="s">
        <v>314</v>
      </c>
      <c r="H10" s="133"/>
      <c r="I10" s="535">
        <f>IF(Durée_Prêt&lt;4,0,(Pmt_Mensuel_Programmé*Nbre_Pmt_Par_An)-E18)</f>
        <v>1099.6530966440059</v>
      </c>
    </row>
    <row r="11" spans="1:9" ht="15" customHeight="1" thickBot="1">
      <c r="A11" s="61"/>
      <c r="B11" s="412"/>
      <c r="C11" s="413" t="s">
        <v>250</v>
      </c>
      <c r="D11" s="414">
        <f>+Durée_Prêt*Nbre_Pmt_Par_An</f>
        <v>15</v>
      </c>
      <c r="E11" s="62"/>
      <c r="F11" s="62"/>
      <c r="G11" s="540" t="s">
        <v>315</v>
      </c>
      <c r="H11" s="134"/>
      <c r="I11" s="536">
        <f>IF(Durée_Prêt&lt;5,0,(Pmt_Mensuel_Programmé*Nbre_Pmt_Par_An)-E19)</f>
        <v>450.04991704193708</v>
      </c>
    </row>
    <row r="12" spans="1:9" ht="15" customHeight="1" thickBot="1">
      <c r="A12" s="61"/>
      <c r="B12" s="415"/>
      <c r="C12" s="416" t="s">
        <v>251</v>
      </c>
      <c r="D12" s="417">
        <f>IF(Taux_Intérêt&gt;0,Taux_Intérêt/Nbre_Pmt_Par_An,0)</f>
        <v>1.6666666666666666E-2</v>
      </c>
      <c r="E12" s="62"/>
      <c r="F12" s="62"/>
      <c r="G12" s="62"/>
      <c r="H12" s="62"/>
      <c r="I12" s="62"/>
    </row>
    <row r="13" spans="1:9" ht="15" customHeight="1">
      <c r="A13" s="61"/>
      <c r="B13" s="65"/>
      <c r="C13" s="67"/>
      <c r="D13" s="69"/>
      <c r="E13" s="62"/>
      <c r="F13" s="62"/>
      <c r="G13" s="62"/>
      <c r="H13" s="62"/>
      <c r="I13" s="62"/>
    </row>
    <row r="14" spans="1:9" ht="15" customHeight="1">
      <c r="A14" s="61"/>
      <c r="B14" s="62"/>
      <c r="C14" s="131"/>
      <c r="D14" s="411"/>
      <c r="E14" s="426" t="s">
        <v>247</v>
      </c>
      <c r="F14" s="427" t="s">
        <v>248</v>
      </c>
      <c r="I14" s="62"/>
    </row>
    <row r="15" spans="1:9" ht="15" customHeight="1">
      <c r="A15" s="61"/>
      <c r="B15" s="68"/>
      <c r="C15" s="428" t="s">
        <v>310</v>
      </c>
      <c r="D15" s="429" t="s">
        <v>305</v>
      </c>
      <c r="E15" s="531">
        <f>IF(Nbre_Pmt_Par_An=12,SUM($E$28:$E$39),IF(Nbre_Pmt_Par_An=4,SUM($E$28:$E$31),IF(Nbre_Pmt_Par_An=6,SUM($E$28:$E$33),IF(Nbre_Pmt_Par_An=1,$E28,IF(Nbre_Pmt_Par_An=3,SUM($E$28:$E$30),IF(Nbre_Pmt_Par_An=2,SUM($E$28:$E$29),0))))))</f>
        <v>11011.658641971761</v>
      </c>
      <c r="F15" s="531">
        <f>+Montant_Prêt-E15</f>
        <v>49936.641358028239</v>
      </c>
      <c r="G15" s="62"/>
      <c r="H15" s="62"/>
      <c r="I15" s="62"/>
    </row>
    <row r="16" spans="1:9" ht="15" customHeight="1">
      <c r="A16" s="61"/>
      <c r="B16" s="68"/>
      <c r="C16" s="528" t="s">
        <v>249</v>
      </c>
      <c r="D16" s="529" t="s">
        <v>305</v>
      </c>
      <c r="E16" s="531">
        <f>IF(Durée_Prêt&lt;2,0,IF(Nbre_Pmt_Par_An=12,SUM($E$40:$E$51),IF(Nbre_Pmt_Par_An=4,SUM($E$32:$E$35),IF(Nbre_Pmt_Par_An=6,SUM($E$34:$E$39),IF(Nbre_Pmt_Par_An=1,$E29,IF(Nbre_Pmt_Par_An=3,SUM($E$31:$E$33),IF(Nbre_Pmt_Par_An=2,SUM($E$30:$E$31),0)))))))</f>
        <v>11571.468936173113</v>
      </c>
      <c r="F16" s="531">
        <f>F15-E16</f>
        <v>38365.172421855124</v>
      </c>
      <c r="G16" s="62"/>
      <c r="H16" s="62"/>
      <c r="I16" s="62"/>
    </row>
    <row r="17" spans="1:10" ht="15" customHeight="1">
      <c r="A17" s="61"/>
      <c r="B17" s="68"/>
      <c r="C17" s="428" t="s">
        <v>249</v>
      </c>
      <c r="D17" s="426" t="s">
        <v>306</v>
      </c>
      <c r="E17" s="531">
        <f>IF(Durée_Prêt&lt;3,0,IF(Nbre_Pmt_Par_An=12,SUM($E$52:$E$63),IF(Nbre_Pmt_Par_An=4,SUM($E$36:$E$39),IF(Nbre_Pmt_Par_An=6,SUM($E$40:$E$45),IF(Nbre_Pmt_Par_An=1,$E30,IF(Nbre_Pmt_Par_An=3,SUM($E$34:$E$36),IF(Nbre_Pmt_Par_An=2,SUM($E$32:$E$33),0)))))))</f>
        <v>12159.738845377356</v>
      </c>
      <c r="F17" s="532">
        <f>F16-E17</f>
        <v>26205.433576477768</v>
      </c>
      <c r="G17" s="62"/>
      <c r="H17" s="67"/>
      <c r="I17" s="61"/>
      <c r="J17" s="410"/>
    </row>
    <row r="18" spans="1:10" ht="15" customHeight="1">
      <c r="A18" s="61"/>
      <c r="B18" s="68"/>
      <c r="C18" s="428" t="s">
        <v>249</v>
      </c>
      <c r="D18" s="426" t="s">
        <v>307</v>
      </c>
      <c r="E18" s="531">
        <f>IF(Durée_Prêt&lt;4,0,IF(Nbre_Pmt_Par_An=12,SUM($E$64:$E$75),IF(Nbre_Pmt_Par_An=4,SUM($E$40:$E$43),IF(Nbre_Pmt_Par_An=6,SUM($E$46:$E$51),IF(Nbre_Pmt_Par_An=1,$E31,IF(Nbre_Pmt_Par_An=3,SUM($E$37:$E$39),IF(Nbre_Pmt_Par_An=2,SUM($E$34:$E$35),0)))))))</f>
        <v>12777.915198437955</v>
      </c>
      <c r="F18" s="533">
        <f>+F17-E18</f>
        <v>13427.518378039813</v>
      </c>
      <c r="G18" s="62"/>
      <c r="H18" s="530"/>
    </row>
    <row r="19" spans="1:10" ht="15" customHeight="1">
      <c r="A19" s="61"/>
      <c r="B19" s="68"/>
      <c r="C19" s="428" t="s">
        <v>249</v>
      </c>
      <c r="D19" s="426" t="s">
        <v>308</v>
      </c>
      <c r="E19" s="531">
        <f>IF(Durée_Prêt&lt;5,0,IF(Nbre_Pmt_Par_An=12,SUM($E$76:$E$87),IF(Nbre_Pmt_Par_An=4,SUM($E$44:$E$47),IF(Nbre_Pmt_Par_An=6,SUM($E$52:$E$57),IF(Nbre_Pmt_Par_An=1,$E32,IF(Nbre_Pmt_Par_An=3,SUM($E$40:$E$42),IF(Nbre_Pmt_Par_An=2,SUM($E$36:$E$37),0)))))))</f>
        <v>13427.518378040024</v>
      </c>
      <c r="F19" s="533">
        <f>+F18-E19</f>
        <v>-2.1100277081131935E-10</v>
      </c>
      <c r="G19" s="62"/>
      <c r="H19" s="530"/>
    </row>
    <row r="20" spans="1:10" ht="15" customHeight="1">
      <c r="A20" s="61"/>
      <c r="B20" s="68"/>
      <c r="C20" s="428" t="s">
        <v>249</v>
      </c>
      <c r="D20" s="426" t="s">
        <v>309</v>
      </c>
      <c r="E20" s="531">
        <f>IF(Durée_Prêt&lt;6,0,IF(Nbre_Pmt_Par_An=12,SUM($E$88:$E$99),IF(Nbre_Pmt_Par_An=4,SUM($E$48:$E$51),IF(Nbre_Pmt_Par_An=6,SUM($E$58:$E$63),IF(Nbre_Pmt_Par_An=1,$E28,IF(Nbre_Pmt_Par_An=3,SUM($E$43:$E$45),IF(Nbre_Pmt_Par_An=2,SUM($E$38:$E$39),0)))))))</f>
        <v>0</v>
      </c>
      <c r="F20" s="533">
        <f>ROUND(F19-E20,0)</f>
        <v>0</v>
      </c>
      <c r="G20" s="62"/>
      <c r="H20" s="530"/>
    </row>
    <row r="21" spans="1:10" ht="15" customHeight="1">
      <c r="A21" s="61"/>
      <c r="B21" s="68"/>
      <c r="C21" s="130"/>
      <c r="D21" s="62"/>
      <c r="E21" s="62"/>
      <c r="F21" s="62"/>
      <c r="G21" s="62"/>
    </row>
    <row r="22" spans="1:10" ht="15" customHeight="1">
      <c r="A22" s="61"/>
      <c r="B22" s="68"/>
      <c r="C22" s="130"/>
      <c r="D22" s="62"/>
      <c r="E22" s="62"/>
      <c r="F22" s="62"/>
      <c r="G22" s="62"/>
    </row>
    <row r="23" spans="1:10">
      <c r="A23" s="61"/>
      <c r="B23" s="68"/>
      <c r="C23" s="129"/>
      <c r="D23" s="129"/>
      <c r="E23" s="65"/>
      <c r="F23" s="65"/>
      <c r="G23" s="65"/>
      <c r="H23" s="65"/>
      <c r="I23" s="65"/>
    </row>
    <row r="24" spans="1:10" ht="6" customHeight="1">
      <c r="A24" s="63"/>
      <c r="B24" s="64"/>
      <c r="C24" s="64"/>
      <c r="D24" s="64"/>
      <c r="E24" s="64"/>
      <c r="F24" s="64"/>
      <c r="G24" s="64"/>
      <c r="H24" s="64"/>
      <c r="I24" s="64"/>
    </row>
    <row r="25" spans="1:10" ht="3.75" customHeight="1">
      <c r="A25" s="70"/>
      <c r="B25" s="71"/>
      <c r="C25" s="71"/>
      <c r="D25" s="71"/>
      <c r="E25" s="71"/>
      <c r="F25" s="71"/>
      <c r="G25" s="71"/>
      <c r="H25" s="71"/>
      <c r="I25" s="71"/>
    </row>
    <row r="26" spans="1:10" s="75" customFormat="1" ht="30.75" customHeight="1">
      <c r="A26" s="72" t="s">
        <v>94</v>
      </c>
      <c r="B26" s="73" t="s">
        <v>95</v>
      </c>
      <c r="C26" s="73" t="s">
        <v>96</v>
      </c>
      <c r="D26" s="73" t="s">
        <v>88</v>
      </c>
      <c r="E26" s="73" t="s">
        <v>97</v>
      </c>
      <c r="F26" s="73" t="s">
        <v>98</v>
      </c>
      <c r="G26" s="73" t="s">
        <v>99</v>
      </c>
      <c r="H26" s="74" t="s">
        <v>100</v>
      </c>
      <c r="I26" s="425" t="s">
        <v>127</v>
      </c>
    </row>
    <row r="27" spans="1:10" s="75" customFormat="1" ht="6" customHeight="1">
      <c r="A27" s="76"/>
      <c r="B27" s="77"/>
      <c r="C27" s="77"/>
      <c r="D27" s="77"/>
      <c r="E27" s="77"/>
      <c r="F27" s="77"/>
      <c r="G27" s="77"/>
      <c r="H27" s="78"/>
    </row>
    <row r="28" spans="1:10" s="75" customFormat="1">
      <c r="A28" s="82">
        <f>IF(Valeurs_Entrées,1,"")</f>
        <v>1</v>
      </c>
      <c r="B28" s="79">
        <f t="shared" ref="B28:B91" si="0">IF(Nbre_Pmt&lt;&gt;"",DATE(YEAR(Début_Prêt),MONTH(Début_Prêt)+(Nbre_Pmt)*12/Nbre_Pmt_Par_An,DAY(Début_Prêt)),"")</f>
        <v>42307</v>
      </c>
      <c r="C28" s="83">
        <f>IF(Valeurs_Entrées,Montant_Prêt,"")</f>
        <v>60948.3</v>
      </c>
      <c r="D28" s="83">
        <f>Pmt_Mensuel_Programmé</f>
        <v>4625.856098360654</v>
      </c>
      <c r="E28" s="83">
        <f>+D28-F28</f>
        <v>3610.0510983606537</v>
      </c>
      <c r="F28" s="83">
        <f>+C28*$D$12</f>
        <v>1015.8050000000001</v>
      </c>
      <c r="G28" s="83">
        <f>+C28-E28</f>
        <v>57338.248901639352</v>
      </c>
      <c r="H28" s="83">
        <f>SUM($F$28:$F28)</f>
        <v>1015.8050000000001</v>
      </c>
      <c r="I28" s="418">
        <f t="shared" ref="I28:I91" si="1">IF(Nbre_Pmt&lt;&gt;"",YEAR(B28),"")</f>
        <v>2015</v>
      </c>
    </row>
    <row r="29" spans="1:10" s="75" customFormat="1" ht="12.75" customHeight="1">
      <c r="A29" s="82">
        <f>IF(A28+1&gt;$D$11," ",A28+1)</f>
        <v>2</v>
      </c>
      <c r="B29" s="79">
        <f t="shared" si="0"/>
        <v>42430</v>
      </c>
      <c r="C29" s="83">
        <f t="shared" ref="C29:C92" si="2">IF(A28=" "," ",IF(A28+1&gt;$D$11," ",G28))</f>
        <v>57338.248901639352</v>
      </c>
      <c r="D29" s="83">
        <f>IF(A28=" "," ",IF(A28+1&gt;$D$11," ",D28))</f>
        <v>4625.856098360654</v>
      </c>
      <c r="E29" s="83">
        <f t="shared" ref="E29:E92" si="3">IF(A28=" "," ",IF(A28+1&gt;$D$11," ",D29-F29))</f>
        <v>3670.2186166666647</v>
      </c>
      <c r="F29" s="83">
        <f t="shared" ref="F29:F92" si="4">IF(A28=" "," ",IF(A28+1&gt;$D$11," ",C29*$D$12))</f>
        <v>955.63748169398923</v>
      </c>
      <c r="G29" s="83">
        <f t="shared" ref="G29:G92" si="5">IF(A28=" "," ",IF(A28+1&gt;$D$11," ",C29-E29))</f>
        <v>53668.030284972687</v>
      </c>
      <c r="H29" s="83">
        <f>SUM($F$28:$F29)</f>
        <v>1971.4424816939893</v>
      </c>
      <c r="I29" s="418">
        <f t="shared" si="1"/>
        <v>2016</v>
      </c>
    </row>
    <row r="30" spans="1:10" s="75" customFormat="1" ht="12.75" customHeight="1">
      <c r="A30" s="82">
        <f t="shared" ref="A30:A93" si="6">IF(A29+1&gt;$D$11," ",A29+1)</f>
        <v>3</v>
      </c>
      <c r="B30" s="79">
        <f t="shared" si="0"/>
        <v>42551</v>
      </c>
      <c r="C30" s="83">
        <f t="shared" si="2"/>
        <v>53668.030284972687</v>
      </c>
      <c r="D30" s="83">
        <f t="shared" ref="D30:D93" si="7">IF(A29=" "," ",IF(A29+1&gt;$D$11," ",D29))</f>
        <v>4625.856098360654</v>
      </c>
      <c r="E30" s="83">
        <f t="shared" si="3"/>
        <v>3731.3889269444426</v>
      </c>
      <c r="F30" s="83">
        <f t="shared" si="4"/>
        <v>894.46717141621139</v>
      </c>
      <c r="G30" s="83">
        <f t="shared" si="5"/>
        <v>49936.641358028246</v>
      </c>
      <c r="H30" s="83">
        <f>SUM($F$28:$F30)</f>
        <v>2865.9096531102005</v>
      </c>
      <c r="I30" s="418">
        <f t="shared" si="1"/>
        <v>2016</v>
      </c>
    </row>
    <row r="31" spans="1:10" s="75" customFormat="1">
      <c r="A31" s="82">
        <f t="shared" si="6"/>
        <v>4</v>
      </c>
      <c r="B31" s="79">
        <f t="shared" si="0"/>
        <v>42673</v>
      </c>
      <c r="C31" s="83">
        <f t="shared" si="2"/>
        <v>49936.641358028246</v>
      </c>
      <c r="D31" s="83">
        <f t="shared" si="7"/>
        <v>4625.856098360654</v>
      </c>
      <c r="E31" s="83">
        <f t="shared" si="3"/>
        <v>3793.5787423935167</v>
      </c>
      <c r="F31" s="83">
        <f t="shared" si="4"/>
        <v>832.2773559671374</v>
      </c>
      <c r="G31" s="83">
        <f t="shared" si="5"/>
        <v>46143.062615634728</v>
      </c>
      <c r="H31" s="83">
        <f>SUM($F$28:$F31)</f>
        <v>3698.1870090773377</v>
      </c>
      <c r="I31" s="418">
        <f t="shared" si="1"/>
        <v>2016</v>
      </c>
    </row>
    <row r="32" spans="1:10" s="75" customFormat="1">
      <c r="A32" s="82">
        <f t="shared" si="6"/>
        <v>5</v>
      </c>
      <c r="B32" s="79">
        <f t="shared" si="0"/>
        <v>42796</v>
      </c>
      <c r="C32" s="83">
        <f t="shared" si="2"/>
        <v>46143.062615634728</v>
      </c>
      <c r="D32" s="83">
        <f t="shared" si="7"/>
        <v>4625.856098360654</v>
      </c>
      <c r="E32" s="83">
        <f t="shared" si="3"/>
        <v>3856.8050547667417</v>
      </c>
      <c r="F32" s="83">
        <f t="shared" si="4"/>
        <v>769.05104359391214</v>
      </c>
      <c r="G32" s="83">
        <f t="shared" si="5"/>
        <v>42286.257560867984</v>
      </c>
      <c r="H32" s="83">
        <f>SUM($F$28:$F32)</f>
        <v>4467.2380526712495</v>
      </c>
      <c r="I32" s="418">
        <f t="shared" si="1"/>
        <v>2017</v>
      </c>
    </row>
    <row r="33" spans="1:9">
      <c r="A33" s="82">
        <f t="shared" si="6"/>
        <v>6</v>
      </c>
      <c r="B33" s="79">
        <f t="shared" si="0"/>
        <v>42916</v>
      </c>
      <c r="C33" s="83">
        <f t="shared" si="2"/>
        <v>42286.257560867984</v>
      </c>
      <c r="D33" s="83">
        <f t="shared" si="7"/>
        <v>4625.856098360654</v>
      </c>
      <c r="E33" s="83">
        <f t="shared" si="3"/>
        <v>3921.0851390128541</v>
      </c>
      <c r="F33" s="83">
        <f t="shared" si="4"/>
        <v>704.7709593477997</v>
      </c>
      <c r="G33" s="83">
        <f t="shared" si="5"/>
        <v>38365.172421855132</v>
      </c>
      <c r="H33" s="83">
        <f>SUM($F$28:$F33)</f>
        <v>5172.0090120190489</v>
      </c>
      <c r="I33" s="418">
        <f t="shared" si="1"/>
        <v>2017</v>
      </c>
    </row>
    <row r="34" spans="1:9">
      <c r="A34" s="82">
        <f t="shared" si="6"/>
        <v>7</v>
      </c>
      <c r="B34" s="79">
        <f t="shared" si="0"/>
        <v>43038</v>
      </c>
      <c r="C34" s="83">
        <f t="shared" si="2"/>
        <v>38365.172421855132</v>
      </c>
      <c r="D34" s="83">
        <f t="shared" si="7"/>
        <v>4625.856098360654</v>
      </c>
      <c r="E34" s="83">
        <f t="shared" si="3"/>
        <v>3986.4365579964019</v>
      </c>
      <c r="F34" s="83">
        <f t="shared" si="4"/>
        <v>639.41954036425216</v>
      </c>
      <c r="G34" s="83">
        <f t="shared" si="5"/>
        <v>34378.735863858732</v>
      </c>
      <c r="H34" s="83">
        <f>SUM($F$28:$F34)</f>
        <v>5811.4285523833014</v>
      </c>
      <c r="I34" s="418">
        <f t="shared" si="1"/>
        <v>2017</v>
      </c>
    </row>
    <row r="35" spans="1:9">
      <c r="A35" s="82">
        <f t="shared" si="6"/>
        <v>8</v>
      </c>
      <c r="B35" s="79">
        <f t="shared" si="0"/>
        <v>43161</v>
      </c>
      <c r="C35" s="83">
        <f t="shared" si="2"/>
        <v>34378.735863858732</v>
      </c>
      <c r="D35" s="83">
        <f t="shared" si="7"/>
        <v>4625.856098360654</v>
      </c>
      <c r="E35" s="83">
        <f t="shared" si="3"/>
        <v>4052.8771672963417</v>
      </c>
      <c r="F35" s="83">
        <f t="shared" si="4"/>
        <v>572.97893106431218</v>
      </c>
      <c r="G35" s="83">
        <f t="shared" si="5"/>
        <v>30325.858696562391</v>
      </c>
      <c r="H35" s="83">
        <f>SUM($F$28:$F35)</f>
        <v>6384.4074834476132</v>
      </c>
      <c r="I35" s="418">
        <f t="shared" si="1"/>
        <v>2018</v>
      </c>
    </row>
    <row r="36" spans="1:9">
      <c r="A36" s="82">
        <f t="shared" si="6"/>
        <v>9</v>
      </c>
      <c r="B36" s="79">
        <f t="shared" si="0"/>
        <v>43281</v>
      </c>
      <c r="C36" s="83">
        <f t="shared" si="2"/>
        <v>30325.858696562391</v>
      </c>
      <c r="D36" s="83">
        <f t="shared" si="7"/>
        <v>4625.856098360654</v>
      </c>
      <c r="E36" s="83">
        <f t="shared" si="3"/>
        <v>4120.4251200846138</v>
      </c>
      <c r="F36" s="83">
        <f t="shared" si="4"/>
        <v>505.43097827603987</v>
      </c>
      <c r="G36" s="83">
        <f t="shared" si="5"/>
        <v>26205.433576477779</v>
      </c>
      <c r="H36" s="83">
        <f>SUM($F$28:$F36)</f>
        <v>6889.8384617236534</v>
      </c>
      <c r="I36" s="418">
        <f t="shared" si="1"/>
        <v>2018</v>
      </c>
    </row>
    <row r="37" spans="1:9">
      <c r="A37" s="82">
        <f t="shared" si="6"/>
        <v>10</v>
      </c>
      <c r="B37" s="79">
        <f t="shared" si="0"/>
        <v>43403</v>
      </c>
      <c r="C37" s="83">
        <f t="shared" si="2"/>
        <v>26205.433576477779</v>
      </c>
      <c r="D37" s="83">
        <f t="shared" si="7"/>
        <v>4625.856098360654</v>
      </c>
      <c r="E37" s="83">
        <f t="shared" si="3"/>
        <v>4189.0988720860241</v>
      </c>
      <c r="F37" s="83">
        <f t="shared" si="4"/>
        <v>436.75722627462966</v>
      </c>
      <c r="G37" s="83">
        <f t="shared" si="5"/>
        <v>22016.334704391753</v>
      </c>
      <c r="H37" s="83">
        <f>SUM($F$28:$F37)</f>
        <v>7326.5956879982832</v>
      </c>
      <c r="I37" s="418">
        <f t="shared" si="1"/>
        <v>2018</v>
      </c>
    </row>
    <row r="38" spans="1:9">
      <c r="A38" s="82">
        <f t="shared" si="6"/>
        <v>11</v>
      </c>
      <c r="B38" s="79">
        <f t="shared" si="0"/>
        <v>43526</v>
      </c>
      <c r="C38" s="83">
        <f t="shared" si="2"/>
        <v>22016.334704391753</v>
      </c>
      <c r="D38" s="83">
        <f t="shared" si="7"/>
        <v>4625.856098360654</v>
      </c>
      <c r="E38" s="83">
        <f t="shared" si="3"/>
        <v>4258.9171866207917</v>
      </c>
      <c r="F38" s="83">
        <f t="shared" si="4"/>
        <v>366.93891173986253</v>
      </c>
      <c r="G38" s="83">
        <f t="shared" si="5"/>
        <v>17757.417517770962</v>
      </c>
      <c r="H38" s="83">
        <f>SUM($F$28:$F38)</f>
        <v>7693.5345997381455</v>
      </c>
      <c r="I38" s="418">
        <f t="shared" si="1"/>
        <v>2019</v>
      </c>
    </row>
    <row r="39" spans="1:9">
      <c r="A39" s="82">
        <f t="shared" si="6"/>
        <v>12</v>
      </c>
      <c r="B39" s="79">
        <f t="shared" si="0"/>
        <v>43646</v>
      </c>
      <c r="C39" s="83">
        <f t="shared" si="2"/>
        <v>17757.417517770962</v>
      </c>
      <c r="D39" s="83">
        <f t="shared" si="7"/>
        <v>4625.856098360654</v>
      </c>
      <c r="E39" s="83">
        <f t="shared" si="3"/>
        <v>4329.8991397311383</v>
      </c>
      <c r="F39" s="83">
        <f t="shared" si="4"/>
        <v>295.95695862951601</v>
      </c>
      <c r="G39" s="83">
        <f t="shared" si="5"/>
        <v>13427.518378039824</v>
      </c>
      <c r="H39" s="83">
        <f>SUM($F$28:$F39)</f>
        <v>7989.4915583676611</v>
      </c>
      <c r="I39" s="418">
        <f t="shared" si="1"/>
        <v>2019</v>
      </c>
    </row>
    <row r="40" spans="1:9">
      <c r="A40" s="82">
        <f t="shared" si="6"/>
        <v>13</v>
      </c>
      <c r="B40" s="79">
        <f t="shared" si="0"/>
        <v>43768</v>
      </c>
      <c r="C40" s="83">
        <f t="shared" si="2"/>
        <v>13427.518378039824</v>
      </c>
      <c r="D40" s="83">
        <f t="shared" si="7"/>
        <v>4625.856098360654</v>
      </c>
      <c r="E40" s="83">
        <f t="shared" si="3"/>
        <v>4402.0641253933236</v>
      </c>
      <c r="F40" s="83">
        <f t="shared" si="4"/>
        <v>223.79197296733039</v>
      </c>
      <c r="G40" s="83">
        <f t="shared" si="5"/>
        <v>9025.4542526465011</v>
      </c>
      <c r="H40" s="83">
        <f>SUM($F$28:$F40)</f>
        <v>8213.2835313349915</v>
      </c>
      <c r="I40" s="418">
        <f t="shared" si="1"/>
        <v>2019</v>
      </c>
    </row>
    <row r="41" spans="1:9">
      <c r="A41" s="82">
        <f t="shared" si="6"/>
        <v>14</v>
      </c>
      <c r="B41" s="79">
        <f t="shared" si="0"/>
        <v>43891</v>
      </c>
      <c r="C41" s="83">
        <f t="shared" si="2"/>
        <v>9025.4542526465011</v>
      </c>
      <c r="D41" s="83">
        <f t="shared" si="7"/>
        <v>4625.856098360654</v>
      </c>
      <c r="E41" s="83">
        <f t="shared" si="3"/>
        <v>4475.4318608165458</v>
      </c>
      <c r="F41" s="83">
        <f t="shared" si="4"/>
        <v>150.42423754410834</v>
      </c>
      <c r="G41" s="83">
        <f t="shared" si="5"/>
        <v>4550.0223918299553</v>
      </c>
      <c r="H41" s="83">
        <f>SUM($F$28:$F41)</f>
        <v>8363.7077688790996</v>
      </c>
      <c r="I41" s="418">
        <f t="shared" si="1"/>
        <v>2020</v>
      </c>
    </row>
    <row r="42" spans="1:9">
      <c r="A42" s="82">
        <f t="shared" si="6"/>
        <v>15</v>
      </c>
      <c r="B42" s="79">
        <f t="shared" si="0"/>
        <v>44012</v>
      </c>
      <c r="C42" s="83">
        <f t="shared" si="2"/>
        <v>4550.0223918299553</v>
      </c>
      <c r="D42" s="83">
        <f t="shared" si="7"/>
        <v>4625.856098360654</v>
      </c>
      <c r="E42" s="83">
        <f t="shared" si="3"/>
        <v>4550.0223918301544</v>
      </c>
      <c r="F42" s="83">
        <f t="shared" si="4"/>
        <v>75.833706530499256</v>
      </c>
      <c r="G42" s="83">
        <f t="shared" si="5"/>
        <v>-1.9917933968827128E-10</v>
      </c>
      <c r="H42" s="83">
        <f>SUM($F$28:$F42)</f>
        <v>8439.5414754095982</v>
      </c>
      <c r="I42" s="418">
        <f t="shared" si="1"/>
        <v>2020</v>
      </c>
    </row>
    <row r="43" spans="1:9">
      <c r="A43" s="82" t="str">
        <f t="shared" si="6"/>
        <v xml:space="preserve"> </v>
      </c>
      <c r="B43" s="79" t="e">
        <f t="shared" si="0"/>
        <v>#VALUE!</v>
      </c>
      <c r="C43" s="83" t="str">
        <f t="shared" si="2"/>
        <v xml:space="preserve"> </v>
      </c>
      <c r="D43" s="83" t="str">
        <f t="shared" si="7"/>
        <v xml:space="preserve"> </v>
      </c>
      <c r="E43" s="83" t="str">
        <f t="shared" si="3"/>
        <v xml:space="preserve"> </v>
      </c>
      <c r="F43" s="83" t="str">
        <f t="shared" si="4"/>
        <v xml:space="preserve"> </v>
      </c>
      <c r="G43" s="83" t="str">
        <f t="shared" si="5"/>
        <v xml:space="preserve"> </v>
      </c>
      <c r="H43" s="83">
        <f>SUM($F$28:$F43)</f>
        <v>8439.5414754095982</v>
      </c>
      <c r="I43" s="418" t="e">
        <f t="shared" si="1"/>
        <v>#VALUE!</v>
      </c>
    </row>
    <row r="44" spans="1:9">
      <c r="A44" s="82" t="e">
        <f t="shared" si="6"/>
        <v>#VALUE!</v>
      </c>
      <c r="B44" s="79" t="e">
        <f t="shared" si="0"/>
        <v>#VALUE!</v>
      </c>
      <c r="C44" s="83" t="str">
        <f t="shared" si="2"/>
        <v xml:space="preserve"> </v>
      </c>
      <c r="D44" s="83" t="str">
        <f t="shared" si="7"/>
        <v xml:space="preserve"> </v>
      </c>
      <c r="E44" s="83" t="str">
        <f t="shared" si="3"/>
        <v xml:space="preserve"> </v>
      </c>
      <c r="F44" s="83" t="str">
        <f t="shared" si="4"/>
        <v xml:space="preserve"> </v>
      </c>
      <c r="G44" s="83" t="str">
        <f t="shared" si="5"/>
        <v xml:space="preserve"> </v>
      </c>
      <c r="H44" s="83">
        <f>SUM($F$28:$F44)</f>
        <v>8439.5414754095982</v>
      </c>
      <c r="I44" s="418" t="e">
        <f t="shared" si="1"/>
        <v>#VALUE!</v>
      </c>
    </row>
    <row r="45" spans="1:9">
      <c r="A45" s="82" t="e">
        <f t="shared" si="6"/>
        <v>#VALUE!</v>
      </c>
      <c r="B45" s="79" t="e">
        <f t="shared" si="0"/>
        <v>#VALUE!</v>
      </c>
      <c r="C45" s="83" t="e">
        <f t="shared" si="2"/>
        <v>#VALUE!</v>
      </c>
      <c r="D45" s="83" t="e">
        <f t="shared" si="7"/>
        <v>#VALUE!</v>
      </c>
      <c r="E45" s="83" t="e">
        <f t="shared" si="3"/>
        <v>#VALUE!</v>
      </c>
      <c r="F45" s="83" t="e">
        <f t="shared" si="4"/>
        <v>#VALUE!</v>
      </c>
      <c r="G45" s="83" t="e">
        <f t="shared" si="5"/>
        <v>#VALUE!</v>
      </c>
      <c r="H45" s="83" t="e">
        <f>SUM($F$28:$F45)</f>
        <v>#VALUE!</v>
      </c>
      <c r="I45" s="418" t="e">
        <f t="shared" si="1"/>
        <v>#VALUE!</v>
      </c>
    </row>
    <row r="46" spans="1:9">
      <c r="A46" s="82" t="e">
        <f t="shared" si="6"/>
        <v>#VALUE!</v>
      </c>
      <c r="B46" s="79" t="e">
        <f t="shared" si="0"/>
        <v>#VALUE!</v>
      </c>
      <c r="C46" s="83" t="e">
        <f t="shared" si="2"/>
        <v>#VALUE!</v>
      </c>
      <c r="D46" s="83" t="e">
        <f t="shared" si="7"/>
        <v>#VALUE!</v>
      </c>
      <c r="E46" s="83" t="e">
        <f t="shared" si="3"/>
        <v>#VALUE!</v>
      </c>
      <c r="F46" s="83" t="e">
        <f t="shared" si="4"/>
        <v>#VALUE!</v>
      </c>
      <c r="G46" s="83" t="e">
        <f t="shared" si="5"/>
        <v>#VALUE!</v>
      </c>
      <c r="H46" s="83" t="e">
        <f>SUM($F$28:$F46)</f>
        <v>#VALUE!</v>
      </c>
      <c r="I46" s="418" t="e">
        <f t="shared" si="1"/>
        <v>#VALUE!</v>
      </c>
    </row>
    <row r="47" spans="1:9">
      <c r="A47" s="82" t="e">
        <f t="shared" si="6"/>
        <v>#VALUE!</v>
      </c>
      <c r="B47" s="79" t="e">
        <f t="shared" si="0"/>
        <v>#VALUE!</v>
      </c>
      <c r="C47" s="83" t="e">
        <f t="shared" si="2"/>
        <v>#VALUE!</v>
      </c>
      <c r="D47" s="83" t="e">
        <f t="shared" si="7"/>
        <v>#VALUE!</v>
      </c>
      <c r="E47" s="83" t="e">
        <f t="shared" si="3"/>
        <v>#VALUE!</v>
      </c>
      <c r="F47" s="83" t="e">
        <f t="shared" si="4"/>
        <v>#VALUE!</v>
      </c>
      <c r="G47" s="83" t="e">
        <f t="shared" si="5"/>
        <v>#VALUE!</v>
      </c>
      <c r="H47" s="83" t="e">
        <f>SUM($F$28:$F47)</f>
        <v>#VALUE!</v>
      </c>
      <c r="I47" s="418" t="e">
        <f t="shared" si="1"/>
        <v>#VALUE!</v>
      </c>
    </row>
    <row r="48" spans="1:9">
      <c r="A48" s="82" t="e">
        <f t="shared" si="6"/>
        <v>#VALUE!</v>
      </c>
      <c r="B48" s="79" t="e">
        <f t="shared" si="0"/>
        <v>#VALUE!</v>
      </c>
      <c r="C48" s="83" t="e">
        <f t="shared" si="2"/>
        <v>#VALUE!</v>
      </c>
      <c r="D48" s="83" t="e">
        <f t="shared" si="7"/>
        <v>#VALUE!</v>
      </c>
      <c r="E48" s="83" t="e">
        <f t="shared" si="3"/>
        <v>#VALUE!</v>
      </c>
      <c r="F48" s="83" t="e">
        <f t="shared" si="4"/>
        <v>#VALUE!</v>
      </c>
      <c r="G48" s="83" t="e">
        <f t="shared" si="5"/>
        <v>#VALUE!</v>
      </c>
      <c r="H48" s="83" t="e">
        <f>SUM($F$28:$F48)</f>
        <v>#VALUE!</v>
      </c>
      <c r="I48" s="418" t="e">
        <f t="shared" si="1"/>
        <v>#VALUE!</v>
      </c>
    </row>
    <row r="49" spans="1:9">
      <c r="A49" s="82" t="e">
        <f t="shared" si="6"/>
        <v>#VALUE!</v>
      </c>
      <c r="B49" s="79" t="e">
        <f t="shared" si="0"/>
        <v>#VALUE!</v>
      </c>
      <c r="C49" s="83" t="e">
        <f t="shared" si="2"/>
        <v>#VALUE!</v>
      </c>
      <c r="D49" s="83" t="e">
        <f t="shared" si="7"/>
        <v>#VALUE!</v>
      </c>
      <c r="E49" s="83" t="e">
        <f t="shared" si="3"/>
        <v>#VALUE!</v>
      </c>
      <c r="F49" s="83" t="e">
        <f t="shared" si="4"/>
        <v>#VALUE!</v>
      </c>
      <c r="G49" s="83" t="e">
        <f t="shared" si="5"/>
        <v>#VALUE!</v>
      </c>
      <c r="H49" s="83" t="e">
        <f>SUM($F$28:$F49)</f>
        <v>#VALUE!</v>
      </c>
      <c r="I49" s="418" t="e">
        <f t="shared" si="1"/>
        <v>#VALUE!</v>
      </c>
    </row>
    <row r="50" spans="1:9">
      <c r="A50" s="82" t="e">
        <f t="shared" si="6"/>
        <v>#VALUE!</v>
      </c>
      <c r="B50" s="79" t="e">
        <f t="shared" si="0"/>
        <v>#VALUE!</v>
      </c>
      <c r="C50" s="83" t="e">
        <f t="shared" si="2"/>
        <v>#VALUE!</v>
      </c>
      <c r="D50" s="83" t="e">
        <f t="shared" si="7"/>
        <v>#VALUE!</v>
      </c>
      <c r="E50" s="83" t="e">
        <f t="shared" si="3"/>
        <v>#VALUE!</v>
      </c>
      <c r="F50" s="83" t="e">
        <f t="shared" si="4"/>
        <v>#VALUE!</v>
      </c>
      <c r="G50" s="83" t="e">
        <f t="shared" si="5"/>
        <v>#VALUE!</v>
      </c>
      <c r="H50" s="83" t="e">
        <f>SUM($F$28:$F50)</f>
        <v>#VALUE!</v>
      </c>
      <c r="I50" s="418" t="e">
        <f t="shared" si="1"/>
        <v>#VALUE!</v>
      </c>
    </row>
    <row r="51" spans="1:9">
      <c r="A51" s="82" t="e">
        <f t="shared" si="6"/>
        <v>#VALUE!</v>
      </c>
      <c r="B51" s="79" t="e">
        <f t="shared" si="0"/>
        <v>#VALUE!</v>
      </c>
      <c r="C51" s="83" t="e">
        <f t="shared" si="2"/>
        <v>#VALUE!</v>
      </c>
      <c r="D51" s="83" t="e">
        <f t="shared" si="7"/>
        <v>#VALUE!</v>
      </c>
      <c r="E51" s="83" t="e">
        <f t="shared" si="3"/>
        <v>#VALUE!</v>
      </c>
      <c r="F51" s="83" t="e">
        <f t="shared" si="4"/>
        <v>#VALUE!</v>
      </c>
      <c r="G51" s="83" t="e">
        <f t="shared" si="5"/>
        <v>#VALUE!</v>
      </c>
      <c r="H51" s="83" t="e">
        <f>SUM($F$28:$F51)</f>
        <v>#VALUE!</v>
      </c>
      <c r="I51" s="418" t="e">
        <f t="shared" si="1"/>
        <v>#VALUE!</v>
      </c>
    </row>
    <row r="52" spans="1:9">
      <c r="A52" s="82" t="e">
        <f t="shared" si="6"/>
        <v>#VALUE!</v>
      </c>
      <c r="B52" s="79" t="e">
        <f t="shared" si="0"/>
        <v>#VALUE!</v>
      </c>
      <c r="C52" s="83" t="e">
        <f t="shared" si="2"/>
        <v>#VALUE!</v>
      </c>
      <c r="D52" s="83" t="e">
        <f t="shared" si="7"/>
        <v>#VALUE!</v>
      </c>
      <c r="E52" s="83" t="e">
        <f t="shared" si="3"/>
        <v>#VALUE!</v>
      </c>
      <c r="F52" s="83" t="e">
        <f t="shared" si="4"/>
        <v>#VALUE!</v>
      </c>
      <c r="G52" s="83" t="e">
        <f t="shared" si="5"/>
        <v>#VALUE!</v>
      </c>
      <c r="H52" s="83" t="e">
        <f>SUM($F$28:$F52)</f>
        <v>#VALUE!</v>
      </c>
      <c r="I52" s="418" t="e">
        <f t="shared" si="1"/>
        <v>#VALUE!</v>
      </c>
    </row>
    <row r="53" spans="1:9">
      <c r="A53" s="82" t="e">
        <f t="shared" si="6"/>
        <v>#VALUE!</v>
      </c>
      <c r="B53" s="79" t="e">
        <f t="shared" si="0"/>
        <v>#VALUE!</v>
      </c>
      <c r="C53" s="83" t="e">
        <f t="shared" si="2"/>
        <v>#VALUE!</v>
      </c>
      <c r="D53" s="83" t="e">
        <f t="shared" si="7"/>
        <v>#VALUE!</v>
      </c>
      <c r="E53" s="83" t="e">
        <f t="shared" si="3"/>
        <v>#VALUE!</v>
      </c>
      <c r="F53" s="83" t="e">
        <f t="shared" si="4"/>
        <v>#VALUE!</v>
      </c>
      <c r="G53" s="83" t="e">
        <f t="shared" si="5"/>
        <v>#VALUE!</v>
      </c>
      <c r="H53" s="83" t="e">
        <f>SUM($F$28:$F53)</f>
        <v>#VALUE!</v>
      </c>
      <c r="I53" s="418" t="e">
        <f t="shared" si="1"/>
        <v>#VALUE!</v>
      </c>
    </row>
    <row r="54" spans="1:9">
      <c r="A54" s="82" t="e">
        <f t="shared" si="6"/>
        <v>#VALUE!</v>
      </c>
      <c r="B54" s="79" t="e">
        <f t="shared" si="0"/>
        <v>#VALUE!</v>
      </c>
      <c r="C54" s="83" t="e">
        <f t="shared" si="2"/>
        <v>#VALUE!</v>
      </c>
      <c r="D54" s="83" t="e">
        <f t="shared" si="7"/>
        <v>#VALUE!</v>
      </c>
      <c r="E54" s="83" t="e">
        <f t="shared" si="3"/>
        <v>#VALUE!</v>
      </c>
      <c r="F54" s="83" t="e">
        <f t="shared" si="4"/>
        <v>#VALUE!</v>
      </c>
      <c r="G54" s="83" t="e">
        <f t="shared" si="5"/>
        <v>#VALUE!</v>
      </c>
      <c r="H54" s="83" t="e">
        <f>SUM($F$28:$F54)</f>
        <v>#VALUE!</v>
      </c>
      <c r="I54" s="418" t="e">
        <f t="shared" si="1"/>
        <v>#VALUE!</v>
      </c>
    </row>
    <row r="55" spans="1:9">
      <c r="A55" s="82" t="e">
        <f t="shared" si="6"/>
        <v>#VALUE!</v>
      </c>
      <c r="B55" s="79" t="e">
        <f t="shared" si="0"/>
        <v>#VALUE!</v>
      </c>
      <c r="C55" s="83" t="e">
        <f t="shared" si="2"/>
        <v>#VALUE!</v>
      </c>
      <c r="D55" s="83" t="e">
        <f t="shared" si="7"/>
        <v>#VALUE!</v>
      </c>
      <c r="E55" s="83" t="e">
        <f t="shared" si="3"/>
        <v>#VALUE!</v>
      </c>
      <c r="F55" s="83" t="e">
        <f t="shared" si="4"/>
        <v>#VALUE!</v>
      </c>
      <c r="G55" s="83" t="e">
        <f t="shared" si="5"/>
        <v>#VALUE!</v>
      </c>
      <c r="H55" s="83" t="e">
        <f>SUM($F$28:$F55)</f>
        <v>#VALUE!</v>
      </c>
      <c r="I55" s="418" t="e">
        <f t="shared" si="1"/>
        <v>#VALUE!</v>
      </c>
    </row>
    <row r="56" spans="1:9">
      <c r="A56" s="82" t="e">
        <f t="shared" si="6"/>
        <v>#VALUE!</v>
      </c>
      <c r="B56" s="79" t="e">
        <f t="shared" si="0"/>
        <v>#VALUE!</v>
      </c>
      <c r="C56" s="83" t="e">
        <f t="shared" si="2"/>
        <v>#VALUE!</v>
      </c>
      <c r="D56" s="83" t="e">
        <f t="shared" si="7"/>
        <v>#VALUE!</v>
      </c>
      <c r="E56" s="83" t="e">
        <f t="shared" si="3"/>
        <v>#VALUE!</v>
      </c>
      <c r="F56" s="83" t="e">
        <f t="shared" si="4"/>
        <v>#VALUE!</v>
      </c>
      <c r="G56" s="83" t="e">
        <f t="shared" si="5"/>
        <v>#VALUE!</v>
      </c>
      <c r="H56" s="83" t="e">
        <f>SUM($F$28:$F56)</f>
        <v>#VALUE!</v>
      </c>
      <c r="I56" s="418" t="e">
        <f t="shared" si="1"/>
        <v>#VALUE!</v>
      </c>
    </row>
    <row r="57" spans="1:9">
      <c r="A57" s="82" t="e">
        <f t="shared" si="6"/>
        <v>#VALUE!</v>
      </c>
      <c r="B57" s="79" t="e">
        <f t="shared" si="0"/>
        <v>#VALUE!</v>
      </c>
      <c r="C57" s="83" t="e">
        <f t="shared" si="2"/>
        <v>#VALUE!</v>
      </c>
      <c r="D57" s="83" t="e">
        <f t="shared" si="7"/>
        <v>#VALUE!</v>
      </c>
      <c r="E57" s="83" t="e">
        <f t="shared" si="3"/>
        <v>#VALUE!</v>
      </c>
      <c r="F57" s="83" t="e">
        <f t="shared" si="4"/>
        <v>#VALUE!</v>
      </c>
      <c r="G57" s="83" t="e">
        <f t="shared" si="5"/>
        <v>#VALUE!</v>
      </c>
      <c r="H57" s="83" t="e">
        <f>SUM($F$28:$F57)</f>
        <v>#VALUE!</v>
      </c>
      <c r="I57" s="418" t="e">
        <f t="shared" si="1"/>
        <v>#VALUE!</v>
      </c>
    </row>
    <row r="58" spans="1:9">
      <c r="A58" s="82" t="e">
        <f t="shared" si="6"/>
        <v>#VALUE!</v>
      </c>
      <c r="B58" s="79" t="e">
        <f t="shared" si="0"/>
        <v>#VALUE!</v>
      </c>
      <c r="C58" s="83" t="e">
        <f t="shared" si="2"/>
        <v>#VALUE!</v>
      </c>
      <c r="D58" s="83" t="e">
        <f t="shared" si="7"/>
        <v>#VALUE!</v>
      </c>
      <c r="E58" s="83" t="e">
        <f t="shared" si="3"/>
        <v>#VALUE!</v>
      </c>
      <c r="F58" s="83" t="e">
        <f t="shared" si="4"/>
        <v>#VALUE!</v>
      </c>
      <c r="G58" s="83" t="e">
        <f t="shared" si="5"/>
        <v>#VALUE!</v>
      </c>
      <c r="H58" s="83" t="e">
        <f>SUM($F$28:$F58)</f>
        <v>#VALUE!</v>
      </c>
      <c r="I58" s="418" t="e">
        <f t="shared" si="1"/>
        <v>#VALUE!</v>
      </c>
    </row>
    <row r="59" spans="1:9">
      <c r="A59" s="82" t="e">
        <f t="shared" si="6"/>
        <v>#VALUE!</v>
      </c>
      <c r="B59" s="79" t="e">
        <f t="shared" si="0"/>
        <v>#VALUE!</v>
      </c>
      <c r="C59" s="83" t="e">
        <f t="shared" si="2"/>
        <v>#VALUE!</v>
      </c>
      <c r="D59" s="83" t="e">
        <f t="shared" si="7"/>
        <v>#VALUE!</v>
      </c>
      <c r="E59" s="83" t="e">
        <f t="shared" si="3"/>
        <v>#VALUE!</v>
      </c>
      <c r="F59" s="83" t="e">
        <f t="shared" si="4"/>
        <v>#VALUE!</v>
      </c>
      <c r="G59" s="83" t="e">
        <f t="shared" si="5"/>
        <v>#VALUE!</v>
      </c>
      <c r="H59" s="83" t="e">
        <f>SUM($F$28:$F59)</f>
        <v>#VALUE!</v>
      </c>
      <c r="I59" s="418" t="e">
        <f t="shared" si="1"/>
        <v>#VALUE!</v>
      </c>
    </row>
    <row r="60" spans="1:9">
      <c r="A60" s="82" t="e">
        <f t="shared" si="6"/>
        <v>#VALUE!</v>
      </c>
      <c r="B60" s="79" t="e">
        <f t="shared" si="0"/>
        <v>#VALUE!</v>
      </c>
      <c r="C60" s="83" t="e">
        <f t="shared" si="2"/>
        <v>#VALUE!</v>
      </c>
      <c r="D60" s="83" t="e">
        <f t="shared" si="7"/>
        <v>#VALUE!</v>
      </c>
      <c r="E60" s="83" t="e">
        <f t="shared" si="3"/>
        <v>#VALUE!</v>
      </c>
      <c r="F60" s="83" t="e">
        <f t="shared" si="4"/>
        <v>#VALUE!</v>
      </c>
      <c r="G60" s="83" t="e">
        <f t="shared" si="5"/>
        <v>#VALUE!</v>
      </c>
      <c r="H60" s="83" t="e">
        <f>SUM($F$28:$F60)</f>
        <v>#VALUE!</v>
      </c>
      <c r="I60" s="418" t="e">
        <f t="shared" si="1"/>
        <v>#VALUE!</v>
      </c>
    </row>
    <row r="61" spans="1:9">
      <c r="A61" s="82" t="e">
        <f t="shared" si="6"/>
        <v>#VALUE!</v>
      </c>
      <c r="B61" s="79" t="e">
        <f t="shared" si="0"/>
        <v>#VALUE!</v>
      </c>
      <c r="C61" s="83" t="e">
        <f t="shared" si="2"/>
        <v>#VALUE!</v>
      </c>
      <c r="D61" s="83" t="e">
        <f t="shared" si="7"/>
        <v>#VALUE!</v>
      </c>
      <c r="E61" s="83" t="e">
        <f t="shared" si="3"/>
        <v>#VALUE!</v>
      </c>
      <c r="F61" s="83" t="e">
        <f t="shared" si="4"/>
        <v>#VALUE!</v>
      </c>
      <c r="G61" s="83" t="e">
        <f t="shared" si="5"/>
        <v>#VALUE!</v>
      </c>
      <c r="H61" s="83" t="e">
        <f>SUM($F$28:$F61)</f>
        <v>#VALUE!</v>
      </c>
      <c r="I61" s="418" t="e">
        <f t="shared" si="1"/>
        <v>#VALUE!</v>
      </c>
    </row>
    <row r="62" spans="1:9">
      <c r="A62" s="82" t="e">
        <f t="shared" si="6"/>
        <v>#VALUE!</v>
      </c>
      <c r="B62" s="79" t="e">
        <f t="shared" si="0"/>
        <v>#VALUE!</v>
      </c>
      <c r="C62" s="83" t="e">
        <f t="shared" si="2"/>
        <v>#VALUE!</v>
      </c>
      <c r="D62" s="83" t="e">
        <f t="shared" si="7"/>
        <v>#VALUE!</v>
      </c>
      <c r="E62" s="83" t="e">
        <f t="shared" si="3"/>
        <v>#VALUE!</v>
      </c>
      <c r="F62" s="83" t="e">
        <f t="shared" si="4"/>
        <v>#VALUE!</v>
      </c>
      <c r="G62" s="83" t="e">
        <f t="shared" si="5"/>
        <v>#VALUE!</v>
      </c>
      <c r="H62" s="83" t="e">
        <f>SUM($F$28:$F62)</f>
        <v>#VALUE!</v>
      </c>
      <c r="I62" s="418" t="e">
        <f t="shared" si="1"/>
        <v>#VALUE!</v>
      </c>
    </row>
    <row r="63" spans="1:9">
      <c r="A63" s="82" t="e">
        <f t="shared" si="6"/>
        <v>#VALUE!</v>
      </c>
      <c r="B63" s="79" t="e">
        <f t="shared" si="0"/>
        <v>#VALUE!</v>
      </c>
      <c r="C63" s="83" t="e">
        <f t="shared" si="2"/>
        <v>#VALUE!</v>
      </c>
      <c r="D63" s="83" t="e">
        <f t="shared" si="7"/>
        <v>#VALUE!</v>
      </c>
      <c r="E63" s="83" t="e">
        <f t="shared" si="3"/>
        <v>#VALUE!</v>
      </c>
      <c r="F63" s="83" t="e">
        <f t="shared" si="4"/>
        <v>#VALUE!</v>
      </c>
      <c r="G63" s="83" t="e">
        <f t="shared" si="5"/>
        <v>#VALUE!</v>
      </c>
      <c r="H63" s="83" t="e">
        <f>SUM($F$28:$F63)</f>
        <v>#VALUE!</v>
      </c>
      <c r="I63" s="418" t="e">
        <f t="shared" si="1"/>
        <v>#VALUE!</v>
      </c>
    </row>
    <row r="64" spans="1:9">
      <c r="A64" s="82" t="e">
        <f t="shared" si="6"/>
        <v>#VALUE!</v>
      </c>
      <c r="B64" s="79" t="e">
        <f t="shared" si="0"/>
        <v>#VALUE!</v>
      </c>
      <c r="C64" s="83" t="e">
        <f t="shared" si="2"/>
        <v>#VALUE!</v>
      </c>
      <c r="D64" s="83" t="e">
        <f t="shared" si="7"/>
        <v>#VALUE!</v>
      </c>
      <c r="E64" s="83" t="e">
        <f t="shared" si="3"/>
        <v>#VALUE!</v>
      </c>
      <c r="F64" s="83" t="e">
        <f t="shared" si="4"/>
        <v>#VALUE!</v>
      </c>
      <c r="G64" s="83" t="e">
        <f t="shared" si="5"/>
        <v>#VALUE!</v>
      </c>
      <c r="H64" s="83" t="e">
        <f>SUM($F$28:$F64)</f>
        <v>#VALUE!</v>
      </c>
      <c r="I64" s="418" t="e">
        <f t="shared" si="1"/>
        <v>#VALUE!</v>
      </c>
    </row>
    <row r="65" spans="1:9">
      <c r="A65" s="82" t="e">
        <f t="shared" si="6"/>
        <v>#VALUE!</v>
      </c>
      <c r="B65" s="79" t="e">
        <f t="shared" si="0"/>
        <v>#VALUE!</v>
      </c>
      <c r="C65" s="83" t="e">
        <f t="shared" si="2"/>
        <v>#VALUE!</v>
      </c>
      <c r="D65" s="83" t="e">
        <f t="shared" si="7"/>
        <v>#VALUE!</v>
      </c>
      <c r="E65" s="83" t="e">
        <f t="shared" si="3"/>
        <v>#VALUE!</v>
      </c>
      <c r="F65" s="83" t="e">
        <f t="shared" si="4"/>
        <v>#VALUE!</v>
      </c>
      <c r="G65" s="83" t="e">
        <f t="shared" si="5"/>
        <v>#VALUE!</v>
      </c>
      <c r="H65" s="83" t="e">
        <f>SUM($F$28:$F65)</f>
        <v>#VALUE!</v>
      </c>
      <c r="I65" s="418" t="e">
        <f t="shared" si="1"/>
        <v>#VALUE!</v>
      </c>
    </row>
    <row r="66" spans="1:9">
      <c r="A66" s="82" t="e">
        <f t="shared" si="6"/>
        <v>#VALUE!</v>
      </c>
      <c r="B66" s="79" t="e">
        <f t="shared" si="0"/>
        <v>#VALUE!</v>
      </c>
      <c r="C66" s="83" t="e">
        <f t="shared" si="2"/>
        <v>#VALUE!</v>
      </c>
      <c r="D66" s="83" t="e">
        <f t="shared" si="7"/>
        <v>#VALUE!</v>
      </c>
      <c r="E66" s="83" t="e">
        <f t="shared" si="3"/>
        <v>#VALUE!</v>
      </c>
      <c r="F66" s="83" t="e">
        <f t="shared" si="4"/>
        <v>#VALUE!</v>
      </c>
      <c r="G66" s="83" t="e">
        <f t="shared" si="5"/>
        <v>#VALUE!</v>
      </c>
      <c r="H66" s="83" t="e">
        <f>SUM($F$28:$F66)</f>
        <v>#VALUE!</v>
      </c>
      <c r="I66" s="418" t="e">
        <f t="shared" si="1"/>
        <v>#VALUE!</v>
      </c>
    </row>
    <row r="67" spans="1:9">
      <c r="A67" s="82" t="e">
        <f t="shared" si="6"/>
        <v>#VALUE!</v>
      </c>
      <c r="B67" s="79" t="e">
        <f t="shared" si="0"/>
        <v>#VALUE!</v>
      </c>
      <c r="C67" s="83" t="e">
        <f t="shared" si="2"/>
        <v>#VALUE!</v>
      </c>
      <c r="D67" s="83" t="e">
        <f t="shared" si="7"/>
        <v>#VALUE!</v>
      </c>
      <c r="E67" s="83" t="e">
        <f t="shared" si="3"/>
        <v>#VALUE!</v>
      </c>
      <c r="F67" s="83" t="e">
        <f t="shared" si="4"/>
        <v>#VALUE!</v>
      </c>
      <c r="G67" s="83" t="e">
        <f t="shared" si="5"/>
        <v>#VALUE!</v>
      </c>
      <c r="H67" s="83" t="e">
        <f>SUM($F$28:$F67)</f>
        <v>#VALUE!</v>
      </c>
      <c r="I67" s="418" t="e">
        <f t="shared" si="1"/>
        <v>#VALUE!</v>
      </c>
    </row>
    <row r="68" spans="1:9">
      <c r="A68" s="82" t="e">
        <f t="shared" si="6"/>
        <v>#VALUE!</v>
      </c>
      <c r="B68" s="79" t="e">
        <f t="shared" si="0"/>
        <v>#VALUE!</v>
      </c>
      <c r="C68" s="83" t="e">
        <f t="shared" si="2"/>
        <v>#VALUE!</v>
      </c>
      <c r="D68" s="83" t="e">
        <f t="shared" si="7"/>
        <v>#VALUE!</v>
      </c>
      <c r="E68" s="83" t="e">
        <f t="shared" si="3"/>
        <v>#VALUE!</v>
      </c>
      <c r="F68" s="83" t="e">
        <f t="shared" si="4"/>
        <v>#VALUE!</v>
      </c>
      <c r="G68" s="83" t="e">
        <f t="shared" si="5"/>
        <v>#VALUE!</v>
      </c>
      <c r="H68" s="83" t="e">
        <f>SUM($F$28:$F68)</f>
        <v>#VALUE!</v>
      </c>
      <c r="I68" s="418" t="e">
        <f t="shared" si="1"/>
        <v>#VALUE!</v>
      </c>
    </row>
    <row r="69" spans="1:9">
      <c r="A69" s="82" t="e">
        <f t="shared" si="6"/>
        <v>#VALUE!</v>
      </c>
      <c r="B69" s="79" t="e">
        <f t="shared" si="0"/>
        <v>#VALUE!</v>
      </c>
      <c r="C69" s="83" t="e">
        <f t="shared" si="2"/>
        <v>#VALUE!</v>
      </c>
      <c r="D69" s="83" t="e">
        <f t="shared" si="7"/>
        <v>#VALUE!</v>
      </c>
      <c r="E69" s="83" t="e">
        <f t="shared" si="3"/>
        <v>#VALUE!</v>
      </c>
      <c r="F69" s="83" t="e">
        <f t="shared" si="4"/>
        <v>#VALUE!</v>
      </c>
      <c r="G69" s="83" t="e">
        <f t="shared" si="5"/>
        <v>#VALUE!</v>
      </c>
      <c r="H69" s="83" t="e">
        <f>SUM($F$28:$F69)</f>
        <v>#VALUE!</v>
      </c>
      <c r="I69" s="418" t="e">
        <f t="shared" si="1"/>
        <v>#VALUE!</v>
      </c>
    </row>
    <row r="70" spans="1:9">
      <c r="A70" s="82" t="e">
        <f t="shared" si="6"/>
        <v>#VALUE!</v>
      </c>
      <c r="B70" s="79" t="e">
        <f t="shared" si="0"/>
        <v>#VALUE!</v>
      </c>
      <c r="C70" s="83" t="e">
        <f t="shared" si="2"/>
        <v>#VALUE!</v>
      </c>
      <c r="D70" s="83" t="e">
        <f t="shared" si="7"/>
        <v>#VALUE!</v>
      </c>
      <c r="E70" s="83" t="e">
        <f t="shared" si="3"/>
        <v>#VALUE!</v>
      </c>
      <c r="F70" s="83" t="e">
        <f t="shared" si="4"/>
        <v>#VALUE!</v>
      </c>
      <c r="G70" s="83" t="e">
        <f t="shared" si="5"/>
        <v>#VALUE!</v>
      </c>
      <c r="H70" s="83" t="e">
        <f>SUM($F$28:$F70)</f>
        <v>#VALUE!</v>
      </c>
      <c r="I70" s="418" t="e">
        <f t="shared" si="1"/>
        <v>#VALUE!</v>
      </c>
    </row>
    <row r="71" spans="1:9">
      <c r="A71" s="82" t="e">
        <f t="shared" si="6"/>
        <v>#VALUE!</v>
      </c>
      <c r="B71" s="79" t="e">
        <f t="shared" si="0"/>
        <v>#VALUE!</v>
      </c>
      <c r="C71" s="83" t="e">
        <f t="shared" si="2"/>
        <v>#VALUE!</v>
      </c>
      <c r="D71" s="83" t="e">
        <f t="shared" si="7"/>
        <v>#VALUE!</v>
      </c>
      <c r="E71" s="83" t="e">
        <f t="shared" si="3"/>
        <v>#VALUE!</v>
      </c>
      <c r="F71" s="83" t="e">
        <f t="shared" si="4"/>
        <v>#VALUE!</v>
      </c>
      <c r="G71" s="83" t="e">
        <f t="shared" si="5"/>
        <v>#VALUE!</v>
      </c>
      <c r="H71" s="83" t="e">
        <f>SUM($F$28:$F71)</f>
        <v>#VALUE!</v>
      </c>
      <c r="I71" s="418" t="e">
        <f t="shared" si="1"/>
        <v>#VALUE!</v>
      </c>
    </row>
    <row r="72" spans="1:9">
      <c r="A72" s="82" t="e">
        <f t="shared" si="6"/>
        <v>#VALUE!</v>
      </c>
      <c r="B72" s="79" t="e">
        <f t="shared" si="0"/>
        <v>#VALUE!</v>
      </c>
      <c r="C72" s="83" t="e">
        <f t="shared" si="2"/>
        <v>#VALUE!</v>
      </c>
      <c r="D72" s="83" t="e">
        <f t="shared" si="7"/>
        <v>#VALUE!</v>
      </c>
      <c r="E72" s="83" t="e">
        <f t="shared" si="3"/>
        <v>#VALUE!</v>
      </c>
      <c r="F72" s="83" t="e">
        <f t="shared" si="4"/>
        <v>#VALUE!</v>
      </c>
      <c r="G72" s="83" t="e">
        <f t="shared" si="5"/>
        <v>#VALUE!</v>
      </c>
      <c r="H72" s="83" t="e">
        <f>SUM($F$28:$F72)</f>
        <v>#VALUE!</v>
      </c>
      <c r="I72" s="418" t="e">
        <f t="shared" si="1"/>
        <v>#VALUE!</v>
      </c>
    </row>
    <row r="73" spans="1:9">
      <c r="A73" s="82" t="e">
        <f t="shared" si="6"/>
        <v>#VALUE!</v>
      </c>
      <c r="B73" s="79" t="e">
        <f t="shared" si="0"/>
        <v>#VALUE!</v>
      </c>
      <c r="C73" s="83" t="e">
        <f t="shared" si="2"/>
        <v>#VALUE!</v>
      </c>
      <c r="D73" s="83" t="e">
        <f t="shared" si="7"/>
        <v>#VALUE!</v>
      </c>
      <c r="E73" s="83" t="e">
        <f t="shared" si="3"/>
        <v>#VALUE!</v>
      </c>
      <c r="F73" s="83" t="e">
        <f t="shared" si="4"/>
        <v>#VALUE!</v>
      </c>
      <c r="G73" s="83" t="e">
        <f t="shared" si="5"/>
        <v>#VALUE!</v>
      </c>
      <c r="H73" s="83" t="e">
        <f>SUM($F$28:$F73)</f>
        <v>#VALUE!</v>
      </c>
      <c r="I73" s="418" t="e">
        <f t="shared" si="1"/>
        <v>#VALUE!</v>
      </c>
    </row>
    <row r="74" spans="1:9">
      <c r="A74" s="82" t="e">
        <f t="shared" si="6"/>
        <v>#VALUE!</v>
      </c>
      <c r="B74" s="79" t="e">
        <f t="shared" si="0"/>
        <v>#VALUE!</v>
      </c>
      <c r="C74" s="83" t="e">
        <f t="shared" si="2"/>
        <v>#VALUE!</v>
      </c>
      <c r="D74" s="83" t="e">
        <f t="shared" si="7"/>
        <v>#VALUE!</v>
      </c>
      <c r="E74" s="83" t="e">
        <f t="shared" si="3"/>
        <v>#VALUE!</v>
      </c>
      <c r="F74" s="83" t="e">
        <f t="shared" si="4"/>
        <v>#VALUE!</v>
      </c>
      <c r="G74" s="83" t="e">
        <f t="shared" si="5"/>
        <v>#VALUE!</v>
      </c>
      <c r="H74" s="83" t="e">
        <f>SUM($F$28:$F74)</f>
        <v>#VALUE!</v>
      </c>
      <c r="I74" s="418" t="e">
        <f t="shared" si="1"/>
        <v>#VALUE!</v>
      </c>
    </row>
    <row r="75" spans="1:9">
      <c r="A75" s="82" t="e">
        <f t="shared" si="6"/>
        <v>#VALUE!</v>
      </c>
      <c r="B75" s="79" t="e">
        <f t="shared" si="0"/>
        <v>#VALUE!</v>
      </c>
      <c r="C75" s="83" t="e">
        <f t="shared" si="2"/>
        <v>#VALUE!</v>
      </c>
      <c r="D75" s="83" t="e">
        <f t="shared" si="7"/>
        <v>#VALUE!</v>
      </c>
      <c r="E75" s="83" t="e">
        <f t="shared" si="3"/>
        <v>#VALUE!</v>
      </c>
      <c r="F75" s="83" t="e">
        <f t="shared" si="4"/>
        <v>#VALUE!</v>
      </c>
      <c r="G75" s="83" t="e">
        <f t="shared" si="5"/>
        <v>#VALUE!</v>
      </c>
      <c r="H75" s="83" t="e">
        <f>SUM($F$28:$F75)</f>
        <v>#VALUE!</v>
      </c>
      <c r="I75" s="418" t="e">
        <f t="shared" si="1"/>
        <v>#VALUE!</v>
      </c>
    </row>
    <row r="76" spans="1:9">
      <c r="A76" s="82" t="e">
        <f t="shared" si="6"/>
        <v>#VALUE!</v>
      </c>
      <c r="B76" s="79" t="e">
        <f t="shared" si="0"/>
        <v>#VALUE!</v>
      </c>
      <c r="C76" s="83" t="e">
        <f t="shared" si="2"/>
        <v>#VALUE!</v>
      </c>
      <c r="D76" s="83" t="e">
        <f t="shared" si="7"/>
        <v>#VALUE!</v>
      </c>
      <c r="E76" s="83" t="e">
        <f t="shared" si="3"/>
        <v>#VALUE!</v>
      </c>
      <c r="F76" s="83" t="e">
        <f t="shared" si="4"/>
        <v>#VALUE!</v>
      </c>
      <c r="G76" s="83" t="e">
        <f t="shared" si="5"/>
        <v>#VALUE!</v>
      </c>
      <c r="H76" s="83" t="e">
        <f>SUM($F$28:$F76)</f>
        <v>#VALUE!</v>
      </c>
      <c r="I76" s="418" t="e">
        <f t="shared" si="1"/>
        <v>#VALUE!</v>
      </c>
    </row>
    <row r="77" spans="1:9">
      <c r="A77" s="82" t="e">
        <f t="shared" si="6"/>
        <v>#VALUE!</v>
      </c>
      <c r="B77" s="79" t="e">
        <f t="shared" si="0"/>
        <v>#VALUE!</v>
      </c>
      <c r="C77" s="83" t="e">
        <f t="shared" si="2"/>
        <v>#VALUE!</v>
      </c>
      <c r="D77" s="83" t="e">
        <f t="shared" si="7"/>
        <v>#VALUE!</v>
      </c>
      <c r="E77" s="83" t="e">
        <f t="shared" si="3"/>
        <v>#VALUE!</v>
      </c>
      <c r="F77" s="83" t="e">
        <f t="shared" si="4"/>
        <v>#VALUE!</v>
      </c>
      <c r="G77" s="83" t="e">
        <f t="shared" si="5"/>
        <v>#VALUE!</v>
      </c>
      <c r="H77" s="83" t="e">
        <f>SUM($F$28:$F77)</f>
        <v>#VALUE!</v>
      </c>
      <c r="I77" s="418" t="e">
        <f t="shared" si="1"/>
        <v>#VALUE!</v>
      </c>
    </row>
    <row r="78" spans="1:9">
      <c r="A78" s="82" t="e">
        <f t="shared" si="6"/>
        <v>#VALUE!</v>
      </c>
      <c r="B78" s="79" t="e">
        <f t="shared" si="0"/>
        <v>#VALUE!</v>
      </c>
      <c r="C78" s="83" t="e">
        <f t="shared" si="2"/>
        <v>#VALUE!</v>
      </c>
      <c r="D78" s="83" t="e">
        <f t="shared" si="7"/>
        <v>#VALUE!</v>
      </c>
      <c r="E78" s="83" t="e">
        <f t="shared" si="3"/>
        <v>#VALUE!</v>
      </c>
      <c r="F78" s="83" t="e">
        <f t="shared" si="4"/>
        <v>#VALUE!</v>
      </c>
      <c r="G78" s="83" t="e">
        <f t="shared" si="5"/>
        <v>#VALUE!</v>
      </c>
      <c r="H78" s="83" t="e">
        <f>SUM($F$28:$F78)</f>
        <v>#VALUE!</v>
      </c>
      <c r="I78" s="418" t="e">
        <f t="shared" si="1"/>
        <v>#VALUE!</v>
      </c>
    </row>
    <row r="79" spans="1:9">
      <c r="A79" s="82" t="e">
        <f t="shared" si="6"/>
        <v>#VALUE!</v>
      </c>
      <c r="B79" s="79" t="e">
        <f t="shared" si="0"/>
        <v>#VALUE!</v>
      </c>
      <c r="C79" s="83" t="e">
        <f t="shared" si="2"/>
        <v>#VALUE!</v>
      </c>
      <c r="D79" s="83" t="e">
        <f t="shared" si="7"/>
        <v>#VALUE!</v>
      </c>
      <c r="E79" s="83" t="e">
        <f t="shared" si="3"/>
        <v>#VALUE!</v>
      </c>
      <c r="F79" s="83" t="e">
        <f t="shared" si="4"/>
        <v>#VALUE!</v>
      </c>
      <c r="G79" s="83" t="e">
        <f t="shared" si="5"/>
        <v>#VALUE!</v>
      </c>
      <c r="H79" s="83" t="e">
        <f>SUM($F$28:$F79)</f>
        <v>#VALUE!</v>
      </c>
      <c r="I79" s="418" t="e">
        <f t="shared" si="1"/>
        <v>#VALUE!</v>
      </c>
    </row>
    <row r="80" spans="1:9">
      <c r="A80" s="82" t="e">
        <f t="shared" si="6"/>
        <v>#VALUE!</v>
      </c>
      <c r="B80" s="79" t="e">
        <f t="shared" si="0"/>
        <v>#VALUE!</v>
      </c>
      <c r="C80" s="83" t="e">
        <f t="shared" si="2"/>
        <v>#VALUE!</v>
      </c>
      <c r="D80" s="83" t="e">
        <f t="shared" si="7"/>
        <v>#VALUE!</v>
      </c>
      <c r="E80" s="83" t="e">
        <f t="shared" si="3"/>
        <v>#VALUE!</v>
      </c>
      <c r="F80" s="83" t="e">
        <f t="shared" si="4"/>
        <v>#VALUE!</v>
      </c>
      <c r="G80" s="83" t="e">
        <f t="shared" si="5"/>
        <v>#VALUE!</v>
      </c>
      <c r="H80" s="83" t="e">
        <f>SUM($F$28:$F80)</f>
        <v>#VALUE!</v>
      </c>
      <c r="I80" s="418" t="e">
        <f t="shared" si="1"/>
        <v>#VALUE!</v>
      </c>
    </row>
    <row r="81" spans="1:9">
      <c r="A81" s="82" t="e">
        <f t="shared" si="6"/>
        <v>#VALUE!</v>
      </c>
      <c r="B81" s="79" t="e">
        <f t="shared" si="0"/>
        <v>#VALUE!</v>
      </c>
      <c r="C81" s="83" t="e">
        <f t="shared" si="2"/>
        <v>#VALUE!</v>
      </c>
      <c r="D81" s="83" t="e">
        <f t="shared" si="7"/>
        <v>#VALUE!</v>
      </c>
      <c r="E81" s="83" t="e">
        <f t="shared" si="3"/>
        <v>#VALUE!</v>
      </c>
      <c r="F81" s="83" t="e">
        <f t="shared" si="4"/>
        <v>#VALUE!</v>
      </c>
      <c r="G81" s="83" t="e">
        <f t="shared" si="5"/>
        <v>#VALUE!</v>
      </c>
      <c r="H81" s="83" t="e">
        <f>SUM($F$28:$F81)</f>
        <v>#VALUE!</v>
      </c>
      <c r="I81" s="418" t="e">
        <f t="shared" si="1"/>
        <v>#VALUE!</v>
      </c>
    </row>
    <row r="82" spans="1:9">
      <c r="A82" s="82" t="e">
        <f t="shared" si="6"/>
        <v>#VALUE!</v>
      </c>
      <c r="B82" s="79" t="e">
        <f t="shared" si="0"/>
        <v>#VALUE!</v>
      </c>
      <c r="C82" s="83" t="e">
        <f t="shared" si="2"/>
        <v>#VALUE!</v>
      </c>
      <c r="D82" s="83" t="e">
        <f t="shared" si="7"/>
        <v>#VALUE!</v>
      </c>
      <c r="E82" s="83" t="e">
        <f t="shared" si="3"/>
        <v>#VALUE!</v>
      </c>
      <c r="F82" s="83" t="e">
        <f t="shared" si="4"/>
        <v>#VALUE!</v>
      </c>
      <c r="G82" s="83" t="e">
        <f t="shared" si="5"/>
        <v>#VALUE!</v>
      </c>
      <c r="H82" s="83" t="e">
        <f>SUM($F$28:$F82)</f>
        <v>#VALUE!</v>
      </c>
      <c r="I82" s="418" t="e">
        <f t="shared" si="1"/>
        <v>#VALUE!</v>
      </c>
    </row>
    <row r="83" spans="1:9">
      <c r="A83" s="82" t="e">
        <f t="shared" si="6"/>
        <v>#VALUE!</v>
      </c>
      <c r="B83" s="79" t="e">
        <f t="shared" si="0"/>
        <v>#VALUE!</v>
      </c>
      <c r="C83" s="83" t="e">
        <f t="shared" si="2"/>
        <v>#VALUE!</v>
      </c>
      <c r="D83" s="83" t="e">
        <f t="shared" si="7"/>
        <v>#VALUE!</v>
      </c>
      <c r="E83" s="83" t="e">
        <f t="shared" si="3"/>
        <v>#VALUE!</v>
      </c>
      <c r="F83" s="83" t="e">
        <f t="shared" si="4"/>
        <v>#VALUE!</v>
      </c>
      <c r="G83" s="83" t="e">
        <f t="shared" si="5"/>
        <v>#VALUE!</v>
      </c>
      <c r="H83" s="83" t="e">
        <f>SUM($F$28:$F83)</f>
        <v>#VALUE!</v>
      </c>
      <c r="I83" s="418" t="e">
        <f t="shared" si="1"/>
        <v>#VALUE!</v>
      </c>
    </row>
    <row r="84" spans="1:9">
      <c r="A84" s="82" t="e">
        <f t="shared" si="6"/>
        <v>#VALUE!</v>
      </c>
      <c r="B84" s="79" t="e">
        <f t="shared" si="0"/>
        <v>#VALUE!</v>
      </c>
      <c r="C84" s="83" t="e">
        <f t="shared" si="2"/>
        <v>#VALUE!</v>
      </c>
      <c r="D84" s="83" t="e">
        <f t="shared" si="7"/>
        <v>#VALUE!</v>
      </c>
      <c r="E84" s="83" t="e">
        <f t="shared" si="3"/>
        <v>#VALUE!</v>
      </c>
      <c r="F84" s="83" t="e">
        <f t="shared" si="4"/>
        <v>#VALUE!</v>
      </c>
      <c r="G84" s="83" t="e">
        <f t="shared" si="5"/>
        <v>#VALUE!</v>
      </c>
      <c r="H84" s="83" t="e">
        <f>SUM($F$28:$F84)</f>
        <v>#VALUE!</v>
      </c>
      <c r="I84" s="418" t="e">
        <f t="shared" si="1"/>
        <v>#VALUE!</v>
      </c>
    </row>
    <row r="85" spans="1:9">
      <c r="A85" s="82" t="e">
        <f t="shared" si="6"/>
        <v>#VALUE!</v>
      </c>
      <c r="B85" s="79" t="e">
        <f t="shared" si="0"/>
        <v>#VALUE!</v>
      </c>
      <c r="C85" s="83" t="e">
        <f t="shared" si="2"/>
        <v>#VALUE!</v>
      </c>
      <c r="D85" s="83" t="e">
        <f t="shared" si="7"/>
        <v>#VALUE!</v>
      </c>
      <c r="E85" s="83" t="e">
        <f t="shared" si="3"/>
        <v>#VALUE!</v>
      </c>
      <c r="F85" s="83" t="e">
        <f t="shared" si="4"/>
        <v>#VALUE!</v>
      </c>
      <c r="G85" s="83" t="e">
        <f t="shared" si="5"/>
        <v>#VALUE!</v>
      </c>
      <c r="H85" s="83" t="e">
        <f>SUM($F$28:$F85)</f>
        <v>#VALUE!</v>
      </c>
      <c r="I85" s="418" t="e">
        <f t="shared" si="1"/>
        <v>#VALUE!</v>
      </c>
    </row>
    <row r="86" spans="1:9">
      <c r="A86" s="82" t="e">
        <f t="shared" si="6"/>
        <v>#VALUE!</v>
      </c>
      <c r="B86" s="79" t="e">
        <f t="shared" si="0"/>
        <v>#VALUE!</v>
      </c>
      <c r="C86" s="83" t="e">
        <f t="shared" si="2"/>
        <v>#VALUE!</v>
      </c>
      <c r="D86" s="83" t="e">
        <f t="shared" si="7"/>
        <v>#VALUE!</v>
      </c>
      <c r="E86" s="83" t="e">
        <f t="shared" si="3"/>
        <v>#VALUE!</v>
      </c>
      <c r="F86" s="83" t="e">
        <f t="shared" si="4"/>
        <v>#VALUE!</v>
      </c>
      <c r="G86" s="83" t="e">
        <f t="shared" si="5"/>
        <v>#VALUE!</v>
      </c>
      <c r="H86" s="83" t="e">
        <f>SUM($F$28:$F86)</f>
        <v>#VALUE!</v>
      </c>
      <c r="I86" s="418" t="e">
        <f t="shared" si="1"/>
        <v>#VALUE!</v>
      </c>
    </row>
    <row r="87" spans="1:9">
      <c r="A87" s="82" t="e">
        <f t="shared" si="6"/>
        <v>#VALUE!</v>
      </c>
      <c r="B87" s="79" t="e">
        <f t="shared" si="0"/>
        <v>#VALUE!</v>
      </c>
      <c r="C87" s="83" t="e">
        <f t="shared" si="2"/>
        <v>#VALUE!</v>
      </c>
      <c r="D87" s="83" t="e">
        <f t="shared" si="7"/>
        <v>#VALUE!</v>
      </c>
      <c r="E87" s="83" t="e">
        <f t="shared" si="3"/>
        <v>#VALUE!</v>
      </c>
      <c r="F87" s="83" t="e">
        <f t="shared" si="4"/>
        <v>#VALUE!</v>
      </c>
      <c r="G87" s="83" t="e">
        <f t="shared" si="5"/>
        <v>#VALUE!</v>
      </c>
      <c r="H87" s="83" t="e">
        <f>SUM($F$28:$F87)</f>
        <v>#VALUE!</v>
      </c>
      <c r="I87" s="418" t="e">
        <f t="shared" si="1"/>
        <v>#VALUE!</v>
      </c>
    </row>
    <row r="88" spans="1:9">
      <c r="A88" s="82" t="e">
        <f t="shared" si="6"/>
        <v>#VALUE!</v>
      </c>
      <c r="B88" s="79" t="e">
        <f t="shared" si="0"/>
        <v>#VALUE!</v>
      </c>
      <c r="C88" s="83" t="e">
        <f t="shared" si="2"/>
        <v>#VALUE!</v>
      </c>
      <c r="D88" s="83" t="e">
        <f t="shared" si="7"/>
        <v>#VALUE!</v>
      </c>
      <c r="E88" s="83" t="e">
        <f t="shared" si="3"/>
        <v>#VALUE!</v>
      </c>
      <c r="F88" s="83" t="e">
        <f t="shared" si="4"/>
        <v>#VALUE!</v>
      </c>
      <c r="G88" s="83" t="e">
        <f t="shared" si="5"/>
        <v>#VALUE!</v>
      </c>
      <c r="H88" s="83" t="e">
        <f>SUM($F$28:$F88)</f>
        <v>#VALUE!</v>
      </c>
      <c r="I88" s="418" t="e">
        <f t="shared" si="1"/>
        <v>#VALUE!</v>
      </c>
    </row>
    <row r="89" spans="1:9">
      <c r="A89" s="82" t="e">
        <f t="shared" si="6"/>
        <v>#VALUE!</v>
      </c>
      <c r="B89" s="79" t="e">
        <f t="shared" si="0"/>
        <v>#VALUE!</v>
      </c>
      <c r="C89" s="83" t="e">
        <f t="shared" si="2"/>
        <v>#VALUE!</v>
      </c>
      <c r="D89" s="83" t="e">
        <f t="shared" si="7"/>
        <v>#VALUE!</v>
      </c>
      <c r="E89" s="83" t="e">
        <f t="shared" si="3"/>
        <v>#VALUE!</v>
      </c>
      <c r="F89" s="83" t="e">
        <f t="shared" si="4"/>
        <v>#VALUE!</v>
      </c>
      <c r="G89" s="83" t="e">
        <f t="shared" si="5"/>
        <v>#VALUE!</v>
      </c>
      <c r="H89" s="83" t="e">
        <f>SUM($F$28:$F89)</f>
        <v>#VALUE!</v>
      </c>
      <c r="I89" s="418" t="e">
        <f t="shared" si="1"/>
        <v>#VALUE!</v>
      </c>
    </row>
    <row r="90" spans="1:9">
      <c r="A90" s="82" t="e">
        <f t="shared" si="6"/>
        <v>#VALUE!</v>
      </c>
      <c r="B90" s="79" t="e">
        <f t="shared" si="0"/>
        <v>#VALUE!</v>
      </c>
      <c r="C90" s="83" t="e">
        <f t="shared" si="2"/>
        <v>#VALUE!</v>
      </c>
      <c r="D90" s="83" t="e">
        <f t="shared" si="7"/>
        <v>#VALUE!</v>
      </c>
      <c r="E90" s="83" t="e">
        <f t="shared" si="3"/>
        <v>#VALUE!</v>
      </c>
      <c r="F90" s="83" t="e">
        <f t="shared" si="4"/>
        <v>#VALUE!</v>
      </c>
      <c r="G90" s="83" t="e">
        <f t="shared" si="5"/>
        <v>#VALUE!</v>
      </c>
      <c r="H90" s="83" t="e">
        <f>SUM($F$28:$F90)</f>
        <v>#VALUE!</v>
      </c>
      <c r="I90" s="418" t="e">
        <f t="shared" si="1"/>
        <v>#VALUE!</v>
      </c>
    </row>
    <row r="91" spans="1:9">
      <c r="A91" s="82" t="e">
        <f t="shared" si="6"/>
        <v>#VALUE!</v>
      </c>
      <c r="B91" s="79" t="e">
        <f t="shared" si="0"/>
        <v>#VALUE!</v>
      </c>
      <c r="C91" s="83" t="e">
        <f t="shared" si="2"/>
        <v>#VALUE!</v>
      </c>
      <c r="D91" s="83" t="e">
        <f t="shared" si="7"/>
        <v>#VALUE!</v>
      </c>
      <c r="E91" s="83" t="e">
        <f t="shared" si="3"/>
        <v>#VALUE!</v>
      </c>
      <c r="F91" s="83" t="e">
        <f t="shared" si="4"/>
        <v>#VALUE!</v>
      </c>
      <c r="G91" s="83" t="e">
        <f t="shared" si="5"/>
        <v>#VALUE!</v>
      </c>
      <c r="H91" s="83" t="e">
        <f>SUM($F$28:$F91)</f>
        <v>#VALUE!</v>
      </c>
      <c r="I91" s="418" t="e">
        <f t="shared" si="1"/>
        <v>#VALUE!</v>
      </c>
    </row>
    <row r="92" spans="1:9">
      <c r="A92" s="82" t="e">
        <f t="shared" si="6"/>
        <v>#VALUE!</v>
      </c>
      <c r="B92" s="79" t="e">
        <f t="shared" ref="B92:B155" si="8">IF(Nbre_Pmt&lt;&gt;"",DATE(YEAR(Début_Prêt),MONTH(Début_Prêt)+(Nbre_Pmt)*12/Nbre_Pmt_Par_An,DAY(Début_Prêt)),"")</f>
        <v>#VALUE!</v>
      </c>
      <c r="C92" s="83" t="e">
        <f t="shared" si="2"/>
        <v>#VALUE!</v>
      </c>
      <c r="D92" s="83" t="e">
        <f t="shared" si="7"/>
        <v>#VALUE!</v>
      </c>
      <c r="E92" s="83" t="e">
        <f t="shared" si="3"/>
        <v>#VALUE!</v>
      </c>
      <c r="F92" s="83" t="e">
        <f t="shared" si="4"/>
        <v>#VALUE!</v>
      </c>
      <c r="G92" s="83" t="e">
        <f t="shared" si="5"/>
        <v>#VALUE!</v>
      </c>
      <c r="H92" s="83" t="e">
        <f>SUM($F$28:$F92)</f>
        <v>#VALUE!</v>
      </c>
      <c r="I92" s="418" t="e">
        <f t="shared" ref="I92:I155" si="9">IF(Nbre_Pmt&lt;&gt;"",YEAR(B92),"")</f>
        <v>#VALUE!</v>
      </c>
    </row>
    <row r="93" spans="1:9">
      <c r="A93" s="82" t="e">
        <f t="shared" si="6"/>
        <v>#VALUE!</v>
      </c>
      <c r="B93" s="79" t="e">
        <f t="shared" si="8"/>
        <v>#VALUE!</v>
      </c>
      <c r="C93" s="83" t="e">
        <f t="shared" ref="C93:C156" si="10">IF(A92=" "," ",IF(A92+1&gt;$D$11," ",G92))</f>
        <v>#VALUE!</v>
      </c>
      <c r="D93" s="83" t="e">
        <f t="shared" si="7"/>
        <v>#VALUE!</v>
      </c>
      <c r="E93" s="83" t="e">
        <f t="shared" ref="E93:E156" si="11">IF(A92=" "," ",IF(A92+1&gt;$D$11," ",D93-F93))</f>
        <v>#VALUE!</v>
      </c>
      <c r="F93" s="83" t="e">
        <f t="shared" ref="F93:F156" si="12">IF(A92=" "," ",IF(A92+1&gt;$D$11," ",C93*$D$12))</f>
        <v>#VALUE!</v>
      </c>
      <c r="G93" s="83" t="e">
        <f t="shared" ref="G93:G156" si="13">IF(A92=" "," ",IF(A92+1&gt;$D$11," ",C93-E93))</f>
        <v>#VALUE!</v>
      </c>
      <c r="H93" s="83" t="e">
        <f>SUM($F$28:$F93)</f>
        <v>#VALUE!</v>
      </c>
      <c r="I93" s="418" t="e">
        <f t="shared" si="9"/>
        <v>#VALUE!</v>
      </c>
    </row>
    <row r="94" spans="1:9">
      <c r="A94" s="82" t="e">
        <f t="shared" ref="A94:A157" si="14">IF(A93+1&gt;$D$11," ",A93+1)</f>
        <v>#VALUE!</v>
      </c>
      <c r="B94" s="79" t="e">
        <f t="shared" si="8"/>
        <v>#VALUE!</v>
      </c>
      <c r="C94" s="83" t="e">
        <f t="shared" si="10"/>
        <v>#VALUE!</v>
      </c>
      <c r="D94" s="83" t="e">
        <f t="shared" ref="D94:D157" si="15">IF(A93=" "," ",IF(A93+1&gt;$D$11," ",D93))</f>
        <v>#VALUE!</v>
      </c>
      <c r="E94" s="83" t="e">
        <f t="shared" si="11"/>
        <v>#VALUE!</v>
      </c>
      <c r="F94" s="83" t="e">
        <f t="shared" si="12"/>
        <v>#VALUE!</v>
      </c>
      <c r="G94" s="83" t="e">
        <f t="shared" si="13"/>
        <v>#VALUE!</v>
      </c>
      <c r="H94" s="83" t="e">
        <f>SUM($F$28:$F94)</f>
        <v>#VALUE!</v>
      </c>
      <c r="I94" s="418" t="e">
        <f t="shared" si="9"/>
        <v>#VALUE!</v>
      </c>
    </row>
    <row r="95" spans="1:9">
      <c r="A95" s="82" t="e">
        <f t="shared" si="14"/>
        <v>#VALUE!</v>
      </c>
      <c r="B95" s="79" t="e">
        <f t="shared" si="8"/>
        <v>#VALUE!</v>
      </c>
      <c r="C95" s="83" t="e">
        <f t="shared" si="10"/>
        <v>#VALUE!</v>
      </c>
      <c r="D95" s="83" t="e">
        <f t="shared" si="15"/>
        <v>#VALUE!</v>
      </c>
      <c r="E95" s="83" t="e">
        <f t="shared" si="11"/>
        <v>#VALUE!</v>
      </c>
      <c r="F95" s="83" t="e">
        <f t="shared" si="12"/>
        <v>#VALUE!</v>
      </c>
      <c r="G95" s="83" t="e">
        <f t="shared" si="13"/>
        <v>#VALUE!</v>
      </c>
      <c r="H95" s="83" t="e">
        <f>SUM($F$28:$F95)</f>
        <v>#VALUE!</v>
      </c>
      <c r="I95" s="418" t="e">
        <f t="shared" si="9"/>
        <v>#VALUE!</v>
      </c>
    </row>
    <row r="96" spans="1:9">
      <c r="A96" s="82" t="e">
        <f t="shared" si="14"/>
        <v>#VALUE!</v>
      </c>
      <c r="B96" s="79" t="e">
        <f t="shared" si="8"/>
        <v>#VALUE!</v>
      </c>
      <c r="C96" s="83" t="e">
        <f t="shared" si="10"/>
        <v>#VALUE!</v>
      </c>
      <c r="D96" s="83" t="e">
        <f t="shared" si="15"/>
        <v>#VALUE!</v>
      </c>
      <c r="E96" s="83" t="e">
        <f t="shared" si="11"/>
        <v>#VALUE!</v>
      </c>
      <c r="F96" s="83" t="e">
        <f t="shared" si="12"/>
        <v>#VALUE!</v>
      </c>
      <c r="G96" s="83" t="e">
        <f t="shared" si="13"/>
        <v>#VALUE!</v>
      </c>
      <c r="H96" s="83" t="e">
        <f>SUM($F$28:$F96)</f>
        <v>#VALUE!</v>
      </c>
      <c r="I96" s="418" t="e">
        <f t="shared" si="9"/>
        <v>#VALUE!</v>
      </c>
    </row>
    <row r="97" spans="1:9">
      <c r="A97" s="82" t="e">
        <f t="shared" si="14"/>
        <v>#VALUE!</v>
      </c>
      <c r="B97" s="79" t="e">
        <f t="shared" si="8"/>
        <v>#VALUE!</v>
      </c>
      <c r="C97" s="83" t="e">
        <f t="shared" si="10"/>
        <v>#VALUE!</v>
      </c>
      <c r="D97" s="83" t="e">
        <f t="shared" si="15"/>
        <v>#VALUE!</v>
      </c>
      <c r="E97" s="83" t="e">
        <f t="shared" si="11"/>
        <v>#VALUE!</v>
      </c>
      <c r="F97" s="83" t="e">
        <f t="shared" si="12"/>
        <v>#VALUE!</v>
      </c>
      <c r="G97" s="83" t="e">
        <f t="shared" si="13"/>
        <v>#VALUE!</v>
      </c>
      <c r="H97" s="83" t="e">
        <f>SUM($F$28:$F97)</f>
        <v>#VALUE!</v>
      </c>
      <c r="I97" s="418" t="e">
        <f t="shared" si="9"/>
        <v>#VALUE!</v>
      </c>
    </row>
    <row r="98" spans="1:9">
      <c r="A98" s="82" t="e">
        <f t="shared" si="14"/>
        <v>#VALUE!</v>
      </c>
      <c r="B98" s="79" t="e">
        <f t="shared" si="8"/>
        <v>#VALUE!</v>
      </c>
      <c r="C98" s="83" t="e">
        <f t="shared" si="10"/>
        <v>#VALUE!</v>
      </c>
      <c r="D98" s="83" t="e">
        <f t="shared" si="15"/>
        <v>#VALUE!</v>
      </c>
      <c r="E98" s="83" t="e">
        <f t="shared" si="11"/>
        <v>#VALUE!</v>
      </c>
      <c r="F98" s="83" t="e">
        <f t="shared" si="12"/>
        <v>#VALUE!</v>
      </c>
      <c r="G98" s="83" t="e">
        <f t="shared" si="13"/>
        <v>#VALUE!</v>
      </c>
      <c r="H98" s="83" t="e">
        <f>SUM($F$28:$F98)</f>
        <v>#VALUE!</v>
      </c>
      <c r="I98" s="418" t="e">
        <f t="shared" si="9"/>
        <v>#VALUE!</v>
      </c>
    </row>
    <row r="99" spans="1:9">
      <c r="A99" s="82" t="e">
        <f t="shared" si="14"/>
        <v>#VALUE!</v>
      </c>
      <c r="B99" s="79" t="e">
        <f t="shared" si="8"/>
        <v>#VALUE!</v>
      </c>
      <c r="C99" s="83" t="e">
        <f t="shared" si="10"/>
        <v>#VALUE!</v>
      </c>
      <c r="D99" s="83" t="e">
        <f t="shared" si="15"/>
        <v>#VALUE!</v>
      </c>
      <c r="E99" s="83" t="e">
        <f t="shared" si="11"/>
        <v>#VALUE!</v>
      </c>
      <c r="F99" s="83" t="e">
        <f t="shared" si="12"/>
        <v>#VALUE!</v>
      </c>
      <c r="G99" s="83" t="e">
        <f t="shared" si="13"/>
        <v>#VALUE!</v>
      </c>
      <c r="H99" s="83" t="e">
        <f>SUM($F$28:$F99)</f>
        <v>#VALUE!</v>
      </c>
      <c r="I99" s="418" t="e">
        <f t="shared" si="9"/>
        <v>#VALUE!</v>
      </c>
    </row>
    <row r="100" spans="1:9">
      <c r="A100" s="82" t="e">
        <f t="shared" si="14"/>
        <v>#VALUE!</v>
      </c>
      <c r="B100" s="79" t="e">
        <f t="shared" si="8"/>
        <v>#VALUE!</v>
      </c>
      <c r="C100" s="83" t="e">
        <f t="shared" si="10"/>
        <v>#VALUE!</v>
      </c>
      <c r="D100" s="83" t="e">
        <f t="shared" si="15"/>
        <v>#VALUE!</v>
      </c>
      <c r="E100" s="83" t="e">
        <f t="shared" si="11"/>
        <v>#VALUE!</v>
      </c>
      <c r="F100" s="83" t="e">
        <f t="shared" si="12"/>
        <v>#VALUE!</v>
      </c>
      <c r="G100" s="83" t="e">
        <f t="shared" si="13"/>
        <v>#VALUE!</v>
      </c>
      <c r="H100" s="83" t="e">
        <f>SUM($F$28:$F100)</f>
        <v>#VALUE!</v>
      </c>
      <c r="I100" s="418" t="e">
        <f t="shared" si="9"/>
        <v>#VALUE!</v>
      </c>
    </row>
    <row r="101" spans="1:9">
      <c r="A101" s="82" t="e">
        <f t="shared" si="14"/>
        <v>#VALUE!</v>
      </c>
      <c r="B101" s="79" t="e">
        <f t="shared" si="8"/>
        <v>#VALUE!</v>
      </c>
      <c r="C101" s="83" t="e">
        <f t="shared" si="10"/>
        <v>#VALUE!</v>
      </c>
      <c r="D101" s="83" t="e">
        <f t="shared" si="15"/>
        <v>#VALUE!</v>
      </c>
      <c r="E101" s="83" t="e">
        <f t="shared" si="11"/>
        <v>#VALUE!</v>
      </c>
      <c r="F101" s="83" t="e">
        <f t="shared" si="12"/>
        <v>#VALUE!</v>
      </c>
      <c r="G101" s="83" t="e">
        <f t="shared" si="13"/>
        <v>#VALUE!</v>
      </c>
      <c r="H101" s="83" t="e">
        <f>SUM($F$28:$F101)</f>
        <v>#VALUE!</v>
      </c>
      <c r="I101" s="418" t="e">
        <f t="shared" si="9"/>
        <v>#VALUE!</v>
      </c>
    </row>
    <row r="102" spans="1:9">
      <c r="A102" s="82" t="e">
        <f t="shared" si="14"/>
        <v>#VALUE!</v>
      </c>
      <c r="B102" s="79" t="e">
        <f t="shared" si="8"/>
        <v>#VALUE!</v>
      </c>
      <c r="C102" s="83" t="e">
        <f t="shared" si="10"/>
        <v>#VALUE!</v>
      </c>
      <c r="D102" s="83" t="e">
        <f t="shared" si="15"/>
        <v>#VALUE!</v>
      </c>
      <c r="E102" s="83" t="e">
        <f t="shared" si="11"/>
        <v>#VALUE!</v>
      </c>
      <c r="F102" s="83" t="e">
        <f t="shared" si="12"/>
        <v>#VALUE!</v>
      </c>
      <c r="G102" s="83" t="e">
        <f t="shared" si="13"/>
        <v>#VALUE!</v>
      </c>
      <c r="H102" s="83" t="e">
        <f>SUM($F$28:$F102)</f>
        <v>#VALUE!</v>
      </c>
      <c r="I102" s="418" t="e">
        <f t="shared" si="9"/>
        <v>#VALUE!</v>
      </c>
    </row>
    <row r="103" spans="1:9">
      <c r="A103" s="82" t="e">
        <f t="shared" si="14"/>
        <v>#VALUE!</v>
      </c>
      <c r="B103" s="79" t="e">
        <f t="shared" si="8"/>
        <v>#VALUE!</v>
      </c>
      <c r="C103" s="83" t="e">
        <f t="shared" si="10"/>
        <v>#VALUE!</v>
      </c>
      <c r="D103" s="83" t="e">
        <f t="shared" si="15"/>
        <v>#VALUE!</v>
      </c>
      <c r="E103" s="83" t="e">
        <f t="shared" si="11"/>
        <v>#VALUE!</v>
      </c>
      <c r="F103" s="83" t="e">
        <f t="shared" si="12"/>
        <v>#VALUE!</v>
      </c>
      <c r="G103" s="83" t="e">
        <f t="shared" si="13"/>
        <v>#VALUE!</v>
      </c>
      <c r="H103" s="83" t="e">
        <f>SUM($F$28:$F103)</f>
        <v>#VALUE!</v>
      </c>
      <c r="I103" s="418" t="e">
        <f t="shared" si="9"/>
        <v>#VALUE!</v>
      </c>
    </row>
    <row r="104" spans="1:9">
      <c r="A104" s="82" t="e">
        <f t="shared" si="14"/>
        <v>#VALUE!</v>
      </c>
      <c r="B104" s="79" t="e">
        <f t="shared" si="8"/>
        <v>#VALUE!</v>
      </c>
      <c r="C104" s="83" t="e">
        <f t="shared" si="10"/>
        <v>#VALUE!</v>
      </c>
      <c r="D104" s="83" t="e">
        <f t="shared" si="15"/>
        <v>#VALUE!</v>
      </c>
      <c r="E104" s="83" t="e">
        <f t="shared" si="11"/>
        <v>#VALUE!</v>
      </c>
      <c r="F104" s="83" t="e">
        <f t="shared" si="12"/>
        <v>#VALUE!</v>
      </c>
      <c r="G104" s="83" t="e">
        <f t="shared" si="13"/>
        <v>#VALUE!</v>
      </c>
      <c r="H104" s="83" t="e">
        <f>SUM($F$28:$F104)</f>
        <v>#VALUE!</v>
      </c>
      <c r="I104" s="418" t="e">
        <f t="shared" si="9"/>
        <v>#VALUE!</v>
      </c>
    </row>
    <row r="105" spans="1:9">
      <c r="A105" s="82" t="e">
        <f t="shared" si="14"/>
        <v>#VALUE!</v>
      </c>
      <c r="B105" s="79" t="e">
        <f t="shared" si="8"/>
        <v>#VALUE!</v>
      </c>
      <c r="C105" s="83" t="e">
        <f t="shared" si="10"/>
        <v>#VALUE!</v>
      </c>
      <c r="D105" s="83" t="e">
        <f t="shared" si="15"/>
        <v>#VALUE!</v>
      </c>
      <c r="E105" s="83" t="e">
        <f t="shared" si="11"/>
        <v>#VALUE!</v>
      </c>
      <c r="F105" s="83" t="e">
        <f t="shared" si="12"/>
        <v>#VALUE!</v>
      </c>
      <c r="G105" s="83" t="e">
        <f t="shared" si="13"/>
        <v>#VALUE!</v>
      </c>
      <c r="H105" s="83" t="e">
        <f>SUM($F$28:$F105)</f>
        <v>#VALUE!</v>
      </c>
      <c r="I105" s="418" t="e">
        <f t="shared" si="9"/>
        <v>#VALUE!</v>
      </c>
    </row>
    <row r="106" spans="1:9">
      <c r="A106" s="82" t="e">
        <f t="shared" si="14"/>
        <v>#VALUE!</v>
      </c>
      <c r="B106" s="79" t="e">
        <f t="shared" si="8"/>
        <v>#VALUE!</v>
      </c>
      <c r="C106" s="83" t="e">
        <f t="shared" si="10"/>
        <v>#VALUE!</v>
      </c>
      <c r="D106" s="83" t="e">
        <f t="shared" si="15"/>
        <v>#VALUE!</v>
      </c>
      <c r="E106" s="83" t="e">
        <f t="shared" si="11"/>
        <v>#VALUE!</v>
      </c>
      <c r="F106" s="83" t="e">
        <f t="shared" si="12"/>
        <v>#VALUE!</v>
      </c>
      <c r="G106" s="83" t="e">
        <f t="shared" si="13"/>
        <v>#VALUE!</v>
      </c>
      <c r="H106" s="83" t="e">
        <f>SUM($F$28:$F106)</f>
        <v>#VALUE!</v>
      </c>
      <c r="I106" s="418" t="e">
        <f t="shared" si="9"/>
        <v>#VALUE!</v>
      </c>
    </row>
    <row r="107" spans="1:9">
      <c r="A107" s="82" t="e">
        <f t="shared" si="14"/>
        <v>#VALUE!</v>
      </c>
      <c r="B107" s="79" t="e">
        <f t="shared" si="8"/>
        <v>#VALUE!</v>
      </c>
      <c r="C107" s="83" t="e">
        <f t="shared" si="10"/>
        <v>#VALUE!</v>
      </c>
      <c r="D107" s="83" t="e">
        <f t="shared" si="15"/>
        <v>#VALUE!</v>
      </c>
      <c r="E107" s="83" t="e">
        <f t="shared" si="11"/>
        <v>#VALUE!</v>
      </c>
      <c r="F107" s="83" t="e">
        <f t="shared" si="12"/>
        <v>#VALUE!</v>
      </c>
      <c r="G107" s="83" t="e">
        <f t="shared" si="13"/>
        <v>#VALUE!</v>
      </c>
      <c r="H107" s="83" t="e">
        <f>SUM($F$28:$F107)</f>
        <v>#VALUE!</v>
      </c>
      <c r="I107" s="418" t="e">
        <f t="shared" si="9"/>
        <v>#VALUE!</v>
      </c>
    </row>
    <row r="108" spans="1:9">
      <c r="A108" s="82" t="e">
        <f t="shared" si="14"/>
        <v>#VALUE!</v>
      </c>
      <c r="B108" s="79" t="e">
        <f t="shared" si="8"/>
        <v>#VALUE!</v>
      </c>
      <c r="C108" s="83" t="e">
        <f t="shared" si="10"/>
        <v>#VALUE!</v>
      </c>
      <c r="D108" s="83" t="e">
        <f t="shared" si="15"/>
        <v>#VALUE!</v>
      </c>
      <c r="E108" s="83" t="e">
        <f t="shared" si="11"/>
        <v>#VALUE!</v>
      </c>
      <c r="F108" s="83" t="e">
        <f t="shared" si="12"/>
        <v>#VALUE!</v>
      </c>
      <c r="G108" s="83" t="e">
        <f t="shared" si="13"/>
        <v>#VALUE!</v>
      </c>
      <c r="H108" s="83" t="e">
        <f>SUM($F$28:$F108)</f>
        <v>#VALUE!</v>
      </c>
      <c r="I108" s="418" t="e">
        <f t="shared" si="9"/>
        <v>#VALUE!</v>
      </c>
    </row>
    <row r="109" spans="1:9">
      <c r="A109" s="82" t="e">
        <f t="shared" si="14"/>
        <v>#VALUE!</v>
      </c>
      <c r="B109" s="79" t="e">
        <f t="shared" si="8"/>
        <v>#VALUE!</v>
      </c>
      <c r="C109" s="83" t="e">
        <f t="shared" si="10"/>
        <v>#VALUE!</v>
      </c>
      <c r="D109" s="83" t="e">
        <f t="shared" si="15"/>
        <v>#VALUE!</v>
      </c>
      <c r="E109" s="83" t="e">
        <f t="shared" si="11"/>
        <v>#VALUE!</v>
      </c>
      <c r="F109" s="83" t="e">
        <f t="shared" si="12"/>
        <v>#VALUE!</v>
      </c>
      <c r="G109" s="83" t="e">
        <f t="shared" si="13"/>
        <v>#VALUE!</v>
      </c>
      <c r="H109" s="83" t="e">
        <f>SUM($F$28:$F109)</f>
        <v>#VALUE!</v>
      </c>
      <c r="I109" s="418" t="e">
        <f t="shared" si="9"/>
        <v>#VALUE!</v>
      </c>
    </row>
    <row r="110" spans="1:9">
      <c r="A110" s="82" t="e">
        <f t="shared" si="14"/>
        <v>#VALUE!</v>
      </c>
      <c r="B110" s="79" t="e">
        <f t="shared" si="8"/>
        <v>#VALUE!</v>
      </c>
      <c r="C110" s="83" t="e">
        <f t="shared" si="10"/>
        <v>#VALUE!</v>
      </c>
      <c r="D110" s="83" t="e">
        <f t="shared" si="15"/>
        <v>#VALUE!</v>
      </c>
      <c r="E110" s="83" t="e">
        <f t="shared" si="11"/>
        <v>#VALUE!</v>
      </c>
      <c r="F110" s="83" t="e">
        <f t="shared" si="12"/>
        <v>#VALUE!</v>
      </c>
      <c r="G110" s="83" t="e">
        <f t="shared" si="13"/>
        <v>#VALUE!</v>
      </c>
      <c r="H110" s="83" t="e">
        <f>SUM($F$28:$F110)</f>
        <v>#VALUE!</v>
      </c>
      <c r="I110" s="418" t="e">
        <f t="shared" si="9"/>
        <v>#VALUE!</v>
      </c>
    </row>
    <row r="111" spans="1:9">
      <c r="A111" s="82" t="e">
        <f t="shared" si="14"/>
        <v>#VALUE!</v>
      </c>
      <c r="B111" s="79" t="e">
        <f t="shared" si="8"/>
        <v>#VALUE!</v>
      </c>
      <c r="C111" s="83" t="e">
        <f t="shared" si="10"/>
        <v>#VALUE!</v>
      </c>
      <c r="D111" s="83" t="e">
        <f t="shared" si="15"/>
        <v>#VALUE!</v>
      </c>
      <c r="E111" s="83" t="e">
        <f t="shared" si="11"/>
        <v>#VALUE!</v>
      </c>
      <c r="F111" s="83" t="e">
        <f t="shared" si="12"/>
        <v>#VALUE!</v>
      </c>
      <c r="G111" s="83" t="e">
        <f t="shared" si="13"/>
        <v>#VALUE!</v>
      </c>
      <c r="H111" s="83" t="e">
        <f>SUM($F$28:$F111)</f>
        <v>#VALUE!</v>
      </c>
      <c r="I111" s="418" t="e">
        <f t="shared" si="9"/>
        <v>#VALUE!</v>
      </c>
    </row>
    <row r="112" spans="1:9">
      <c r="A112" s="82" t="e">
        <f t="shared" si="14"/>
        <v>#VALUE!</v>
      </c>
      <c r="B112" s="79" t="e">
        <f t="shared" si="8"/>
        <v>#VALUE!</v>
      </c>
      <c r="C112" s="83" t="e">
        <f t="shared" si="10"/>
        <v>#VALUE!</v>
      </c>
      <c r="D112" s="83" t="e">
        <f t="shared" si="15"/>
        <v>#VALUE!</v>
      </c>
      <c r="E112" s="83" t="e">
        <f t="shared" si="11"/>
        <v>#VALUE!</v>
      </c>
      <c r="F112" s="83" t="e">
        <f t="shared" si="12"/>
        <v>#VALUE!</v>
      </c>
      <c r="G112" s="83" t="e">
        <f t="shared" si="13"/>
        <v>#VALUE!</v>
      </c>
      <c r="H112" s="83" t="e">
        <f>SUM($F$28:$F112)</f>
        <v>#VALUE!</v>
      </c>
      <c r="I112" s="418" t="e">
        <f t="shared" si="9"/>
        <v>#VALUE!</v>
      </c>
    </row>
    <row r="113" spans="1:9">
      <c r="A113" s="82" t="e">
        <f t="shared" si="14"/>
        <v>#VALUE!</v>
      </c>
      <c r="B113" s="79" t="e">
        <f t="shared" si="8"/>
        <v>#VALUE!</v>
      </c>
      <c r="C113" s="83" t="e">
        <f t="shared" si="10"/>
        <v>#VALUE!</v>
      </c>
      <c r="D113" s="83" t="e">
        <f t="shared" si="15"/>
        <v>#VALUE!</v>
      </c>
      <c r="E113" s="83" t="e">
        <f t="shared" si="11"/>
        <v>#VALUE!</v>
      </c>
      <c r="F113" s="83" t="e">
        <f t="shared" si="12"/>
        <v>#VALUE!</v>
      </c>
      <c r="G113" s="83" t="e">
        <f t="shared" si="13"/>
        <v>#VALUE!</v>
      </c>
      <c r="H113" s="83" t="e">
        <f>SUM($F$28:$F113)</f>
        <v>#VALUE!</v>
      </c>
      <c r="I113" s="418" t="e">
        <f t="shared" si="9"/>
        <v>#VALUE!</v>
      </c>
    </row>
    <row r="114" spans="1:9">
      <c r="A114" s="82" t="e">
        <f t="shared" si="14"/>
        <v>#VALUE!</v>
      </c>
      <c r="B114" s="79" t="e">
        <f t="shared" si="8"/>
        <v>#VALUE!</v>
      </c>
      <c r="C114" s="83" t="e">
        <f t="shared" si="10"/>
        <v>#VALUE!</v>
      </c>
      <c r="D114" s="83" t="e">
        <f t="shared" si="15"/>
        <v>#VALUE!</v>
      </c>
      <c r="E114" s="83" t="e">
        <f t="shared" si="11"/>
        <v>#VALUE!</v>
      </c>
      <c r="F114" s="83" t="e">
        <f t="shared" si="12"/>
        <v>#VALUE!</v>
      </c>
      <c r="G114" s="83" t="e">
        <f t="shared" si="13"/>
        <v>#VALUE!</v>
      </c>
      <c r="H114" s="83" t="e">
        <f>SUM($F$28:$F114)</f>
        <v>#VALUE!</v>
      </c>
      <c r="I114" s="418" t="e">
        <f t="shared" si="9"/>
        <v>#VALUE!</v>
      </c>
    </row>
    <row r="115" spans="1:9">
      <c r="A115" s="82" t="e">
        <f t="shared" si="14"/>
        <v>#VALUE!</v>
      </c>
      <c r="B115" s="79" t="e">
        <f t="shared" si="8"/>
        <v>#VALUE!</v>
      </c>
      <c r="C115" s="83" t="e">
        <f t="shared" si="10"/>
        <v>#VALUE!</v>
      </c>
      <c r="D115" s="83" t="e">
        <f t="shared" si="15"/>
        <v>#VALUE!</v>
      </c>
      <c r="E115" s="83" t="e">
        <f t="shared" si="11"/>
        <v>#VALUE!</v>
      </c>
      <c r="F115" s="83" t="e">
        <f t="shared" si="12"/>
        <v>#VALUE!</v>
      </c>
      <c r="G115" s="83" t="e">
        <f t="shared" si="13"/>
        <v>#VALUE!</v>
      </c>
      <c r="H115" s="83" t="e">
        <f>SUM($F$28:$F115)</f>
        <v>#VALUE!</v>
      </c>
      <c r="I115" s="418" t="e">
        <f t="shared" si="9"/>
        <v>#VALUE!</v>
      </c>
    </row>
    <row r="116" spans="1:9">
      <c r="A116" s="82" t="e">
        <f t="shared" si="14"/>
        <v>#VALUE!</v>
      </c>
      <c r="B116" s="79" t="e">
        <f t="shared" si="8"/>
        <v>#VALUE!</v>
      </c>
      <c r="C116" s="83" t="e">
        <f t="shared" si="10"/>
        <v>#VALUE!</v>
      </c>
      <c r="D116" s="83" t="e">
        <f t="shared" si="15"/>
        <v>#VALUE!</v>
      </c>
      <c r="E116" s="83" t="e">
        <f t="shared" si="11"/>
        <v>#VALUE!</v>
      </c>
      <c r="F116" s="83" t="e">
        <f t="shared" si="12"/>
        <v>#VALUE!</v>
      </c>
      <c r="G116" s="83" t="e">
        <f t="shared" si="13"/>
        <v>#VALUE!</v>
      </c>
      <c r="H116" s="83" t="e">
        <f>SUM($F$28:$F116)</f>
        <v>#VALUE!</v>
      </c>
      <c r="I116" s="418" t="e">
        <f t="shared" si="9"/>
        <v>#VALUE!</v>
      </c>
    </row>
    <row r="117" spans="1:9">
      <c r="A117" s="82" t="e">
        <f t="shared" si="14"/>
        <v>#VALUE!</v>
      </c>
      <c r="B117" s="79" t="e">
        <f t="shared" si="8"/>
        <v>#VALUE!</v>
      </c>
      <c r="C117" s="83" t="e">
        <f t="shared" si="10"/>
        <v>#VALUE!</v>
      </c>
      <c r="D117" s="83" t="e">
        <f t="shared" si="15"/>
        <v>#VALUE!</v>
      </c>
      <c r="E117" s="83" t="e">
        <f t="shared" si="11"/>
        <v>#VALUE!</v>
      </c>
      <c r="F117" s="83" t="e">
        <f t="shared" si="12"/>
        <v>#VALUE!</v>
      </c>
      <c r="G117" s="83" t="e">
        <f t="shared" si="13"/>
        <v>#VALUE!</v>
      </c>
      <c r="H117" s="83" t="e">
        <f>SUM($F$28:$F117)</f>
        <v>#VALUE!</v>
      </c>
      <c r="I117" s="418" t="e">
        <f t="shared" si="9"/>
        <v>#VALUE!</v>
      </c>
    </row>
    <row r="118" spans="1:9">
      <c r="A118" s="82" t="e">
        <f t="shared" si="14"/>
        <v>#VALUE!</v>
      </c>
      <c r="B118" s="79" t="e">
        <f t="shared" si="8"/>
        <v>#VALUE!</v>
      </c>
      <c r="C118" s="83" t="e">
        <f t="shared" si="10"/>
        <v>#VALUE!</v>
      </c>
      <c r="D118" s="83" t="e">
        <f t="shared" si="15"/>
        <v>#VALUE!</v>
      </c>
      <c r="E118" s="83" t="e">
        <f t="shared" si="11"/>
        <v>#VALUE!</v>
      </c>
      <c r="F118" s="83" t="e">
        <f t="shared" si="12"/>
        <v>#VALUE!</v>
      </c>
      <c r="G118" s="83" t="e">
        <f t="shared" si="13"/>
        <v>#VALUE!</v>
      </c>
      <c r="H118" s="83" t="e">
        <f>SUM($F$28:$F118)</f>
        <v>#VALUE!</v>
      </c>
      <c r="I118" s="418" t="e">
        <f t="shared" si="9"/>
        <v>#VALUE!</v>
      </c>
    </row>
    <row r="119" spans="1:9">
      <c r="A119" s="82" t="e">
        <f t="shared" si="14"/>
        <v>#VALUE!</v>
      </c>
      <c r="B119" s="79" t="e">
        <f t="shared" si="8"/>
        <v>#VALUE!</v>
      </c>
      <c r="C119" s="83" t="e">
        <f t="shared" si="10"/>
        <v>#VALUE!</v>
      </c>
      <c r="D119" s="83" t="e">
        <f t="shared" si="15"/>
        <v>#VALUE!</v>
      </c>
      <c r="E119" s="83" t="e">
        <f t="shared" si="11"/>
        <v>#VALUE!</v>
      </c>
      <c r="F119" s="83" t="e">
        <f t="shared" si="12"/>
        <v>#VALUE!</v>
      </c>
      <c r="G119" s="83" t="e">
        <f t="shared" si="13"/>
        <v>#VALUE!</v>
      </c>
      <c r="H119" s="83" t="e">
        <f>SUM($F$28:$F119)</f>
        <v>#VALUE!</v>
      </c>
      <c r="I119" s="418" t="e">
        <f t="shared" si="9"/>
        <v>#VALUE!</v>
      </c>
    </row>
    <row r="120" spans="1:9">
      <c r="A120" s="82" t="e">
        <f t="shared" si="14"/>
        <v>#VALUE!</v>
      </c>
      <c r="B120" s="79" t="e">
        <f t="shared" si="8"/>
        <v>#VALUE!</v>
      </c>
      <c r="C120" s="83" t="e">
        <f t="shared" si="10"/>
        <v>#VALUE!</v>
      </c>
      <c r="D120" s="83" t="e">
        <f t="shared" si="15"/>
        <v>#VALUE!</v>
      </c>
      <c r="E120" s="83" t="e">
        <f t="shared" si="11"/>
        <v>#VALUE!</v>
      </c>
      <c r="F120" s="83" t="e">
        <f t="shared" si="12"/>
        <v>#VALUE!</v>
      </c>
      <c r="G120" s="83" t="e">
        <f t="shared" si="13"/>
        <v>#VALUE!</v>
      </c>
      <c r="H120" s="83" t="e">
        <f>SUM($F$28:$F120)</f>
        <v>#VALUE!</v>
      </c>
      <c r="I120" s="418" t="e">
        <f t="shared" si="9"/>
        <v>#VALUE!</v>
      </c>
    </row>
    <row r="121" spans="1:9">
      <c r="A121" s="82" t="e">
        <f t="shared" si="14"/>
        <v>#VALUE!</v>
      </c>
      <c r="B121" s="79" t="e">
        <f t="shared" si="8"/>
        <v>#VALUE!</v>
      </c>
      <c r="C121" s="83" t="e">
        <f t="shared" si="10"/>
        <v>#VALUE!</v>
      </c>
      <c r="D121" s="83" t="e">
        <f t="shared" si="15"/>
        <v>#VALUE!</v>
      </c>
      <c r="E121" s="83" t="e">
        <f t="shared" si="11"/>
        <v>#VALUE!</v>
      </c>
      <c r="F121" s="83" t="e">
        <f t="shared" si="12"/>
        <v>#VALUE!</v>
      </c>
      <c r="G121" s="83" t="e">
        <f t="shared" si="13"/>
        <v>#VALUE!</v>
      </c>
      <c r="H121" s="83" t="e">
        <f>SUM($F$28:$F121)</f>
        <v>#VALUE!</v>
      </c>
      <c r="I121" s="418" t="e">
        <f t="shared" si="9"/>
        <v>#VALUE!</v>
      </c>
    </row>
    <row r="122" spans="1:9">
      <c r="A122" s="82" t="e">
        <f t="shared" si="14"/>
        <v>#VALUE!</v>
      </c>
      <c r="B122" s="79" t="e">
        <f t="shared" si="8"/>
        <v>#VALUE!</v>
      </c>
      <c r="C122" s="83" t="e">
        <f t="shared" si="10"/>
        <v>#VALUE!</v>
      </c>
      <c r="D122" s="83" t="e">
        <f t="shared" si="15"/>
        <v>#VALUE!</v>
      </c>
      <c r="E122" s="83" t="e">
        <f t="shared" si="11"/>
        <v>#VALUE!</v>
      </c>
      <c r="F122" s="83" t="e">
        <f t="shared" si="12"/>
        <v>#VALUE!</v>
      </c>
      <c r="G122" s="83" t="e">
        <f t="shared" si="13"/>
        <v>#VALUE!</v>
      </c>
      <c r="H122" s="83" t="e">
        <f>SUM($F$28:$F122)</f>
        <v>#VALUE!</v>
      </c>
      <c r="I122" s="418" t="e">
        <f t="shared" si="9"/>
        <v>#VALUE!</v>
      </c>
    </row>
    <row r="123" spans="1:9">
      <c r="A123" s="82" t="e">
        <f t="shared" si="14"/>
        <v>#VALUE!</v>
      </c>
      <c r="B123" s="79" t="e">
        <f t="shared" si="8"/>
        <v>#VALUE!</v>
      </c>
      <c r="C123" s="83" t="e">
        <f t="shared" si="10"/>
        <v>#VALUE!</v>
      </c>
      <c r="D123" s="83" t="e">
        <f t="shared" si="15"/>
        <v>#VALUE!</v>
      </c>
      <c r="E123" s="83" t="e">
        <f t="shared" si="11"/>
        <v>#VALUE!</v>
      </c>
      <c r="F123" s="83" t="e">
        <f t="shared" si="12"/>
        <v>#VALUE!</v>
      </c>
      <c r="G123" s="83" t="e">
        <f t="shared" si="13"/>
        <v>#VALUE!</v>
      </c>
      <c r="H123" s="83" t="e">
        <f>SUM($F$28:$F123)</f>
        <v>#VALUE!</v>
      </c>
      <c r="I123" s="418" t="e">
        <f t="shared" si="9"/>
        <v>#VALUE!</v>
      </c>
    </row>
    <row r="124" spans="1:9">
      <c r="A124" s="82" t="e">
        <f t="shared" si="14"/>
        <v>#VALUE!</v>
      </c>
      <c r="B124" s="79" t="e">
        <f t="shared" si="8"/>
        <v>#VALUE!</v>
      </c>
      <c r="C124" s="83" t="e">
        <f t="shared" si="10"/>
        <v>#VALUE!</v>
      </c>
      <c r="D124" s="83" t="e">
        <f t="shared" si="15"/>
        <v>#VALUE!</v>
      </c>
      <c r="E124" s="83" t="e">
        <f t="shared" si="11"/>
        <v>#VALUE!</v>
      </c>
      <c r="F124" s="83" t="e">
        <f t="shared" si="12"/>
        <v>#VALUE!</v>
      </c>
      <c r="G124" s="83" t="e">
        <f t="shared" si="13"/>
        <v>#VALUE!</v>
      </c>
      <c r="H124" s="83" t="e">
        <f>SUM($F$28:$F124)</f>
        <v>#VALUE!</v>
      </c>
      <c r="I124" s="418" t="e">
        <f t="shared" si="9"/>
        <v>#VALUE!</v>
      </c>
    </row>
    <row r="125" spans="1:9">
      <c r="A125" s="82" t="e">
        <f t="shared" si="14"/>
        <v>#VALUE!</v>
      </c>
      <c r="B125" s="79" t="e">
        <f t="shared" si="8"/>
        <v>#VALUE!</v>
      </c>
      <c r="C125" s="83" t="e">
        <f t="shared" si="10"/>
        <v>#VALUE!</v>
      </c>
      <c r="D125" s="83" t="e">
        <f t="shared" si="15"/>
        <v>#VALUE!</v>
      </c>
      <c r="E125" s="83" t="e">
        <f t="shared" si="11"/>
        <v>#VALUE!</v>
      </c>
      <c r="F125" s="83" t="e">
        <f t="shared" si="12"/>
        <v>#VALUE!</v>
      </c>
      <c r="G125" s="83" t="e">
        <f t="shared" si="13"/>
        <v>#VALUE!</v>
      </c>
      <c r="H125" s="83" t="e">
        <f>SUM($F$28:$F125)</f>
        <v>#VALUE!</v>
      </c>
      <c r="I125" s="418" t="e">
        <f t="shared" si="9"/>
        <v>#VALUE!</v>
      </c>
    </row>
    <row r="126" spans="1:9">
      <c r="A126" s="82" t="e">
        <f t="shared" si="14"/>
        <v>#VALUE!</v>
      </c>
      <c r="B126" s="79" t="e">
        <f t="shared" si="8"/>
        <v>#VALUE!</v>
      </c>
      <c r="C126" s="83" t="e">
        <f t="shared" si="10"/>
        <v>#VALUE!</v>
      </c>
      <c r="D126" s="83" t="e">
        <f t="shared" si="15"/>
        <v>#VALUE!</v>
      </c>
      <c r="E126" s="83" t="e">
        <f t="shared" si="11"/>
        <v>#VALUE!</v>
      </c>
      <c r="F126" s="83" t="e">
        <f t="shared" si="12"/>
        <v>#VALUE!</v>
      </c>
      <c r="G126" s="83" t="e">
        <f t="shared" si="13"/>
        <v>#VALUE!</v>
      </c>
      <c r="H126" s="83" t="e">
        <f>SUM($F$28:$F126)</f>
        <v>#VALUE!</v>
      </c>
      <c r="I126" s="418" t="e">
        <f t="shared" si="9"/>
        <v>#VALUE!</v>
      </c>
    </row>
    <row r="127" spans="1:9">
      <c r="A127" s="82" t="e">
        <f t="shared" si="14"/>
        <v>#VALUE!</v>
      </c>
      <c r="B127" s="79" t="e">
        <f t="shared" si="8"/>
        <v>#VALUE!</v>
      </c>
      <c r="C127" s="83" t="e">
        <f t="shared" si="10"/>
        <v>#VALUE!</v>
      </c>
      <c r="D127" s="83" t="e">
        <f t="shared" si="15"/>
        <v>#VALUE!</v>
      </c>
      <c r="E127" s="83" t="e">
        <f t="shared" si="11"/>
        <v>#VALUE!</v>
      </c>
      <c r="F127" s="83" t="e">
        <f t="shared" si="12"/>
        <v>#VALUE!</v>
      </c>
      <c r="G127" s="83" t="e">
        <f t="shared" si="13"/>
        <v>#VALUE!</v>
      </c>
      <c r="H127" s="83" t="e">
        <f>SUM($F$28:$F127)</f>
        <v>#VALUE!</v>
      </c>
      <c r="I127" s="418" t="e">
        <f t="shared" si="9"/>
        <v>#VALUE!</v>
      </c>
    </row>
    <row r="128" spans="1:9">
      <c r="A128" s="82" t="e">
        <f t="shared" si="14"/>
        <v>#VALUE!</v>
      </c>
      <c r="B128" s="79" t="e">
        <f t="shared" si="8"/>
        <v>#VALUE!</v>
      </c>
      <c r="C128" s="83" t="e">
        <f t="shared" si="10"/>
        <v>#VALUE!</v>
      </c>
      <c r="D128" s="83" t="e">
        <f t="shared" si="15"/>
        <v>#VALUE!</v>
      </c>
      <c r="E128" s="83" t="e">
        <f t="shared" si="11"/>
        <v>#VALUE!</v>
      </c>
      <c r="F128" s="83" t="e">
        <f t="shared" si="12"/>
        <v>#VALUE!</v>
      </c>
      <c r="G128" s="83" t="e">
        <f t="shared" si="13"/>
        <v>#VALUE!</v>
      </c>
      <c r="H128" s="83" t="e">
        <f>SUM($F$28:$F128)</f>
        <v>#VALUE!</v>
      </c>
      <c r="I128" s="418" t="e">
        <f t="shared" si="9"/>
        <v>#VALUE!</v>
      </c>
    </row>
    <row r="129" spans="1:9">
      <c r="A129" s="82" t="e">
        <f t="shared" si="14"/>
        <v>#VALUE!</v>
      </c>
      <c r="B129" s="79" t="e">
        <f t="shared" si="8"/>
        <v>#VALUE!</v>
      </c>
      <c r="C129" s="83" t="e">
        <f t="shared" si="10"/>
        <v>#VALUE!</v>
      </c>
      <c r="D129" s="83" t="e">
        <f t="shared" si="15"/>
        <v>#VALUE!</v>
      </c>
      <c r="E129" s="83" t="e">
        <f t="shared" si="11"/>
        <v>#VALUE!</v>
      </c>
      <c r="F129" s="83" t="e">
        <f t="shared" si="12"/>
        <v>#VALUE!</v>
      </c>
      <c r="G129" s="83" t="e">
        <f t="shared" si="13"/>
        <v>#VALUE!</v>
      </c>
      <c r="H129" s="83" t="e">
        <f>SUM($F$28:$F129)</f>
        <v>#VALUE!</v>
      </c>
      <c r="I129" s="418" t="e">
        <f t="shared" si="9"/>
        <v>#VALUE!</v>
      </c>
    </row>
    <row r="130" spans="1:9">
      <c r="A130" s="82" t="e">
        <f t="shared" si="14"/>
        <v>#VALUE!</v>
      </c>
      <c r="B130" s="79" t="e">
        <f t="shared" si="8"/>
        <v>#VALUE!</v>
      </c>
      <c r="C130" s="83" t="e">
        <f t="shared" si="10"/>
        <v>#VALUE!</v>
      </c>
      <c r="D130" s="83" t="e">
        <f t="shared" si="15"/>
        <v>#VALUE!</v>
      </c>
      <c r="E130" s="83" t="e">
        <f t="shared" si="11"/>
        <v>#VALUE!</v>
      </c>
      <c r="F130" s="83" t="e">
        <f t="shared" si="12"/>
        <v>#VALUE!</v>
      </c>
      <c r="G130" s="83" t="e">
        <f t="shared" si="13"/>
        <v>#VALUE!</v>
      </c>
      <c r="H130" s="83" t="e">
        <f>SUM($F$28:$F130)</f>
        <v>#VALUE!</v>
      </c>
      <c r="I130" s="418" t="e">
        <f t="shared" si="9"/>
        <v>#VALUE!</v>
      </c>
    </row>
    <row r="131" spans="1:9">
      <c r="A131" s="82" t="e">
        <f t="shared" si="14"/>
        <v>#VALUE!</v>
      </c>
      <c r="B131" s="79" t="e">
        <f t="shared" si="8"/>
        <v>#VALUE!</v>
      </c>
      <c r="C131" s="83" t="e">
        <f t="shared" si="10"/>
        <v>#VALUE!</v>
      </c>
      <c r="D131" s="83" t="e">
        <f t="shared" si="15"/>
        <v>#VALUE!</v>
      </c>
      <c r="E131" s="83" t="e">
        <f t="shared" si="11"/>
        <v>#VALUE!</v>
      </c>
      <c r="F131" s="83" t="e">
        <f t="shared" si="12"/>
        <v>#VALUE!</v>
      </c>
      <c r="G131" s="83" t="e">
        <f t="shared" si="13"/>
        <v>#VALUE!</v>
      </c>
      <c r="H131" s="83" t="e">
        <f>SUM($F$28:$F131)</f>
        <v>#VALUE!</v>
      </c>
      <c r="I131" s="418" t="e">
        <f t="shared" si="9"/>
        <v>#VALUE!</v>
      </c>
    </row>
    <row r="132" spans="1:9">
      <c r="A132" s="82" t="e">
        <f t="shared" si="14"/>
        <v>#VALUE!</v>
      </c>
      <c r="B132" s="79" t="e">
        <f t="shared" si="8"/>
        <v>#VALUE!</v>
      </c>
      <c r="C132" s="83" t="e">
        <f t="shared" si="10"/>
        <v>#VALUE!</v>
      </c>
      <c r="D132" s="83" t="e">
        <f t="shared" si="15"/>
        <v>#VALUE!</v>
      </c>
      <c r="E132" s="83" t="e">
        <f t="shared" si="11"/>
        <v>#VALUE!</v>
      </c>
      <c r="F132" s="83" t="e">
        <f t="shared" si="12"/>
        <v>#VALUE!</v>
      </c>
      <c r="G132" s="83" t="e">
        <f t="shared" si="13"/>
        <v>#VALUE!</v>
      </c>
      <c r="H132" s="83" t="e">
        <f>SUM($F$28:$F132)</f>
        <v>#VALUE!</v>
      </c>
      <c r="I132" s="418" t="e">
        <f t="shared" si="9"/>
        <v>#VALUE!</v>
      </c>
    </row>
    <row r="133" spans="1:9">
      <c r="A133" s="82" t="e">
        <f t="shared" si="14"/>
        <v>#VALUE!</v>
      </c>
      <c r="B133" s="79" t="e">
        <f t="shared" si="8"/>
        <v>#VALUE!</v>
      </c>
      <c r="C133" s="83" t="e">
        <f t="shared" si="10"/>
        <v>#VALUE!</v>
      </c>
      <c r="D133" s="83" t="e">
        <f t="shared" si="15"/>
        <v>#VALUE!</v>
      </c>
      <c r="E133" s="83" t="e">
        <f t="shared" si="11"/>
        <v>#VALUE!</v>
      </c>
      <c r="F133" s="83" t="e">
        <f t="shared" si="12"/>
        <v>#VALUE!</v>
      </c>
      <c r="G133" s="83" t="e">
        <f t="shared" si="13"/>
        <v>#VALUE!</v>
      </c>
      <c r="H133" s="83" t="e">
        <f>SUM($F$28:$F133)</f>
        <v>#VALUE!</v>
      </c>
      <c r="I133" s="418" t="e">
        <f t="shared" si="9"/>
        <v>#VALUE!</v>
      </c>
    </row>
    <row r="134" spans="1:9">
      <c r="A134" s="82" t="e">
        <f t="shared" si="14"/>
        <v>#VALUE!</v>
      </c>
      <c r="B134" s="79" t="e">
        <f t="shared" si="8"/>
        <v>#VALUE!</v>
      </c>
      <c r="C134" s="83" t="e">
        <f t="shared" si="10"/>
        <v>#VALUE!</v>
      </c>
      <c r="D134" s="83" t="e">
        <f t="shared" si="15"/>
        <v>#VALUE!</v>
      </c>
      <c r="E134" s="83" t="e">
        <f t="shared" si="11"/>
        <v>#VALUE!</v>
      </c>
      <c r="F134" s="83" t="e">
        <f t="shared" si="12"/>
        <v>#VALUE!</v>
      </c>
      <c r="G134" s="83" t="e">
        <f t="shared" si="13"/>
        <v>#VALUE!</v>
      </c>
      <c r="H134" s="83" t="e">
        <f>SUM($F$28:$F134)</f>
        <v>#VALUE!</v>
      </c>
      <c r="I134" s="418" t="e">
        <f t="shared" si="9"/>
        <v>#VALUE!</v>
      </c>
    </row>
    <row r="135" spans="1:9">
      <c r="A135" s="82" t="e">
        <f t="shared" si="14"/>
        <v>#VALUE!</v>
      </c>
      <c r="B135" s="79" t="e">
        <f t="shared" si="8"/>
        <v>#VALUE!</v>
      </c>
      <c r="C135" s="83" t="e">
        <f t="shared" si="10"/>
        <v>#VALUE!</v>
      </c>
      <c r="D135" s="83" t="e">
        <f t="shared" si="15"/>
        <v>#VALUE!</v>
      </c>
      <c r="E135" s="83" t="e">
        <f t="shared" si="11"/>
        <v>#VALUE!</v>
      </c>
      <c r="F135" s="83" t="e">
        <f t="shared" si="12"/>
        <v>#VALUE!</v>
      </c>
      <c r="G135" s="83" t="e">
        <f t="shared" si="13"/>
        <v>#VALUE!</v>
      </c>
      <c r="H135" s="83" t="e">
        <f>SUM($F$28:$F135)</f>
        <v>#VALUE!</v>
      </c>
      <c r="I135" s="418" t="e">
        <f t="shared" si="9"/>
        <v>#VALUE!</v>
      </c>
    </row>
    <row r="136" spans="1:9">
      <c r="A136" s="82" t="e">
        <f t="shared" si="14"/>
        <v>#VALUE!</v>
      </c>
      <c r="B136" s="79" t="e">
        <f t="shared" si="8"/>
        <v>#VALUE!</v>
      </c>
      <c r="C136" s="83" t="e">
        <f t="shared" si="10"/>
        <v>#VALUE!</v>
      </c>
      <c r="D136" s="83" t="e">
        <f t="shared" si="15"/>
        <v>#VALUE!</v>
      </c>
      <c r="E136" s="83" t="e">
        <f t="shared" si="11"/>
        <v>#VALUE!</v>
      </c>
      <c r="F136" s="83" t="e">
        <f t="shared" si="12"/>
        <v>#VALUE!</v>
      </c>
      <c r="G136" s="83" t="e">
        <f t="shared" si="13"/>
        <v>#VALUE!</v>
      </c>
      <c r="H136" s="83" t="e">
        <f>SUM($F$28:$F136)</f>
        <v>#VALUE!</v>
      </c>
      <c r="I136" s="418" t="e">
        <f t="shared" si="9"/>
        <v>#VALUE!</v>
      </c>
    </row>
    <row r="137" spans="1:9">
      <c r="A137" s="82" t="e">
        <f t="shared" si="14"/>
        <v>#VALUE!</v>
      </c>
      <c r="B137" s="79" t="e">
        <f t="shared" si="8"/>
        <v>#VALUE!</v>
      </c>
      <c r="C137" s="83" t="e">
        <f t="shared" si="10"/>
        <v>#VALUE!</v>
      </c>
      <c r="D137" s="83" t="e">
        <f t="shared" si="15"/>
        <v>#VALUE!</v>
      </c>
      <c r="E137" s="83" t="e">
        <f t="shared" si="11"/>
        <v>#VALUE!</v>
      </c>
      <c r="F137" s="83" t="e">
        <f t="shared" si="12"/>
        <v>#VALUE!</v>
      </c>
      <c r="G137" s="83" t="e">
        <f t="shared" si="13"/>
        <v>#VALUE!</v>
      </c>
      <c r="H137" s="83" t="e">
        <f>SUM($F$28:$F137)</f>
        <v>#VALUE!</v>
      </c>
      <c r="I137" s="418" t="e">
        <f t="shared" si="9"/>
        <v>#VALUE!</v>
      </c>
    </row>
    <row r="138" spans="1:9">
      <c r="A138" s="82" t="e">
        <f t="shared" si="14"/>
        <v>#VALUE!</v>
      </c>
      <c r="B138" s="79" t="e">
        <f t="shared" si="8"/>
        <v>#VALUE!</v>
      </c>
      <c r="C138" s="83" t="e">
        <f t="shared" si="10"/>
        <v>#VALUE!</v>
      </c>
      <c r="D138" s="83" t="e">
        <f t="shared" si="15"/>
        <v>#VALUE!</v>
      </c>
      <c r="E138" s="83" t="e">
        <f t="shared" si="11"/>
        <v>#VALUE!</v>
      </c>
      <c r="F138" s="83" t="e">
        <f t="shared" si="12"/>
        <v>#VALUE!</v>
      </c>
      <c r="G138" s="83" t="e">
        <f t="shared" si="13"/>
        <v>#VALUE!</v>
      </c>
      <c r="H138" s="83" t="e">
        <f>SUM($F$28:$F138)</f>
        <v>#VALUE!</v>
      </c>
      <c r="I138" s="418" t="e">
        <f t="shared" si="9"/>
        <v>#VALUE!</v>
      </c>
    </row>
    <row r="139" spans="1:9">
      <c r="A139" s="82" t="e">
        <f t="shared" si="14"/>
        <v>#VALUE!</v>
      </c>
      <c r="B139" s="79" t="e">
        <f t="shared" si="8"/>
        <v>#VALUE!</v>
      </c>
      <c r="C139" s="83" t="e">
        <f t="shared" si="10"/>
        <v>#VALUE!</v>
      </c>
      <c r="D139" s="83" t="e">
        <f t="shared" si="15"/>
        <v>#VALUE!</v>
      </c>
      <c r="E139" s="83" t="e">
        <f t="shared" si="11"/>
        <v>#VALUE!</v>
      </c>
      <c r="F139" s="83" t="e">
        <f t="shared" si="12"/>
        <v>#VALUE!</v>
      </c>
      <c r="G139" s="83" t="e">
        <f t="shared" si="13"/>
        <v>#VALUE!</v>
      </c>
      <c r="H139" s="83" t="e">
        <f>SUM($F$28:$F139)</f>
        <v>#VALUE!</v>
      </c>
      <c r="I139" s="418" t="e">
        <f t="shared" si="9"/>
        <v>#VALUE!</v>
      </c>
    </row>
    <row r="140" spans="1:9">
      <c r="A140" s="82" t="e">
        <f t="shared" si="14"/>
        <v>#VALUE!</v>
      </c>
      <c r="B140" s="79" t="e">
        <f t="shared" si="8"/>
        <v>#VALUE!</v>
      </c>
      <c r="C140" s="83" t="e">
        <f t="shared" si="10"/>
        <v>#VALUE!</v>
      </c>
      <c r="D140" s="83" t="e">
        <f t="shared" si="15"/>
        <v>#VALUE!</v>
      </c>
      <c r="E140" s="83" t="e">
        <f t="shared" si="11"/>
        <v>#VALUE!</v>
      </c>
      <c r="F140" s="83" t="e">
        <f t="shared" si="12"/>
        <v>#VALUE!</v>
      </c>
      <c r="G140" s="83" t="e">
        <f t="shared" si="13"/>
        <v>#VALUE!</v>
      </c>
      <c r="H140" s="83" t="e">
        <f>SUM($F$28:$F140)</f>
        <v>#VALUE!</v>
      </c>
      <c r="I140" s="418" t="e">
        <f t="shared" si="9"/>
        <v>#VALUE!</v>
      </c>
    </row>
    <row r="141" spans="1:9">
      <c r="A141" s="82" t="e">
        <f t="shared" si="14"/>
        <v>#VALUE!</v>
      </c>
      <c r="B141" s="79" t="e">
        <f t="shared" si="8"/>
        <v>#VALUE!</v>
      </c>
      <c r="C141" s="83" t="e">
        <f t="shared" si="10"/>
        <v>#VALUE!</v>
      </c>
      <c r="D141" s="83" t="e">
        <f t="shared" si="15"/>
        <v>#VALUE!</v>
      </c>
      <c r="E141" s="83" t="e">
        <f t="shared" si="11"/>
        <v>#VALUE!</v>
      </c>
      <c r="F141" s="83" t="e">
        <f t="shared" si="12"/>
        <v>#VALUE!</v>
      </c>
      <c r="G141" s="83" t="e">
        <f t="shared" si="13"/>
        <v>#VALUE!</v>
      </c>
      <c r="H141" s="83" t="e">
        <f>SUM($F$28:$F141)</f>
        <v>#VALUE!</v>
      </c>
      <c r="I141" s="418" t="e">
        <f t="shared" si="9"/>
        <v>#VALUE!</v>
      </c>
    </row>
    <row r="142" spans="1:9">
      <c r="A142" s="82" t="e">
        <f t="shared" si="14"/>
        <v>#VALUE!</v>
      </c>
      <c r="B142" s="79" t="e">
        <f t="shared" si="8"/>
        <v>#VALUE!</v>
      </c>
      <c r="C142" s="83" t="e">
        <f t="shared" si="10"/>
        <v>#VALUE!</v>
      </c>
      <c r="D142" s="83" t="e">
        <f t="shared" si="15"/>
        <v>#VALUE!</v>
      </c>
      <c r="E142" s="83" t="e">
        <f t="shared" si="11"/>
        <v>#VALUE!</v>
      </c>
      <c r="F142" s="83" t="e">
        <f t="shared" si="12"/>
        <v>#VALUE!</v>
      </c>
      <c r="G142" s="83" t="e">
        <f t="shared" si="13"/>
        <v>#VALUE!</v>
      </c>
      <c r="H142" s="83" t="e">
        <f>SUM($F$28:$F142)</f>
        <v>#VALUE!</v>
      </c>
      <c r="I142" s="418" t="e">
        <f t="shared" si="9"/>
        <v>#VALUE!</v>
      </c>
    </row>
    <row r="143" spans="1:9">
      <c r="A143" s="82" t="e">
        <f t="shared" si="14"/>
        <v>#VALUE!</v>
      </c>
      <c r="B143" s="79" t="e">
        <f t="shared" si="8"/>
        <v>#VALUE!</v>
      </c>
      <c r="C143" s="83" t="e">
        <f t="shared" si="10"/>
        <v>#VALUE!</v>
      </c>
      <c r="D143" s="83" t="e">
        <f t="shared" si="15"/>
        <v>#VALUE!</v>
      </c>
      <c r="E143" s="83" t="e">
        <f t="shared" si="11"/>
        <v>#VALUE!</v>
      </c>
      <c r="F143" s="83" t="e">
        <f t="shared" si="12"/>
        <v>#VALUE!</v>
      </c>
      <c r="G143" s="83" t="e">
        <f t="shared" si="13"/>
        <v>#VALUE!</v>
      </c>
      <c r="H143" s="83" t="e">
        <f>SUM($F$28:$F143)</f>
        <v>#VALUE!</v>
      </c>
      <c r="I143" s="418" t="e">
        <f t="shared" si="9"/>
        <v>#VALUE!</v>
      </c>
    </row>
    <row r="144" spans="1:9">
      <c r="A144" s="82" t="e">
        <f t="shared" si="14"/>
        <v>#VALUE!</v>
      </c>
      <c r="B144" s="79" t="e">
        <f t="shared" si="8"/>
        <v>#VALUE!</v>
      </c>
      <c r="C144" s="83" t="e">
        <f t="shared" si="10"/>
        <v>#VALUE!</v>
      </c>
      <c r="D144" s="83" t="e">
        <f t="shared" si="15"/>
        <v>#VALUE!</v>
      </c>
      <c r="E144" s="83" t="e">
        <f t="shared" si="11"/>
        <v>#VALUE!</v>
      </c>
      <c r="F144" s="83" t="e">
        <f t="shared" si="12"/>
        <v>#VALUE!</v>
      </c>
      <c r="G144" s="83" t="e">
        <f t="shared" si="13"/>
        <v>#VALUE!</v>
      </c>
      <c r="H144" s="83" t="e">
        <f>SUM($F$28:$F144)</f>
        <v>#VALUE!</v>
      </c>
      <c r="I144" s="418" t="e">
        <f t="shared" si="9"/>
        <v>#VALUE!</v>
      </c>
    </row>
    <row r="145" spans="1:9">
      <c r="A145" s="82" t="e">
        <f t="shared" si="14"/>
        <v>#VALUE!</v>
      </c>
      <c r="B145" s="79" t="e">
        <f t="shared" si="8"/>
        <v>#VALUE!</v>
      </c>
      <c r="C145" s="83" t="e">
        <f t="shared" si="10"/>
        <v>#VALUE!</v>
      </c>
      <c r="D145" s="83" t="e">
        <f t="shared" si="15"/>
        <v>#VALUE!</v>
      </c>
      <c r="E145" s="83" t="e">
        <f t="shared" si="11"/>
        <v>#VALUE!</v>
      </c>
      <c r="F145" s="83" t="e">
        <f t="shared" si="12"/>
        <v>#VALUE!</v>
      </c>
      <c r="G145" s="83" t="e">
        <f t="shared" si="13"/>
        <v>#VALUE!</v>
      </c>
      <c r="H145" s="83" t="e">
        <f>SUM($F$28:$F145)</f>
        <v>#VALUE!</v>
      </c>
      <c r="I145" s="418" t="e">
        <f t="shared" si="9"/>
        <v>#VALUE!</v>
      </c>
    </row>
    <row r="146" spans="1:9">
      <c r="A146" s="82" t="e">
        <f t="shared" si="14"/>
        <v>#VALUE!</v>
      </c>
      <c r="B146" s="79" t="e">
        <f t="shared" si="8"/>
        <v>#VALUE!</v>
      </c>
      <c r="C146" s="83" t="e">
        <f t="shared" si="10"/>
        <v>#VALUE!</v>
      </c>
      <c r="D146" s="83" t="e">
        <f t="shared" si="15"/>
        <v>#VALUE!</v>
      </c>
      <c r="E146" s="83" t="e">
        <f t="shared" si="11"/>
        <v>#VALUE!</v>
      </c>
      <c r="F146" s="83" t="e">
        <f t="shared" si="12"/>
        <v>#VALUE!</v>
      </c>
      <c r="G146" s="83" t="e">
        <f t="shared" si="13"/>
        <v>#VALUE!</v>
      </c>
      <c r="H146" s="83" t="e">
        <f>SUM($F$28:$F146)</f>
        <v>#VALUE!</v>
      </c>
      <c r="I146" s="418" t="e">
        <f t="shared" si="9"/>
        <v>#VALUE!</v>
      </c>
    </row>
    <row r="147" spans="1:9">
      <c r="A147" s="82" t="e">
        <f t="shared" si="14"/>
        <v>#VALUE!</v>
      </c>
      <c r="B147" s="79" t="e">
        <f t="shared" si="8"/>
        <v>#VALUE!</v>
      </c>
      <c r="C147" s="83" t="e">
        <f t="shared" si="10"/>
        <v>#VALUE!</v>
      </c>
      <c r="D147" s="83" t="e">
        <f t="shared" si="15"/>
        <v>#VALUE!</v>
      </c>
      <c r="E147" s="83" t="e">
        <f t="shared" si="11"/>
        <v>#VALUE!</v>
      </c>
      <c r="F147" s="83" t="e">
        <f t="shared" si="12"/>
        <v>#VALUE!</v>
      </c>
      <c r="G147" s="83" t="e">
        <f t="shared" si="13"/>
        <v>#VALUE!</v>
      </c>
      <c r="H147" s="83" t="e">
        <f>SUM($F$28:$F147)</f>
        <v>#VALUE!</v>
      </c>
      <c r="I147" s="418" t="e">
        <f t="shared" si="9"/>
        <v>#VALUE!</v>
      </c>
    </row>
    <row r="148" spans="1:9">
      <c r="A148" s="82" t="e">
        <f t="shared" si="14"/>
        <v>#VALUE!</v>
      </c>
      <c r="B148" s="79" t="e">
        <f t="shared" si="8"/>
        <v>#VALUE!</v>
      </c>
      <c r="C148" s="83" t="e">
        <f t="shared" si="10"/>
        <v>#VALUE!</v>
      </c>
      <c r="D148" s="83" t="e">
        <f t="shared" si="15"/>
        <v>#VALUE!</v>
      </c>
      <c r="E148" s="83" t="e">
        <f t="shared" si="11"/>
        <v>#VALUE!</v>
      </c>
      <c r="F148" s="83" t="e">
        <f t="shared" si="12"/>
        <v>#VALUE!</v>
      </c>
      <c r="G148" s="83" t="e">
        <f t="shared" si="13"/>
        <v>#VALUE!</v>
      </c>
      <c r="H148" s="83" t="e">
        <f>SUM($F$28:$F148)</f>
        <v>#VALUE!</v>
      </c>
      <c r="I148" s="418" t="e">
        <f t="shared" si="9"/>
        <v>#VALUE!</v>
      </c>
    </row>
    <row r="149" spans="1:9">
      <c r="A149" s="82" t="e">
        <f t="shared" si="14"/>
        <v>#VALUE!</v>
      </c>
      <c r="B149" s="79" t="e">
        <f t="shared" si="8"/>
        <v>#VALUE!</v>
      </c>
      <c r="C149" s="83" t="e">
        <f t="shared" si="10"/>
        <v>#VALUE!</v>
      </c>
      <c r="D149" s="83" t="e">
        <f t="shared" si="15"/>
        <v>#VALUE!</v>
      </c>
      <c r="E149" s="83" t="e">
        <f t="shared" si="11"/>
        <v>#VALUE!</v>
      </c>
      <c r="F149" s="83" t="e">
        <f t="shared" si="12"/>
        <v>#VALUE!</v>
      </c>
      <c r="G149" s="83" t="e">
        <f t="shared" si="13"/>
        <v>#VALUE!</v>
      </c>
      <c r="H149" s="83" t="e">
        <f>SUM($F$28:$F149)</f>
        <v>#VALUE!</v>
      </c>
      <c r="I149" s="418" t="e">
        <f t="shared" si="9"/>
        <v>#VALUE!</v>
      </c>
    </row>
    <row r="150" spans="1:9">
      <c r="A150" s="82" t="e">
        <f t="shared" si="14"/>
        <v>#VALUE!</v>
      </c>
      <c r="B150" s="79" t="e">
        <f t="shared" si="8"/>
        <v>#VALUE!</v>
      </c>
      <c r="C150" s="83" t="e">
        <f t="shared" si="10"/>
        <v>#VALUE!</v>
      </c>
      <c r="D150" s="83" t="e">
        <f t="shared" si="15"/>
        <v>#VALUE!</v>
      </c>
      <c r="E150" s="83" t="e">
        <f t="shared" si="11"/>
        <v>#VALUE!</v>
      </c>
      <c r="F150" s="83" t="e">
        <f t="shared" si="12"/>
        <v>#VALUE!</v>
      </c>
      <c r="G150" s="83" t="e">
        <f t="shared" si="13"/>
        <v>#VALUE!</v>
      </c>
      <c r="H150" s="83" t="e">
        <f>SUM($F$28:$F150)</f>
        <v>#VALUE!</v>
      </c>
      <c r="I150" s="418" t="e">
        <f t="shared" si="9"/>
        <v>#VALUE!</v>
      </c>
    </row>
    <row r="151" spans="1:9">
      <c r="A151" s="82" t="e">
        <f t="shared" si="14"/>
        <v>#VALUE!</v>
      </c>
      <c r="B151" s="79" t="e">
        <f t="shared" si="8"/>
        <v>#VALUE!</v>
      </c>
      <c r="C151" s="83" t="e">
        <f t="shared" si="10"/>
        <v>#VALUE!</v>
      </c>
      <c r="D151" s="83" t="e">
        <f t="shared" si="15"/>
        <v>#VALUE!</v>
      </c>
      <c r="E151" s="83" t="e">
        <f t="shared" si="11"/>
        <v>#VALUE!</v>
      </c>
      <c r="F151" s="83" t="e">
        <f t="shared" si="12"/>
        <v>#VALUE!</v>
      </c>
      <c r="G151" s="83" t="e">
        <f t="shared" si="13"/>
        <v>#VALUE!</v>
      </c>
      <c r="H151" s="83" t="e">
        <f>SUM($F$28:$F151)</f>
        <v>#VALUE!</v>
      </c>
      <c r="I151" s="418" t="e">
        <f t="shared" si="9"/>
        <v>#VALUE!</v>
      </c>
    </row>
    <row r="152" spans="1:9">
      <c r="A152" s="82" t="e">
        <f t="shared" si="14"/>
        <v>#VALUE!</v>
      </c>
      <c r="B152" s="79" t="e">
        <f t="shared" si="8"/>
        <v>#VALUE!</v>
      </c>
      <c r="C152" s="83" t="e">
        <f t="shared" si="10"/>
        <v>#VALUE!</v>
      </c>
      <c r="D152" s="83" t="e">
        <f t="shared" si="15"/>
        <v>#VALUE!</v>
      </c>
      <c r="E152" s="83" t="e">
        <f t="shared" si="11"/>
        <v>#VALUE!</v>
      </c>
      <c r="F152" s="83" t="e">
        <f t="shared" si="12"/>
        <v>#VALUE!</v>
      </c>
      <c r="G152" s="83" t="e">
        <f t="shared" si="13"/>
        <v>#VALUE!</v>
      </c>
      <c r="H152" s="83" t="e">
        <f>SUM($F$28:$F152)</f>
        <v>#VALUE!</v>
      </c>
      <c r="I152" s="418" t="e">
        <f t="shared" si="9"/>
        <v>#VALUE!</v>
      </c>
    </row>
    <row r="153" spans="1:9">
      <c r="A153" s="82" t="e">
        <f t="shared" si="14"/>
        <v>#VALUE!</v>
      </c>
      <c r="B153" s="79" t="e">
        <f t="shared" si="8"/>
        <v>#VALUE!</v>
      </c>
      <c r="C153" s="83" t="e">
        <f t="shared" si="10"/>
        <v>#VALUE!</v>
      </c>
      <c r="D153" s="83" t="e">
        <f t="shared" si="15"/>
        <v>#VALUE!</v>
      </c>
      <c r="E153" s="83" t="e">
        <f t="shared" si="11"/>
        <v>#VALUE!</v>
      </c>
      <c r="F153" s="83" t="e">
        <f t="shared" si="12"/>
        <v>#VALUE!</v>
      </c>
      <c r="G153" s="83" t="e">
        <f t="shared" si="13"/>
        <v>#VALUE!</v>
      </c>
      <c r="H153" s="83" t="e">
        <f>SUM($F$28:$F153)</f>
        <v>#VALUE!</v>
      </c>
      <c r="I153" s="418" t="e">
        <f t="shared" si="9"/>
        <v>#VALUE!</v>
      </c>
    </row>
    <row r="154" spans="1:9">
      <c r="A154" s="82" t="e">
        <f t="shared" si="14"/>
        <v>#VALUE!</v>
      </c>
      <c r="B154" s="79" t="e">
        <f t="shared" si="8"/>
        <v>#VALUE!</v>
      </c>
      <c r="C154" s="83" t="e">
        <f t="shared" si="10"/>
        <v>#VALUE!</v>
      </c>
      <c r="D154" s="83" t="e">
        <f t="shared" si="15"/>
        <v>#VALUE!</v>
      </c>
      <c r="E154" s="83" t="e">
        <f t="shared" si="11"/>
        <v>#VALUE!</v>
      </c>
      <c r="F154" s="83" t="e">
        <f t="shared" si="12"/>
        <v>#VALUE!</v>
      </c>
      <c r="G154" s="83" t="e">
        <f t="shared" si="13"/>
        <v>#VALUE!</v>
      </c>
      <c r="H154" s="83" t="e">
        <f>SUM($F$28:$F154)</f>
        <v>#VALUE!</v>
      </c>
      <c r="I154" s="418" t="e">
        <f t="shared" si="9"/>
        <v>#VALUE!</v>
      </c>
    </row>
    <row r="155" spans="1:9">
      <c r="A155" s="82" t="e">
        <f t="shared" si="14"/>
        <v>#VALUE!</v>
      </c>
      <c r="B155" s="79" t="e">
        <f t="shared" si="8"/>
        <v>#VALUE!</v>
      </c>
      <c r="C155" s="83" t="e">
        <f t="shared" si="10"/>
        <v>#VALUE!</v>
      </c>
      <c r="D155" s="83" t="e">
        <f t="shared" si="15"/>
        <v>#VALUE!</v>
      </c>
      <c r="E155" s="83" t="e">
        <f t="shared" si="11"/>
        <v>#VALUE!</v>
      </c>
      <c r="F155" s="83" t="e">
        <f t="shared" si="12"/>
        <v>#VALUE!</v>
      </c>
      <c r="G155" s="83" t="e">
        <f t="shared" si="13"/>
        <v>#VALUE!</v>
      </c>
      <c r="H155" s="83" t="e">
        <f>SUM($F$28:$F155)</f>
        <v>#VALUE!</v>
      </c>
      <c r="I155" s="418" t="e">
        <f t="shared" si="9"/>
        <v>#VALUE!</v>
      </c>
    </row>
    <row r="156" spans="1:9">
      <c r="A156" s="82" t="e">
        <f t="shared" si="14"/>
        <v>#VALUE!</v>
      </c>
      <c r="B156" s="79" t="e">
        <f t="shared" ref="B156:B219" si="16">IF(Nbre_Pmt&lt;&gt;"",DATE(YEAR(Début_Prêt),MONTH(Début_Prêt)+(Nbre_Pmt)*12/Nbre_Pmt_Par_An,DAY(Début_Prêt)),"")</f>
        <v>#VALUE!</v>
      </c>
      <c r="C156" s="83" t="e">
        <f t="shared" si="10"/>
        <v>#VALUE!</v>
      </c>
      <c r="D156" s="83" t="e">
        <f t="shared" si="15"/>
        <v>#VALUE!</v>
      </c>
      <c r="E156" s="83" t="e">
        <f t="shared" si="11"/>
        <v>#VALUE!</v>
      </c>
      <c r="F156" s="83" t="e">
        <f t="shared" si="12"/>
        <v>#VALUE!</v>
      </c>
      <c r="G156" s="83" t="e">
        <f t="shared" si="13"/>
        <v>#VALUE!</v>
      </c>
      <c r="H156" s="83" t="e">
        <f>SUM($F$28:$F156)</f>
        <v>#VALUE!</v>
      </c>
      <c r="I156" s="418" t="e">
        <f t="shared" ref="I156:I219" si="17">IF(Nbre_Pmt&lt;&gt;"",YEAR(B156),"")</f>
        <v>#VALUE!</v>
      </c>
    </row>
    <row r="157" spans="1:9">
      <c r="A157" s="82" t="e">
        <f t="shared" si="14"/>
        <v>#VALUE!</v>
      </c>
      <c r="B157" s="79" t="e">
        <f t="shared" si="16"/>
        <v>#VALUE!</v>
      </c>
      <c r="C157" s="83" t="e">
        <f t="shared" ref="C157:C220" si="18">IF(A156=" "," ",IF(A156+1&gt;$D$11," ",G156))</f>
        <v>#VALUE!</v>
      </c>
      <c r="D157" s="83" t="e">
        <f t="shared" si="15"/>
        <v>#VALUE!</v>
      </c>
      <c r="E157" s="83" t="e">
        <f t="shared" ref="E157:E220" si="19">IF(A156=" "," ",IF(A156+1&gt;$D$11," ",D157-F157))</f>
        <v>#VALUE!</v>
      </c>
      <c r="F157" s="83" t="e">
        <f t="shared" ref="F157:F220" si="20">IF(A156=" "," ",IF(A156+1&gt;$D$11," ",C157*$D$12))</f>
        <v>#VALUE!</v>
      </c>
      <c r="G157" s="83" t="e">
        <f t="shared" ref="G157:G220" si="21">IF(A156=" "," ",IF(A156+1&gt;$D$11," ",C157-E157))</f>
        <v>#VALUE!</v>
      </c>
      <c r="H157" s="83" t="e">
        <f>SUM($F$28:$F157)</f>
        <v>#VALUE!</v>
      </c>
      <c r="I157" s="418" t="e">
        <f t="shared" si="17"/>
        <v>#VALUE!</v>
      </c>
    </row>
    <row r="158" spans="1:9">
      <c r="A158" s="82" t="e">
        <f t="shared" ref="A158:A221" si="22">IF(A157+1&gt;$D$11," ",A157+1)</f>
        <v>#VALUE!</v>
      </c>
      <c r="B158" s="79" t="e">
        <f t="shared" si="16"/>
        <v>#VALUE!</v>
      </c>
      <c r="C158" s="83" t="e">
        <f t="shared" si="18"/>
        <v>#VALUE!</v>
      </c>
      <c r="D158" s="83" t="e">
        <f t="shared" ref="D158:D221" si="23">IF(A157=" "," ",IF(A157+1&gt;$D$11," ",D157))</f>
        <v>#VALUE!</v>
      </c>
      <c r="E158" s="83" t="e">
        <f t="shared" si="19"/>
        <v>#VALUE!</v>
      </c>
      <c r="F158" s="83" t="e">
        <f t="shared" si="20"/>
        <v>#VALUE!</v>
      </c>
      <c r="G158" s="83" t="e">
        <f t="shared" si="21"/>
        <v>#VALUE!</v>
      </c>
      <c r="H158" s="83" t="e">
        <f>SUM($F$28:$F158)</f>
        <v>#VALUE!</v>
      </c>
      <c r="I158" s="418" t="e">
        <f t="shared" si="17"/>
        <v>#VALUE!</v>
      </c>
    </row>
    <row r="159" spans="1:9">
      <c r="A159" s="82" t="e">
        <f t="shared" si="22"/>
        <v>#VALUE!</v>
      </c>
      <c r="B159" s="79" t="e">
        <f t="shared" si="16"/>
        <v>#VALUE!</v>
      </c>
      <c r="C159" s="83" t="e">
        <f t="shared" si="18"/>
        <v>#VALUE!</v>
      </c>
      <c r="D159" s="83" t="e">
        <f t="shared" si="23"/>
        <v>#VALUE!</v>
      </c>
      <c r="E159" s="83" t="e">
        <f t="shared" si="19"/>
        <v>#VALUE!</v>
      </c>
      <c r="F159" s="83" t="e">
        <f t="shared" si="20"/>
        <v>#VALUE!</v>
      </c>
      <c r="G159" s="83" t="e">
        <f t="shared" si="21"/>
        <v>#VALUE!</v>
      </c>
      <c r="H159" s="83" t="e">
        <f>SUM($F$28:$F159)</f>
        <v>#VALUE!</v>
      </c>
      <c r="I159" s="418" t="e">
        <f t="shared" si="17"/>
        <v>#VALUE!</v>
      </c>
    </row>
    <row r="160" spans="1:9">
      <c r="A160" s="82" t="e">
        <f t="shared" si="22"/>
        <v>#VALUE!</v>
      </c>
      <c r="B160" s="79" t="e">
        <f t="shared" si="16"/>
        <v>#VALUE!</v>
      </c>
      <c r="C160" s="83" t="e">
        <f t="shared" si="18"/>
        <v>#VALUE!</v>
      </c>
      <c r="D160" s="83" t="e">
        <f t="shared" si="23"/>
        <v>#VALUE!</v>
      </c>
      <c r="E160" s="83" t="e">
        <f t="shared" si="19"/>
        <v>#VALUE!</v>
      </c>
      <c r="F160" s="83" t="e">
        <f t="shared" si="20"/>
        <v>#VALUE!</v>
      </c>
      <c r="G160" s="83" t="e">
        <f t="shared" si="21"/>
        <v>#VALUE!</v>
      </c>
      <c r="H160" s="83" t="e">
        <f>SUM($F$28:$F160)</f>
        <v>#VALUE!</v>
      </c>
      <c r="I160" s="418" t="e">
        <f t="shared" si="17"/>
        <v>#VALUE!</v>
      </c>
    </row>
    <row r="161" spans="1:9">
      <c r="A161" s="82" t="e">
        <f t="shared" si="22"/>
        <v>#VALUE!</v>
      </c>
      <c r="B161" s="79" t="e">
        <f t="shared" si="16"/>
        <v>#VALUE!</v>
      </c>
      <c r="C161" s="83" t="e">
        <f t="shared" si="18"/>
        <v>#VALUE!</v>
      </c>
      <c r="D161" s="83" t="e">
        <f t="shared" si="23"/>
        <v>#VALUE!</v>
      </c>
      <c r="E161" s="83" t="e">
        <f t="shared" si="19"/>
        <v>#VALUE!</v>
      </c>
      <c r="F161" s="83" t="e">
        <f t="shared" si="20"/>
        <v>#VALUE!</v>
      </c>
      <c r="G161" s="83" t="e">
        <f t="shared" si="21"/>
        <v>#VALUE!</v>
      </c>
      <c r="H161" s="83" t="e">
        <f>SUM($F$28:$F161)</f>
        <v>#VALUE!</v>
      </c>
      <c r="I161" s="418" t="e">
        <f t="shared" si="17"/>
        <v>#VALUE!</v>
      </c>
    </row>
    <row r="162" spans="1:9">
      <c r="A162" s="82" t="e">
        <f t="shared" si="22"/>
        <v>#VALUE!</v>
      </c>
      <c r="B162" s="79" t="e">
        <f t="shared" si="16"/>
        <v>#VALUE!</v>
      </c>
      <c r="C162" s="83" t="e">
        <f t="shared" si="18"/>
        <v>#VALUE!</v>
      </c>
      <c r="D162" s="83" t="e">
        <f t="shared" si="23"/>
        <v>#VALUE!</v>
      </c>
      <c r="E162" s="83" t="e">
        <f t="shared" si="19"/>
        <v>#VALUE!</v>
      </c>
      <c r="F162" s="83" t="e">
        <f t="shared" si="20"/>
        <v>#VALUE!</v>
      </c>
      <c r="G162" s="83" t="e">
        <f t="shared" si="21"/>
        <v>#VALUE!</v>
      </c>
      <c r="H162" s="83" t="e">
        <f>SUM($F$28:$F162)</f>
        <v>#VALUE!</v>
      </c>
      <c r="I162" s="418" t="e">
        <f t="shared" si="17"/>
        <v>#VALUE!</v>
      </c>
    </row>
    <row r="163" spans="1:9">
      <c r="A163" s="82" t="e">
        <f t="shared" si="22"/>
        <v>#VALUE!</v>
      </c>
      <c r="B163" s="79" t="e">
        <f t="shared" si="16"/>
        <v>#VALUE!</v>
      </c>
      <c r="C163" s="83" t="e">
        <f t="shared" si="18"/>
        <v>#VALUE!</v>
      </c>
      <c r="D163" s="83" t="e">
        <f t="shared" si="23"/>
        <v>#VALUE!</v>
      </c>
      <c r="E163" s="83" t="e">
        <f t="shared" si="19"/>
        <v>#VALUE!</v>
      </c>
      <c r="F163" s="83" t="e">
        <f t="shared" si="20"/>
        <v>#VALUE!</v>
      </c>
      <c r="G163" s="83" t="e">
        <f t="shared" si="21"/>
        <v>#VALUE!</v>
      </c>
      <c r="H163" s="83" t="e">
        <f>SUM($F$28:$F163)</f>
        <v>#VALUE!</v>
      </c>
      <c r="I163" s="418" t="e">
        <f t="shared" si="17"/>
        <v>#VALUE!</v>
      </c>
    </row>
    <row r="164" spans="1:9">
      <c r="A164" s="82" t="e">
        <f t="shared" si="22"/>
        <v>#VALUE!</v>
      </c>
      <c r="B164" s="79" t="e">
        <f t="shared" si="16"/>
        <v>#VALUE!</v>
      </c>
      <c r="C164" s="83" t="e">
        <f t="shared" si="18"/>
        <v>#VALUE!</v>
      </c>
      <c r="D164" s="83" t="e">
        <f t="shared" si="23"/>
        <v>#VALUE!</v>
      </c>
      <c r="E164" s="83" t="e">
        <f t="shared" si="19"/>
        <v>#VALUE!</v>
      </c>
      <c r="F164" s="83" t="e">
        <f t="shared" si="20"/>
        <v>#VALUE!</v>
      </c>
      <c r="G164" s="83" t="e">
        <f t="shared" si="21"/>
        <v>#VALUE!</v>
      </c>
      <c r="H164" s="83" t="e">
        <f>SUM($F$28:$F164)</f>
        <v>#VALUE!</v>
      </c>
      <c r="I164" s="418" t="e">
        <f t="shared" si="17"/>
        <v>#VALUE!</v>
      </c>
    </row>
    <row r="165" spans="1:9">
      <c r="A165" s="82" t="e">
        <f t="shared" si="22"/>
        <v>#VALUE!</v>
      </c>
      <c r="B165" s="79" t="e">
        <f t="shared" si="16"/>
        <v>#VALUE!</v>
      </c>
      <c r="C165" s="83" t="e">
        <f t="shared" si="18"/>
        <v>#VALUE!</v>
      </c>
      <c r="D165" s="83" t="e">
        <f t="shared" si="23"/>
        <v>#VALUE!</v>
      </c>
      <c r="E165" s="83" t="e">
        <f t="shared" si="19"/>
        <v>#VALUE!</v>
      </c>
      <c r="F165" s="83" t="e">
        <f t="shared" si="20"/>
        <v>#VALUE!</v>
      </c>
      <c r="G165" s="83" t="e">
        <f t="shared" si="21"/>
        <v>#VALUE!</v>
      </c>
      <c r="H165" s="83" t="e">
        <f>SUM($F$28:$F165)</f>
        <v>#VALUE!</v>
      </c>
      <c r="I165" s="418" t="e">
        <f t="shared" si="17"/>
        <v>#VALUE!</v>
      </c>
    </row>
    <row r="166" spans="1:9">
      <c r="A166" s="82" t="e">
        <f t="shared" si="22"/>
        <v>#VALUE!</v>
      </c>
      <c r="B166" s="79" t="e">
        <f t="shared" si="16"/>
        <v>#VALUE!</v>
      </c>
      <c r="C166" s="83" t="e">
        <f t="shared" si="18"/>
        <v>#VALUE!</v>
      </c>
      <c r="D166" s="83" t="e">
        <f t="shared" si="23"/>
        <v>#VALUE!</v>
      </c>
      <c r="E166" s="83" t="e">
        <f t="shared" si="19"/>
        <v>#VALUE!</v>
      </c>
      <c r="F166" s="83" t="e">
        <f t="shared" si="20"/>
        <v>#VALUE!</v>
      </c>
      <c r="G166" s="83" t="e">
        <f t="shared" si="21"/>
        <v>#VALUE!</v>
      </c>
      <c r="H166" s="83" t="e">
        <f>SUM($F$28:$F166)</f>
        <v>#VALUE!</v>
      </c>
      <c r="I166" s="418" t="e">
        <f t="shared" si="17"/>
        <v>#VALUE!</v>
      </c>
    </row>
    <row r="167" spans="1:9">
      <c r="A167" s="82" t="e">
        <f t="shared" si="22"/>
        <v>#VALUE!</v>
      </c>
      <c r="B167" s="79" t="e">
        <f t="shared" si="16"/>
        <v>#VALUE!</v>
      </c>
      <c r="C167" s="83" t="e">
        <f t="shared" si="18"/>
        <v>#VALUE!</v>
      </c>
      <c r="D167" s="83" t="e">
        <f t="shared" si="23"/>
        <v>#VALUE!</v>
      </c>
      <c r="E167" s="83" t="e">
        <f t="shared" si="19"/>
        <v>#VALUE!</v>
      </c>
      <c r="F167" s="83" t="e">
        <f t="shared" si="20"/>
        <v>#VALUE!</v>
      </c>
      <c r="G167" s="83" t="e">
        <f t="shared" si="21"/>
        <v>#VALUE!</v>
      </c>
      <c r="H167" s="83" t="e">
        <f>SUM($F$28:$F167)</f>
        <v>#VALUE!</v>
      </c>
      <c r="I167" s="418" t="e">
        <f t="shared" si="17"/>
        <v>#VALUE!</v>
      </c>
    </row>
    <row r="168" spans="1:9">
      <c r="A168" s="82" t="e">
        <f t="shared" si="22"/>
        <v>#VALUE!</v>
      </c>
      <c r="B168" s="79" t="e">
        <f t="shared" si="16"/>
        <v>#VALUE!</v>
      </c>
      <c r="C168" s="83" t="e">
        <f t="shared" si="18"/>
        <v>#VALUE!</v>
      </c>
      <c r="D168" s="83" t="e">
        <f t="shared" si="23"/>
        <v>#VALUE!</v>
      </c>
      <c r="E168" s="83" t="e">
        <f t="shared" si="19"/>
        <v>#VALUE!</v>
      </c>
      <c r="F168" s="83" t="e">
        <f t="shared" si="20"/>
        <v>#VALUE!</v>
      </c>
      <c r="G168" s="83" t="e">
        <f t="shared" si="21"/>
        <v>#VALUE!</v>
      </c>
      <c r="H168" s="83" t="e">
        <f>SUM($F$28:$F168)</f>
        <v>#VALUE!</v>
      </c>
      <c r="I168" s="418" t="e">
        <f t="shared" si="17"/>
        <v>#VALUE!</v>
      </c>
    </row>
    <row r="169" spans="1:9">
      <c r="A169" s="82" t="e">
        <f t="shared" si="22"/>
        <v>#VALUE!</v>
      </c>
      <c r="B169" s="79" t="e">
        <f t="shared" si="16"/>
        <v>#VALUE!</v>
      </c>
      <c r="C169" s="83" t="e">
        <f t="shared" si="18"/>
        <v>#VALUE!</v>
      </c>
      <c r="D169" s="83" t="e">
        <f t="shared" si="23"/>
        <v>#VALUE!</v>
      </c>
      <c r="E169" s="83" t="e">
        <f t="shared" si="19"/>
        <v>#VALUE!</v>
      </c>
      <c r="F169" s="83" t="e">
        <f t="shared" si="20"/>
        <v>#VALUE!</v>
      </c>
      <c r="G169" s="83" t="e">
        <f t="shared" si="21"/>
        <v>#VALUE!</v>
      </c>
      <c r="H169" s="83" t="e">
        <f>SUM($F$28:$F169)</f>
        <v>#VALUE!</v>
      </c>
      <c r="I169" s="418" t="e">
        <f t="shared" si="17"/>
        <v>#VALUE!</v>
      </c>
    </row>
    <row r="170" spans="1:9">
      <c r="A170" s="82" t="e">
        <f t="shared" si="22"/>
        <v>#VALUE!</v>
      </c>
      <c r="B170" s="79" t="e">
        <f t="shared" si="16"/>
        <v>#VALUE!</v>
      </c>
      <c r="C170" s="83" t="e">
        <f t="shared" si="18"/>
        <v>#VALUE!</v>
      </c>
      <c r="D170" s="83" t="e">
        <f t="shared" si="23"/>
        <v>#VALUE!</v>
      </c>
      <c r="E170" s="83" t="e">
        <f t="shared" si="19"/>
        <v>#VALUE!</v>
      </c>
      <c r="F170" s="83" t="e">
        <f t="shared" si="20"/>
        <v>#VALUE!</v>
      </c>
      <c r="G170" s="83" t="e">
        <f t="shared" si="21"/>
        <v>#VALUE!</v>
      </c>
      <c r="H170" s="83" t="e">
        <f>SUM($F$28:$F170)</f>
        <v>#VALUE!</v>
      </c>
      <c r="I170" s="418" t="e">
        <f t="shared" si="17"/>
        <v>#VALUE!</v>
      </c>
    </row>
    <row r="171" spans="1:9">
      <c r="A171" s="82" t="e">
        <f t="shared" si="22"/>
        <v>#VALUE!</v>
      </c>
      <c r="B171" s="79" t="e">
        <f t="shared" si="16"/>
        <v>#VALUE!</v>
      </c>
      <c r="C171" s="83" t="e">
        <f t="shared" si="18"/>
        <v>#VALUE!</v>
      </c>
      <c r="D171" s="83" t="e">
        <f t="shared" si="23"/>
        <v>#VALUE!</v>
      </c>
      <c r="E171" s="83" t="e">
        <f t="shared" si="19"/>
        <v>#VALUE!</v>
      </c>
      <c r="F171" s="83" t="e">
        <f t="shared" si="20"/>
        <v>#VALUE!</v>
      </c>
      <c r="G171" s="83" t="e">
        <f t="shared" si="21"/>
        <v>#VALUE!</v>
      </c>
      <c r="H171" s="83" t="e">
        <f>SUM($F$28:$F171)</f>
        <v>#VALUE!</v>
      </c>
      <c r="I171" s="418" t="e">
        <f t="shared" si="17"/>
        <v>#VALUE!</v>
      </c>
    </row>
    <row r="172" spans="1:9">
      <c r="A172" s="82" t="e">
        <f t="shared" si="22"/>
        <v>#VALUE!</v>
      </c>
      <c r="B172" s="79" t="e">
        <f t="shared" si="16"/>
        <v>#VALUE!</v>
      </c>
      <c r="C172" s="83" t="e">
        <f t="shared" si="18"/>
        <v>#VALUE!</v>
      </c>
      <c r="D172" s="83" t="e">
        <f t="shared" si="23"/>
        <v>#VALUE!</v>
      </c>
      <c r="E172" s="83" t="e">
        <f t="shared" si="19"/>
        <v>#VALUE!</v>
      </c>
      <c r="F172" s="83" t="e">
        <f t="shared" si="20"/>
        <v>#VALUE!</v>
      </c>
      <c r="G172" s="83" t="e">
        <f t="shared" si="21"/>
        <v>#VALUE!</v>
      </c>
      <c r="H172" s="83" t="e">
        <f>SUM($F$28:$F172)</f>
        <v>#VALUE!</v>
      </c>
      <c r="I172" s="418" t="e">
        <f t="shared" si="17"/>
        <v>#VALUE!</v>
      </c>
    </row>
    <row r="173" spans="1:9">
      <c r="A173" s="82" t="e">
        <f t="shared" si="22"/>
        <v>#VALUE!</v>
      </c>
      <c r="B173" s="79" t="e">
        <f t="shared" si="16"/>
        <v>#VALUE!</v>
      </c>
      <c r="C173" s="83" t="e">
        <f t="shared" si="18"/>
        <v>#VALUE!</v>
      </c>
      <c r="D173" s="83" t="e">
        <f t="shared" si="23"/>
        <v>#VALUE!</v>
      </c>
      <c r="E173" s="83" t="e">
        <f t="shared" si="19"/>
        <v>#VALUE!</v>
      </c>
      <c r="F173" s="83" t="e">
        <f t="shared" si="20"/>
        <v>#VALUE!</v>
      </c>
      <c r="G173" s="83" t="e">
        <f t="shared" si="21"/>
        <v>#VALUE!</v>
      </c>
      <c r="H173" s="83" t="e">
        <f>SUM($F$28:$F173)</f>
        <v>#VALUE!</v>
      </c>
      <c r="I173" s="418" t="e">
        <f t="shared" si="17"/>
        <v>#VALUE!</v>
      </c>
    </row>
    <row r="174" spans="1:9">
      <c r="A174" s="82" t="e">
        <f t="shared" si="22"/>
        <v>#VALUE!</v>
      </c>
      <c r="B174" s="79" t="e">
        <f t="shared" si="16"/>
        <v>#VALUE!</v>
      </c>
      <c r="C174" s="83" t="e">
        <f t="shared" si="18"/>
        <v>#VALUE!</v>
      </c>
      <c r="D174" s="83" t="e">
        <f t="shared" si="23"/>
        <v>#VALUE!</v>
      </c>
      <c r="E174" s="83" t="e">
        <f t="shared" si="19"/>
        <v>#VALUE!</v>
      </c>
      <c r="F174" s="83" t="e">
        <f t="shared" si="20"/>
        <v>#VALUE!</v>
      </c>
      <c r="G174" s="83" t="e">
        <f t="shared" si="21"/>
        <v>#VALUE!</v>
      </c>
      <c r="H174" s="83" t="e">
        <f>SUM($F$28:$F174)</f>
        <v>#VALUE!</v>
      </c>
      <c r="I174" s="418" t="e">
        <f t="shared" si="17"/>
        <v>#VALUE!</v>
      </c>
    </row>
    <row r="175" spans="1:9">
      <c r="A175" s="82" t="e">
        <f t="shared" si="22"/>
        <v>#VALUE!</v>
      </c>
      <c r="B175" s="79" t="e">
        <f t="shared" si="16"/>
        <v>#VALUE!</v>
      </c>
      <c r="C175" s="83" t="e">
        <f t="shared" si="18"/>
        <v>#VALUE!</v>
      </c>
      <c r="D175" s="83" t="e">
        <f t="shared" si="23"/>
        <v>#VALUE!</v>
      </c>
      <c r="E175" s="83" t="e">
        <f t="shared" si="19"/>
        <v>#VALUE!</v>
      </c>
      <c r="F175" s="83" t="e">
        <f t="shared" si="20"/>
        <v>#VALUE!</v>
      </c>
      <c r="G175" s="83" t="e">
        <f t="shared" si="21"/>
        <v>#VALUE!</v>
      </c>
      <c r="H175" s="83" t="e">
        <f>SUM($F$28:$F175)</f>
        <v>#VALUE!</v>
      </c>
      <c r="I175" s="418" t="e">
        <f t="shared" si="17"/>
        <v>#VALUE!</v>
      </c>
    </row>
    <row r="176" spans="1:9">
      <c r="A176" s="82" t="e">
        <f t="shared" si="22"/>
        <v>#VALUE!</v>
      </c>
      <c r="B176" s="79" t="e">
        <f t="shared" si="16"/>
        <v>#VALUE!</v>
      </c>
      <c r="C176" s="83" t="e">
        <f t="shared" si="18"/>
        <v>#VALUE!</v>
      </c>
      <c r="D176" s="83" t="e">
        <f t="shared" si="23"/>
        <v>#VALUE!</v>
      </c>
      <c r="E176" s="83" t="e">
        <f t="shared" si="19"/>
        <v>#VALUE!</v>
      </c>
      <c r="F176" s="83" t="e">
        <f t="shared" si="20"/>
        <v>#VALUE!</v>
      </c>
      <c r="G176" s="83" t="e">
        <f t="shared" si="21"/>
        <v>#VALUE!</v>
      </c>
      <c r="H176" s="83" t="e">
        <f>SUM($F$28:$F176)</f>
        <v>#VALUE!</v>
      </c>
      <c r="I176" s="418" t="e">
        <f t="shared" si="17"/>
        <v>#VALUE!</v>
      </c>
    </row>
    <row r="177" spans="1:9">
      <c r="A177" s="82" t="e">
        <f t="shared" si="22"/>
        <v>#VALUE!</v>
      </c>
      <c r="B177" s="79" t="e">
        <f t="shared" si="16"/>
        <v>#VALUE!</v>
      </c>
      <c r="C177" s="83" t="e">
        <f t="shared" si="18"/>
        <v>#VALUE!</v>
      </c>
      <c r="D177" s="83" t="e">
        <f t="shared" si="23"/>
        <v>#VALUE!</v>
      </c>
      <c r="E177" s="83" t="e">
        <f t="shared" si="19"/>
        <v>#VALUE!</v>
      </c>
      <c r="F177" s="83" t="e">
        <f t="shared" si="20"/>
        <v>#VALUE!</v>
      </c>
      <c r="G177" s="83" t="e">
        <f t="shared" si="21"/>
        <v>#VALUE!</v>
      </c>
      <c r="H177" s="83" t="e">
        <f>SUM($F$28:$F177)</f>
        <v>#VALUE!</v>
      </c>
      <c r="I177" s="418" t="e">
        <f t="shared" si="17"/>
        <v>#VALUE!</v>
      </c>
    </row>
    <row r="178" spans="1:9">
      <c r="A178" s="82" t="e">
        <f t="shared" si="22"/>
        <v>#VALUE!</v>
      </c>
      <c r="B178" s="79" t="e">
        <f t="shared" si="16"/>
        <v>#VALUE!</v>
      </c>
      <c r="C178" s="83" t="e">
        <f t="shared" si="18"/>
        <v>#VALUE!</v>
      </c>
      <c r="D178" s="83" t="e">
        <f t="shared" si="23"/>
        <v>#VALUE!</v>
      </c>
      <c r="E178" s="83" t="e">
        <f t="shared" si="19"/>
        <v>#VALUE!</v>
      </c>
      <c r="F178" s="83" t="e">
        <f t="shared" si="20"/>
        <v>#VALUE!</v>
      </c>
      <c r="G178" s="83" t="e">
        <f t="shared" si="21"/>
        <v>#VALUE!</v>
      </c>
      <c r="H178" s="83" t="e">
        <f>SUM($F$28:$F178)</f>
        <v>#VALUE!</v>
      </c>
      <c r="I178" s="418" t="e">
        <f t="shared" si="17"/>
        <v>#VALUE!</v>
      </c>
    </row>
    <row r="179" spans="1:9">
      <c r="A179" s="82" t="e">
        <f t="shared" si="22"/>
        <v>#VALUE!</v>
      </c>
      <c r="B179" s="79" t="e">
        <f t="shared" si="16"/>
        <v>#VALUE!</v>
      </c>
      <c r="C179" s="83" t="e">
        <f t="shared" si="18"/>
        <v>#VALUE!</v>
      </c>
      <c r="D179" s="83" t="e">
        <f t="shared" si="23"/>
        <v>#VALUE!</v>
      </c>
      <c r="E179" s="83" t="e">
        <f t="shared" si="19"/>
        <v>#VALUE!</v>
      </c>
      <c r="F179" s="83" t="e">
        <f t="shared" si="20"/>
        <v>#VALUE!</v>
      </c>
      <c r="G179" s="83" t="e">
        <f t="shared" si="21"/>
        <v>#VALUE!</v>
      </c>
      <c r="H179" s="83" t="e">
        <f>SUM($F$28:$F179)</f>
        <v>#VALUE!</v>
      </c>
      <c r="I179" s="418" t="e">
        <f t="shared" si="17"/>
        <v>#VALUE!</v>
      </c>
    </row>
    <row r="180" spans="1:9">
      <c r="A180" s="82" t="e">
        <f t="shared" si="22"/>
        <v>#VALUE!</v>
      </c>
      <c r="B180" s="79" t="e">
        <f t="shared" si="16"/>
        <v>#VALUE!</v>
      </c>
      <c r="C180" s="83" t="e">
        <f t="shared" si="18"/>
        <v>#VALUE!</v>
      </c>
      <c r="D180" s="83" t="e">
        <f t="shared" si="23"/>
        <v>#VALUE!</v>
      </c>
      <c r="E180" s="83" t="e">
        <f t="shared" si="19"/>
        <v>#VALUE!</v>
      </c>
      <c r="F180" s="83" t="e">
        <f t="shared" si="20"/>
        <v>#VALUE!</v>
      </c>
      <c r="G180" s="83" t="e">
        <f t="shared" si="21"/>
        <v>#VALUE!</v>
      </c>
      <c r="H180" s="83" t="e">
        <f>SUM($F$28:$F180)</f>
        <v>#VALUE!</v>
      </c>
      <c r="I180" s="418" t="e">
        <f t="shared" si="17"/>
        <v>#VALUE!</v>
      </c>
    </row>
    <row r="181" spans="1:9">
      <c r="A181" s="82" t="e">
        <f t="shared" si="22"/>
        <v>#VALUE!</v>
      </c>
      <c r="B181" s="79" t="e">
        <f t="shared" si="16"/>
        <v>#VALUE!</v>
      </c>
      <c r="C181" s="83" t="e">
        <f t="shared" si="18"/>
        <v>#VALUE!</v>
      </c>
      <c r="D181" s="83" t="e">
        <f t="shared" si="23"/>
        <v>#VALUE!</v>
      </c>
      <c r="E181" s="83" t="e">
        <f t="shared" si="19"/>
        <v>#VALUE!</v>
      </c>
      <c r="F181" s="83" t="e">
        <f t="shared" si="20"/>
        <v>#VALUE!</v>
      </c>
      <c r="G181" s="83" t="e">
        <f t="shared" si="21"/>
        <v>#VALUE!</v>
      </c>
      <c r="H181" s="83" t="e">
        <f>SUM($F$28:$F181)</f>
        <v>#VALUE!</v>
      </c>
      <c r="I181" s="418" t="e">
        <f t="shared" si="17"/>
        <v>#VALUE!</v>
      </c>
    </row>
    <row r="182" spans="1:9">
      <c r="A182" s="82" t="e">
        <f t="shared" si="22"/>
        <v>#VALUE!</v>
      </c>
      <c r="B182" s="79" t="e">
        <f t="shared" si="16"/>
        <v>#VALUE!</v>
      </c>
      <c r="C182" s="83" t="e">
        <f t="shared" si="18"/>
        <v>#VALUE!</v>
      </c>
      <c r="D182" s="83" t="e">
        <f t="shared" si="23"/>
        <v>#VALUE!</v>
      </c>
      <c r="E182" s="83" t="e">
        <f t="shared" si="19"/>
        <v>#VALUE!</v>
      </c>
      <c r="F182" s="83" t="e">
        <f t="shared" si="20"/>
        <v>#VALUE!</v>
      </c>
      <c r="G182" s="83" t="e">
        <f t="shared" si="21"/>
        <v>#VALUE!</v>
      </c>
      <c r="H182" s="83" t="e">
        <f>SUM($F$28:$F182)</f>
        <v>#VALUE!</v>
      </c>
      <c r="I182" s="418" t="e">
        <f t="shared" si="17"/>
        <v>#VALUE!</v>
      </c>
    </row>
    <row r="183" spans="1:9">
      <c r="A183" s="82" t="e">
        <f t="shared" si="22"/>
        <v>#VALUE!</v>
      </c>
      <c r="B183" s="79" t="e">
        <f t="shared" si="16"/>
        <v>#VALUE!</v>
      </c>
      <c r="C183" s="83" t="e">
        <f t="shared" si="18"/>
        <v>#VALUE!</v>
      </c>
      <c r="D183" s="83" t="e">
        <f t="shared" si="23"/>
        <v>#VALUE!</v>
      </c>
      <c r="E183" s="83" t="e">
        <f t="shared" si="19"/>
        <v>#VALUE!</v>
      </c>
      <c r="F183" s="83" t="e">
        <f t="shared" si="20"/>
        <v>#VALUE!</v>
      </c>
      <c r="G183" s="83" t="e">
        <f t="shared" si="21"/>
        <v>#VALUE!</v>
      </c>
      <c r="H183" s="83" t="e">
        <f>SUM($F$28:$F183)</f>
        <v>#VALUE!</v>
      </c>
      <c r="I183" s="418" t="e">
        <f t="shared" si="17"/>
        <v>#VALUE!</v>
      </c>
    </row>
    <row r="184" spans="1:9">
      <c r="A184" s="82" t="e">
        <f t="shared" si="22"/>
        <v>#VALUE!</v>
      </c>
      <c r="B184" s="79" t="e">
        <f t="shared" si="16"/>
        <v>#VALUE!</v>
      </c>
      <c r="C184" s="83" t="e">
        <f t="shared" si="18"/>
        <v>#VALUE!</v>
      </c>
      <c r="D184" s="83" t="e">
        <f t="shared" si="23"/>
        <v>#VALUE!</v>
      </c>
      <c r="E184" s="83" t="e">
        <f t="shared" si="19"/>
        <v>#VALUE!</v>
      </c>
      <c r="F184" s="83" t="e">
        <f t="shared" si="20"/>
        <v>#VALUE!</v>
      </c>
      <c r="G184" s="83" t="e">
        <f t="shared" si="21"/>
        <v>#VALUE!</v>
      </c>
      <c r="H184" s="83" t="e">
        <f>SUM($F$28:$F184)</f>
        <v>#VALUE!</v>
      </c>
      <c r="I184" s="418" t="e">
        <f t="shared" si="17"/>
        <v>#VALUE!</v>
      </c>
    </row>
    <row r="185" spans="1:9">
      <c r="A185" s="82" t="e">
        <f t="shared" si="22"/>
        <v>#VALUE!</v>
      </c>
      <c r="B185" s="79" t="e">
        <f t="shared" si="16"/>
        <v>#VALUE!</v>
      </c>
      <c r="C185" s="83" t="e">
        <f t="shared" si="18"/>
        <v>#VALUE!</v>
      </c>
      <c r="D185" s="83" t="e">
        <f t="shared" si="23"/>
        <v>#VALUE!</v>
      </c>
      <c r="E185" s="83" t="e">
        <f t="shared" si="19"/>
        <v>#VALUE!</v>
      </c>
      <c r="F185" s="83" t="e">
        <f t="shared" si="20"/>
        <v>#VALUE!</v>
      </c>
      <c r="G185" s="83" t="e">
        <f t="shared" si="21"/>
        <v>#VALUE!</v>
      </c>
      <c r="H185" s="83" t="e">
        <f>SUM($F$28:$F185)</f>
        <v>#VALUE!</v>
      </c>
      <c r="I185" s="418" t="e">
        <f t="shared" si="17"/>
        <v>#VALUE!</v>
      </c>
    </row>
    <row r="186" spans="1:9">
      <c r="A186" s="82" t="e">
        <f t="shared" si="22"/>
        <v>#VALUE!</v>
      </c>
      <c r="B186" s="79" t="e">
        <f t="shared" si="16"/>
        <v>#VALUE!</v>
      </c>
      <c r="C186" s="83" t="e">
        <f t="shared" si="18"/>
        <v>#VALUE!</v>
      </c>
      <c r="D186" s="83" t="e">
        <f t="shared" si="23"/>
        <v>#VALUE!</v>
      </c>
      <c r="E186" s="83" t="e">
        <f t="shared" si="19"/>
        <v>#VALUE!</v>
      </c>
      <c r="F186" s="83" t="e">
        <f t="shared" si="20"/>
        <v>#VALUE!</v>
      </c>
      <c r="G186" s="83" t="e">
        <f t="shared" si="21"/>
        <v>#VALUE!</v>
      </c>
      <c r="H186" s="83" t="e">
        <f>SUM($F$28:$F186)</f>
        <v>#VALUE!</v>
      </c>
      <c r="I186" s="418" t="e">
        <f t="shared" si="17"/>
        <v>#VALUE!</v>
      </c>
    </row>
    <row r="187" spans="1:9">
      <c r="A187" s="82" t="e">
        <f t="shared" si="22"/>
        <v>#VALUE!</v>
      </c>
      <c r="B187" s="79" t="e">
        <f t="shared" si="16"/>
        <v>#VALUE!</v>
      </c>
      <c r="C187" s="83" t="e">
        <f t="shared" si="18"/>
        <v>#VALUE!</v>
      </c>
      <c r="D187" s="83" t="e">
        <f t="shared" si="23"/>
        <v>#VALUE!</v>
      </c>
      <c r="E187" s="83" t="e">
        <f t="shared" si="19"/>
        <v>#VALUE!</v>
      </c>
      <c r="F187" s="83" t="e">
        <f t="shared" si="20"/>
        <v>#VALUE!</v>
      </c>
      <c r="G187" s="83" t="e">
        <f t="shared" si="21"/>
        <v>#VALUE!</v>
      </c>
      <c r="H187" s="83" t="e">
        <f>SUM($F$28:$F187)</f>
        <v>#VALUE!</v>
      </c>
      <c r="I187" s="418" t="e">
        <f t="shared" si="17"/>
        <v>#VALUE!</v>
      </c>
    </row>
    <row r="188" spans="1:9">
      <c r="A188" s="82" t="e">
        <f t="shared" si="22"/>
        <v>#VALUE!</v>
      </c>
      <c r="B188" s="79" t="e">
        <f t="shared" si="16"/>
        <v>#VALUE!</v>
      </c>
      <c r="C188" s="83" t="e">
        <f t="shared" si="18"/>
        <v>#VALUE!</v>
      </c>
      <c r="D188" s="83" t="e">
        <f t="shared" si="23"/>
        <v>#VALUE!</v>
      </c>
      <c r="E188" s="83" t="e">
        <f t="shared" si="19"/>
        <v>#VALUE!</v>
      </c>
      <c r="F188" s="83" t="e">
        <f t="shared" si="20"/>
        <v>#VALUE!</v>
      </c>
      <c r="G188" s="83" t="e">
        <f t="shared" si="21"/>
        <v>#VALUE!</v>
      </c>
      <c r="H188" s="83" t="e">
        <f>SUM($F$28:$F188)</f>
        <v>#VALUE!</v>
      </c>
      <c r="I188" s="418" t="e">
        <f t="shared" si="17"/>
        <v>#VALUE!</v>
      </c>
    </row>
    <row r="189" spans="1:9">
      <c r="A189" s="82" t="e">
        <f t="shared" si="22"/>
        <v>#VALUE!</v>
      </c>
      <c r="B189" s="79" t="e">
        <f t="shared" si="16"/>
        <v>#VALUE!</v>
      </c>
      <c r="C189" s="83" t="e">
        <f t="shared" si="18"/>
        <v>#VALUE!</v>
      </c>
      <c r="D189" s="83" t="e">
        <f t="shared" si="23"/>
        <v>#VALUE!</v>
      </c>
      <c r="E189" s="83" t="e">
        <f t="shared" si="19"/>
        <v>#VALUE!</v>
      </c>
      <c r="F189" s="83" t="e">
        <f t="shared" si="20"/>
        <v>#VALUE!</v>
      </c>
      <c r="G189" s="83" t="e">
        <f t="shared" si="21"/>
        <v>#VALUE!</v>
      </c>
      <c r="H189" s="83" t="e">
        <f>SUM($F$28:$F189)</f>
        <v>#VALUE!</v>
      </c>
      <c r="I189" s="418" t="e">
        <f t="shared" si="17"/>
        <v>#VALUE!</v>
      </c>
    </row>
    <row r="190" spans="1:9">
      <c r="A190" s="82" t="e">
        <f t="shared" si="22"/>
        <v>#VALUE!</v>
      </c>
      <c r="B190" s="79" t="e">
        <f t="shared" si="16"/>
        <v>#VALUE!</v>
      </c>
      <c r="C190" s="83" t="e">
        <f t="shared" si="18"/>
        <v>#VALUE!</v>
      </c>
      <c r="D190" s="83" t="e">
        <f t="shared" si="23"/>
        <v>#VALUE!</v>
      </c>
      <c r="E190" s="83" t="e">
        <f t="shared" si="19"/>
        <v>#VALUE!</v>
      </c>
      <c r="F190" s="83" t="e">
        <f t="shared" si="20"/>
        <v>#VALUE!</v>
      </c>
      <c r="G190" s="83" t="e">
        <f t="shared" si="21"/>
        <v>#VALUE!</v>
      </c>
      <c r="H190" s="83" t="e">
        <f>SUM($F$28:$F190)</f>
        <v>#VALUE!</v>
      </c>
      <c r="I190" s="418" t="e">
        <f t="shared" si="17"/>
        <v>#VALUE!</v>
      </c>
    </row>
    <row r="191" spans="1:9">
      <c r="A191" s="82" t="e">
        <f t="shared" si="22"/>
        <v>#VALUE!</v>
      </c>
      <c r="B191" s="79" t="e">
        <f t="shared" si="16"/>
        <v>#VALUE!</v>
      </c>
      <c r="C191" s="83" t="e">
        <f t="shared" si="18"/>
        <v>#VALUE!</v>
      </c>
      <c r="D191" s="83" t="e">
        <f t="shared" si="23"/>
        <v>#VALUE!</v>
      </c>
      <c r="E191" s="83" t="e">
        <f t="shared" si="19"/>
        <v>#VALUE!</v>
      </c>
      <c r="F191" s="83" t="e">
        <f t="shared" si="20"/>
        <v>#VALUE!</v>
      </c>
      <c r="G191" s="83" t="e">
        <f t="shared" si="21"/>
        <v>#VALUE!</v>
      </c>
      <c r="H191" s="83" t="e">
        <f>SUM($F$28:$F191)</f>
        <v>#VALUE!</v>
      </c>
      <c r="I191" s="418" t="e">
        <f t="shared" si="17"/>
        <v>#VALUE!</v>
      </c>
    </row>
    <row r="192" spans="1:9">
      <c r="A192" s="82" t="e">
        <f t="shared" si="22"/>
        <v>#VALUE!</v>
      </c>
      <c r="B192" s="79" t="e">
        <f t="shared" si="16"/>
        <v>#VALUE!</v>
      </c>
      <c r="C192" s="83" t="e">
        <f t="shared" si="18"/>
        <v>#VALUE!</v>
      </c>
      <c r="D192" s="83" t="e">
        <f t="shared" si="23"/>
        <v>#VALUE!</v>
      </c>
      <c r="E192" s="83" t="e">
        <f t="shared" si="19"/>
        <v>#VALUE!</v>
      </c>
      <c r="F192" s="83" t="e">
        <f t="shared" si="20"/>
        <v>#VALUE!</v>
      </c>
      <c r="G192" s="83" t="e">
        <f t="shared" si="21"/>
        <v>#VALUE!</v>
      </c>
      <c r="H192" s="83" t="e">
        <f>SUM($F$28:$F192)</f>
        <v>#VALUE!</v>
      </c>
      <c r="I192" s="418" t="e">
        <f t="shared" si="17"/>
        <v>#VALUE!</v>
      </c>
    </row>
    <row r="193" spans="1:9">
      <c r="A193" s="82" t="e">
        <f t="shared" si="22"/>
        <v>#VALUE!</v>
      </c>
      <c r="B193" s="79" t="e">
        <f t="shared" si="16"/>
        <v>#VALUE!</v>
      </c>
      <c r="C193" s="83" t="e">
        <f t="shared" si="18"/>
        <v>#VALUE!</v>
      </c>
      <c r="D193" s="83" t="e">
        <f t="shared" si="23"/>
        <v>#VALUE!</v>
      </c>
      <c r="E193" s="83" t="e">
        <f t="shared" si="19"/>
        <v>#VALUE!</v>
      </c>
      <c r="F193" s="83" t="e">
        <f t="shared" si="20"/>
        <v>#VALUE!</v>
      </c>
      <c r="G193" s="83" t="e">
        <f t="shared" si="21"/>
        <v>#VALUE!</v>
      </c>
      <c r="H193" s="83" t="e">
        <f>SUM($F$28:$F193)</f>
        <v>#VALUE!</v>
      </c>
      <c r="I193" s="418" t="e">
        <f t="shared" si="17"/>
        <v>#VALUE!</v>
      </c>
    </row>
    <row r="194" spans="1:9">
      <c r="A194" s="82" t="e">
        <f t="shared" si="22"/>
        <v>#VALUE!</v>
      </c>
      <c r="B194" s="79" t="e">
        <f t="shared" si="16"/>
        <v>#VALUE!</v>
      </c>
      <c r="C194" s="83" t="e">
        <f t="shared" si="18"/>
        <v>#VALUE!</v>
      </c>
      <c r="D194" s="83" t="e">
        <f t="shared" si="23"/>
        <v>#VALUE!</v>
      </c>
      <c r="E194" s="83" t="e">
        <f t="shared" si="19"/>
        <v>#VALUE!</v>
      </c>
      <c r="F194" s="83" t="e">
        <f t="shared" si="20"/>
        <v>#VALUE!</v>
      </c>
      <c r="G194" s="83" t="e">
        <f t="shared" si="21"/>
        <v>#VALUE!</v>
      </c>
      <c r="H194" s="83" t="e">
        <f>SUM($F$28:$F194)</f>
        <v>#VALUE!</v>
      </c>
      <c r="I194" s="418" t="e">
        <f t="shared" si="17"/>
        <v>#VALUE!</v>
      </c>
    </row>
    <row r="195" spans="1:9">
      <c r="A195" s="82" t="e">
        <f t="shared" si="22"/>
        <v>#VALUE!</v>
      </c>
      <c r="B195" s="79" t="e">
        <f t="shared" si="16"/>
        <v>#VALUE!</v>
      </c>
      <c r="C195" s="83" t="e">
        <f t="shared" si="18"/>
        <v>#VALUE!</v>
      </c>
      <c r="D195" s="83" t="e">
        <f t="shared" si="23"/>
        <v>#VALUE!</v>
      </c>
      <c r="E195" s="83" t="e">
        <f t="shared" si="19"/>
        <v>#VALUE!</v>
      </c>
      <c r="F195" s="83" t="e">
        <f t="shared" si="20"/>
        <v>#VALUE!</v>
      </c>
      <c r="G195" s="83" t="e">
        <f t="shared" si="21"/>
        <v>#VALUE!</v>
      </c>
      <c r="H195" s="83" t="e">
        <f>SUM($F$28:$F195)</f>
        <v>#VALUE!</v>
      </c>
      <c r="I195" s="418" t="e">
        <f t="shared" si="17"/>
        <v>#VALUE!</v>
      </c>
    </row>
    <row r="196" spans="1:9">
      <c r="A196" s="82" t="e">
        <f t="shared" si="22"/>
        <v>#VALUE!</v>
      </c>
      <c r="B196" s="79" t="e">
        <f t="shared" si="16"/>
        <v>#VALUE!</v>
      </c>
      <c r="C196" s="83" t="e">
        <f t="shared" si="18"/>
        <v>#VALUE!</v>
      </c>
      <c r="D196" s="83" t="e">
        <f t="shared" si="23"/>
        <v>#VALUE!</v>
      </c>
      <c r="E196" s="83" t="e">
        <f t="shared" si="19"/>
        <v>#VALUE!</v>
      </c>
      <c r="F196" s="83" t="e">
        <f t="shared" si="20"/>
        <v>#VALUE!</v>
      </c>
      <c r="G196" s="83" t="e">
        <f t="shared" si="21"/>
        <v>#VALUE!</v>
      </c>
      <c r="H196" s="83" t="e">
        <f>SUM($F$28:$F196)</f>
        <v>#VALUE!</v>
      </c>
      <c r="I196" s="418" t="e">
        <f t="shared" si="17"/>
        <v>#VALUE!</v>
      </c>
    </row>
    <row r="197" spans="1:9">
      <c r="A197" s="82" t="e">
        <f t="shared" si="22"/>
        <v>#VALUE!</v>
      </c>
      <c r="B197" s="79" t="e">
        <f t="shared" si="16"/>
        <v>#VALUE!</v>
      </c>
      <c r="C197" s="83" t="e">
        <f t="shared" si="18"/>
        <v>#VALUE!</v>
      </c>
      <c r="D197" s="83" t="e">
        <f t="shared" si="23"/>
        <v>#VALUE!</v>
      </c>
      <c r="E197" s="83" t="e">
        <f t="shared" si="19"/>
        <v>#VALUE!</v>
      </c>
      <c r="F197" s="83" t="e">
        <f t="shared" si="20"/>
        <v>#VALUE!</v>
      </c>
      <c r="G197" s="83" t="e">
        <f t="shared" si="21"/>
        <v>#VALUE!</v>
      </c>
      <c r="H197" s="83" t="e">
        <f>SUM($F$28:$F197)</f>
        <v>#VALUE!</v>
      </c>
      <c r="I197" s="418" t="e">
        <f t="shared" si="17"/>
        <v>#VALUE!</v>
      </c>
    </row>
    <row r="198" spans="1:9">
      <c r="A198" s="82" t="e">
        <f t="shared" si="22"/>
        <v>#VALUE!</v>
      </c>
      <c r="B198" s="79" t="e">
        <f t="shared" si="16"/>
        <v>#VALUE!</v>
      </c>
      <c r="C198" s="83" t="e">
        <f t="shared" si="18"/>
        <v>#VALUE!</v>
      </c>
      <c r="D198" s="83" t="e">
        <f t="shared" si="23"/>
        <v>#VALUE!</v>
      </c>
      <c r="E198" s="83" t="e">
        <f t="shared" si="19"/>
        <v>#VALUE!</v>
      </c>
      <c r="F198" s="83" t="e">
        <f t="shared" si="20"/>
        <v>#VALUE!</v>
      </c>
      <c r="G198" s="83" t="e">
        <f t="shared" si="21"/>
        <v>#VALUE!</v>
      </c>
      <c r="H198" s="83" t="e">
        <f>SUM($F$28:$F198)</f>
        <v>#VALUE!</v>
      </c>
      <c r="I198" s="418" t="e">
        <f t="shared" si="17"/>
        <v>#VALUE!</v>
      </c>
    </row>
    <row r="199" spans="1:9">
      <c r="A199" s="82" t="e">
        <f t="shared" si="22"/>
        <v>#VALUE!</v>
      </c>
      <c r="B199" s="79" t="e">
        <f t="shared" si="16"/>
        <v>#VALUE!</v>
      </c>
      <c r="C199" s="83" t="e">
        <f t="shared" si="18"/>
        <v>#VALUE!</v>
      </c>
      <c r="D199" s="83" t="e">
        <f t="shared" si="23"/>
        <v>#VALUE!</v>
      </c>
      <c r="E199" s="83" t="e">
        <f t="shared" si="19"/>
        <v>#VALUE!</v>
      </c>
      <c r="F199" s="83" t="e">
        <f t="shared" si="20"/>
        <v>#VALUE!</v>
      </c>
      <c r="G199" s="83" t="e">
        <f t="shared" si="21"/>
        <v>#VALUE!</v>
      </c>
      <c r="H199" s="83" t="e">
        <f>SUM($F$28:$F199)</f>
        <v>#VALUE!</v>
      </c>
      <c r="I199" s="418" t="e">
        <f t="shared" si="17"/>
        <v>#VALUE!</v>
      </c>
    </row>
    <row r="200" spans="1:9">
      <c r="A200" s="82" t="e">
        <f t="shared" si="22"/>
        <v>#VALUE!</v>
      </c>
      <c r="B200" s="79" t="e">
        <f t="shared" si="16"/>
        <v>#VALUE!</v>
      </c>
      <c r="C200" s="83" t="e">
        <f t="shared" si="18"/>
        <v>#VALUE!</v>
      </c>
      <c r="D200" s="83" t="e">
        <f t="shared" si="23"/>
        <v>#VALUE!</v>
      </c>
      <c r="E200" s="83" t="e">
        <f t="shared" si="19"/>
        <v>#VALUE!</v>
      </c>
      <c r="F200" s="83" t="e">
        <f t="shared" si="20"/>
        <v>#VALUE!</v>
      </c>
      <c r="G200" s="83" t="e">
        <f t="shared" si="21"/>
        <v>#VALUE!</v>
      </c>
      <c r="H200" s="83" t="e">
        <f>SUM($F$28:$F200)</f>
        <v>#VALUE!</v>
      </c>
      <c r="I200" s="418" t="e">
        <f t="shared" si="17"/>
        <v>#VALUE!</v>
      </c>
    </row>
    <row r="201" spans="1:9">
      <c r="A201" s="82" t="e">
        <f t="shared" si="22"/>
        <v>#VALUE!</v>
      </c>
      <c r="B201" s="79" t="e">
        <f t="shared" si="16"/>
        <v>#VALUE!</v>
      </c>
      <c r="C201" s="83" t="e">
        <f t="shared" si="18"/>
        <v>#VALUE!</v>
      </c>
      <c r="D201" s="83" t="e">
        <f t="shared" si="23"/>
        <v>#VALUE!</v>
      </c>
      <c r="E201" s="83" t="e">
        <f t="shared" si="19"/>
        <v>#VALUE!</v>
      </c>
      <c r="F201" s="83" t="e">
        <f t="shared" si="20"/>
        <v>#VALUE!</v>
      </c>
      <c r="G201" s="83" t="e">
        <f t="shared" si="21"/>
        <v>#VALUE!</v>
      </c>
      <c r="H201" s="83" t="e">
        <f>SUM($F$28:$F201)</f>
        <v>#VALUE!</v>
      </c>
      <c r="I201" s="418" t="e">
        <f t="shared" si="17"/>
        <v>#VALUE!</v>
      </c>
    </row>
    <row r="202" spans="1:9">
      <c r="A202" s="82" t="e">
        <f t="shared" si="22"/>
        <v>#VALUE!</v>
      </c>
      <c r="B202" s="79" t="e">
        <f t="shared" si="16"/>
        <v>#VALUE!</v>
      </c>
      <c r="C202" s="83" t="e">
        <f t="shared" si="18"/>
        <v>#VALUE!</v>
      </c>
      <c r="D202" s="83" t="e">
        <f t="shared" si="23"/>
        <v>#VALUE!</v>
      </c>
      <c r="E202" s="83" t="e">
        <f t="shared" si="19"/>
        <v>#VALUE!</v>
      </c>
      <c r="F202" s="83" t="e">
        <f t="shared" si="20"/>
        <v>#VALUE!</v>
      </c>
      <c r="G202" s="83" t="e">
        <f t="shared" si="21"/>
        <v>#VALUE!</v>
      </c>
      <c r="H202" s="83" t="e">
        <f>SUM($F$28:$F202)</f>
        <v>#VALUE!</v>
      </c>
      <c r="I202" s="418" t="e">
        <f t="shared" si="17"/>
        <v>#VALUE!</v>
      </c>
    </row>
    <row r="203" spans="1:9">
      <c r="A203" s="82" t="e">
        <f t="shared" si="22"/>
        <v>#VALUE!</v>
      </c>
      <c r="B203" s="79" t="e">
        <f t="shared" si="16"/>
        <v>#VALUE!</v>
      </c>
      <c r="C203" s="83" t="e">
        <f t="shared" si="18"/>
        <v>#VALUE!</v>
      </c>
      <c r="D203" s="83" t="e">
        <f t="shared" si="23"/>
        <v>#VALUE!</v>
      </c>
      <c r="E203" s="83" t="e">
        <f t="shared" si="19"/>
        <v>#VALUE!</v>
      </c>
      <c r="F203" s="83" t="e">
        <f t="shared" si="20"/>
        <v>#VALUE!</v>
      </c>
      <c r="G203" s="83" t="e">
        <f t="shared" si="21"/>
        <v>#VALUE!</v>
      </c>
      <c r="H203" s="83" t="e">
        <f>SUM($F$28:$F203)</f>
        <v>#VALUE!</v>
      </c>
      <c r="I203" s="418" t="e">
        <f t="shared" si="17"/>
        <v>#VALUE!</v>
      </c>
    </row>
    <row r="204" spans="1:9">
      <c r="A204" s="82" t="e">
        <f t="shared" si="22"/>
        <v>#VALUE!</v>
      </c>
      <c r="B204" s="79" t="e">
        <f t="shared" si="16"/>
        <v>#VALUE!</v>
      </c>
      <c r="C204" s="83" t="e">
        <f t="shared" si="18"/>
        <v>#VALUE!</v>
      </c>
      <c r="D204" s="83" t="e">
        <f t="shared" si="23"/>
        <v>#VALUE!</v>
      </c>
      <c r="E204" s="83" t="e">
        <f t="shared" si="19"/>
        <v>#VALUE!</v>
      </c>
      <c r="F204" s="83" t="e">
        <f t="shared" si="20"/>
        <v>#VALUE!</v>
      </c>
      <c r="G204" s="83" t="e">
        <f t="shared" si="21"/>
        <v>#VALUE!</v>
      </c>
      <c r="H204" s="83" t="e">
        <f>SUM($F$28:$F204)</f>
        <v>#VALUE!</v>
      </c>
      <c r="I204" s="418" t="e">
        <f t="shared" si="17"/>
        <v>#VALUE!</v>
      </c>
    </row>
    <row r="205" spans="1:9">
      <c r="A205" s="82" t="e">
        <f t="shared" si="22"/>
        <v>#VALUE!</v>
      </c>
      <c r="B205" s="79" t="e">
        <f t="shared" si="16"/>
        <v>#VALUE!</v>
      </c>
      <c r="C205" s="83" t="e">
        <f t="shared" si="18"/>
        <v>#VALUE!</v>
      </c>
      <c r="D205" s="83" t="e">
        <f t="shared" si="23"/>
        <v>#VALUE!</v>
      </c>
      <c r="E205" s="83" t="e">
        <f t="shared" si="19"/>
        <v>#VALUE!</v>
      </c>
      <c r="F205" s="83" t="e">
        <f t="shared" si="20"/>
        <v>#VALUE!</v>
      </c>
      <c r="G205" s="83" t="e">
        <f t="shared" si="21"/>
        <v>#VALUE!</v>
      </c>
      <c r="H205" s="83" t="e">
        <f>SUM($F$28:$F205)</f>
        <v>#VALUE!</v>
      </c>
      <c r="I205" s="418" t="e">
        <f t="shared" si="17"/>
        <v>#VALUE!</v>
      </c>
    </row>
    <row r="206" spans="1:9">
      <c r="A206" s="82" t="e">
        <f t="shared" si="22"/>
        <v>#VALUE!</v>
      </c>
      <c r="B206" s="79" t="e">
        <f t="shared" si="16"/>
        <v>#VALUE!</v>
      </c>
      <c r="C206" s="83" t="e">
        <f t="shared" si="18"/>
        <v>#VALUE!</v>
      </c>
      <c r="D206" s="83" t="e">
        <f t="shared" si="23"/>
        <v>#VALUE!</v>
      </c>
      <c r="E206" s="83" t="e">
        <f t="shared" si="19"/>
        <v>#VALUE!</v>
      </c>
      <c r="F206" s="83" t="e">
        <f t="shared" si="20"/>
        <v>#VALUE!</v>
      </c>
      <c r="G206" s="83" t="e">
        <f t="shared" si="21"/>
        <v>#VALUE!</v>
      </c>
      <c r="H206" s="83" t="e">
        <f>SUM($F$28:$F206)</f>
        <v>#VALUE!</v>
      </c>
      <c r="I206" s="418" t="e">
        <f t="shared" si="17"/>
        <v>#VALUE!</v>
      </c>
    </row>
    <row r="207" spans="1:9">
      <c r="A207" s="82" t="e">
        <f t="shared" si="22"/>
        <v>#VALUE!</v>
      </c>
      <c r="B207" s="79" t="e">
        <f t="shared" si="16"/>
        <v>#VALUE!</v>
      </c>
      <c r="C207" s="83" t="e">
        <f t="shared" si="18"/>
        <v>#VALUE!</v>
      </c>
      <c r="D207" s="83" t="e">
        <f t="shared" si="23"/>
        <v>#VALUE!</v>
      </c>
      <c r="E207" s="83" t="e">
        <f t="shared" si="19"/>
        <v>#VALUE!</v>
      </c>
      <c r="F207" s="83" t="e">
        <f t="shared" si="20"/>
        <v>#VALUE!</v>
      </c>
      <c r="G207" s="83" t="e">
        <f t="shared" si="21"/>
        <v>#VALUE!</v>
      </c>
      <c r="H207" s="83" t="e">
        <f>SUM($F$28:$F207)</f>
        <v>#VALUE!</v>
      </c>
      <c r="I207" s="418" t="e">
        <f t="shared" si="17"/>
        <v>#VALUE!</v>
      </c>
    </row>
    <row r="208" spans="1:9">
      <c r="A208" s="82" t="e">
        <f t="shared" si="22"/>
        <v>#VALUE!</v>
      </c>
      <c r="B208" s="79" t="e">
        <f t="shared" si="16"/>
        <v>#VALUE!</v>
      </c>
      <c r="C208" s="83" t="e">
        <f t="shared" si="18"/>
        <v>#VALUE!</v>
      </c>
      <c r="D208" s="83" t="e">
        <f t="shared" si="23"/>
        <v>#VALUE!</v>
      </c>
      <c r="E208" s="83" t="e">
        <f t="shared" si="19"/>
        <v>#VALUE!</v>
      </c>
      <c r="F208" s="83" t="e">
        <f t="shared" si="20"/>
        <v>#VALUE!</v>
      </c>
      <c r="G208" s="83" t="e">
        <f t="shared" si="21"/>
        <v>#VALUE!</v>
      </c>
      <c r="H208" s="83" t="e">
        <f>SUM($F$28:$F208)</f>
        <v>#VALUE!</v>
      </c>
      <c r="I208" s="418" t="e">
        <f t="shared" si="17"/>
        <v>#VALUE!</v>
      </c>
    </row>
    <row r="209" spans="1:9">
      <c r="A209" s="82" t="e">
        <f t="shared" si="22"/>
        <v>#VALUE!</v>
      </c>
      <c r="B209" s="79" t="e">
        <f t="shared" si="16"/>
        <v>#VALUE!</v>
      </c>
      <c r="C209" s="83" t="e">
        <f t="shared" si="18"/>
        <v>#VALUE!</v>
      </c>
      <c r="D209" s="83" t="e">
        <f t="shared" si="23"/>
        <v>#VALUE!</v>
      </c>
      <c r="E209" s="83" t="e">
        <f t="shared" si="19"/>
        <v>#VALUE!</v>
      </c>
      <c r="F209" s="83" t="e">
        <f t="shared" si="20"/>
        <v>#VALUE!</v>
      </c>
      <c r="G209" s="83" t="e">
        <f t="shared" si="21"/>
        <v>#VALUE!</v>
      </c>
      <c r="H209" s="83" t="e">
        <f>SUM($F$28:$F209)</f>
        <v>#VALUE!</v>
      </c>
      <c r="I209" s="418" t="e">
        <f t="shared" si="17"/>
        <v>#VALUE!</v>
      </c>
    </row>
    <row r="210" spans="1:9">
      <c r="A210" s="82" t="e">
        <f t="shared" si="22"/>
        <v>#VALUE!</v>
      </c>
      <c r="B210" s="79" t="e">
        <f t="shared" si="16"/>
        <v>#VALUE!</v>
      </c>
      <c r="C210" s="83" t="e">
        <f t="shared" si="18"/>
        <v>#VALUE!</v>
      </c>
      <c r="D210" s="83" t="e">
        <f t="shared" si="23"/>
        <v>#VALUE!</v>
      </c>
      <c r="E210" s="83" t="e">
        <f t="shared" si="19"/>
        <v>#VALUE!</v>
      </c>
      <c r="F210" s="83" t="e">
        <f t="shared" si="20"/>
        <v>#VALUE!</v>
      </c>
      <c r="G210" s="83" t="e">
        <f t="shared" si="21"/>
        <v>#VALUE!</v>
      </c>
      <c r="H210" s="83" t="e">
        <f>SUM($F$28:$F210)</f>
        <v>#VALUE!</v>
      </c>
      <c r="I210" s="418" t="e">
        <f t="shared" si="17"/>
        <v>#VALUE!</v>
      </c>
    </row>
    <row r="211" spans="1:9">
      <c r="A211" s="82" t="e">
        <f t="shared" si="22"/>
        <v>#VALUE!</v>
      </c>
      <c r="B211" s="79" t="e">
        <f t="shared" si="16"/>
        <v>#VALUE!</v>
      </c>
      <c r="C211" s="83" t="e">
        <f t="shared" si="18"/>
        <v>#VALUE!</v>
      </c>
      <c r="D211" s="83" t="e">
        <f t="shared" si="23"/>
        <v>#VALUE!</v>
      </c>
      <c r="E211" s="83" t="e">
        <f t="shared" si="19"/>
        <v>#VALUE!</v>
      </c>
      <c r="F211" s="83" t="e">
        <f t="shared" si="20"/>
        <v>#VALUE!</v>
      </c>
      <c r="G211" s="83" t="e">
        <f t="shared" si="21"/>
        <v>#VALUE!</v>
      </c>
      <c r="H211" s="83" t="e">
        <f>SUM($F$28:$F211)</f>
        <v>#VALUE!</v>
      </c>
      <c r="I211" s="418" t="e">
        <f t="shared" si="17"/>
        <v>#VALUE!</v>
      </c>
    </row>
    <row r="212" spans="1:9">
      <c r="A212" s="82" t="e">
        <f t="shared" si="22"/>
        <v>#VALUE!</v>
      </c>
      <c r="B212" s="79" t="e">
        <f t="shared" si="16"/>
        <v>#VALUE!</v>
      </c>
      <c r="C212" s="83" t="e">
        <f t="shared" si="18"/>
        <v>#VALUE!</v>
      </c>
      <c r="D212" s="83" t="e">
        <f t="shared" si="23"/>
        <v>#VALUE!</v>
      </c>
      <c r="E212" s="83" t="e">
        <f t="shared" si="19"/>
        <v>#VALUE!</v>
      </c>
      <c r="F212" s="83" t="e">
        <f t="shared" si="20"/>
        <v>#VALUE!</v>
      </c>
      <c r="G212" s="83" t="e">
        <f t="shared" si="21"/>
        <v>#VALUE!</v>
      </c>
      <c r="H212" s="83" t="e">
        <f>SUM($F$28:$F212)</f>
        <v>#VALUE!</v>
      </c>
      <c r="I212" s="418" t="e">
        <f t="shared" si="17"/>
        <v>#VALUE!</v>
      </c>
    </row>
    <row r="213" spans="1:9">
      <c r="A213" s="82" t="e">
        <f t="shared" si="22"/>
        <v>#VALUE!</v>
      </c>
      <c r="B213" s="79" t="e">
        <f t="shared" si="16"/>
        <v>#VALUE!</v>
      </c>
      <c r="C213" s="83" t="e">
        <f t="shared" si="18"/>
        <v>#VALUE!</v>
      </c>
      <c r="D213" s="83" t="e">
        <f t="shared" si="23"/>
        <v>#VALUE!</v>
      </c>
      <c r="E213" s="83" t="e">
        <f t="shared" si="19"/>
        <v>#VALUE!</v>
      </c>
      <c r="F213" s="83" t="e">
        <f t="shared" si="20"/>
        <v>#VALUE!</v>
      </c>
      <c r="G213" s="83" t="e">
        <f t="shared" si="21"/>
        <v>#VALUE!</v>
      </c>
      <c r="H213" s="83" t="e">
        <f>SUM($F$28:$F213)</f>
        <v>#VALUE!</v>
      </c>
      <c r="I213" s="418" t="e">
        <f t="shared" si="17"/>
        <v>#VALUE!</v>
      </c>
    </row>
    <row r="214" spans="1:9">
      <c r="A214" s="82" t="e">
        <f t="shared" si="22"/>
        <v>#VALUE!</v>
      </c>
      <c r="B214" s="79" t="e">
        <f t="shared" si="16"/>
        <v>#VALUE!</v>
      </c>
      <c r="C214" s="83" t="e">
        <f t="shared" si="18"/>
        <v>#VALUE!</v>
      </c>
      <c r="D214" s="83" t="e">
        <f t="shared" si="23"/>
        <v>#VALUE!</v>
      </c>
      <c r="E214" s="83" t="e">
        <f t="shared" si="19"/>
        <v>#VALUE!</v>
      </c>
      <c r="F214" s="83" t="e">
        <f t="shared" si="20"/>
        <v>#VALUE!</v>
      </c>
      <c r="G214" s="83" t="e">
        <f t="shared" si="21"/>
        <v>#VALUE!</v>
      </c>
      <c r="H214" s="83" t="e">
        <f>SUM($F$28:$F214)</f>
        <v>#VALUE!</v>
      </c>
      <c r="I214" s="418" t="e">
        <f t="shared" si="17"/>
        <v>#VALUE!</v>
      </c>
    </row>
    <row r="215" spans="1:9">
      <c r="A215" s="82" t="e">
        <f t="shared" si="22"/>
        <v>#VALUE!</v>
      </c>
      <c r="B215" s="79" t="e">
        <f t="shared" si="16"/>
        <v>#VALUE!</v>
      </c>
      <c r="C215" s="83" t="e">
        <f t="shared" si="18"/>
        <v>#VALUE!</v>
      </c>
      <c r="D215" s="83" t="e">
        <f t="shared" si="23"/>
        <v>#VALUE!</v>
      </c>
      <c r="E215" s="83" t="e">
        <f t="shared" si="19"/>
        <v>#VALUE!</v>
      </c>
      <c r="F215" s="83" t="e">
        <f t="shared" si="20"/>
        <v>#VALUE!</v>
      </c>
      <c r="G215" s="83" t="e">
        <f t="shared" si="21"/>
        <v>#VALUE!</v>
      </c>
      <c r="H215" s="83" t="e">
        <f>SUM($F$28:$F215)</f>
        <v>#VALUE!</v>
      </c>
      <c r="I215" s="418" t="e">
        <f t="shared" si="17"/>
        <v>#VALUE!</v>
      </c>
    </row>
    <row r="216" spans="1:9">
      <c r="A216" s="82" t="e">
        <f t="shared" si="22"/>
        <v>#VALUE!</v>
      </c>
      <c r="B216" s="79" t="e">
        <f t="shared" si="16"/>
        <v>#VALUE!</v>
      </c>
      <c r="C216" s="83" t="e">
        <f t="shared" si="18"/>
        <v>#VALUE!</v>
      </c>
      <c r="D216" s="83" t="e">
        <f t="shared" si="23"/>
        <v>#VALUE!</v>
      </c>
      <c r="E216" s="83" t="e">
        <f t="shared" si="19"/>
        <v>#VALUE!</v>
      </c>
      <c r="F216" s="83" t="e">
        <f t="shared" si="20"/>
        <v>#VALUE!</v>
      </c>
      <c r="G216" s="83" t="e">
        <f t="shared" si="21"/>
        <v>#VALUE!</v>
      </c>
      <c r="H216" s="83" t="e">
        <f>SUM($F$28:$F216)</f>
        <v>#VALUE!</v>
      </c>
      <c r="I216" s="418" t="e">
        <f t="shared" si="17"/>
        <v>#VALUE!</v>
      </c>
    </row>
    <row r="217" spans="1:9">
      <c r="A217" s="82" t="e">
        <f t="shared" si="22"/>
        <v>#VALUE!</v>
      </c>
      <c r="B217" s="79" t="e">
        <f t="shared" si="16"/>
        <v>#VALUE!</v>
      </c>
      <c r="C217" s="83" t="e">
        <f t="shared" si="18"/>
        <v>#VALUE!</v>
      </c>
      <c r="D217" s="83" t="e">
        <f t="shared" si="23"/>
        <v>#VALUE!</v>
      </c>
      <c r="E217" s="83" t="e">
        <f t="shared" si="19"/>
        <v>#VALUE!</v>
      </c>
      <c r="F217" s="83" t="e">
        <f t="shared" si="20"/>
        <v>#VALUE!</v>
      </c>
      <c r="G217" s="83" t="e">
        <f t="shared" si="21"/>
        <v>#VALUE!</v>
      </c>
      <c r="H217" s="83" t="e">
        <f>SUM($F$28:$F217)</f>
        <v>#VALUE!</v>
      </c>
      <c r="I217" s="418" t="e">
        <f t="shared" si="17"/>
        <v>#VALUE!</v>
      </c>
    </row>
    <row r="218" spans="1:9">
      <c r="A218" s="82" t="e">
        <f t="shared" si="22"/>
        <v>#VALUE!</v>
      </c>
      <c r="B218" s="79" t="e">
        <f t="shared" si="16"/>
        <v>#VALUE!</v>
      </c>
      <c r="C218" s="83" t="e">
        <f t="shared" si="18"/>
        <v>#VALUE!</v>
      </c>
      <c r="D218" s="83" t="e">
        <f t="shared" si="23"/>
        <v>#VALUE!</v>
      </c>
      <c r="E218" s="83" t="e">
        <f t="shared" si="19"/>
        <v>#VALUE!</v>
      </c>
      <c r="F218" s="83" t="e">
        <f t="shared" si="20"/>
        <v>#VALUE!</v>
      </c>
      <c r="G218" s="83" t="e">
        <f t="shared" si="21"/>
        <v>#VALUE!</v>
      </c>
      <c r="H218" s="83" t="e">
        <f>SUM($F$28:$F218)</f>
        <v>#VALUE!</v>
      </c>
      <c r="I218" s="418" t="e">
        <f t="shared" si="17"/>
        <v>#VALUE!</v>
      </c>
    </row>
    <row r="219" spans="1:9">
      <c r="A219" s="82" t="e">
        <f t="shared" si="22"/>
        <v>#VALUE!</v>
      </c>
      <c r="B219" s="79" t="e">
        <f t="shared" si="16"/>
        <v>#VALUE!</v>
      </c>
      <c r="C219" s="83" t="e">
        <f t="shared" si="18"/>
        <v>#VALUE!</v>
      </c>
      <c r="D219" s="83" t="e">
        <f t="shared" si="23"/>
        <v>#VALUE!</v>
      </c>
      <c r="E219" s="83" t="e">
        <f t="shared" si="19"/>
        <v>#VALUE!</v>
      </c>
      <c r="F219" s="83" t="e">
        <f t="shared" si="20"/>
        <v>#VALUE!</v>
      </c>
      <c r="G219" s="83" t="e">
        <f t="shared" si="21"/>
        <v>#VALUE!</v>
      </c>
      <c r="H219" s="83" t="e">
        <f>SUM($F$28:$F219)</f>
        <v>#VALUE!</v>
      </c>
      <c r="I219" s="418" t="e">
        <f t="shared" si="17"/>
        <v>#VALUE!</v>
      </c>
    </row>
    <row r="220" spans="1:9">
      <c r="A220" s="82" t="e">
        <f t="shared" si="22"/>
        <v>#VALUE!</v>
      </c>
      <c r="B220" s="79" t="e">
        <f t="shared" ref="B220:B283" si="24">IF(Nbre_Pmt&lt;&gt;"",DATE(YEAR(Début_Prêt),MONTH(Début_Prêt)+(Nbre_Pmt)*12/Nbre_Pmt_Par_An,DAY(Début_Prêt)),"")</f>
        <v>#VALUE!</v>
      </c>
      <c r="C220" s="83" t="e">
        <f t="shared" si="18"/>
        <v>#VALUE!</v>
      </c>
      <c r="D220" s="83" t="e">
        <f t="shared" si="23"/>
        <v>#VALUE!</v>
      </c>
      <c r="E220" s="83" t="e">
        <f t="shared" si="19"/>
        <v>#VALUE!</v>
      </c>
      <c r="F220" s="83" t="e">
        <f t="shared" si="20"/>
        <v>#VALUE!</v>
      </c>
      <c r="G220" s="83" t="e">
        <f t="shared" si="21"/>
        <v>#VALUE!</v>
      </c>
      <c r="H220" s="83" t="e">
        <f>SUM($F$28:$F220)</f>
        <v>#VALUE!</v>
      </c>
      <c r="I220" s="419" t="e">
        <f t="shared" ref="I220:I283" si="25">IF(Nbre_Pmt&lt;&gt;"",YEAR(B220),"")</f>
        <v>#VALUE!</v>
      </c>
    </row>
    <row r="221" spans="1:9">
      <c r="A221" s="82" t="e">
        <f t="shared" si="22"/>
        <v>#VALUE!</v>
      </c>
      <c r="B221" s="79" t="e">
        <f t="shared" si="24"/>
        <v>#VALUE!</v>
      </c>
      <c r="C221" s="83" t="e">
        <f t="shared" ref="C221:C284" si="26">IF(A220=" "," ",IF(A220+1&gt;$D$11," ",G220))</f>
        <v>#VALUE!</v>
      </c>
      <c r="D221" s="83" t="e">
        <f t="shared" si="23"/>
        <v>#VALUE!</v>
      </c>
      <c r="E221" s="83" t="e">
        <f t="shared" ref="E221:E284" si="27">IF(A220=" "," ",IF(A220+1&gt;$D$11," ",D221-F221))</f>
        <v>#VALUE!</v>
      </c>
      <c r="F221" s="83" t="e">
        <f t="shared" ref="F221:F284" si="28">IF(A220=" "," ",IF(A220+1&gt;$D$11," ",C221*$D$12))</f>
        <v>#VALUE!</v>
      </c>
      <c r="G221" s="83" t="e">
        <f t="shared" ref="G221:G284" si="29">IF(A220=" "," ",IF(A220+1&gt;$D$11," ",C221-E221))</f>
        <v>#VALUE!</v>
      </c>
      <c r="H221" s="83" t="e">
        <f>SUM($F$28:$F221)</f>
        <v>#VALUE!</v>
      </c>
      <c r="I221" s="418" t="e">
        <f t="shared" si="25"/>
        <v>#VALUE!</v>
      </c>
    </row>
    <row r="222" spans="1:9">
      <c r="A222" s="82" t="e">
        <f t="shared" ref="A222:A285" si="30">IF(A221+1&gt;$D$11," ",A221+1)</f>
        <v>#VALUE!</v>
      </c>
      <c r="B222" s="79" t="e">
        <f t="shared" si="24"/>
        <v>#VALUE!</v>
      </c>
      <c r="C222" s="83" t="e">
        <f t="shared" si="26"/>
        <v>#VALUE!</v>
      </c>
      <c r="D222" s="83" t="e">
        <f t="shared" ref="D222:D285" si="31">IF(A221=" "," ",IF(A221+1&gt;$D$11," ",D221))</f>
        <v>#VALUE!</v>
      </c>
      <c r="E222" s="83" t="e">
        <f t="shared" si="27"/>
        <v>#VALUE!</v>
      </c>
      <c r="F222" s="83" t="e">
        <f t="shared" si="28"/>
        <v>#VALUE!</v>
      </c>
      <c r="G222" s="83" t="e">
        <f t="shared" si="29"/>
        <v>#VALUE!</v>
      </c>
      <c r="H222" s="83" t="e">
        <f>SUM($F$28:$F222)</f>
        <v>#VALUE!</v>
      </c>
      <c r="I222" s="418" t="e">
        <f t="shared" si="25"/>
        <v>#VALUE!</v>
      </c>
    </row>
    <row r="223" spans="1:9">
      <c r="A223" s="82" t="e">
        <f t="shared" si="30"/>
        <v>#VALUE!</v>
      </c>
      <c r="B223" s="79" t="e">
        <f t="shared" si="24"/>
        <v>#VALUE!</v>
      </c>
      <c r="C223" s="83" t="e">
        <f t="shared" si="26"/>
        <v>#VALUE!</v>
      </c>
      <c r="D223" s="83" t="e">
        <f t="shared" si="31"/>
        <v>#VALUE!</v>
      </c>
      <c r="E223" s="83" t="e">
        <f t="shared" si="27"/>
        <v>#VALUE!</v>
      </c>
      <c r="F223" s="83" t="e">
        <f t="shared" si="28"/>
        <v>#VALUE!</v>
      </c>
      <c r="G223" s="83" t="e">
        <f t="shared" si="29"/>
        <v>#VALUE!</v>
      </c>
      <c r="H223" s="83" t="e">
        <f>SUM($F$28:$F223)</f>
        <v>#VALUE!</v>
      </c>
      <c r="I223" s="418" t="e">
        <f t="shared" si="25"/>
        <v>#VALUE!</v>
      </c>
    </row>
    <row r="224" spans="1:9">
      <c r="A224" s="82" t="e">
        <f t="shared" si="30"/>
        <v>#VALUE!</v>
      </c>
      <c r="B224" s="79" t="e">
        <f t="shared" si="24"/>
        <v>#VALUE!</v>
      </c>
      <c r="C224" s="83" t="e">
        <f t="shared" si="26"/>
        <v>#VALUE!</v>
      </c>
      <c r="D224" s="83" t="e">
        <f t="shared" si="31"/>
        <v>#VALUE!</v>
      </c>
      <c r="E224" s="83" t="e">
        <f t="shared" si="27"/>
        <v>#VALUE!</v>
      </c>
      <c r="F224" s="83" t="e">
        <f t="shared" si="28"/>
        <v>#VALUE!</v>
      </c>
      <c r="G224" s="83" t="e">
        <f t="shared" si="29"/>
        <v>#VALUE!</v>
      </c>
      <c r="H224" s="83" t="e">
        <f>SUM($F$28:$F224)</f>
        <v>#VALUE!</v>
      </c>
      <c r="I224" s="418" t="e">
        <f t="shared" si="25"/>
        <v>#VALUE!</v>
      </c>
    </row>
    <row r="225" spans="1:9">
      <c r="A225" s="82" t="e">
        <f t="shared" si="30"/>
        <v>#VALUE!</v>
      </c>
      <c r="B225" s="79" t="e">
        <f t="shared" si="24"/>
        <v>#VALUE!</v>
      </c>
      <c r="C225" s="83" t="e">
        <f t="shared" si="26"/>
        <v>#VALUE!</v>
      </c>
      <c r="D225" s="83" t="e">
        <f t="shared" si="31"/>
        <v>#VALUE!</v>
      </c>
      <c r="E225" s="83" t="e">
        <f t="shared" si="27"/>
        <v>#VALUE!</v>
      </c>
      <c r="F225" s="83" t="e">
        <f t="shared" si="28"/>
        <v>#VALUE!</v>
      </c>
      <c r="G225" s="83" t="e">
        <f t="shared" si="29"/>
        <v>#VALUE!</v>
      </c>
      <c r="H225" s="83" t="e">
        <f>SUM($F$28:$F225)</f>
        <v>#VALUE!</v>
      </c>
      <c r="I225" s="418" t="e">
        <f t="shared" si="25"/>
        <v>#VALUE!</v>
      </c>
    </row>
    <row r="226" spans="1:9">
      <c r="A226" s="82" t="e">
        <f t="shared" si="30"/>
        <v>#VALUE!</v>
      </c>
      <c r="B226" s="79" t="e">
        <f t="shared" si="24"/>
        <v>#VALUE!</v>
      </c>
      <c r="C226" s="83" t="e">
        <f t="shared" si="26"/>
        <v>#VALUE!</v>
      </c>
      <c r="D226" s="83" t="e">
        <f t="shared" si="31"/>
        <v>#VALUE!</v>
      </c>
      <c r="E226" s="83" t="e">
        <f t="shared" si="27"/>
        <v>#VALUE!</v>
      </c>
      <c r="F226" s="83" t="e">
        <f t="shared" si="28"/>
        <v>#VALUE!</v>
      </c>
      <c r="G226" s="83" t="e">
        <f t="shared" si="29"/>
        <v>#VALUE!</v>
      </c>
      <c r="H226" s="83" t="e">
        <f>SUM($F$28:$F226)</f>
        <v>#VALUE!</v>
      </c>
      <c r="I226" s="418" t="e">
        <f t="shared" si="25"/>
        <v>#VALUE!</v>
      </c>
    </row>
    <row r="227" spans="1:9">
      <c r="A227" s="82" t="e">
        <f t="shared" si="30"/>
        <v>#VALUE!</v>
      </c>
      <c r="B227" s="79" t="e">
        <f t="shared" si="24"/>
        <v>#VALUE!</v>
      </c>
      <c r="C227" s="83" t="e">
        <f t="shared" si="26"/>
        <v>#VALUE!</v>
      </c>
      <c r="D227" s="83" t="e">
        <f t="shared" si="31"/>
        <v>#VALUE!</v>
      </c>
      <c r="E227" s="83" t="e">
        <f t="shared" si="27"/>
        <v>#VALUE!</v>
      </c>
      <c r="F227" s="83" t="e">
        <f t="shared" si="28"/>
        <v>#VALUE!</v>
      </c>
      <c r="G227" s="83" t="e">
        <f t="shared" si="29"/>
        <v>#VALUE!</v>
      </c>
      <c r="H227" s="83" t="e">
        <f>SUM($F$28:$F227)</f>
        <v>#VALUE!</v>
      </c>
      <c r="I227" s="418" t="e">
        <f t="shared" si="25"/>
        <v>#VALUE!</v>
      </c>
    </row>
    <row r="228" spans="1:9">
      <c r="A228" s="82" t="e">
        <f t="shared" si="30"/>
        <v>#VALUE!</v>
      </c>
      <c r="B228" s="79" t="e">
        <f t="shared" si="24"/>
        <v>#VALUE!</v>
      </c>
      <c r="C228" s="83" t="e">
        <f t="shared" si="26"/>
        <v>#VALUE!</v>
      </c>
      <c r="D228" s="83" t="e">
        <f t="shared" si="31"/>
        <v>#VALUE!</v>
      </c>
      <c r="E228" s="83" t="e">
        <f t="shared" si="27"/>
        <v>#VALUE!</v>
      </c>
      <c r="F228" s="83" t="e">
        <f t="shared" si="28"/>
        <v>#VALUE!</v>
      </c>
      <c r="G228" s="83" t="e">
        <f t="shared" si="29"/>
        <v>#VALUE!</v>
      </c>
      <c r="H228" s="83" t="e">
        <f>SUM($F$28:$F228)</f>
        <v>#VALUE!</v>
      </c>
      <c r="I228" s="418" t="e">
        <f t="shared" si="25"/>
        <v>#VALUE!</v>
      </c>
    </row>
    <row r="229" spans="1:9">
      <c r="A229" s="82" t="e">
        <f t="shared" si="30"/>
        <v>#VALUE!</v>
      </c>
      <c r="B229" s="79" t="e">
        <f t="shared" si="24"/>
        <v>#VALUE!</v>
      </c>
      <c r="C229" s="83" t="e">
        <f t="shared" si="26"/>
        <v>#VALUE!</v>
      </c>
      <c r="D229" s="83" t="e">
        <f t="shared" si="31"/>
        <v>#VALUE!</v>
      </c>
      <c r="E229" s="83" t="e">
        <f t="shared" si="27"/>
        <v>#VALUE!</v>
      </c>
      <c r="F229" s="83" t="e">
        <f t="shared" si="28"/>
        <v>#VALUE!</v>
      </c>
      <c r="G229" s="83" t="e">
        <f t="shared" si="29"/>
        <v>#VALUE!</v>
      </c>
      <c r="H229" s="83" t="e">
        <f>SUM($F$28:$F229)</f>
        <v>#VALUE!</v>
      </c>
      <c r="I229" s="418" t="e">
        <f t="shared" si="25"/>
        <v>#VALUE!</v>
      </c>
    </row>
    <row r="230" spans="1:9">
      <c r="A230" s="82" t="e">
        <f t="shared" si="30"/>
        <v>#VALUE!</v>
      </c>
      <c r="B230" s="79" t="e">
        <f t="shared" si="24"/>
        <v>#VALUE!</v>
      </c>
      <c r="C230" s="83" t="e">
        <f t="shared" si="26"/>
        <v>#VALUE!</v>
      </c>
      <c r="D230" s="83" t="e">
        <f t="shared" si="31"/>
        <v>#VALUE!</v>
      </c>
      <c r="E230" s="83" t="e">
        <f t="shared" si="27"/>
        <v>#VALUE!</v>
      </c>
      <c r="F230" s="83" t="e">
        <f t="shared" si="28"/>
        <v>#VALUE!</v>
      </c>
      <c r="G230" s="83" t="e">
        <f t="shared" si="29"/>
        <v>#VALUE!</v>
      </c>
      <c r="H230" s="83" t="e">
        <f>SUM($F$28:$F230)</f>
        <v>#VALUE!</v>
      </c>
      <c r="I230" s="418" t="e">
        <f t="shared" si="25"/>
        <v>#VALUE!</v>
      </c>
    </row>
    <row r="231" spans="1:9">
      <c r="A231" s="82" t="e">
        <f t="shared" si="30"/>
        <v>#VALUE!</v>
      </c>
      <c r="B231" s="79" t="e">
        <f t="shared" si="24"/>
        <v>#VALUE!</v>
      </c>
      <c r="C231" s="83" t="e">
        <f t="shared" si="26"/>
        <v>#VALUE!</v>
      </c>
      <c r="D231" s="83" t="e">
        <f t="shared" si="31"/>
        <v>#VALUE!</v>
      </c>
      <c r="E231" s="83" t="e">
        <f t="shared" si="27"/>
        <v>#VALUE!</v>
      </c>
      <c r="F231" s="83" t="e">
        <f t="shared" si="28"/>
        <v>#VALUE!</v>
      </c>
      <c r="G231" s="83" t="e">
        <f t="shared" si="29"/>
        <v>#VALUE!</v>
      </c>
      <c r="H231" s="83" t="e">
        <f>SUM($F$28:$F231)</f>
        <v>#VALUE!</v>
      </c>
      <c r="I231" s="418" t="e">
        <f t="shared" si="25"/>
        <v>#VALUE!</v>
      </c>
    </row>
    <row r="232" spans="1:9">
      <c r="A232" s="82" t="e">
        <f t="shared" si="30"/>
        <v>#VALUE!</v>
      </c>
      <c r="B232" s="79" t="e">
        <f t="shared" si="24"/>
        <v>#VALUE!</v>
      </c>
      <c r="C232" s="83" t="e">
        <f t="shared" si="26"/>
        <v>#VALUE!</v>
      </c>
      <c r="D232" s="83" t="e">
        <f t="shared" si="31"/>
        <v>#VALUE!</v>
      </c>
      <c r="E232" s="83" t="e">
        <f t="shared" si="27"/>
        <v>#VALUE!</v>
      </c>
      <c r="F232" s="83" t="e">
        <f t="shared" si="28"/>
        <v>#VALUE!</v>
      </c>
      <c r="G232" s="83" t="e">
        <f t="shared" si="29"/>
        <v>#VALUE!</v>
      </c>
      <c r="H232" s="83" t="e">
        <f>SUM($F$28:$F232)</f>
        <v>#VALUE!</v>
      </c>
      <c r="I232" s="418" t="e">
        <f t="shared" si="25"/>
        <v>#VALUE!</v>
      </c>
    </row>
    <row r="233" spans="1:9">
      <c r="A233" s="82" t="e">
        <f t="shared" si="30"/>
        <v>#VALUE!</v>
      </c>
      <c r="B233" s="79" t="e">
        <f t="shared" si="24"/>
        <v>#VALUE!</v>
      </c>
      <c r="C233" s="83" t="e">
        <f t="shared" si="26"/>
        <v>#VALUE!</v>
      </c>
      <c r="D233" s="83" t="e">
        <f t="shared" si="31"/>
        <v>#VALUE!</v>
      </c>
      <c r="E233" s="83" t="e">
        <f t="shared" si="27"/>
        <v>#VALUE!</v>
      </c>
      <c r="F233" s="83" t="e">
        <f t="shared" si="28"/>
        <v>#VALUE!</v>
      </c>
      <c r="G233" s="83" t="e">
        <f t="shared" si="29"/>
        <v>#VALUE!</v>
      </c>
      <c r="H233" s="83" t="e">
        <f>SUM($F$28:$F233)</f>
        <v>#VALUE!</v>
      </c>
      <c r="I233" s="418" t="e">
        <f t="shared" si="25"/>
        <v>#VALUE!</v>
      </c>
    </row>
    <row r="234" spans="1:9">
      <c r="A234" s="82" t="e">
        <f t="shared" si="30"/>
        <v>#VALUE!</v>
      </c>
      <c r="B234" s="79" t="e">
        <f t="shared" si="24"/>
        <v>#VALUE!</v>
      </c>
      <c r="C234" s="83" t="e">
        <f t="shared" si="26"/>
        <v>#VALUE!</v>
      </c>
      <c r="D234" s="83" t="e">
        <f t="shared" si="31"/>
        <v>#VALUE!</v>
      </c>
      <c r="E234" s="83" t="e">
        <f t="shared" si="27"/>
        <v>#VALUE!</v>
      </c>
      <c r="F234" s="83" t="e">
        <f t="shared" si="28"/>
        <v>#VALUE!</v>
      </c>
      <c r="G234" s="83" t="e">
        <f t="shared" si="29"/>
        <v>#VALUE!</v>
      </c>
      <c r="H234" s="83" t="e">
        <f>SUM($F$28:$F234)</f>
        <v>#VALUE!</v>
      </c>
      <c r="I234" s="418" t="e">
        <f t="shared" si="25"/>
        <v>#VALUE!</v>
      </c>
    </row>
    <row r="235" spans="1:9">
      <c r="A235" s="82" t="e">
        <f t="shared" si="30"/>
        <v>#VALUE!</v>
      </c>
      <c r="B235" s="79" t="e">
        <f t="shared" si="24"/>
        <v>#VALUE!</v>
      </c>
      <c r="C235" s="83" t="e">
        <f t="shared" si="26"/>
        <v>#VALUE!</v>
      </c>
      <c r="D235" s="83" t="e">
        <f t="shared" si="31"/>
        <v>#VALUE!</v>
      </c>
      <c r="E235" s="83" t="e">
        <f t="shared" si="27"/>
        <v>#VALUE!</v>
      </c>
      <c r="F235" s="83" t="e">
        <f t="shared" si="28"/>
        <v>#VALUE!</v>
      </c>
      <c r="G235" s="83" t="e">
        <f t="shared" si="29"/>
        <v>#VALUE!</v>
      </c>
      <c r="H235" s="83" t="e">
        <f>SUM($F$28:$F235)</f>
        <v>#VALUE!</v>
      </c>
      <c r="I235" s="418" t="e">
        <f t="shared" si="25"/>
        <v>#VALUE!</v>
      </c>
    </row>
    <row r="236" spans="1:9">
      <c r="A236" s="82" t="e">
        <f t="shared" si="30"/>
        <v>#VALUE!</v>
      </c>
      <c r="B236" s="79" t="e">
        <f t="shared" si="24"/>
        <v>#VALUE!</v>
      </c>
      <c r="C236" s="83" t="e">
        <f t="shared" si="26"/>
        <v>#VALUE!</v>
      </c>
      <c r="D236" s="83" t="e">
        <f t="shared" si="31"/>
        <v>#VALUE!</v>
      </c>
      <c r="E236" s="83" t="e">
        <f t="shared" si="27"/>
        <v>#VALUE!</v>
      </c>
      <c r="F236" s="83" t="e">
        <f t="shared" si="28"/>
        <v>#VALUE!</v>
      </c>
      <c r="G236" s="83" t="e">
        <f t="shared" si="29"/>
        <v>#VALUE!</v>
      </c>
      <c r="H236" s="83" t="e">
        <f>SUM($F$28:$F236)</f>
        <v>#VALUE!</v>
      </c>
      <c r="I236" s="418" t="e">
        <f t="shared" si="25"/>
        <v>#VALUE!</v>
      </c>
    </row>
    <row r="237" spans="1:9">
      <c r="A237" s="82" t="e">
        <f t="shared" si="30"/>
        <v>#VALUE!</v>
      </c>
      <c r="B237" s="79" t="e">
        <f t="shared" si="24"/>
        <v>#VALUE!</v>
      </c>
      <c r="C237" s="83" t="e">
        <f t="shared" si="26"/>
        <v>#VALUE!</v>
      </c>
      <c r="D237" s="83" t="e">
        <f t="shared" si="31"/>
        <v>#VALUE!</v>
      </c>
      <c r="E237" s="83" t="e">
        <f t="shared" si="27"/>
        <v>#VALUE!</v>
      </c>
      <c r="F237" s="83" t="e">
        <f t="shared" si="28"/>
        <v>#VALUE!</v>
      </c>
      <c r="G237" s="83" t="e">
        <f t="shared" si="29"/>
        <v>#VALUE!</v>
      </c>
      <c r="H237" s="83" t="e">
        <f>SUM($F$28:$F237)</f>
        <v>#VALUE!</v>
      </c>
      <c r="I237" s="418" t="e">
        <f t="shared" si="25"/>
        <v>#VALUE!</v>
      </c>
    </row>
    <row r="238" spans="1:9">
      <c r="A238" s="82" t="e">
        <f t="shared" si="30"/>
        <v>#VALUE!</v>
      </c>
      <c r="B238" s="79" t="e">
        <f t="shared" si="24"/>
        <v>#VALUE!</v>
      </c>
      <c r="C238" s="83" t="e">
        <f t="shared" si="26"/>
        <v>#VALUE!</v>
      </c>
      <c r="D238" s="83" t="e">
        <f t="shared" si="31"/>
        <v>#VALUE!</v>
      </c>
      <c r="E238" s="83" t="e">
        <f t="shared" si="27"/>
        <v>#VALUE!</v>
      </c>
      <c r="F238" s="83" t="e">
        <f t="shared" si="28"/>
        <v>#VALUE!</v>
      </c>
      <c r="G238" s="83" t="e">
        <f t="shared" si="29"/>
        <v>#VALUE!</v>
      </c>
      <c r="H238" s="83" t="e">
        <f>SUM($F$28:$F238)</f>
        <v>#VALUE!</v>
      </c>
      <c r="I238" s="418" t="e">
        <f t="shared" si="25"/>
        <v>#VALUE!</v>
      </c>
    </row>
    <row r="239" spans="1:9">
      <c r="A239" s="82" t="e">
        <f t="shared" si="30"/>
        <v>#VALUE!</v>
      </c>
      <c r="B239" s="79" t="e">
        <f t="shared" si="24"/>
        <v>#VALUE!</v>
      </c>
      <c r="C239" s="83" t="e">
        <f t="shared" si="26"/>
        <v>#VALUE!</v>
      </c>
      <c r="D239" s="83" t="e">
        <f t="shared" si="31"/>
        <v>#VALUE!</v>
      </c>
      <c r="E239" s="83" t="e">
        <f t="shared" si="27"/>
        <v>#VALUE!</v>
      </c>
      <c r="F239" s="83" t="e">
        <f t="shared" si="28"/>
        <v>#VALUE!</v>
      </c>
      <c r="G239" s="83" t="e">
        <f t="shared" si="29"/>
        <v>#VALUE!</v>
      </c>
      <c r="H239" s="83" t="e">
        <f>SUM($F$28:$F239)</f>
        <v>#VALUE!</v>
      </c>
      <c r="I239" s="418" t="e">
        <f t="shared" si="25"/>
        <v>#VALUE!</v>
      </c>
    </row>
    <row r="240" spans="1:9">
      <c r="A240" s="82" t="e">
        <f t="shared" si="30"/>
        <v>#VALUE!</v>
      </c>
      <c r="B240" s="79" t="e">
        <f t="shared" si="24"/>
        <v>#VALUE!</v>
      </c>
      <c r="C240" s="83" t="e">
        <f t="shared" si="26"/>
        <v>#VALUE!</v>
      </c>
      <c r="D240" s="83" t="e">
        <f t="shared" si="31"/>
        <v>#VALUE!</v>
      </c>
      <c r="E240" s="83" t="e">
        <f t="shared" si="27"/>
        <v>#VALUE!</v>
      </c>
      <c r="F240" s="83" t="e">
        <f t="shared" si="28"/>
        <v>#VALUE!</v>
      </c>
      <c r="G240" s="83" t="e">
        <f t="shared" si="29"/>
        <v>#VALUE!</v>
      </c>
      <c r="H240" s="83" t="e">
        <f>SUM($F$28:$F240)</f>
        <v>#VALUE!</v>
      </c>
      <c r="I240" s="418" t="e">
        <f t="shared" si="25"/>
        <v>#VALUE!</v>
      </c>
    </row>
    <row r="241" spans="1:9">
      <c r="A241" s="82" t="e">
        <f t="shared" si="30"/>
        <v>#VALUE!</v>
      </c>
      <c r="B241" s="79" t="e">
        <f t="shared" si="24"/>
        <v>#VALUE!</v>
      </c>
      <c r="C241" s="83" t="e">
        <f t="shared" si="26"/>
        <v>#VALUE!</v>
      </c>
      <c r="D241" s="83" t="e">
        <f t="shared" si="31"/>
        <v>#VALUE!</v>
      </c>
      <c r="E241" s="83" t="e">
        <f t="shared" si="27"/>
        <v>#VALUE!</v>
      </c>
      <c r="F241" s="83" t="e">
        <f t="shared" si="28"/>
        <v>#VALUE!</v>
      </c>
      <c r="G241" s="83" t="e">
        <f t="shared" si="29"/>
        <v>#VALUE!</v>
      </c>
      <c r="H241" s="83" t="e">
        <f>SUM($F$28:$F241)</f>
        <v>#VALUE!</v>
      </c>
      <c r="I241" s="418" t="e">
        <f t="shared" si="25"/>
        <v>#VALUE!</v>
      </c>
    </row>
    <row r="242" spans="1:9">
      <c r="A242" s="82" t="e">
        <f t="shared" si="30"/>
        <v>#VALUE!</v>
      </c>
      <c r="B242" s="79" t="e">
        <f t="shared" si="24"/>
        <v>#VALUE!</v>
      </c>
      <c r="C242" s="83" t="e">
        <f t="shared" si="26"/>
        <v>#VALUE!</v>
      </c>
      <c r="D242" s="83" t="e">
        <f t="shared" si="31"/>
        <v>#VALUE!</v>
      </c>
      <c r="E242" s="83" t="e">
        <f t="shared" si="27"/>
        <v>#VALUE!</v>
      </c>
      <c r="F242" s="83" t="e">
        <f t="shared" si="28"/>
        <v>#VALUE!</v>
      </c>
      <c r="G242" s="83" t="e">
        <f t="shared" si="29"/>
        <v>#VALUE!</v>
      </c>
      <c r="H242" s="83" t="e">
        <f>SUM($F$28:$F242)</f>
        <v>#VALUE!</v>
      </c>
      <c r="I242" s="418" t="e">
        <f t="shared" si="25"/>
        <v>#VALUE!</v>
      </c>
    </row>
    <row r="243" spans="1:9">
      <c r="A243" s="82" t="e">
        <f t="shared" si="30"/>
        <v>#VALUE!</v>
      </c>
      <c r="B243" s="79" t="e">
        <f t="shared" si="24"/>
        <v>#VALUE!</v>
      </c>
      <c r="C243" s="83" t="e">
        <f t="shared" si="26"/>
        <v>#VALUE!</v>
      </c>
      <c r="D243" s="83" t="e">
        <f t="shared" si="31"/>
        <v>#VALUE!</v>
      </c>
      <c r="E243" s="83" t="e">
        <f t="shared" si="27"/>
        <v>#VALUE!</v>
      </c>
      <c r="F243" s="83" t="e">
        <f t="shared" si="28"/>
        <v>#VALUE!</v>
      </c>
      <c r="G243" s="83" t="e">
        <f t="shared" si="29"/>
        <v>#VALUE!</v>
      </c>
      <c r="H243" s="83" t="e">
        <f>SUM($F$28:$F243)</f>
        <v>#VALUE!</v>
      </c>
      <c r="I243" s="418" t="e">
        <f t="shared" si="25"/>
        <v>#VALUE!</v>
      </c>
    </row>
    <row r="244" spans="1:9">
      <c r="A244" s="82" t="e">
        <f t="shared" si="30"/>
        <v>#VALUE!</v>
      </c>
      <c r="B244" s="79" t="e">
        <f t="shared" si="24"/>
        <v>#VALUE!</v>
      </c>
      <c r="C244" s="83" t="e">
        <f t="shared" si="26"/>
        <v>#VALUE!</v>
      </c>
      <c r="D244" s="83" t="e">
        <f t="shared" si="31"/>
        <v>#VALUE!</v>
      </c>
      <c r="E244" s="83" t="e">
        <f t="shared" si="27"/>
        <v>#VALUE!</v>
      </c>
      <c r="F244" s="83" t="e">
        <f t="shared" si="28"/>
        <v>#VALUE!</v>
      </c>
      <c r="G244" s="83" t="e">
        <f t="shared" si="29"/>
        <v>#VALUE!</v>
      </c>
      <c r="H244" s="83" t="e">
        <f>SUM($F$28:$F244)</f>
        <v>#VALUE!</v>
      </c>
      <c r="I244" s="418" t="e">
        <f t="shared" si="25"/>
        <v>#VALUE!</v>
      </c>
    </row>
    <row r="245" spans="1:9">
      <c r="A245" s="82" t="e">
        <f t="shared" si="30"/>
        <v>#VALUE!</v>
      </c>
      <c r="B245" s="79" t="e">
        <f t="shared" si="24"/>
        <v>#VALUE!</v>
      </c>
      <c r="C245" s="83" t="e">
        <f t="shared" si="26"/>
        <v>#VALUE!</v>
      </c>
      <c r="D245" s="83" t="e">
        <f t="shared" si="31"/>
        <v>#VALUE!</v>
      </c>
      <c r="E245" s="83" t="e">
        <f t="shared" si="27"/>
        <v>#VALUE!</v>
      </c>
      <c r="F245" s="83" t="e">
        <f t="shared" si="28"/>
        <v>#VALUE!</v>
      </c>
      <c r="G245" s="83" t="e">
        <f t="shared" si="29"/>
        <v>#VALUE!</v>
      </c>
      <c r="H245" s="83" t="e">
        <f>SUM($F$28:$F245)</f>
        <v>#VALUE!</v>
      </c>
      <c r="I245" s="418" t="e">
        <f t="shared" si="25"/>
        <v>#VALUE!</v>
      </c>
    </row>
    <row r="246" spans="1:9">
      <c r="A246" s="82" t="e">
        <f t="shared" si="30"/>
        <v>#VALUE!</v>
      </c>
      <c r="B246" s="79" t="e">
        <f t="shared" si="24"/>
        <v>#VALUE!</v>
      </c>
      <c r="C246" s="83" t="e">
        <f t="shared" si="26"/>
        <v>#VALUE!</v>
      </c>
      <c r="D246" s="83" t="e">
        <f t="shared" si="31"/>
        <v>#VALUE!</v>
      </c>
      <c r="E246" s="83" t="e">
        <f t="shared" si="27"/>
        <v>#VALUE!</v>
      </c>
      <c r="F246" s="83" t="e">
        <f t="shared" si="28"/>
        <v>#VALUE!</v>
      </c>
      <c r="G246" s="83" t="e">
        <f t="shared" si="29"/>
        <v>#VALUE!</v>
      </c>
      <c r="H246" s="83" t="e">
        <f>SUM($F$28:$F246)</f>
        <v>#VALUE!</v>
      </c>
      <c r="I246" s="418" t="e">
        <f t="shared" si="25"/>
        <v>#VALUE!</v>
      </c>
    </row>
    <row r="247" spans="1:9">
      <c r="A247" s="82" t="e">
        <f t="shared" si="30"/>
        <v>#VALUE!</v>
      </c>
      <c r="B247" s="79" t="e">
        <f t="shared" si="24"/>
        <v>#VALUE!</v>
      </c>
      <c r="C247" s="83" t="e">
        <f t="shared" si="26"/>
        <v>#VALUE!</v>
      </c>
      <c r="D247" s="83" t="e">
        <f t="shared" si="31"/>
        <v>#VALUE!</v>
      </c>
      <c r="E247" s="83" t="e">
        <f t="shared" si="27"/>
        <v>#VALUE!</v>
      </c>
      <c r="F247" s="83" t="e">
        <f t="shared" si="28"/>
        <v>#VALUE!</v>
      </c>
      <c r="G247" s="83" t="e">
        <f t="shared" si="29"/>
        <v>#VALUE!</v>
      </c>
      <c r="H247" s="83" t="e">
        <f>SUM($F$28:$F247)</f>
        <v>#VALUE!</v>
      </c>
      <c r="I247" s="418" t="e">
        <f t="shared" si="25"/>
        <v>#VALUE!</v>
      </c>
    </row>
    <row r="248" spans="1:9">
      <c r="A248" s="82" t="e">
        <f t="shared" si="30"/>
        <v>#VALUE!</v>
      </c>
      <c r="B248" s="79" t="e">
        <f t="shared" si="24"/>
        <v>#VALUE!</v>
      </c>
      <c r="C248" s="83" t="e">
        <f t="shared" si="26"/>
        <v>#VALUE!</v>
      </c>
      <c r="D248" s="83" t="e">
        <f t="shared" si="31"/>
        <v>#VALUE!</v>
      </c>
      <c r="E248" s="83" t="e">
        <f t="shared" si="27"/>
        <v>#VALUE!</v>
      </c>
      <c r="F248" s="83" t="e">
        <f t="shared" si="28"/>
        <v>#VALUE!</v>
      </c>
      <c r="G248" s="83" t="e">
        <f t="shared" si="29"/>
        <v>#VALUE!</v>
      </c>
      <c r="H248" s="83" t="e">
        <f>SUM($F$28:$F248)</f>
        <v>#VALUE!</v>
      </c>
      <c r="I248" s="418" t="e">
        <f t="shared" si="25"/>
        <v>#VALUE!</v>
      </c>
    </row>
    <row r="249" spans="1:9">
      <c r="A249" s="82" t="e">
        <f t="shared" si="30"/>
        <v>#VALUE!</v>
      </c>
      <c r="B249" s="79" t="e">
        <f t="shared" si="24"/>
        <v>#VALUE!</v>
      </c>
      <c r="C249" s="83" t="e">
        <f t="shared" si="26"/>
        <v>#VALUE!</v>
      </c>
      <c r="D249" s="83" t="e">
        <f t="shared" si="31"/>
        <v>#VALUE!</v>
      </c>
      <c r="E249" s="83" t="e">
        <f t="shared" si="27"/>
        <v>#VALUE!</v>
      </c>
      <c r="F249" s="83" t="e">
        <f t="shared" si="28"/>
        <v>#VALUE!</v>
      </c>
      <c r="G249" s="83" t="e">
        <f t="shared" si="29"/>
        <v>#VALUE!</v>
      </c>
      <c r="H249" s="83" t="e">
        <f>SUM($F$28:$F249)</f>
        <v>#VALUE!</v>
      </c>
      <c r="I249" s="418" t="e">
        <f t="shared" si="25"/>
        <v>#VALUE!</v>
      </c>
    </row>
    <row r="250" spans="1:9">
      <c r="A250" s="82" t="e">
        <f t="shared" si="30"/>
        <v>#VALUE!</v>
      </c>
      <c r="B250" s="79" t="e">
        <f t="shared" si="24"/>
        <v>#VALUE!</v>
      </c>
      <c r="C250" s="83" t="e">
        <f t="shared" si="26"/>
        <v>#VALUE!</v>
      </c>
      <c r="D250" s="83" t="e">
        <f t="shared" si="31"/>
        <v>#VALUE!</v>
      </c>
      <c r="E250" s="83" t="e">
        <f t="shared" si="27"/>
        <v>#VALUE!</v>
      </c>
      <c r="F250" s="83" t="e">
        <f t="shared" si="28"/>
        <v>#VALUE!</v>
      </c>
      <c r="G250" s="83" t="e">
        <f t="shared" si="29"/>
        <v>#VALUE!</v>
      </c>
      <c r="H250" s="83" t="e">
        <f>SUM($F$28:$F250)</f>
        <v>#VALUE!</v>
      </c>
      <c r="I250" s="418" t="e">
        <f t="shared" si="25"/>
        <v>#VALUE!</v>
      </c>
    </row>
    <row r="251" spans="1:9">
      <c r="A251" s="82" t="e">
        <f t="shared" si="30"/>
        <v>#VALUE!</v>
      </c>
      <c r="B251" s="79" t="e">
        <f t="shared" si="24"/>
        <v>#VALUE!</v>
      </c>
      <c r="C251" s="83" t="e">
        <f t="shared" si="26"/>
        <v>#VALUE!</v>
      </c>
      <c r="D251" s="83" t="e">
        <f t="shared" si="31"/>
        <v>#VALUE!</v>
      </c>
      <c r="E251" s="83" t="e">
        <f t="shared" si="27"/>
        <v>#VALUE!</v>
      </c>
      <c r="F251" s="83" t="e">
        <f t="shared" si="28"/>
        <v>#VALUE!</v>
      </c>
      <c r="G251" s="83" t="e">
        <f t="shared" si="29"/>
        <v>#VALUE!</v>
      </c>
      <c r="H251" s="83" t="e">
        <f>SUM($F$28:$F251)</f>
        <v>#VALUE!</v>
      </c>
      <c r="I251" s="418" t="e">
        <f t="shared" si="25"/>
        <v>#VALUE!</v>
      </c>
    </row>
    <row r="252" spans="1:9">
      <c r="A252" s="82" t="e">
        <f t="shared" si="30"/>
        <v>#VALUE!</v>
      </c>
      <c r="B252" s="79" t="e">
        <f t="shared" si="24"/>
        <v>#VALUE!</v>
      </c>
      <c r="C252" s="83" t="e">
        <f t="shared" si="26"/>
        <v>#VALUE!</v>
      </c>
      <c r="D252" s="83" t="e">
        <f t="shared" si="31"/>
        <v>#VALUE!</v>
      </c>
      <c r="E252" s="83" t="e">
        <f t="shared" si="27"/>
        <v>#VALUE!</v>
      </c>
      <c r="F252" s="83" t="e">
        <f t="shared" si="28"/>
        <v>#VALUE!</v>
      </c>
      <c r="G252" s="83" t="e">
        <f t="shared" si="29"/>
        <v>#VALUE!</v>
      </c>
      <c r="H252" s="83" t="e">
        <f>SUM($F$28:$F252)</f>
        <v>#VALUE!</v>
      </c>
      <c r="I252" s="418" t="e">
        <f t="shared" si="25"/>
        <v>#VALUE!</v>
      </c>
    </row>
    <row r="253" spans="1:9">
      <c r="A253" s="82" t="e">
        <f t="shared" si="30"/>
        <v>#VALUE!</v>
      </c>
      <c r="B253" s="79" t="e">
        <f t="shared" si="24"/>
        <v>#VALUE!</v>
      </c>
      <c r="C253" s="83" t="e">
        <f t="shared" si="26"/>
        <v>#VALUE!</v>
      </c>
      <c r="D253" s="83" t="e">
        <f t="shared" si="31"/>
        <v>#VALUE!</v>
      </c>
      <c r="E253" s="83" t="e">
        <f t="shared" si="27"/>
        <v>#VALUE!</v>
      </c>
      <c r="F253" s="83" t="e">
        <f t="shared" si="28"/>
        <v>#VALUE!</v>
      </c>
      <c r="G253" s="83" t="e">
        <f t="shared" si="29"/>
        <v>#VALUE!</v>
      </c>
      <c r="H253" s="83" t="e">
        <f>SUM($F$28:$F253)</f>
        <v>#VALUE!</v>
      </c>
      <c r="I253" s="418" t="e">
        <f t="shared" si="25"/>
        <v>#VALUE!</v>
      </c>
    </row>
    <row r="254" spans="1:9">
      <c r="A254" s="82" t="e">
        <f t="shared" si="30"/>
        <v>#VALUE!</v>
      </c>
      <c r="B254" s="79" t="e">
        <f t="shared" si="24"/>
        <v>#VALUE!</v>
      </c>
      <c r="C254" s="83" t="e">
        <f t="shared" si="26"/>
        <v>#VALUE!</v>
      </c>
      <c r="D254" s="83" t="e">
        <f t="shared" si="31"/>
        <v>#VALUE!</v>
      </c>
      <c r="E254" s="83" t="e">
        <f t="shared" si="27"/>
        <v>#VALUE!</v>
      </c>
      <c r="F254" s="83" t="e">
        <f t="shared" si="28"/>
        <v>#VALUE!</v>
      </c>
      <c r="G254" s="83" t="e">
        <f t="shared" si="29"/>
        <v>#VALUE!</v>
      </c>
      <c r="H254" s="83" t="e">
        <f>SUM($F$28:$F254)</f>
        <v>#VALUE!</v>
      </c>
      <c r="I254" s="418" t="e">
        <f t="shared" si="25"/>
        <v>#VALUE!</v>
      </c>
    </row>
    <row r="255" spans="1:9">
      <c r="A255" s="82" t="e">
        <f t="shared" si="30"/>
        <v>#VALUE!</v>
      </c>
      <c r="B255" s="79" t="e">
        <f t="shared" si="24"/>
        <v>#VALUE!</v>
      </c>
      <c r="C255" s="83" t="e">
        <f t="shared" si="26"/>
        <v>#VALUE!</v>
      </c>
      <c r="D255" s="83" t="e">
        <f t="shared" si="31"/>
        <v>#VALUE!</v>
      </c>
      <c r="E255" s="83" t="e">
        <f t="shared" si="27"/>
        <v>#VALUE!</v>
      </c>
      <c r="F255" s="83" t="e">
        <f t="shared" si="28"/>
        <v>#VALUE!</v>
      </c>
      <c r="G255" s="83" t="e">
        <f t="shared" si="29"/>
        <v>#VALUE!</v>
      </c>
      <c r="H255" s="83" t="e">
        <f>SUM($F$28:$F255)</f>
        <v>#VALUE!</v>
      </c>
      <c r="I255" s="418" t="e">
        <f t="shared" si="25"/>
        <v>#VALUE!</v>
      </c>
    </row>
    <row r="256" spans="1:9">
      <c r="A256" s="82" t="e">
        <f t="shared" si="30"/>
        <v>#VALUE!</v>
      </c>
      <c r="B256" s="79" t="e">
        <f t="shared" si="24"/>
        <v>#VALUE!</v>
      </c>
      <c r="C256" s="83" t="e">
        <f t="shared" si="26"/>
        <v>#VALUE!</v>
      </c>
      <c r="D256" s="83" t="e">
        <f t="shared" si="31"/>
        <v>#VALUE!</v>
      </c>
      <c r="E256" s="83" t="e">
        <f t="shared" si="27"/>
        <v>#VALUE!</v>
      </c>
      <c r="F256" s="83" t="e">
        <f t="shared" si="28"/>
        <v>#VALUE!</v>
      </c>
      <c r="G256" s="83" t="e">
        <f t="shared" si="29"/>
        <v>#VALUE!</v>
      </c>
      <c r="H256" s="83" t="e">
        <f>SUM($F$28:$F256)</f>
        <v>#VALUE!</v>
      </c>
      <c r="I256" s="418" t="e">
        <f t="shared" si="25"/>
        <v>#VALUE!</v>
      </c>
    </row>
    <row r="257" spans="1:9">
      <c r="A257" s="82" t="e">
        <f t="shared" si="30"/>
        <v>#VALUE!</v>
      </c>
      <c r="B257" s="79" t="e">
        <f t="shared" si="24"/>
        <v>#VALUE!</v>
      </c>
      <c r="C257" s="83" t="e">
        <f t="shared" si="26"/>
        <v>#VALUE!</v>
      </c>
      <c r="D257" s="83" t="e">
        <f t="shared" si="31"/>
        <v>#VALUE!</v>
      </c>
      <c r="E257" s="83" t="e">
        <f t="shared" si="27"/>
        <v>#VALUE!</v>
      </c>
      <c r="F257" s="83" t="e">
        <f t="shared" si="28"/>
        <v>#VALUE!</v>
      </c>
      <c r="G257" s="83" t="e">
        <f t="shared" si="29"/>
        <v>#VALUE!</v>
      </c>
      <c r="H257" s="83" t="e">
        <f>SUM($F$28:$F257)</f>
        <v>#VALUE!</v>
      </c>
      <c r="I257" s="418" t="e">
        <f t="shared" si="25"/>
        <v>#VALUE!</v>
      </c>
    </row>
    <row r="258" spans="1:9">
      <c r="A258" s="82" t="e">
        <f t="shared" si="30"/>
        <v>#VALUE!</v>
      </c>
      <c r="B258" s="79" t="e">
        <f t="shared" si="24"/>
        <v>#VALUE!</v>
      </c>
      <c r="C258" s="83" t="e">
        <f t="shared" si="26"/>
        <v>#VALUE!</v>
      </c>
      <c r="D258" s="83" t="e">
        <f t="shared" si="31"/>
        <v>#VALUE!</v>
      </c>
      <c r="E258" s="83" t="e">
        <f t="shared" si="27"/>
        <v>#VALUE!</v>
      </c>
      <c r="F258" s="83" t="e">
        <f t="shared" si="28"/>
        <v>#VALUE!</v>
      </c>
      <c r="G258" s="83" t="e">
        <f t="shared" si="29"/>
        <v>#VALUE!</v>
      </c>
      <c r="H258" s="83" t="e">
        <f>SUM($F$28:$F258)</f>
        <v>#VALUE!</v>
      </c>
      <c r="I258" s="418" t="e">
        <f t="shared" si="25"/>
        <v>#VALUE!</v>
      </c>
    </row>
    <row r="259" spans="1:9">
      <c r="A259" s="82" t="e">
        <f t="shared" si="30"/>
        <v>#VALUE!</v>
      </c>
      <c r="B259" s="79" t="e">
        <f t="shared" si="24"/>
        <v>#VALUE!</v>
      </c>
      <c r="C259" s="83" t="e">
        <f t="shared" si="26"/>
        <v>#VALUE!</v>
      </c>
      <c r="D259" s="83" t="e">
        <f t="shared" si="31"/>
        <v>#VALUE!</v>
      </c>
      <c r="E259" s="83" t="e">
        <f t="shared" si="27"/>
        <v>#VALUE!</v>
      </c>
      <c r="F259" s="83" t="e">
        <f t="shared" si="28"/>
        <v>#VALUE!</v>
      </c>
      <c r="G259" s="83" t="e">
        <f t="shared" si="29"/>
        <v>#VALUE!</v>
      </c>
      <c r="H259" s="83" t="e">
        <f>SUM($F$28:$F259)</f>
        <v>#VALUE!</v>
      </c>
      <c r="I259" s="418" t="e">
        <f t="shared" si="25"/>
        <v>#VALUE!</v>
      </c>
    </row>
    <row r="260" spans="1:9">
      <c r="A260" s="82" t="e">
        <f t="shared" si="30"/>
        <v>#VALUE!</v>
      </c>
      <c r="B260" s="79" t="e">
        <f t="shared" si="24"/>
        <v>#VALUE!</v>
      </c>
      <c r="C260" s="83" t="e">
        <f t="shared" si="26"/>
        <v>#VALUE!</v>
      </c>
      <c r="D260" s="83" t="e">
        <f t="shared" si="31"/>
        <v>#VALUE!</v>
      </c>
      <c r="E260" s="83" t="e">
        <f t="shared" si="27"/>
        <v>#VALUE!</v>
      </c>
      <c r="F260" s="83" t="e">
        <f t="shared" si="28"/>
        <v>#VALUE!</v>
      </c>
      <c r="G260" s="83" t="e">
        <f t="shared" si="29"/>
        <v>#VALUE!</v>
      </c>
      <c r="H260" s="83" t="e">
        <f>SUM($F$28:$F260)</f>
        <v>#VALUE!</v>
      </c>
      <c r="I260" s="418" t="e">
        <f t="shared" si="25"/>
        <v>#VALUE!</v>
      </c>
    </row>
    <row r="261" spans="1:9">
      <c r="A261" s="82" t="e">
        <f t="shared" si="30"/>
        <v>#VALUE!</v>
      </c>
      <c r="B261" s="79" t="e">
        <f t="shared" si="24"/>
        <v>#VALUE!</v>
      </c>
      <c r="C261" s="83" t="e">
        <f t="shared" si="26"/>
        <v>#VALUE!</v>
      </c>
      <c r="D261" s="83" t="e">
        <f t="shared" si="31"/>
        <v>#VALUE!</v>
      </c>
      <c r="E261" s="83" t="e">
        <f t="shared" si="27"/>
        <v>#VALUE!</v>
      </c>
      <c r="F261" s="83" t="e">
        <f t="shared" si="28"/>
        <v>#VALUE!</v>
      </c>
      <c r="G261" s="83" t="e">
        <f t="shared" si="29"/>
        <v>#VALUE!</v>
      </c>
      <c r="H261" s="83" t="e">
        <f>SUM($F$28:$F261)</f>
        <v>#VALUE!</v>
      </c>
      <c r="I261" s="418" t="e">
        <f t="shared" si="25"/>
        <v>#VALUE!</v>
      </c>
    </row>
    <row r="262" spans="1:9">
      <c r="A262" s="82" t="e">
        <f t="shared" si="30"/>
        <v>#VALUE!</v>
      </c>
      <c r="B262" s="79" t="e">
        <f t="shared" si="24"/>
        <v>#VALUE!</v>
      </c>
      <c r="C262" s="83" t="e">
        <f t="shared" si="26"/>
        <v>#VALUE!</v>
      </c>
      <c r="D262" s="83" t="e">
        <f t="shared" si="31"/>
        <v>#VALUE!</v>
      </c>
      <c r="E262" s="83" t="e">
        <f t="shared" si="27"/>
        <v>#VALUE!</v>
      </c>
      <c r="F262" s="83" t="e">
        <f t="shared" si="28"/>
        <v>#VALUE!</v>
      </c>
      <c r="G262" s="83" t="e">
        <f t="shared" si="29"/>
        <v>#VALUE!</v>
      </c>
      <c r="H262" s="83" t="e">
        <f>SUM($F$28:$F262)</f>
        <v>#VALUE!</v>
      </c>
      <c r="I262" s="418" t="e">
        <f t="shared" si="25"/>
        <v>#VALUE!</v>
      </c>
    </row>
    <row r="263" spans="1:9">
      <c r="A263" s="82" t="e">
        <f t="shared" si="30"/>
        <v>#VALUE!</v>
      </c>
      <c r="B263" s="79" t="e">
        <f t="shared" si="24"/>
        <v>#VALUE!</v>
      </c>
      <c r="C263" s="83" t="e">
        <f t="shared" si="26"/>
        <v>#VALUE!</v>
      </c>
      <c r="D263" s="83" t="e">
        <f t="shared" si="31"/>
        <v>#VALUE!</v>
      </c>
      <c r="E263" s="83" t="e">
        <f t="shared" si="27"/>
        <v>#VALUE!</v>
      </c>
      <c r="F263" s="83" t="e">
        <f t="shared" si="28"/>
        <v>#VALUE!</v>
      </c>
      <c r="G263" s="83" t="e">
        <f t="shared" si="29"/>
        <v>#VALUE!</v>
      </c>
      <c r="H263" s="83" t="e">
        <f>SUM($F$28:$F263)</f>
        <v>#VALUE!</v>
      </c>
      <c r="I263" s="418" t="e">
        <f t="shared" si="25"/>
        <v>#VALUE!</v>
      </c>
    </row>
    <row r="264" spans="1:9">
      <c r="A264" s="82" t="e">
        <f t="shared" si="30"/>
        <v>#VALUE!</v>
      </c>
      <c r="B264" s="79" t="e">
        <f t="shared" si="24"/>
        <v>#VALUE!</v>
      </c>
      <c r="C264" s="83" t="e">
        <f t="shared" si="26"/>
        <v>#VALUE!</v>
      </c>
      <c r="D264" s="83" t="e">
        <f t="shared" si="31"/>
        <v>#VALUE!</v>
      </c>
      <c r="E264" s="83" t="e">
        <f t="shared" si="27"/>
        <v>#VALUE!</v>
      </c>
      <c r="F264" s="83" t="e">
        <f t="shared" si="28"/>
        <v>#VALUE!</v>
      </c>
      <c r="G264" s="83" t="e">
        <f t="shared" si="29"/>
        <v>#VALUE!</v>
      </c>
      <c r="H264" s="83" t="e">
        <f>SUM($F$28:$F264)</f>
        <v>#VALUE!</v>
      </c>
      <c r="I264" s="418" t="e">
        <f t="shared" si="25"/>
        <v>#VALUE!</v>
      </c>
    </row>
    <row r="265" spans="1:9">
      <c r="A265" s="82" t="e">
        <f t="shared" si="30"/>
        <v>#VALUE!</v>
      </c>
      <c r="B265" s="79" t="e">
        <f t="shared" si="24"/>
        <v>#VALUE!</v>
      </c>
      <c r="C265" s="83" t="e">
        <f t="shared" si="26"/>
        <v>#VALUE!</v>
      </c>
      <c r="D265" s="83" t="e">
        <f t="shared" si="31"/>
        <v>#VALUE!</v>
      </c>
      <c r="E265" s="83" t="e">
        <f t="shared" si="27"/>
        <v>#VALUE!</v>
      </c>
      <c r="F265" s="83" t="e">
        <f t="shared" si="28"/>
        <v>#VALUE!</v>
      </c>
      <c r="G265" s="83" t="e">
        <f t="shared" si="29"/>
        <v>#VALUE!</v>
      </c>
      <c r="H265" s="83" t="e">
        <f>SUM($F$28:$F265)</f>
        <v>#VALUE!</v>
      </c>
      <c r="I265" s="418" t="e">
        <f t="shared" si="25"/>
        <v>#VALUE!</v>
      </c>
    </row>
    <row r="266" spans="1:9">
      <c r="A266" s="82" t="e">
        <f t="shared" si="30"/>
        <v>#VALUE!</v>
      </c>
      <c r="B266" s="79" t="e">
        <f t="shared" si="24"/>
        <v>#VALUE!</v>
      </c>
      <c r="C266" s="83" t="e">
        <f t="shared" si="26"/>
        <v>#VALUE!</v>
      </c>
      <c r="D266" s="83" t="e">
        <f t="shared" si="31"/>
        <v>#VALUE!</v>
      </c>
      <c r="E266" s="83" t="e">
        <f t="shared" si="27"/>
        <v>#VALUE!</v>
      </c>
      <c r="F266" s="83" t="e">
        <f t="shared" si="28"/>
        <v>#VALUE!</v>
      </c>
      <c r="G266" s="83" t="e">
        <f t="shared" si="29"/>
        <v>#VALUE!</v>
      </c>
      <c r="H266" s="83" t="e">
        <f>SUM($F$28:$F266)</f>
        <v>#VALUE!</v>
      </c>
      <c r="I266" s="418" t="e">
        <f t="shared" si="25"/>
        <v>#VALUE!</v>
      </c>
    </row>
    <row r="267" spans="1:9">
      <c r="A267" s="82" t="e">
        <f t="shared" si="30"/>
        <v>#VALUE!</v>
      </c>
      <c r="B267" s="79" t="e">
        <f t="shared" si="24"/>
        <v>#VALUE!</v>
      </c>
      <c r="C267" s="83" t="e">
        <f t="shared" si="26"/>
        <v>#VALUE!</v>
      </c>
      <c r="D267" s="83" t="e">
        <f t="shared" si="31"/>
        <v>#VALUE!</v>
      </c>
      <c r="E267" s="83" t="e">
        <f t="shared" si="27"/>
        <v>#VALUE!</v>
      </c>
      <c r="F267" s="83" t="e">
        <f t="shared" si="28"/>
        <v>#VALUE!</v>
      </c>
      <c r="G267" s="83" t="e">
        <f t="shared" si="29"/>
        <v>#VALUE!</v>
      </c>
      <c r="H267" s="83" t="e">
        <f>SUM($F$28:$F267)</f>
        <v>#VALUE!</v>
      </c>
      <c r="I267" s="418" t="e">
        <f t="shared" si="25"/>
        <v>#VALUE!</v>
      </c>
    </row>
    <row r="268" spans="1:9">
      <c r="A268" s="82" t="e">
        <f t="shared" si="30"/>
        <v>#VALUE!</v>
      </c>
      <c r="B268" s="79" t="e">
        <f t="shared" si="24"/>
        <v>#VALUE!</v>
      </c>
      <c r="C268" s="83" t="e">
        <f t="shared" si="26"/>
        <v>#VALUE!</v>
      </c>
      <c r="D268" s="83" t="e">
        <f t="shared" si="31"/>
        <v>#VALUE!</v>
      </c>
      <c r="E268" s="83" t="e">
        <f t="shared" si="27"/>
        <v>#VALUE!</v>
      </c>
      <c r="F268" s="83" t="e">
        <f t="shared" si="28"/>
        <v>#VALUE!</v>
      </c>
      <c r="G268" s="83" t="e">
        <f t="shared" si="29"/>
        <v>#VALUE!</v>
      </c>
      <c r="H268" s="83" t="e">
        <f>SUM($F$28:$F268)</f>
        <v>#VALUE!</v>
      </c>
      <c r="I268" s="418" t="e">
        <f t="shared" si="25"/>
        <v>#VALUE!</v>
      </c>
    </row>
    <row r="269" spans="1:9">
      <c r="A269" s="82" t="e">
        <f t="shared" si="30"/>
        <v>#VALUE!</v>
      </c>
      <c r="B269" s="79" t="e">
        <f t="shared" si="24"/>
        <v>#VALUE!</v>
      </c>
      <c r="C269" s="83" t="e">
        <f t="shared" si="26"/>
        <v>#VALUE!</v>
      </c>
      <c r="D269" s="83" t="e">
        <f t="shared" si="31"/>
        <v>#VALUE!</v>
      </c>
      <c r="E269" s="83" t="e">
        <f t="shared" si="27"/>
        <v>#VALUE!</v>
      </c>
      <c r="F269" s="83" t="e">
        <f t="shared" si="28"/>
        <v>#VALUE!</v>
      </c>
      <c r="G269" s="83" t="e">
        <f t="shared" si="29"/>
        <v>#VALUE!</v>
      </c>
      <c r="H269" s="83" t="e">
        <f>SUM($F$28:$F269)</f>
        <v>#VALUE!</v>
      </c>
      <c r="I269" s="418" t="e">
        <f t="shared" si="25"/>
        <v>#VALUE!</v>
      </c>
    </row>
    <row r="270" spans="1:9">
      <c r="A270" s="82" t="e">
        <f t="shared" si="30"/>
        <v>#VALUE!</v>
      </c>
      <c r="B270" s="79" t="e">
        <f t="shared" si="24"/>
        <v>#VALUE!</v>
      </c>
      <c r="C270" s="83" t="e">
        <f t="shared" si="26"/>
        <v>#VALUE!</v>
      </c>
      <c r="D270" s="83" t="e">
        <f t="shared" si="31"/>
        <v>#VALUE!</v>
      </c>
      <c r="E270" s="83" t="e">
        <f t="shared" si="27"/>
        <v>#VALUE!</v>
      </c>
      <c r="F270" s="83" t="e">
        <f t="shared" si="28"/>
        <v>#VALUE!</v>
      </c>
      <c r="G270" s="83" t="e">
        <f t="shared" si="29"/>
        <v>#VALUE!</v>
      </c>
      <c r="H270" s="83" t="e">
        <f>SUM($F$28:$F270)</f>
        <v>#VALUE!</v>
      </c>
      <c r="I270" s="418" t="e">
        <f t="shared" si="25"/>
        <v>#VALUE!</v>
      </c>
    </row>
    <row r="271" spans="1:9">
      <c r="A271" s="82" t="e">
        <f t="shared" si="30"/>
        <v>#VALUE!</v>
      </c>
      <c r="B271" s="79" t="e">
        <f t="shared" si="24"/>
        <v>#VALUE!</v>
      </c>
      <c r="C271" s="83" t="e">
        <f t="shared" si="26"/>
        <v>#VALUE!</v>
      </c>
      <c r="D271" s="83" t="e">
        <f t="shared" si="31"/>
        <v>#VALUE!</v>
      </c>
      <c r="E271" s="83" t="e">
        <f t="shared" si="27"/>
        <v>#VALUE!</v>
      </c>
      <c r="F271" s="83" t="e">
        <f t="shared" si="28"/>
        <v>#VALUE!</v>
      </c>
      <c r="G271" s="83" t="e">
        <f t="shared" si="29"/>
        <v>#VALUE!</v>
      </c>
      <c r="H271" s="83" t="e">
        <f>SUM($F$28:$F271)</f>
        <v>#VALUE!</v>
      </c>
      <c r="I271" s="418" t="e">
        <f t="shared" si="25"/>
        <v>#VALUE!</v>
      </c>
    </row>
    <row r="272" spans="1:9">
      <c r="A272" s="82" t="e">
        <f t="shared" si="30"/>
        <v>#VALUE!</v>
      </c>
      <c r="B272" s="79" t="e">
        <f t="shared" si="24"/>
        <v>#VALUE!</v>
      </c>
      <c r="C272" s="83" t="e">
        <f t="shared" si="26"/>
        <v>#VALUE!</v>
      </c>
      <c r="D272" s="83" t="e">
        <f t="shared" si="31"/>
        <v>#VALUE!</v>
      </c>
      <c r="E272" s="83" t="e">
        <f t="shared" si="27"/>
        <v>#VALUE!</v>
      </c>
      <c r="F272" s="83" t="e">
        <f t="shared" si="28"/>
        <v>#VALUE!</v>
      </c>
      <c r="G272" s="83" t="e">
        <f t="shared" si="29"/>
        <v>#VALUE!</v>
      </c>
      <c r="H272" s="83" t="e">
        <f>SUM($F$28:$F272)</f>
        <v>#VALUE!</v>
      </c>
      <c r="I272" s="418" t="e">
        <f t="shared" si="25"/>
        <v>#VALUE!</v>
      </c>
    </row>
    <row r="273" spans="1:9">
      <c r="A273" s="82" t="e">
        <f t="shared" si="30"/>
        <v>#VALUE!</v>
      </c>
      <c r="B273" s="79" t="e">
        <f t="shared" si="24"/>
        <v>#VALUE!</v>
      </c>
      <c r="C273" s="83" t="e">
        <f t="shared" si="26"/>
        <v>#VALUE!</v>
      </c>
      <c r="D273" s="83" t="e">
        <f t="shared" si="31"/>
        <v>#VALUE!</v>
      </c>
      <c r="E273" s="83" t="e">
        <f t="shared" si="27"/>
        <v>#VALUE!</v>
      </c>
      <c r="F273" s="83" t="e">
        <f t="shared" si="28"/>
        <v>#VALUE!</v>
      </c>
      <c r="G273" s="83" t="e">
        <f t="shared" si="29"/>
        <v>#VALUE!</v>
      </c>
      <c r="H273" s="83" t="e">
        <f>SUM($F$28:$F273)</f>
        <v>#VALUE!</v>
      </c>
      <c r="I273" s="418" t="e">
        <f t="shared" si="25"/>
        <v>#VALUE!</v>
      </c>
    </row>
    <row r="274" spans="1:9">
      <c r="A274" s="82" t="e">
        <f t="shared" si="30"/>
        <v>#VALUE!</v>
      </c>
      <c r="B274" s="79" t="e">
        <f t="shared" si="24"/>
        <v>#VALUE!</v>
      </c>
      <c r="C274" s="83" t="e">
        <f t="shared" si="26"/>
        <v>#VALUE!</v>
      </c>
      <c r="D274" s="83" t="e">
        <f t="shared" si="31"/>
        <v>#VALUE!</v>
      </c>
      <c r="E274" s="83" t="e">
        <f t="shared" si="27"/>
        <v>#VALUE!</v>
      </c>
      <c r="F274" s="83" t="e">
        <f t="shared" si="28"/>
        <v>#VALUE!</v>
      </c>
      <c r="G274" s="83" t="e">
        <f t="shared" si="29"/>
        <v>#VALUE!</v>
      </c>
      <c r="H274" s="83" t="e">
        <f>SUM($F$28:$F274)</f>
        <v>#VALUE!</v>
      </c>
      <c r="I274" s="418" t="e">
        <f t="shared" si="25"/>
        <v>#VALUE!</v>
      </c>
    </row>
    <row r="275" spans="1:9">
      <c r="A275" s="82" t="e">
        <f t="shared" si="30"/>
        <v>#VALUE!</v>
      </c>
      <c r="B275" s="79" t="e">
        <f t="shared" si="24"/>
        <v>#VALUE!</v>
      </c>
      <c r="C275" s="83" t="e">
        <f t="shared" si="26"/>
        <v>#VALUE!</v>
      </c>
      <c r="D275" s="83" t="e">
        <f t="shared" si="31"/>
        <v>#VALUE!</v>
      </c>
      <c r="E275" s="83" t="e">
        <f t="shared" si="27"/>
        <v>#VALUE!</v>
      </c>
      <c r="F275" s="83" t="e">
        <f t="shared" si="28"/>
        <v>#VALUE!</v>
      </c>
      <c r="G275" s="83" t="e">
        <f t="shared" si="29"/>
        <v>#VALUE!</v>
      </c>
      <c r="H275" s="83" t="e">
        <f>SUM($F$28:$F275)</f>
        <v>#VALUE!</v>
      </c>
      <c r="I275" s="418" t="e">
        <f t="shared" si="25"/>
        <v>#VALUE!</v>
      </c>
    </row>
    <row r="276" spans="1:9">
      <c r="A276" s="82" t="e">
        <f t="shared" si="30"/>
        <v>#VALUE!</v>
      </c>
      <c r="B276" s="79" t="e">
        <f t="shared" si="24"/>
        <v>#VALUE!</v>
      </c>
      <c r="C276" s="83" t="e">
        <f t="shared" si="26"/>
        <v>#VALUE!</v>
      </c>
      <c r="D276" s="83" t="e">
        <f t="shared" si="31"/>
        <v>#VALUE!</v>
      </c>
      <c r="E276" s="83" t="e">
        <f t="shared" si="27"/>
        <v>#VALUE!</v>
      </c>
      <c r="F276" s="83" t="e">
        <f t="shared" si="28"/>
        <v>#VALUE!</v>
      </c>
      <c r="G276" s="83" t="e">
        <f t="shared" si="29"/>
        <v>#VALUE!</v>
      </c>
      <c r="H276" s="83" t="e">
        <f>SUM($F$28:$F276)</f>
        <v>#VALUE!</v>
      </c>
      <c r="I276" s="418" t="e">
        <f t="shared" si="25"/>
        <v>#VALUE!</v>
      </c>
    </row>
    <row r="277" spans="1:9">
      <c r="A277" s="82" t="e">
        <f t="shared" si="30"/>
        <v>#VALUE!</v>
      </c>
      <c r="B277" s="79" t="e">
        <f t="shared" si="24"/>
        <v>#VALUE!</v>
      </c>
      <c r="C277" s="83" t="e">
        <f t="shared" si="26"/>
        <v>#VALUE!</v>
      </c>
      <c r="D277" s="83" t="e">
        <f t="shared" si="31"/>
        <v>#VALUE!</v>
      </c>
      <c r="E277" s="83" t="e">
        <f t="shared" si="27"/>
        <v>#VALUE!</v>
      </c>
      <c r="F277" s="83" t="e">
        <f t="shared" si="28"/>
        <v>#VALUE!</v>
      </c>
      <c r="G277" s="83" t="e">
        <f t="shared" si="29"/>
        <v>#VALUE!</v>
      </c>
      <c r="H277" s="83" t="e">
        <f>SUM($F$28:$F277)</f>
        <v>#VALUE!</v>
      </c>
      <c r="I277" s="418" t="e">
        <f t="shared" si="25"/>
        <v>#VALUE!</v>
      </c>
    </row>
    <row r="278" spans="1:9">
      <c r="A278" s="82" t="e">
        <f t="shared" si="30"/>
        <v>#VALUE!</v>
      </c>
      <c r="B278" s="79" t="e">
        <f t="shared" si="24"/>
        <v>#VALUE!</v>
      </c>
      <c r="C278" s="83" t="e">
        <f t="shared" si="26"/>
        <v>#VALUE!</v>
      </c>
      <c r="D278" s="83" t="e">
        <f t="shared" si="31"/>
        <v>#VALUE!</v>
      </c>
      <c r="E278" s="83" t="e">
        <f t="shared" si="27"/>
        <v>#VALUE!</v>
      </c>
      <c r="F278" s="83" t="e">
        <f t="shared" si="28"/>
        <v>#VALUE!</v>
      </c>
      <c r="G278" s="83" t="e">
        <f t="shared" si="29"/>
        <v>#VALUE!</v>
      </c>
      <c r="H278" s="83" t="e">
        <f>SUM($F$28:$F278)</f>
        <v>#VALUE!</v>
      </c>
      <c r="I278" s="418" t="e">
        <f t="shared" si="25"/>
        <v>#VALUE!</v>
      </c>
    </row>
    <row r="279" spans="1:9">
      <c r="A279" s="82" t="e">
        <f t="shared" si="30"/>
        <v>#VALUE!</v>
      </c>
      <c r="B279" s="79" t="e">
        <f t="shared" si="24"/>
        <v>#VALUE!</v>
      </c>
      <c r="C279" s="83" t="e">
        <f t="shared" si="26"/>
        <v>#VALUE!</v>
      </c>
      <c r="D279" s="83" t="e">
        <f t="shared" si="31"/>
        <v>#VALUE!</v>
      </c>
      <c r="E279" s="83" t="e">
        <f t="shared" si="27"/>
        <v>#VALUE!</v>
      </c>
      <c r="F279" s="83" t="e">
        <f t="shared" si="28"/>
        <v>#VALUE!</v>
      </c>
      <c r="G279" s="83" t="e">
        <f t="shared" si="29"/>
        <v>#VALUE!</v>
      </c>
      <c r="H279" s="83" t="e">
        <f>SUM($F$28:$F279)</f>
        <v>#VALUE!</v>
      </c>
      <c r="I279" s="418" t="e">
        <f t="shared" si="25"/>
        <v>#VALUE!</v>
      </c>
    </row>
    <row r="280" spans="1:9">
      <c r="A280" s="82" t="e">
        <f t="shared" si="30"/>
        <v>#VALUE!</v>
      </c>
      <c r="B280" s="79" t="e">
        <f t="shared" si="24"/>
        <v>#VALUE!</v>
      </c>
      <c r="C280" s="83" t="e">
        <f t="shared" si="26"/>
        <v>#VALUE!</v>
      </c>
      <c r="D280" s="83" t="e">
        <f t="shared" si="31"/>
        <v>#VALUE!</v>
      </c>
      <c r="E280" s="83" t="e">
        <f t="shared" si="27"/>
        <v>#VALUE!</v>
      </c>
      <c r="F280" s="83" t="e">
        <f t="shared" si="28"/>
        <v>#VALUE!</v>
      </c>
      <c r="G280" s="83" t="e">
        <f t="shared" si="29"/>
        <v>#VALUE!</v>
      </c>
      <c r="H280" s="83" t="e">
        <f>SUM($F$28:$F280)</f>
        <v>#VALUE!</v>
      </c>
      <c r="I280" s="418" t="e">
        <f t="shared" si="25"/>
        <v>#VALUE!</v>
      </c>
    </row>
    <row r="281" spans="1:9">
      <c r="A281" s="82" t="e">
        <f t="shared" si="30"/>
        <v>#VALUE!</v>
      </c>
      <c r="B281" s="79" t="e">
        <f t="shared" si="24"/>
        <v>#VALUE!</v>
      </c>
      <c r="C281" s="83" t="e">
        <f t="shared" si="26"/>
        <v>#VALUE!</v>
      </c>
      <c r="D281" s="83" t="e">
        <f t="shared" si="31"/>
        <v>#VALUE!</v>
      </c>
      <c r="E281" s="83" t="e">
        <f t="shared" si="27"/>
        <v>#VALUE!</v>
      </c>
      <c r="F281" s="83" t="e">
        <f t="shared" si="28"/>
        <v>#VALUE!</v>
      </c>
      <c r="G281" s="83" t="e">
        <f t="shared" si="29"/>
        <v>#VALUE!</v>
      </c>
      <c r="H281" s="83" t="e">
        <f>SUM($F$28:$F281)</f>
        <v>#VALUE!</v>
      </c>
      <c r="I281" s="418" t="e">
        <f t="shared" si="25"/>
        <v>#VALUE!</v>
      </c>
    </row>
    <row r="282" spans="1:9">
      <c r="A282" s="82" t="e">
        <f t="shared" si="30"/>
        <v>#VALUE!</v>
      </c>
      <c r="B282" s="79" t="e">
        <f t="shared" si="24"/>
        <v>#VALUE!</v>
      </c>
      <c r="C282" s="83" t="e">
        <f t="shared" si="26"/>
        <v>#VALUE!</v>
      </c>
      <c r="D282" s="83" t="e">
        <f t="shared" si="31"/>
        <v>#VALUE!</v>
      </c>
      <c r="E282" s="83" t="e">
        <f t="shared" si="27"/>
        <v>#VALUE!</v>
      </c>
      <c r="F282" s="83" t="e">
        <f t="shared" si="28"/>
        <v>#VALUE!</v>
      </c>
      <c r="G282" s="83" t="e">
        <f t="shared" si="29"/>
        <v>#VALUE!</v>
      </c>
      <c r="H282" s="83" t="e">
        <f>SUM($F$28:$F282)</f>
        <v>#VALUE!</v>
      </c>
      <c r="I282" s="418" t="e">
        <f t="shared" si="25"/>
        <v>#VALUE!</v>
      </c>
    </row>
    <row r="283" spans="1:9">
      <c r="A283" s="82" t="e">
        <f t="shared" si="30"/>
        <v>#VALUE!</v>
      </c>
      <c r="B283" s="79" t="e">
        <f t="shared" si="24"/>
        <v>#VALUE!</v>
      </c>
      <c r="C283" s="83" t="e">
        <f t="shared" si="26"/>
        <v>#VALUE!</v>
      </c>
      <c r="D283" s="83" t="e">
        <f t="shared" si="31"/>
        <v>#VALUE!</v>
      </c>
      <c r="E283" s="83" t="e">
        <f t="shared" si="27"/>
        <v>#VALUE!</v>
      </c>
      <c r="F283" s="83" t="e">
        <f t="shared" si="28"/>
        <v>#VALUE!</v>
      </c>
      <c r="G283" s="83" t="e">
        <f t="shared" si="29"/>
        <v>#VALUE!</v>
      </c>
      <c r="H283" s="83" t="e">
        <f>SUM($F$28:$F283)</f>
        <v>#VALUE!</v>
      </c>
      <c r="I283" s="418" t="e">
        <f t="shared" si="25"/>
        <v>#VALUE!</v>
      </c>
    </row>
    <row r="284" spans="1:9">
      <c r="A284" s="82" t="e">
        <f t="shared" si="30"/>
        <v>#VALUE!</v>
      </c>
      <c r="B284" s="79" t="e">
        <f t="shared" ref="B284:B347" si="32">IF(Nbre_Pmt&lt;&gt;"",DATE(YEAR(Début_Prêt),MONTH(Début_Prêt)+(Nbre_Pmt)*12/Nbre_Pmt_Par_An,DAY(Début_Prêt)),"")</f>
        <v>#VALUE!</v>
      </c>
      <c r="C284" s="83" t="e">
        <f t="shared" si="26"/>
        <v>#VALUE!</v>
      </c>
      <c r="D284" s="83" t="e">
        <f t="shared" si="31"/>
        <v>#VALUE!</v>
      </c>
      <c r="E284" s="83" t="e">
        <f t="shared" si="27"/>
        <v>#VALUE!</v>
      </c>
      <c r="F284" s="83" t="e">
        <f t="shared" si="28"/>
        <v>#VALUE!</v>
      </c>
      <c r="G284" s="83" t="e">
        <f t="shared" si="29"/>
        <v>#VALUE!</v>
      </c>
      <c r="H284" s="83" t="e">
        <f>SUM($F$28:$F284)</f>
        <v>#VALUE!</v>
      </c>
      <c r="I284" s="418" t="e">
        <f t="shared" ref="I284:I347" si="33">IF(Nbre_Pmt&lt;&gt;"",YEAR(B284),"")</f>
        <v>#VALUE!</v>
      </c>
    </row>
    <row r="285" spans="1:9">
      <c r="A285" s="82" t="e">
        <f t="shared" si="30"/>
        <v>#VALUE!</v>
      </c>
      <c r="B285" s="79" t="e">
        <f t="shared" si="32"/>
        <v>#VALUE!</v>
      </c>
      <c r="C285" s="83" t="e">
        <f t="shared" ref="C285:C348" si="34">IF(A284=" "," ",IF(A284+1&gt;$D$11," ",G284))</f>
        <v>#VALUE!</v>
      </c>
      <c r="D285" s="83" t="e">
        <f t="shared" si="31"/>
        <v>#VALUE!</v>
      </c>
      <c r="E285" s="83" t="e">
        <f t="shared" ref="E285:E348" si="35">IF(A284=" "," ",IF(A284+1&gt;$D$11," ",D285-F285))</f>
        <v>#VALUE!</v>
      </c>
      <c r="F285" s="83" t="e">
        <f t="shared" ref="F285:F348" si="36">IF(A284=" "," ",IF(A284+1&gt;$D$11," ",C285*$D$12))</f>
        <v>#VALUE!</v>
      </c>
      <c r="G285" s="83" t="e">
        <f t="shared" ref="G285:G348" si="37">IF(A284=" "," ",IF(A284+1&gt;$D$11," ",C285-E285))</f>
        <v>#VALUE!</v>
      </c>
      <c r="H285" s="83" t="e">
        <f>SUM($F$28:$F285)</f>
        <v>#VALUE!</v>
      </c>
      <c r="I285" s="418" t="e">
        <f t="shared" si="33"/>
        <v>#VALUE!</v>
      </c>
    </row>
    <row r="286" spans="1:9">
      <c r="A286" s="82" t="e">
        <f t="shared" ref="A286:A349" si="38">IF(A285+1&gt;$D$11," ",A285+1)</f>
        <v>#VALUE!</v>
      </c>
      <c r="B286" s="79" t="e">
        <f t="shared" si="32"/>
        <v>#VALUE!</v>
      </c>
      <c r="C286" s="83" t="e">
        <f t="shared" si="34"/>
        <v>#VALUE!</v>
      </c>
      <c r="D286" s="83" t="e">
        <f t="shared" ref="D286:D339" si="39">IF(A285=" "," ",IF(A285+1&gt;$D$11," ",D285))</f>
        <v>#VALUE!</v>
      </c>
      <c r="E286" s="83" t="e">
        <f t="shared" si="35"/>
        <v>#VALUE!</v>
      </c>
      <c r="F286" s="83" t="e">
        <f t="shared" si="36"/>
        <v>#VALUE!</v>
      </c>
      <c r="G286" s="83" t="e">
        <f t="shared" si="37"/>
        <v>#VALUE!</v>
      </c>
      <c r="H286" s="83" t="e">
        <f>SUM($F$28:$F286)</f>
        <v>#VALUE!</v>
      </c>
      <c r="I286" s="418" t="e">
        <f t="shared" si="33"/>
        <v>#VALUE!</v>
      </c>
    </row>
    <row r="287" spans="1:9">
      <c r="A287" s="82" t="e">
        <f t="shared" si="38"/>
        <v>#VALUE!</v>
      </c>
      <c r="B287" s="79" t="e">
        <f t="shared" si="32"/>
        <v>#VALUE!</v>
      </c>
      <c r="C287" s="83" t="e">
        <f t="shared" si="34"/>
        <v>#VALUE!</v>
      </c>
      <c r="D287" s="83" t="e">
        <f t="shared" si="39"/>
        <v>#VALUE!</v>
      </c>
      <c r="E287" s="83" t="e">
        <f t="shared" si="35"/>
        <v>#VALUE!</v>
      </c>
      <c r="F287" s="83" t="e">
        <f t="shared" si="36"/>
        <v>#VALUE!</v>
      </c>
      <c r="G287" s="83" t="e">
        <f t="shared" si="37"/>
        <v>#VALUE!</v>
      </c>
      <c r="H287" s="83" t="e">
        <f>SUM($F$28:$F287)</f>
        <v>#VALUE!</v>
      </c>
      <c r="I287" s="418" t="e">
        <f t="shared" si="33"/>
        <v>#VALUE!</v>
      </c>
    </row>
    <row r="288" spans="1:9">
      <c r="A288" s="82" t="e">
        <f t="shared" si="38"/>
        <v>#VALUE!</v>
      </c>
      <c r="B288" s="79" t="e">
        <f t="shared" si="32"/>
        <v>#VALUE!</v>
      </c>
      <c r="C288" s="83" t="e">
        <f t="shared" si="34"/>
        <v>#VALUE!</v>
      </c>
      <c r="D288" s="83" t="e">
        <f t="shared" si="39"/>
        <v>#VALUE!</v>
      </c>
      <c r="E288" s="83" t="e">
        <f t="shared" si="35"/>
        <v>#VALUE!</v>
      </c>
      <c r="F288" s="83" t="e">
        <f t="shared" si="36"/>
        <v>#VALUE!</v>
      </c>
      <c r="G288" s="83" t="e">
        <f t="shared" si="37"/>
        <v>#VALUE!</v>
      </c>
      <c r="H288" s="83" t="e">
        <f>SUM($F$28:$F288)</f>
        <v>#VALUE!</v>
      </c>
      <c r="I288" s="418" t="e">
        <f t="shared" si="33"/>
        <v>#VALUE!</v>
      </c>
    </row>
    <row r="289" spans="1:9">
      <c r="A289" s="82" t="e">
        <f t="shared" si="38"/>
        <v>#VALUE!</v>
      </c>
      <c r="B289" s="79" t="e">
        <f t="shared" si="32"/>
        <v>#VALUE!</v>
      </c>
      <c r="C289" s="83" t="e">
        <f t="shared" si="34"/>
        <v>#VALUE!</v>
      </c>
      <c r="D289" s="83" t="e">
        <f t="shared" si="39"/>
        <v>#VALUE!</v>
      </c>
      <c r="E289" s="83" t="e">
        <f t="shared" si="35"/>
        <v>#VALUE!</v>
      </c>
      <c r="F289" s="83" t="e">
        <f t="shared" si="36"/>
        <v>#VALUE!</v>
      </c>
      <c r="G289" s="83" t="e">
        <f t="shared" si="37"/>
        <v>#VALUE!</v>
      </c>
      <c r="H289" s="83" t="e">
        <f>SUM($F$28:$F289)</f>
        <v>#VALUE!</v>
      </c>
      <c r="I289" s="418" t="e">
        <f t="shared" si="33"/>
        <v>#VALUE!</v>
      </c>
    </row>
    <row r="290" spans="1:9">
      <c r="A290" s="82" t="e">
        <f t="shared" si="38"/>
        <v>#VALUE!</v>
      </c>
      <c r="B290" s="79" t="e">
        <f t="shared" si="32"/>
        <v>#VALUE!</v>
      </c>
      <c r="C290" s="83" t="e">
        <f t="shared" si="34"/>
        <v>#VALUE!</v>
      </c>
      <c r="D290" s="83" t="e">
        <f t="shared" si="39"/>
        <v>#VALUE!</v>
      </c>
      <c r="E290" s="83" t="e">
        <f t="shared" si="35"/>
        <v>#VALUE!</v>
      </c>
      <c r="F290" s="83" t="e">
        <f t="shared" si="36"/>
        <v>#VALUE!</v>
      </c>
      <c r="G290" s="83" t="e">
        <f t="shared" si="37"/>
        <v>#VALUE!</v>
      </c>
      <c r="H290" s="83" t="e">
        <f>SUM($F$28:$F290)</f>
        <v>#VALUE!</v>
      </c>
      <c r="I290" s="418" t="e">
        <f t="shared" si="33"/>
        <v>#VALUE!</v>
      </c>
    </row>
    <row r="291" spans="1:9">
      <c r="A291" s="82" t="e">
        <f t="shared" si="38"/>
        <v>#VALUE!</v>
      </c>
      <c r="B291" s="79" t="e">
        <f t="shared" si="32"/>
        <v>#VALUE!</v>
      </c>
      <c r="C291" s="83" t="e">
        <f t="shared" si="34"/>
        <v>#VALUE!</v>
      </c>
      <c r="D291" s="83" t="e">
        <f t="shared" si="39"/>
        <v>#VALUE!</v>
      </c>
      <c r="E291" s="83" t="e">
        <f t="shared" si="35"/>
        <v>#VALUE!</v>
      </c>
      <c r="F291" s="83" t="e">
        <f t="shared" si="36"/>
        <v>#VALUE!</v>
      </c>
      <c r="G291" s="83" t="e">
        <f t="shared" si="37"/>
        <v>#VALUE!</v>
      </c>
      <c r="H291" s="83" t="e">
        <f>SUM($F$28:$F291)</f>
        <v>#VALUE!</v>
      </c>
      <c r="I291" s="418" t="e">
        <f t="shared" si="33"/>
        <v>#VALUE!</v>
      </c>
    </row>
    <row r="292" spans="1:9">
      <c r="A292" s="82" t="e">
        <f t="shared" si="38"/>
        <v>#VALUE!</v>
      </c>
      <c r="B292" s="79" t="e">
        <f t="shared" si="32"/>
        <v>#VALUE!</v>
      </c>
      <c r="C292" s="83" t="e">
        <f t="shared" si="34"/>
        <v>#VALUE!</v>
      </c>
      <c r="D292" s="83" t="e">
        <f t="shared" si="39"/>
        <v>#VALUE!</v>
      </c>
      <c r="E292" s="83" t="e">
        <f t="shared" si="35"/>
        <v>#VALUE!</v>
      </c>
      <c r="F292" s="83" t="e">
        <f t="shared" si="36"/>
        <v>#VALUE!</v>
      </c>
      <c r="G292" s="83" t="e">
        <f t="shared" si="37"/>
        <v>#VALUE!</v>
      </c>
      <c r="H292" s="83" t="e">
        <f>SUM($F$28:$F292)</f>
        <v>#VALUE!</v>
      </c>
      <c r="I292" s="418" t="e">
        <f t="shared" si="33"/>
        <v>#VALUE!</v>
      </c>
    </row>
    <row r="293" spans="1:9">
      <c r="A293" s="82" t="e">
        <f t="shared" si="38"/>
        <v>#VALUE!</v>
      </c>
      <c r="B293" s="79" t="e">
        <f t="shared" si="32"/>
        <v>#VALUE!</v>
      </c>
      <c r="C293" s="83" t="e">
        <f t="shared" si="34"/>
        <v>#VALUE!</v>
      </c>
      <c r="D293" s="83" t="e">
        <f t="shared" si="39"/>
        <v>#VALUE!</v>
      </c>
      <c r="E293" s="83" t="e">
        <f t="shared" si="35"/>
        <v>#VALUE!</v>
      </c>
      <c r="F293" s="83" t="e">
        <f t="shared" si="36"/>
        <v>#VALUE!</v>
      </c>
      <c r="G293" s="83" t="e">
        <f t="shared" si="37"/>
        <v>#VALUE!</v>
      </c>
      <c r="H293" s="83" t="e">
        <f>SUM($F$28:$F293)</f>
        <v>#VALUE!</v>
      </c>
      <c r="I293" s="418" t="e">
        <f t="shared" si="33"/>
        <v>#VALUE!</v>
      </c>
    </row>
    <row r="294" spans="1:9">
      <c r="A294" s="82" t="e">
        <f t="shared" si="38"/>
        <v>#VALUE!</v>
      </c>
      <c r="B294" s="79" t="e">
        <f t="shared" si="32"/>
        <v>#VALUE!</v>
      </c>
      <c r="C294" s="83" t="e">
        <f t="shared" si="34"/>
        <v>#VALUE!</v>
      </c>
      <c r="D294" s="83" t="e">
        <f t="shared" si="39"/>
        <v>#VALUE!</v>
      </c>
      <c r="E294" s="83" t="e">
        <f t="shared" si="35"/>
        <v>#VALUE!</v>
      </c>
      <c r="F294" s="83" t="e">
        <f t="shared" si="36"/>
        <v>#VALUE!</v>
      </c>
      <c r="G294" s="83" t="e">
        <f t="shared" si="37"/>
        <v>#VALUE!</v>
      </c>
      <c r="H294" s="83" t="e">
        <f>SUM($F$28:$F294)</f>
        <v>#VALUE!</v>
      </c>
      <c r="I294" s="418" t="e">
        <f t="shared" si="33"/>
        <v>#VALUE!</v>
      </c>
    </row>
    <row r="295" spans="1:9">
      <c r="A295" s="82" t="e">
        <f t="shared" si="38"/>
        <v>#VALUE!</v>
      </c>
      <c r="B295" s="79" t="e">
        <f t="shared" si="32"/>
        <v>#VALUE!</v>
      </c>
      <c r="C295" s="83" t="e">
        <f t="shared" si="34"/>
        <v>#VALUE!</v>
      </c>
      <c r="D295" s="83" t="e">
        <f t="shared" si="39"/>
        <v>#VALUE!</v>
      </c>
      <c r="E295" s="83" t="e">
        <f t="shared" si="35"/>
        <v>#VALUE!</v>
      </c>
      <c r="F295" s="83" t="e">
        <f t="shared" si="36"/>
        <v>#VALUE!</v>
      </c>
      <c r="G295" s="83" t="e">
        <f t="shared" si="37"/>
        <v>#VALUE!</v>
      </c>
      <c r="H295" s="83" t="e">
        <f>SUM($F$28:$F295)</f>
        <v>#VALUE!</v>
      </c>
      <c r="I295" s="418" t="e">
        <f t="shared" si="33"/>
        <v>#VALUE!</v>
      </c>
    </row>
    <row r="296" spans="1:9">
      <c r="A296" s="82" t="e">
        <f t="shared" si="38"/>
        <v>#VALUE!</v>
      </c>
      <c r="B296" s="79" t="e">
        <f t="shared" si="32"/>
        <v>#VALUE!</v>
      </c>
      <c r="C296" s="83" t="e">
        <f t="shared" si="34"/>
        <v>#VALUE!</v>
      </c>
      <c r="D296" s="83" t="e">
        <f t="shared" si="39"/>
        <v>#VALUE!</v>
      </c>
      <c r="E296" s="83" t="e">
        <f t="shared" si="35"/>
        <v>#VALUE!</v>
      </c>
      <c r="F296" s="83" t="e">
        <f t="shared" si="36"/>
        <v>#VALUE!</v>
      </c>
      <c r="G296" s="83" t="e">
        <f t="shared" si="37"/>
        <v>#VALUE!</v>
      </c>
      <c r="H296" s="83" t="e">
        <f>SUM($F$28:$F296)</f>
        <v>#VALUE!</v>
      </c>
      <c r="I296" s="418" t="e">
        <f t="shared" si="33"/>
        <v>#VALUE!</v>
      </c>
    </row>
    <row r="297" spans="1:9">
      <c r="A297" s="82" t="e">
        <f t="shared" si="38"/>
        <v>#VALUE!</v>
      </c>
      <c r="B297" s="79" t="e">
        <f t="shared" si="32"/>
        <v>#VALUE!</v>
      </c>
      <c r="C297" s="83" t="e">
        <f t="shared" si="34"/>
        <v>#VALUE!</v>
      </c>
      <c r="D297" s="83" t="e">
        <f t="shared" si="39"/>
        <v>#VALUE!</v>
      </c>
      <c r="E297" s="83" t="e">
        <f t="shared" si="35"/>
        <v>#VALUE!</v>
      </c>
      <c r="F297" s="83" t="e">
        <f t="shared" si="36"/>
        <v>#VALUE!</v>
      </c>
      <c r="G297" s="83" t="e">
        <f t="shared" si="37"/>
        <v>#VALUE!</v>
      </c>
      <c r="H297" s="83" t="e">
        <f>SUM($F$28:$F297)</f>
        <v>#VALUE!</v>
      </c>
      <c r="I297" s="418" t="e">
        <f t="shared" si="33"/>
        <v>#VALUE!</v>
      </c>
    </row>
    <row r="298" spans="1:9">
      <c r="A298" s="82" t="e">
        <f t="shared" si="38"/>
        <v>#VALUE!</v>
      </c>
      <c r="B298" s="79" t="e">
        <f t="shared" si="32"/>
        <v>#VALUE!</v>
      </c>
      <c r="C298" s="83" t="e">
        <f t="shared" si="34"/>
        <v>#VALUE!</v>
      </c>
      <c r="D298" s="83" t="e">
        <f t="shared" si="39"/>
        <v>#VALUE!</v>
      </c>
      <c r="E298" s="83" t="e">
        <f t="shared" si="35"/>
        <v>#VALUE!</v>
      </c>
      <c r="F298" s="83" t="e">
        <f t="shared" si="36"/>
        <v>#VALUE!</v>
      </c>
      <c r="G298" s="83" t="e">
        <f t="shared" si="37"/>
        <v>#VALUE!</v>
      </c>
      <c r="H298" s="83" t="e">
        <f>SUM($F$28:$F298)</f>
        <v>#VALUE!</v>
      </c>
      <c r="I298" s="418" t="e">
        <f t="shared" si="33"/>
        <v>#VALUE!</v>
      </c>
    </row>
    <row r="299" spans="1:9">
      <c r="A299" s="82" t="e">
        <f t="shared" si="38"/>
        <v>#VALUE!</v>
      </c>
      <c r="B299" s="79" t="e">
        <f t="shared" si="32"/>
        <v>#VALUE!</v>
      </c>
      <c r="C299" s="83" t="e">
        <f t="shared" si="34"/>
        <v>#VALUE!</v>
      </c>
      <c r="D299" s="83" t="e">
        <f t="shared" si="39"/>
        <v>#VALUE!</v>
      </c>
      <c r="E299" s="83" t="e">
        <f t="shared" si="35"/>
        <v>#VALUE!</v>
      </c>
      <c r="F299" s="83" t="e">
        <f t="shared" si="36"/>
        <v>#VALUE!</v>
      </c>
      <c r="G299" s="83" t="e">
        <f t="shared" si="37"/>
        <v>#VALUE!</v>
      </c>
      <c r="H299" s="83" t="e">
        <f>SUM($F$28:$F299)</f>
        <v>#VALUE!</v>
      </c>
      <c r="I299" s="418" t="e">
        <f t="shared" si="33"/>
        <v>#VALUE!</v>
      </c>
    </row>
    <row r="300" spans="1:9">
      <c r="A300" s="82" t="e">
        <f t="shared" si="38"/>
        <v>#VALUE!</v>
      </c>
      <c r="B300" s="79" t="e">
        <f t="shared" si="32"/>
        <v>#VALUE!</v>
      </c>
      <c r="C300" s="83" t="e">
        <f t="shared" si="34"/>
        <v>#VALUE!</v>
      </c>
      <c r="D300" s="83" t="e">
        <f t="shared" si="39"/>
        <v>#VALUE!</v>
      </c>
      <c r="E300" s="83" t="e">
        <f t="shared" si="35"/>
        <v>#VALUE!</v>
      </c>
      <c r="F300" s="83" t="e">
        <f t="shared" si="36"/>
        <v>#VALUE!</v>
      </c>
      <c r="G300" s="83" t="e">
        <f t="shared" si="37"/>
        <v>#VALUE!</v>
      </c>
      <c r="H300" s="83" t="e">
        <f>SUM($F$28:$F300)</f>
        <v>#VALUE!</v>
      </c>
      <c r="I300" s="418" t="e">
        <f t="shared" si="33"/>
        <v>#VALUE!</v>
      </c>
    </row>
    <row r="301" spans="1:9">
      <c r="A301" s="82" t="e">
        <f t="shared" si="38"/>
        <v>#VALUE!</v>
      </c>
      <c r="B301" s="79" t="e">
        <f t="shared" si="32"/>
        <v>#VALUE!</v>
      </c>
      <c r="C301" s="83" t="e">
        <f t="shared" si="34"/>
        <v>#VALUE!</v>
      </c>
      <c r="D301" s="83" t="e">
        <f t="shared" si="39"/>
        <v>#VALUE!</v>
      </c>
      <c r="E301" s="83" t="e">
        <f t="shared" si="35"/>
        <v>#VALUE!</v>
      </c>
      <c r="F301" s="83" t="e">
        <f t="shared" si="36"/>
        <v>#VALUE!</v>
      </c>
      <c r="G301" s="83" t="e">
        <f t="shared" si="37"/>
        <v>#VALUE!</v>
      </c>
      <c r="H301" s="83" t="e">
        <f>SUM($F$28:$F301)</f>
        <v>#VALUE!</v>
      </c>
      <c r="I301" s="418" t="e">
        <f t="shared" si="33"/>
        <v>#VALUE!</v>
      </c>
    </row>
    <row r="302" spans="1:9">
      <c r="A302" s="82" t="e">
        <f t="shared" si="38"/>
        <v>#VALUE!</v>
      </c>
      <c r="B302" s="79" t="e">
        <f t="shared" si="32"/>
        <v>#VALUE!</v>
      </c>
      <c r="C302" s="83" t="e">
        <f t="shared" si="34"/>
        <v>#VALUE!</v>
      </c>
      <c r="D302" s="83" t="e">
        <f t="shared" si="39"/>
        <v>#VALUE!</v>
      </c>
      <c r="E302" s="83" t="e">
        <f t="shared" si="35"/>
        <v>#VALUE!</v>
      </c>
      <c r="F302" s="83" t="e">
        <f t="shared" si="36"/>
        <v>#VALUE!</v>
      </c>
      <c r="G302" s="83" t="e">
        <f t="shared" si="37"/>
        <v>#VALUE!</v>
      </c>
      <c r="H302" s="83" t="e">
        <f>SUM($F$28:$F302)</f>
        <v>#VALUE!</v>
      </c>
      <c r="I302" s="418" t="e">
        <f t="shared" si="33"/>
        <v>#VALUE!</v>
      </c>
    </row>
    <row r="303" spans="1:9">
      <c r="A303" s="82" t="e">
        <f t="shared" si="38"/>
        <v>#VALUE!</v>
      </c>
      <c r="B303" s="79" t="e">
        <f t="shared" si="32"/>
        <v>#VALUE!</v>
      </c>
      <c r="C303" s="83" t="e">
        <f t="shared" si="34"/>
        <v>#VALUE!</v>
      </c>
      <c r="D303" s="83" t="e">
        <f t="shared" si="39"/>
        <v>#VALUE!</v>
      </c>
      <c r="E303" s="83" t="e">
        <f t="shared" si="35"/>
        <v>#VALUE!</v>
      </c>
      <c r="F303" s="83" t="e">
        <f t="shared" si="36"/>
        <v>#VALUE!</v>
      </c>
      <c r="G303" s="83" t="e">
        <f t="shared" si="37"/>
        <v>#VALUE!</v>
      </c>
      <c r="H303" s="83" t="e">
        <f>SUM($F$28:$F303)</f>
        <v>#VALUE!</v>
      </c>
      <c r="I303" s="418" t="e">
        <f t="shared" si="33"/>
        <v>#VALUE!</v>
      </c>
    </row>
    <row r="304" spans="1:9">
      <c r="A304" s="82" t="e">
        <f t="shared" si="38"/>
        <v>#VALUE!</v>
      </c>
      <c r="B304" s="79" t="e">
        <f t="shared" si="32"/>
        <v>#VALUE!</v>
      </c>
      <c r="C304" s="83" t="e">
        <f t="shared" si="34"/>
        <v>#VALUE!</v>
      </c>
      <c r="D304" s="83" t="e">
        <f t="shared" si="39"/>
        <v>#VALUE!</v>
      </c>
      <c r="E304" s="83" t="e">
        <f t="shared" si="35"/>
        <v>#VALUE!</v>
      </c>
      <c r="F304" s="83" t="e">
        <f t="shared" si="36"/>
        <v>#VALUE!</v>
      </c>
      <c r="G304" s="83" t="e">
        <f t="shared" si="37"/>
        <v>#VALUE!</v>
      </c>
      <c r="H304" s="83" t="e">
        <f>SUM($F$28:$F304)</f>
        <v>#VALUE!</v>
      </c>
      <c r="I304" s="418" t="e">
        <f t="shared" si="33"/>
        <v>#VALUE!</v>
      </c>
    </row>
    <row r="305" spans="1:9">
      <c r="A305" s="82" t="e">
        <f t="shared" si="38"/>
        <v>#VALUE!</v>
      </c>
      <c r="B305" s="79" t="e">
        <f t="shared" si="32"/>
        <v>#VALUE!</v>
      </c>
      <c r="C305" s="83" t="e">
        <f t="shared" si="34"/>
        <v>#VALUE!</v>
      </c>
      <c r="D305" s="83" t="e">
        <f t="shared" si="39"/>
        <v>#VALUE!</v>
      </c>
      <c r="E305" s="83" t="e">
        <f t="shared" si="35"/>
        <v>#VALUE!</v>
      </c>
      <c r="F305" s="83" t="e">
        <f t="shared" si="36"/>
        <v>#VALUE!</v>
      </c>
      <c r="G305" s="83" t="e">
        <f t="shared" si="37"/>
        <v>#VALUE!</v>
      </c>
      <c r="H305" s="83" t="e">
        <f>SUM($F$28:$F305)</f>
        <v>#VALUE!</v>
      </c>
      <c r="I305" s="418" t="e">
        <f t="shared" si="33"/>
        <v>#VALUE!</v>
      </c>
    </row>
    <row r="306" spans="1:9">
      <c r="A306" s="82" t="e">
        <f t="shared" si="38"/>
        <v>#VALUE!</v>
      </c>
      <c r="B306" s="79" t="e">
        <f t="shared" si="32"/>
        <v>#VALUE!</v>
      </c>
      <c r="C306" s="83" t="e">
        <f t="shared" si="34"/>
        <v>#VALUE!</v>
      </c>
      <c r="D306" s="83" t="e">
        <f t="shared" si="39"/>
        <v>#VALUE!</v>
      </c>
      <c r="E306" s="83" t="e">
        <f t="shared" si="35"/>
        <v>#VALUE!</v>
      </c>
      <c r="F306" s="83" t="e">
        <f t="shared" si="36"/>
        <v>#VALUE!</v>
      </c>
      <c r="G306" s="83" t="e">
        <f t="shared" si="37"/>
        <v>#VALUE!</v>
      </c>
      <c r="H306" s="83" t="e">
        <f>SUM($F$28:$F306)</f>
        <v>#VALUE!</v>
      </c>
      <c r="I306" s="418" t="e">
        <f t="shared" si="33"/>
        <v>#VALUE!</v>
      </c>
    </row>
    <row r="307" spans="1:9">
      <c r="A307" s="82" t="e">
        <f t="shared" si="38"/>
        <v>#VALUE!</v>
      </c>
      <c r="B307" s="79" t="e">
        <f t="shared" si="32"/>
        <v>#VALUE!</v>
      </c>
      <c r="C307" s="83" t="e">
        <f t="shared" si="34"/>
        <v>#VALUE!</v>
      </c>
      <c r="D307" s="83" t="e">
        <f t="shared" si="39"/>
        <v>#VALUE!</v>
      </c>
      <c r="E307" s="83" t="e">
        <f t="shared" si="35"/>
        <v>#VALUE!</v>
      </c>
      <c r="F307" s="83" t="e">
        <f t="shared" si="36"/>
        <v>#VALUE!</v>
      </c>
      <c r="G307" s="83" t="e">
        <f t="shared" si="37"/>
        <v>#VALUE!</v>
      </c>
      <c r="H307" s="83" t="e">
        <f>SUM($F$28:$F307)</f>
        <v>#VALUE!</v>
      </c>
      <c r="I307" s="418" t="e">
        <f t="shared" si="33"/>
        <v>#VALUE!</v>
      </c>
    </row>
    <row r="308" spans="1:9">
      <c r="A308" s="82" t="e">
        <f t="shared" si="38"/>
        <v>#VALUE!</v>
      </c>
      <c r="B308" s="79" t="e">
        <f t="shared" si="32"/>
        <v>#VALUE!</v>
      </c>
      <c r="C308" s="83" t="e">
        <f t="shared" si="34"/>
        <v>#VALUE!</v>
      </c>
      <c r="D308" s="83" t="e">
        <f t="shared" si="39"/>
        <v>#VALUE!</v>
      </c>
      <c r="E308" s="83" t="e">
        <f t="shared" si="35"/>
        <v>#VALUE!</v>
      </c>
      <c r="F308" s="83" t="e">
        <f t="shared" si="36"/>
        <v>#VALUE!</v>
      </c>
      <c r="G308" s="83" t="e">
        <f t="shared" si="37"/>
        <v>#VALUE!</v>
      </c>
      <c r="H308" s="83" t="e">
        <f>SUM($F$28:$F308)</f>
        <v>#VALUE!</v>
      </c>
      <c r="I308" s="418" t="e">
        <f t="shared" si="33"/>
        <v>#VALUE!</v>
      </c>
    </row>
    <row r="309" spans="1:9">
      <c r="A309" s="82" t="e">
        <f t="shared" si="38"/>
        <v>#VALUE!</v>
      </c>
      <c r="B309" s="79" t="e">
        <f t="shared" si="32"/>
        <v>#VALUE!</v>
      </c>
      <c r="C309" s="83" t="e">
        <f t="shared" si="34"/>
        <v>#VALUE!</v>
      </c>
      <c r="D309" s="83" t="e">
        <f t="shared" si="39"/>
        <v>#VALUE!</v>
      </c>
      <c r="E309" s="83" t="e">
        <f t="shared" si="35"/>
        <v>#VALUE!</v>
      </c>
      <c r="F309" s="83" t="e">
        <f t="shared" si="36"/>
        <v>#VALUE!</v>
      </c>
      <c r="G309" s="83" t="e">
        <f t="shared" si="37"/>
        <v>#VALUE!</v>
      </c>
      <c r="H309" s="83" t="e">
        <f>SUM($F$28:$F309)</f>
        <v>#VALUE!</v>
      </c>
      <c r="I309" s="418" t="e">
        <f t="shared" si="33"/>
        <v>#VALUE!</v>
      </c>
    </row>
    <row r="310" spans="1:9">
      <c r="A310" s="82" t="e">
        <f t="shared" si="38"/>
        <v>#VALUE!</v>
      </c>
      <c r="B310" s="79" t="e">
        <f t="shared" si="32"/>
        <v>#VALUE!</v>
      </c>
      <c r="C310" s="83" t="e">
        <f t="shared" si="34"/>
        <v>#VALUE!</v>
      </c>
      <c r="D310" s="83" t="e">
        <f t="shared" si="39"/>
        <v>#VALUE!</v>
      </c>
      <c r="E310" s="83" t="e">
        <f t="shared" si="35"/>
        <v>#VALUE!</v>
      </c>
      <c r="F310" s="83" t="e">
        <f t="shared" si="36"/>
        <v>#VALUE!</v>
      </c>
      <c r="G310" s="83" t="e">
        <f t="shared" si="37"/>
        <v>#VALUE!</v>
      </c>
      <c r="H310" s="83" t="e">
        <f>SUM($F$28:$F310)</f>
        <v>#VALUE!</v>
      </c>
      <c r="I310" s="418" t="e">
        <f t="shared" si="33"/>
        <v>#VALUE!</v>
      </c>
    </row>
    <row r="311" spans="1:9">
      <c r="A311" s="82" t="e">
        <f t="shared" si="38"/>
        <v>#VALUE!</v>
      </c>
      <c r="B311" s="79" t="e">
        <f t="shared" si="32"/>
        <v>#VALUE!</v>
      </c>
      <c r="C311" s="83" t="e">
        <f t="shared" si="34"/>
        <v>#VALUE!</v>
      </c>
      <c r="D311" s="83" t="e">
        <f t="shared" si="39"/>
        <v>#VALUE!</v>
      </c>
      <c r="E311" s="83" t="e">
        <f t="shared" si="35"/>
        <v>#VALUE!</v>
      </c>
      <c r="F311" s="83" t="e">
        <f t="shared" si="36"/>
        <v>#VALUE!</v>
      </c>
      <c r="G311" s="83" t="e">
        <f t="shared" si="37"/>
        <v>#VALUE!</v>
      </c>
      <c r="H311" s="83" t="e">
        <f>SUM($F$28:$F311)</f>
        <v>#VALUE!</v>
      </c>
      <c r="I311" s="418" t="e">
        <f t="shared" si="33"/>
        <v>#VALUE!</v>
      </c>
    </row>
    <row r="312" spans="1:9">
      <c r="A312" s="82" t="e">
        <f t="shared" si="38"/>
        <v>#VALUE!</v>
      </c>
      <c r="B312" s="79" t="e">
        <f t="shared" si="32"/>
        <v>#VALUE!</v>
      </c>
      <c r="C312" s="83" t="e">
        <f t="shared" si="34"/>
        <v>#VALUE!</v>
      </c>
      <c r="D312" s="83" t="e">
        <f t="shared" si="39"/>
        <v>#VALUE!</v>
      </c>
      <c r="E312" s="83" t="e">
        <f t="shared" si="35"/>
        <v>#VALUE!</v>
      </c>
      <c r="F312" s="83" t="e">
        <f t="shared" si="36"/>
        <v>#VALUE!</v>
      </c>
      <c r="G312" s="83" t="e">
        <f t="shared" si="37"/>
        <v>#VALUE!</v>
      </c>
      <c r="H312" s="83" t="e">
        <f>SUM($F$28:$F312)</f>
        <v>#VALUE!</v>
      </c>
      <c r="I312" s="418" t="e">
        <f t="shared" si="33"/>
        <v>#VALUE!</v>
      </c>
    </row>
    <row r="313" spans="1:9">
      <c r="A313" s="82" t="e">
        <f t="shared" si="38"/>
        <v>#VALUE!</v>
      </c>
      <c r="B313" s="79" t="e">
        <f t="shared" si="32"/>
        <v>#VALUE!</v>
      </c>
      <c r="C313" s="83" t="e">
        <f t="shared" si="34"/>
        <v>#VALUE!</v>
      </c>
      <c r="D313" s="83" t="e">
        <f t="shared" si="39"/>
        <v>#VALUE!</v>
      </c>
      <c r="E313" s="83" t="e">
        <f t="shared" si="35"/>
        <v>#VALUE!</v>
      </c>
      <c r="F313" s="83" t="e">
        <f t="shared" si="36"/>
        <v>#VALUE!</v>
      </c>
      <c r="G313" s="83" t="e">
        <f t="shared" si="37"/>
        <v>#VALUE!</v>
      </c>
      <c r="H313" s="83" t="e">
        <f>SUM($F$28:$F313)</f>
        <v>#VALUE!</v>
      </c>
      <c r="I313" s="418" t="e">
        <f t="shared" si="33"/>
        <v>#VALUE!</v>
      </c>
    </row>
    <row r="314" spans="1:9">
      <c r="A314" s="82" t="e">
        <f t="shared" si="38"/>
        <v>#VALUE!</v>
      </c>
      <c r="B314" s="79" t="e">
        <f t="shared" si="32"/>
        <v>#VALUE!</v>
      </c>
      <c r="C314" s="83" t="e">
        <f t="shared" si="34"/>
        <v>#VALUE!</v>
      </c>
      <c r="D314" s="83" t="e">
        <f t="shared" si="39"/>
        <v>#VALUE!</v>
      </c>
      <c r="E314" s="83" t="e">
        <f t="shared" si="35"/>
        <v>#VALUE!</v>
      </c>
      <c r="F314" s="83" t="e">
        <f t="shared" si="36"/>
        <v>#VALUE!</v>
      </c>
      <c r="G314" s="83" t="e">
        <f t="shared" si="37"/>
        <v>#VALUE!</v>
      </c>
      <c r="H314" s="83" t="e">
        <f>SUM($F$28:$F314)</f>
        <v>#VALUE!</v>
      </c>
      <c r="I314" s="418" t="e">
        <f t="shared" si="33"/>
        <v>#VALUE!</v>
      </c>
    </row>
    <row r="315" spans="1:9">
      <c r="A315" s="82" t="e">
        <f t="shared" si="38"/>
        <v>#VALUE!</v>
      </c>
      <c r="B315" s="79" t="e">
        <f t="shared" si="32"/>
        <v>#VALUE!</v>
      </c>
      <c r="C315" s="83" t="e">
        <f t="shared" si="34"/>
        <v>#VALUE!</v>
      </c>
      <c r="D315" s="83" t="e">
        <f t="shared" si="39"/>
        <v>#VALUE!</v>
      </c>
      <c r="E315" s="83" t="e">
        <f t="shared" si="35"/>
        <v>#VALUE!</v>
      </c>
      <c r="F315" s="83" t="e">
        <f t="shared" si="36"/>
        <v>#VALUE!</v>
      </c>
      <c r="G315" s="83" t="e">
        <f t="shared" si="37"/>
        <v>#VALUE!</v>
      </c>
      <c r="H315" s="83" t="e">
        <f>SUM($F$28:$F315)</f>
        <v>#VALUE!</v>
      </c>
      <c r="I315" s="418" t="e">
        <f t="shared" si="33"/>
        <v>#VALUE!</v>
      </c>
    </row>
    <row r="316" spans="1:9">
      <c r="A316" s="82" t="e">
        <f t="shared" si="38"/>
        <v>#VALUE!</v>
      </c>
      <c r="B316" s="79" t="e">
        <f t="shared" si="32"/>
        <v>#VALUE!</v>
      </c>
      <c r="C316" s="83" t="e">
        <f t="shared" si="34"/>
        <v>#VALUE!</v>
      </c>
      <c r="D316" s="83" t="e">
        <f t="shared" si="39"/>
        <v>#VALUE!</v>
      </c>
      <c r="E316" s="83" t="e">
        <f t="shared" si="35"/>
        <v>#VALUE!</v>
      </c>
      <c r="F316" s="83" t="e">
        <f t="shared" si="36"/>
        <v>#VALUE!</v>
      </c>
      <c r="G316" s="83" t="e">
        <f t="shared" si="37"/>
        <v>#VALUE!</v>
      </c>
      <c r="H316" s="83" t="e">
        <f>SUM($F$28:$F316)</f>
        <v>#VALUE!</v>
      </c>
      <c r="I316" s="418" t="e">
        <f t="shared" si="33"/>
        <v>#VALUE!</v>
      </c>
    </row>
    <row r="317" spans="1:9">
      <c r="A317" s="82" t="e">
        <f t="shared" si="38"/>
        <v>#VALUE!</v>
      </c>
      <c r="B317" s="79" t="e">
        <f t="shared" si="32"/>
        <v>#VALUE!</v>
      </c>
      <c r="C317" s="83" t="e">
        <f t="shared" si="34"/>
        <v>#VALUE!</v>
      </c>
      <c r="D317" s="83" t="e">
        <f t="shared" si="39"/>
        <v>#VALUE!</v>
      </c>
      <c r="E317" s="83" t="e">
        <f t="shared" si="35"/>
        <v>#VALUE!</v>
      </c>
      <c r="F317" s="83" t="e">
        <f t="shared" si="36"/>
        <v>#VALUE!</v>
      </c>
      <c r="G317" s="83" t="e">
        <f t="shared" si="37"/>
        <v>#VALUE!</v>
      </c>
      <c r="H317" s="83" t="e">
        <f>SUM($F$28:$F317)</f>
        <v>#VALUE!</v>
      </c>
      <c r="I317" s="418" t="e">
        <f t="shared" si="33"/>
        <v>#VALUE!</v>
      </c>
    </row>
    <row r="318" spans="1:9">
      <c r="A318" s="82" t="e">
        <f t="shared" si="38"/>
        <v>#VALUE!</v>
      </c>
      <c r="B318" s="79" t="e">
        <f t="shared" si="32"/>
        <v>#VALUE!</v>
      </c>
      <c r="C318" s="83" t="e">
        <f t="shared" si="34"/>
        <v>#VALUE!</v>
      </c>
      <c r="D318" s="83" t="e">
        <f t="shared" si="39"/>
        <v>#VALUE!</v>
      </c>
      <c r="E318" s="83" t="e">
        <f t="shared" si="35"/>
        <v>#VALUE!</v>
      </c>
      <c r="F318" s="83" t="e">
        <f t="shared" si="36"/>
        <v>#VALUE!</v>
      </c>
      <c r="G318" s="83" t="e">
        <f t="shared" si="37"/>
        <v>#VALUE!</v>
      </c>
      <c r="H318" s="83" t="e">
        <f>SUM($F$28:$F318)</f>
        <v>#VALUE!</v>
      </c>
      <c r="I318" s="418" t="e">
        <f t="shared" si="33"/>
        <v>#VALUE!</v>
      </c>
    </row>
    <row r="319" spans="1:9">
      <c r="A319" s="82" t="e">
        <f t="shared" si="38"/>
        <v>#VALUE!</v>
      </c>
      <c r="B319" s="79" t="e">
        <f t="shared" si="32"/>
        <v>#VALUE!</v>
      </c>
      <c r="C319" s="83" t="e">
        <f t="shared" si="34"/>
        <v>#VALUE!</v>
      </c>
      <c r="D319" s="83" t="e">
        <f t="shared" si="39"/>
        <v>#VALUE!</v>
      </c>
      <c r="E319" s="83" t="e">
        <f t="shared" si="35"/>
        <v>#VALUE!</v>
      </c>
      <c r="F319" s="83" t="e">
        <f t="shared" si="36"/>
        <v>#VALUE!</v>
      </c>
      <c r="G319" s="83" t="e">
        <f t="shared" si="37"/>
        <v>#VALUE!</v>
      </c>
      <c r="H319" s="83" t="e">
        <f>SUM($F$28:$F319)</f>
        <v>#VALUE!</v>
      </c>
      <c r="I319" s="418" t="e">
        <f t="shared" si="33"/>
        <v>#VALUE!</v>
      </c>
    </row>
    <row r="320" spans="1:9">
      <c r="A320" s="82" t="e">
        <f t="shared" si="38"/>
        <v>#VALUE!</v>
      </c>
      <c r="B320" s="79" t="e">
        <f t="shared" si="32"/>
        <v>#VALUE!</v>
      </c>
      <c r="C320" s="83" t="e">
        <f t="shared" si="34"/>
        <v>#VALUE!</v>
      </c>
      <c r="D320" s="83" t="e">
        <f t="shared" si="39"/>
        <v>#VALUE!</v>
      </c>
      <c r="E320" s="83" t="e">
        <f t="shared" si="35"/>
        <v>#VALUE!</v>
      </c>
      <c r="F320" s="83" t="e">
        <f t="shared" si="36"/>
        <v>#VALUE!</v>
      </c>
      <c r="G320" s="83" t="e">
        <f t="shared" si="37"/>
        <v>#VALUE!</v>
      </c>
      <c r="H320" s="83" t="e">
        <f>SUM($F$28:$F320)</f>
        <v>#VALUE!</v>
      </c>
      <c r="I320" s="418" t="e">
        <f t="shared" si="33"/>
        <v>#VALUE!</v>
      </c>
    </row>
    <row r="321" spans="1:9">
      <c r="A321" s="82" t="e">
        <f t="shared" si="38"/>
        <v>#VALUE!</v>
      </c>
      <c r="B321" s="79" t="e">
        <f t="shared" si="32"/>
        <v>#VALUE!</v>
      </c>
      <c r="C321" s="83" t="e">
        <f t="shared" si="34"/>
        <v>#VALUE!</v>
      </c>
      <c r="D321" s="83" t="e">
        <f t="shared" si="39"/>
        <v>#VALUE!</v>
      </c>
      <c r="E321" s="83" t="e">
        <f t="shared" si="35"/>
        <v>#VALUE!</v>
      </c>
      <c r="F321" s="83" t="e">
        <f t="shared" si="36"/>
        <v>#VALUE!</v>
      </c>
      <c r="G321" s="83" t="e">
        <f t="shared" si="37"/>
        <v>#VALUE!</v>
      </c>
      <c r="H321" s="83" t="e">
        <f>SUM($F$28:$F321)</f>
        <v>#VALUE!</v>
      </c>
      <c r="I321" s="418" t="e">
        <f t="shared" si="33"/>
        <v>#VALUE!</v>
      </c>
    </row>
    <row r="322" spans="1:9">
      <c r="A322" s="82" t="e">
        <f t="shared" si="38"/>
        <v>#VALUE!</v>
      </c>
      <c r="B322" s="79" t="e">
        <f t="shared" si="32"/>
        <v>#VALUE!</v>
      </c>
      <c r="C322" s="83" t="e">
        <f t="shared" si="34"/>
        <v>#VALUE!</v>
      </c>
      <c r="D322" s="83" t="e">
        <f t="shared" si="39"/>
        <v>#VALUE!</v>
      </c>
      <c r="E322" s="83" t="e">
        <f t="shared" si="35"/>
        <v>#VALUE!</v>
      </c>
      <c r="F322" s="83" t="e">
        <f t="shared" si="36"/>
        <v>#VALUE!</v>
      </c>
      <c r="G322" s="83" t="e">
        <f t="shared" si="37"/>
        <v>#VALUE!</v>
      </c>
      <c r="H322" s="83" t="e">
        <f>SUM($F$28:$F322)</f>
        <v>#VALUE!</v>
      </c>
      <c r="I322" s="418" t="e">
        <f t="shared" si="33"/>
        <v>#VALUE!</v>
      </c>
    </row>
    <row r="323" spans="1:9">
      <c r="A323" s="82" t="e">
        <f t="shared" si="38"/>
        <v>#VALUE!</v>
      </c>
      <c r="B323" s="79" t="e">
        <f t="shared" si="32"/>
        <v>#VALUE!</v>
      </c>
      <c r="C323" s="83" t="e">
        <f t="shared" si="34"/>
        <v>#VALUE!</v>
      </c>
      <c r="D323" s="83" t="e">
        <f t="shared" si="39"/>
        <v>#VALUE!</v>
      </c>
      <c r="E323" s="83" t="e">
        <f t="shared" si="35"/>
        <v>#VALUE!</v>
      </c>
      <c r="F323" s="83" t="e">
        <f t="shared" si="36"/>
        <v>#VALUE!</v>
      </c>
      <c r="G323" s="83" t="e">
        <f t="shared" si="37"/>
        <v>#VALUE!</v>
      </c>
      <c r="H323" s="83" t="e">
        <f>SUM($F$28:$F323)</f>
        <v>#VALUE!</v>
      </c>
      <c r="I323" s="418" t="e">
        <f t="shared" si="33"/>
        <v>#VALUE!</v>
      </c>
    </row>
    <row r="324" spans="1:9">
      <c r="A324" s="82" t="e">
        <f t="shared" si="38"/>
        <v>#VALUE!</v>
      </c>
      <c r="B324" s="79" t="e">
        <f t="shared" si="32"/>
        <v>#VALUE!</v>
      </c>
      <c r="C324" s="83" t="e">
        <f t="shared" si="34"/>
        <v>#VALUE!</v>
      </c>
      <c r="D324" s="83" t="e">
        <f t="shared" si="39"/>
        <v>#VALUE!</v>
      </c>
      <c r="E324" s="83" t="e">
        <f t="shared" si="35"/>
        <v>#VALUE!</v>
      </c>
      <c r="F324" s="83" t="e">
        <f t="shared" si="36"/>
        <v>#VALUE!</v>
      </c>
      <c r="G324" s="83" t="e">
        <f t="shared" si="37"/>
        <v>#VALUE!</v>
      </c>
      <c r="H324" s="83" t="e">
        <f>SUM($F$28:$F324)</f>
        <v>#VALUE!</v>
      </c>
      <c r="I324" s="418" t="e">
        <f t="shared" si="33"/>
        <v>#VALUE!</v>
      </c>
    </row>
    <row r="325" spans="1:9">
      <c r="A325" s="82" t="e">
        <f t="shared" si="38"/>
        <v>#VALUE!</v>
      </c>
      <c r="B325" s="79" t="e">
        <f t="shared" si="32"/>
        <v>#VALUE!</v>
      </c>
      <c r="C325" s="83" t="e">
        <f t="shared" si="34"/>
        <v>#VALUE!</v>
      </c>
      <c r="D325" s="83" t="e">
        <f t="shared" si="39"/>
        <v>#VALUE!</v>
      </c>
      <c r="E325" s="83" t="e">
        <f t="shared" si="35"/>
        <v>#VALUE!</v>
      </c>
      <c r="F325" s="83" t="e">
        <f t="shared" si="36"/>
        <v>#VALUE!</v>
      </c>
      <c r="G325" s="83" t="e">
        <f t="shared" si="37"/>
        <v>#VALUE!</v>
      </c>
      <c r="H325" s="83" t="e">
        <f>SUM($F$28:$F325)</f>
        <v>#VALUE!</v>
      </c>
      <c r="I325" s="418" t="e">
        <f t="shared" si="33"/>
        <v>#VALUE!</v>
      </c>
    </row>
    <row r="326" spans="1:9">
      <c r="A326" s="82" t="e">
        <f t="shared" si="38"/>
        <v>#VALUE!</v>
      </c>
      <c r="B326" s="79" t="e">
        <f t="shared" si="32"/>
        <v>#VALUE!</v>
      </c>
      <c r="C326" s="83" t="e">
        <f t="shared" si="34"/>
        <v>#VALUE!</v>
      </c>
      <c r="D326" s="83" t="e">
        <f t="shared" si="39"/>
        <v>#VALUE!</v>
      </c>
      <c r="E326" s="83" t="e">
        <f t="shared" si="35"/>
        <v>#VALUE!</v>
      </c>
      <c r="F326" s="83" t="e">
        <f t="shared" si="36"/>
        <v>#VALUE!</v>
      </c>
      <c r="G326" s="83" t="e">
        <f t="shared" si="37"/>
        <v>#VALUE!</v>
      </c>
      <c r="H326" s="83" t="e">
        <f>SUM($F$28:$F326)</f>
        <v>#VALUE!</v>
      </c>
      <c r="I326" s="418" t="e">
        <f t="shared" si="33"/>
        <v>#VALUE!</v>
      </c>
    </row>
    <row r="327" spans="1:9">
      <c r="A327" s="82" t="e">
        <f t="shared" si="38"/>
        <v>#VALUE!</v>
      </c>
      <c r="B327" s="79" t="e">
        <f t="shared" si="32"/>
        <v>#VALUE!</v>
      </c>
      <c r="C327" s="83" t="e">
        <f t="shared" si="34"/>
        <v>#VALUE!</v>
      </c>
      <c r="D327" s="83" t="e">
        <f t="shared" si="39"/>
        <v>#VALUE!</v>
      </c>
      <c r="E327" s="83" t="e">
        <f t="shared" si="35"/>
        <v>#VALUE!</v>
      </c>
      <c r="F327" s="83" t="e">
        <f t="shared" si="36"/>
        <v>#VALUE!</v>
      </c>
      <c r="G327" s="83" t="e">
        <f t="shared" si="37"/>
        <v>#VALUE!</v>
      </c>
      <c r="H327" s="83" t="e">
        <f>SUM($F$28:$F327)</f>
        <v>#VALUE!</v>
      </c>
      <c r="I327" s="418" t="e">
        <f t="shared" si="33"/>
        <v>#VALUE!</v>
      </c>
    </row>
    <row r="328" spans="1:9">
      <c r="A328" s="82" t="e">
        <f t="shared" si="38"/>
        <v>#VALUE!</v>
      </c>
      <c r="B328" s="79" t="e">
        <f t="shared" si="32"/>
        <v>#VALUE!</v>
      </c>
      <c r="C328" s="83" t="e">
        <f t="shared" si="34"/>
        <v>#VALUE!</v>
      </c>
      <c r="D328" s="83" t="e">
        <f t="shared" si="39"/>
        <v>#VALUE!</v>
      </c>
      <c r="E328" s="83" t="e">
        <f t="shared" si="35"/>
        <v>#VALUE!</v>
      </c>
      <c r="F328" s="83" t="e">
        <f t="shared" si="36"/>
        <v>#VALUE!</v>
      </c>
      <c r="G328" s="83" t="e">
        <f t="shared" si="37"/>
        <v>#VALUE!</v>
      </c>
      <c r="H328" s="83" t="e">
        <f>SUM($F$28:$F328)</f>
        <v>#VALUE!</v>
      </c>
      <c r="I328" s="418" t="e">
        <f t="shared" si="33"/>
        <v>#VALUE!</v>
      </c>
    </row>
    <row r="329" spans="1:9">
      <c r="A329" s="82" t="e">
        <f t="shared" si="38"/>
        <v>#VALUE!</v>
      </c>
      <c r="B329" s="79" t="e">
        <f t="shared" si="32"/>
        <v>#VALUE!</v>
      </c>
      <c r="C329" s="83" t="e">
        <f t="shared" si="34"/>
        <v>#VALUE!</v>
      </c>
      <c r="D329" s="83" t="e">
        <f t="shared" si="39"/>
        <v>#VALUE!</v>
      </c>
      <c r="E329" s="83" t="e">
        <f t="shared" si="35"/>
        <v>#VALUE!</v>
      </c>
      <c r="F329" s="83" t="e">
        <f t="shared" si="36"/>
        <v>#VALUE!</v>
      </c>
      <c r="G329" s="83" t="e">
        <f t="shared" si="37"/>
        <v>#VALUE!</v>
      </c>
      <c r="H329" s="83" t="e">
        <f>SUM($F$28:$F329)</f>
        <v>#VALUE!</v>
      </c>
      <c r="I329" s="418" t="e">
        <f t="shared" si="33"/>
        <v>#VALUE!</v>
      </c>
    </row>
    <row r="330" spans="1:9">
      <c r="A330" s="82" t="e">
        <f t="shared" si="38"/>
        <v>#VALUE!</v>
      </c>
      <c r="B330" s="79" t="e">
        <f t="shared" si="32"/>
        <v>#VALUE!</v>
      </c>
      <c r="C330" s="83" t="e">
        <f t="shared" si="34"/>
        <v>#VALUE!</v>
      </c>
      <c r="D330" s="83" t="e">
        <f t="shared" si="39"/>
        <v>#VALUE!</v>
      </c>
      <c r="E330" s="83" t="e">
        <f t="shared" si="35"/>
        <v>#VALUE!</v>
      </c>
      <c r="F330" s="83" t="e">
        <f t="shared" si="36"/>
        <v>#VALUE!</v>
      </c>
      <c r="G330" s="83" t="e">
        <f t="shared" si="37"/>
        <v>#VALUE!</v>
      </c>
      <c r="H330" s="83" t="e">
        <f>SUM($F$28:$F330)</f>
        <v>#VALUE!</v>
      </c>
      <c r="I330" s="418" t="e">
        <f t="shared" si="33"/>
        <v>#VALUE!</v>
      </c>
    </row>
    <row r="331" spans="1:9">
      <c r="A331" s="82" t="e">
        <f t="shared" si="38"/>
        <v>#VALUE!</v>
      </c>
      <c r="B331" s="79" t="e">
        <f t="shared" si="32"/>
        <v>#VALUE!</v>
      </c>
      <c r="C331" s="83" t="e">
        <f t="shared" si="34"/>
        <v>#VALUE!</v>
      </c>
      <c r="D331" s="83" t="e">
        <f t="shared" si="39"/>
        <v>#VALUE!</v>
      </c>
      <c r="E331" s="83" t="e">
        <f t="shared" si="35"/>
        <v>#VALUE!</v>
      </c>
      <c r="F331" s="83" t="e">
        <f t="shared" si="36"/>
        <v>#VALUE!</v>
      </c>
      <c r="G331" s="83" t="e">
        <f t="shared" si="37"/>
        <v>#VALUE!</v>
      </c>
      <c r="H331" s="83" t="e">
        <f>SUM($F$28:$F331)</f>
        <v>#VALUE!</v>
      </c>
      <c r="I331" s="418" t="e">
        <f t="shared" si="33"/>
        <v>#VALUE!</v>
      </c>
    </row>
    <row r="332" spans="1:9">
      <c r="A332" s="82" t="e">
        <f t="shared" si="38"/>
        <v>#VALUE!</v>
      </c>
      <c r="B332" s="79" t="e">
        <f t="shared" si="32"/>
        <v>#VALUE!</v>
      </c>
      <c r="C332" s="83" t="e">
        <f t="shared" si="34"/>
        <v>#VALUE!</v>
      </c>
      <c r="D332" s="83" t="e">
        <f t="shared" si="39"/>
        <v>#VALUE!</v>
      </c>
      <c r="E332" s="83" t="e">
        <f t="shared" si="35"/>
        <v>#VALUE!</v>
      </c>
      <c r="F332" s="83" t="e">
        <f t="shared" si="36"/>
        <v>#VALUE!</v>
      </c>
      <c r="G332" s="83" t="e">
        <f t="shared" si="37"/>
        <v>#VALUE!</v>
      </c>
      <c r="H332" s="83" t="e">
        <f>SUM($F$28:$F332)</f>
        <v>#VALUE!</v>
      </c>
      <c r="I332" s="418" t="e">
        <f t="shared" si="33"/>
        <v>#VALUE!</v>
      </c>
    </row>
    <row r="333" spans="1:9">
      <c r="A333" s="82" t="e">
        <f t="shared" si="38"/>
        <v>#VALUE!</v>
      </c>
      <c r="B333" s="79" t="e">
        <f t="shared" si="32"/>
        <v>#VALUE!</v>
      </c>
      <c r="C333" s="83" t="e">
        <f t="shared" si="34"/>
        <v>#VALUE!</v>
      </c>
      <c r="D333" s="83" t="e">
        <f t="shared" si="39"/>
        <v>#VALUE!</v>
      </c>
      <c r="E333" s="83" t="e">
        <f t="shared" si="35"/>
        <v>#VALUE!</v>
      </c>
      <c r="F333" s="83" t="e">
        <f t="shared" si="36"/>
        <v>#VALUE!</v>
      </c>
      <c r="G333" s="83" t="e">
        <f t="shared" si="37"/>
        <v>#VALUE!</v>
      </c>
      <c r="H333" s="83" t="e">
        <f>SUM($F$28:$F333)</f>
        <v>#VALUE!</v>
      </c>
      <c r="I333" s="418" t="e">
        <f t="shared" si="33"/>
        <v>#VALUE!</v>
      </c>
    </row>
    <row r="334" spans="1:9">
      <c r="A334" s="82" t="e">
        <f t="shared" si="38"/>
        <v>#VALUE!</v>
      </c>
      <c r="B334" s="79" t="e">
        <f t="shared" si="32"/>
        <v>#VALUE!</v>
      </c>
      <c r="C334" s="83" t="e">
        <f t="shared" si="34"/>
        <v>#VALUE!</v>
      </c>
      <c r="D334" s="83" t="e">
        <f t="shared" si="39"/>
        <v>#VALUE!</v>
      </c>
      <c r="E334" s="83" t="e">
        <f t="shared" si="35"/>
        <v>#VALUE!</v>
      </c>
      <c r="F334" s="83" t="e">
        <f t="shared" si="36"/>
        <v>#VALUE!</v>
      </c>
      <c r="G334" s="83" t="e">
        <f t="shared" si="37"/>
        <v>#VALUE!</v>
      </c>
      <c r="H334" s="83" t="e">
        <f>SUM($F$28:$F334)</f>
        <v>#VALUE!</v>
      </c>
      <c r="I334" s="418" t="e">
        <f t="shared" si="33"/>
        <v>#VALUE!</v>
      </c>
    </row>
    <row r="335" spans="1:9">
      <c r="A335" s="82" t="e">
        <f t="shared" si="38"/>
        <v>#VALUE!</v>
      </c>
      <c r="B335" s="79" t="e">
        <f t="shared" si="32"/>
        <v>#VALUE!</v>
      </c>
      <c r="C335" s="83" t="e">
        <f t="shared" si="34"/>
        <v>#VALUE!</v>
      </c>
      <c r="D335" s="83" t="e">
        <f t="shared" si="39"/>
        <v>#VALUE!</v>
      </c>
      <c r="E335" s="83" t="e">
        <f t="shared" si="35"/>
        <v>#VALUE!</v>
      </c>
      <c r="F335" s="83" t="e">
        <f t="shared" si="36"/>
        <v>#VALUE!</v>
      </c>
      <c r="G335" s="83" t="e">
        <f t="shared" si="37"/>
        <v>#VALUE!</v>
      </c>
      <c r="H335" s="83" t="e">
        <f>SUM($F$28:$F335)</f>
        <v>#VALUE!</v>
      </c>
      <c r="I335" s="418" t="e">
        <f t="shared" si="33"/>
        <v>#VALUE!</v>
      </c>
    </row>
    <row r="336" spans="1:9">
      <c r="A336" s="82" t="e">
        <f t="shared" si="38"/>
        <v>#VALUE!</v>
      </c>
      <c r="B336" s="79" t="e">
        <f t="shared" si="32"/>
        <v>#VALUE!</v>
      </c>
      <c r="C336" s="83" t="e">
        <f t="shared" si="34"/>
        <v>#VALUE!</v>
      </c>
      <c r="D336" s="83" t="e">
        <f t="shared" si="39"/>
        <v>#VALUE!</v>
      </c>
      <c r="E336" s="83" t="e">
        <f t="shared" si="35"/>
        <v>#VALUE!</v>
      </c>
      <c r="F336" s="83" t="e">
        <f t="shared" si="36"/>
        <v>#VALUE!</v>
      </c>
      <c r="G336" s="83" t="e">
        <f t="shared" si="37"/>
        <v>#VALUE!</v>
      </c>
      <c r="H336" s="83" t="e">
        <f>SUM($F$28:$F336)</f>
        <v>#VALUE!</v>
      </c>
      <c r="I336" s="418" t="e">
        <f t="shared" si="33"/>
        <v>#VALUE!</v>
      </c>
    </row>
    <row r="337" spans="1:9">
      <c r="A337" s="82" t="e">
        <f t="shared" si="38"/>
        <v>#VALUE!</v>
      </c>
      <c r="B337" s="79" t="e">
        <f t="shared" si="32"/>
        <v>#VALUE!</v>
      </c>
      <c r="C337" s="83" t="e">
        <f t="shared" si="34"/>
        <v>#VALUE!</v>
      </c>
      <c r="D337" s="83" t="e">
        <f t="shared" si="39"/>
        <v>#VALUE!</v>
      </c>
      <c r="E337" s="83" t="e">
        <f t="shared" si="35"/>
        <v>#VALUE!</v>
      </c>
      <c r="F337" s="83" t="e">
        <f t="shared" si="36"/>
        <v>#VALUE!</v>
      </c>
      <c r="G337" s="83" t="e">
        <f t="shared" si="37"/>
        <v>#VALUE!</v>
      </c>
      <c r="H337" s="83" t="e">
        <f>SUM($F$28:$F337)</f>
        <v>#VALUE!</v>
      </c>
      <c r="I337" s="418" t="e">
        <f t="shared" si="33"/>
        <v>#VALUE!</v>
      </c>
    </row>
    <row r="338" spans="1:9">
      <c r="A338" s="82" t="e">
        <f t="shared" si="38"/>
        <v>#VALUE!</v>
      </c>
      <c r="B338" s="79" t="e">
        <f t="shared" si="32"/>
        <v>#VALUE!</v>
      </c>
      <c r="C338" s="83" t="e">
        <f t="shared" si="34"/>
        <v>#VALUE!</v>
      </c>
      <c r="D338" s="83" t="e">
        <f t="shared" si="39"/>
        <v>#VALUE!</v>
      </c>
      <c r="E338" s="83" t="e">
        <f t="shared" si="35"/>
        <v>#VALUE!</v>
      </c>
      <c r="F338" s="83" t="e">
        <f t="shared" si="36"/>
        <v>#VALUE!</v>
      </c>
      <c r="G338" s="83" t="e">
        <f t="shared" si="37"/>
        <v>#VALUE!</v>
      </c>
      <c r="H338" s="83" t="e">
        <f>SUM($F$28:$F338)</f>
        <v>#VALUE!</v>
      </c>
      <c r="I338" s="418" t="e">
        <f t="shared" si="33"/>
        <v>#VALUE!</v>
      </c>
    </row>
    <row r="339" spans="1:9">
      <c r="A339" s="82" t="e">
        <f t="shared" si="38"/>
        <v>#VALUE!</v>
      </c>
      <c r="B339" s="79" t="e">
        <f t="shared" si="32"/>
        <v>#VALUE!</v>
      </c>
      <c r="C339" s="83" t="e">
        <f t="shared" si="34"/>
        <v>#VALUE!</v>
      </c>
      <c r="D339" s="83" t="e">
        <f t="shared" si="39"/>
        <v>#VALUE!</v>
      </c>
      <c r="E339" s="83" t="e">
        <f t="shared" si="35"/>
        <v>#VALUE!</v>
      </c>
      <c r="F339" s="83" t="e">
        <f t="shared" si="36"/>
        <v>#VALUE!</v>
      </c>
      <c r="G339" s="83" t="e">
        <f t="shared" si="37"/>
        <v>#VALUE!</v>
      </c>
      <c r="H339" s="83" t="e">
        <f>SUM($F$28:$F339)</f>
        <v>#VALUE!</v>
      </c>
      <c r="I339" s="418" t="e">
        <f t="shared" si="33"/>
        <v>#VALUE!</v>
      </c>
    </row>
    <row r="340" spans="1:9">
      <c r="A340" s="82" t="e">
        <f t="shared" si="38"/>
        <v>#VALUE!</v>
      </c>
      <c r="B340" s="79" t="e">
        <f t="shared" si="32"/>
        <v>#VALUE!</v>
      </c>
      <c r="C340" s="83" t="e">
        <f t="shared" si="34"/>
        <v>#VALUE!</v>
      </c>
      <c r="D340" s="83" t="e">
        <f t="shared" ref="D340:D349" si="40">IF(Nbre_Pmt&lt;&gt;"",Pmt_Mensuel_Programmé,"")</f>
        <v>#VALUE!</v>
      </c>
      <c r="E340" s="83" t="e">
        <f t="shared" si="35"/>
        <v>#VALUE!</v>
      </c>
      <c r="F340" s="83" t="e">
        <f t="shared" si="36"/>
        <v>#VALUE!</v>
      </c>
      <c r="G340" s="83" t="e">
        <f t="shared" si="37"/>
        <v>#VALUE!</v>
      </c>
      <c r="H340" s="83" t="e">
        <f>SUM($F$28:$F340)</f>
        <v>#VALUE!</v>
      </c>
      <c r="I340" s="418" t="e">
        <f t="shared" si="33"/>
        <v>#VALUE!</v>
      </c>
    </row>
    <row r="341" spans="1:9">
      <c r="A341" s="82" t="e">
        <f t="shared" si="38"/>
        <v>#VALUE!</v>
      </c>
      <c r="B341" s="79" t="e">
        <f t="shared" si="32"/>
        <v>#VALUE!</v>
      </c>
      <c r="C341" s="83" t="e">
        <f t="shared" si="34"/>
        <v>#VALUE!</v>
      </c>
      <c r="D341" s="83" t="e">
        <f t="shared" si="40"/>
        <v>#VALUE!</v>
      </c>
      <c r="E341" s="83" t="e">
        <f t="shared" si="35"/>
        <v>#VALUE!</v>
      </c>
      <c r="F341" s="83" t="e">
        <f t="shared" si="36"/>
        <v>#VALUE!</v>
      </c>
      <c r="G341" s="83" t="e">
        <f t="shared" si="37"/>
        <v>#VALUE!</v>
      </c>
      <c r="H341" s="83" t="e">
        <f>SUM($F$28:$F341)</f>
        <v>#VALUE!</v>
      </c>
      <c r="I341" s="418" t="e">
        <f t="shared" si="33"/>
        <v>#VALUE!</v>
      </c>
    </row>
    <row r="342" spans="1:9">
      <c r="A342" s="82" t="e">
        <f t="shared" si="38"/>
        <v>#VALUE!</v>
      </c>
      <c r="B342" s="79" t="e">
        <f t="shared" si="32"/>
        <v>#VALUE!</v>
      </c>
      <c r="C342" s="83" t="e">
        <f t="shared" si="34"/>
        <v>#VALUE!</v>
      </c>
      <c r="D342" s="83" t="e">
        <f t="shared" si="40"/>
        <v>#VALUE!</v>
      </c>
      <c r="E342" s="83" t="e">
        <f t="shared" si="35"/>
        <v>#VALUE!</v>
      </c>
      <c r="F342" s="83" t="e">
        <f t="shared" si="36"/>
        <v>#VALUE!</v>
      </c>
      <c r="G342" s="83" t="e">
        <f t="shared" si="37"/>
        <v>#VALUE!</v>
      </c>
      <c r="H342" s="83" t="e">
        <f>SUM($F$28:$F342)</f>
        <v>#VALUE!</v>
      </c>
      <c r="I342" s="418" t="e">
        <f t="shared" si="33"/>
        <v>#VALUE!</v>
      </c>
    </row>
    <row r="343" spans="1:9">
      <c r="A343" s="82" t="e">
        <f t="shared" si="38"/>
        <v>#VALUE!</v>
      </c>
      <c r="B343" s="79" t="e">
        <f t="shared" si="32"/>
        <v>#VALUE!</v>
      </c>
      <c r="C343" s="83" t="e">
        <f t="shared" si="34"/>
        <v>#VALUE!</v>
      </c>
      <c r="D343" s="83" t="e">
        <f t="shared" si="40"/>
        <v>#VALUE!</v>
      </c>
      <c r="E343" s="83" t="e">
        <f t="shared" si="35"/>
        <v>#VALUE!</v>
      </c>
      <c r="F343" s="83" t="e">
        <f t="shared" si="36"/>
        <v>#VALUE!</v>
      </c>
      <c r="G343" s="83" t="e">
        <f t="shared" si="37"/>
        <v>#VALUE!</v>
      </c>
      <c r="H343" s="83" t="e">
        <f>SUM($F$28:$F343)</f>
        <v>#VALUE!</v>
      </c>
      <c r="I343" s="418" t="e">
        <f t="shared" si="33"/>
        <v>#VALUE!</v>
      </c>
    </row>
    <row r="344" spans="1:9">
      <c r="A344" s="82" t="e">
        <f t="shared" si="38"/>
        <v>#VALUE!</v>
      </c>
      <c r="B344" s="79" t="e">
        <f t="shared" si="32"/>
        <v>#VALUE!</v>
      </c>
      <c r="C344" s="83" t="e">
        <f t="shared" si="34"/>
        <v>#VALUE!</v>
      </c>
      <c r="D344" s="83" t="e">
        <f t="shared" si="40"/>
        <v>#VALUE!</v>
      </c>
      <c r="E344" s="83" t="e">
        <f t="shared" si="35"/>
        <v>#VALUE!</v>
      </c>
      <c r="F344" s="83" t="e">
        <f t="shared" si="36"/>
        <v>#VALUE!</v>
      </c>
      <c r="G344" s="83" t="e">
        <f t="shared" si="37"/>
        <v>#VALUE!</v>
      </c>
      <c r="H344" s="83" t="e">
        <f>SUM($F$28:$F344)</f>
        <v>#VALUE!</v>
      </c>
      <c r="I344" s="418" t="e">
        <f t="shared" si="33"/>
        <v>#VALUE!</v>
      </c>
    </row>
    <row r="345" spans="1:9">
      <c r="A345" s="82" t="e">
        <f t="shared" si="38"/>
        <v>#VALUE!</v>
      </c>
      <c r="B345" s="79" t="e">
        <f t="shared" si="32"/>
        <v>#VALUE!</v>
      </c>
      <c r="C345" s="83" t="e">
        <f t="shared" si="34"/>
        <v>#VALUE!</v>
      </c>
      <c r="D345" s="83" t="e">
        <f t="shared" si="40"/>
        <v>#VALUE!</v>
      </c>
      <c r="E345" s="83" t="e">
        <f t="shared" si="35"/>
        <v>#VALUE!</v>
      </c>
      <c r="F345" s="83" t="e">
        <f t="shared" si="36"/>
        <v>#VALUE!</v>
      </c>
      <c r="G345" s="83" t="e">
        <f t="shared" si="37"/>
        <v>#VALUE!</v>
      </c>
      <c r="H345" s="83" t="e">
        <f>SUM($F$28:$F345)</f>
        <v>#VALUE!</v>
      </c>
      <c r="I345" s="418" t="e">
        <f t="shared" si="33"/>
        <v>#VALUE!</v>
      </c>
    </row>
    <row r="346" spans="1:9">
      <c r="A346" s="82" t="e">
        <f t="shared" si="38"/>
        <v>#VALUE!</v>
      </c>
      <c r="B346" s="79" t="e">
        <f t="shared" si="32"/>
        <v>#VALUE!</v>
      </c>
      <c r="C346" s="83" t="e">
        <f t="shared" si="34"/>
        <v>#VALUE!</v>
      </c>
      <c r="D346" s="83" t="e">
        <f t="shared" si="40"/>
        <v>#VALUE!</v>
      </c>
      <c r="E346" s="83" t="e">
        <f t="shared" si="35"/>
        <v>#VALUE!</v>
      </c>
      <c r="F346" s="83" t="e">
        <f t="shared" si="36"/>
        <v>#VALUE!</v>
      </c>
      <c r="G346" s="83" t="e">
        <f t="shared" si="37"/>
        <v>#VALUE!</v>
      </c>
      <c r="H346" s="83" t="e">
        <f>SUM($F$28:$F346)</f>
        <v>#VALUE!</v>
      </c>
      <c r="I346" s="418" t="e">
        <f t="shared" si="33"/>
        <v>#VALUE!</v>
      </c>
    </row>
    <row r="347" spans="1:9">
      <c r="A347" s="82" t="e">
        <f t="shared" si="38"/>
        <v>#VALUE!</v>
      </c>
      <c r="B347" s="79" t="e">
        <f t="shared" si="32"/>
        <v>#VALUE!</v>
      </c>
      <c r="C347" s="83" t="e">
        <f t="shared" si="34"/>
        <v>#VALUE!</v>
      </c>
      <c r="D347" s="83" t="e">
        <f t="shared" si="40"/>
        <v>#VALUE!</v>
      </c>
      <c r="E347" s="83" t="e">
        <f t="shared" si="35"/>
        <v>#VALUE!</v>
      </c>
      <c r="F347" s="83" t="e">
        <f t="shared" si="36"/>
        <v>#VALUE!</v>
      </c>
      <c r="G347" s="83" t="e">
        <f t="shared" si="37"/>
        <v>#VALUE!</v>
      </c>
      <c r="H347" s="83" t="e">
        <f>SUM($F$28:$F347)</f>
        <v>#VALUE!</v>
      </c>
      <c r="I347" s="418" t="e">
        <f t="shared" si="33"/>
        <v>#VALUE!</v>
      </c>
    </row>
    <row r="348" spans="1:9">
      <c r="A348" s="82" t="e">
        <f t="shared" si="38"/>
        <v>#VALUE!</v>
      </c>
      <c r="B348" s="79" t="e">
        <f t="shared" ref="B348:B411" si="41">IF(Nbre_Pmt&lt;&gt;"",DATE(YEAR(Début_Prêt),MONTH(Début_Prêt)+(Nbre_Pmt)*12/Nbre_Pmt_Par_An,DAY(Début_Prêt)),"")</f>
        <v>#VALUE!</v>
      </c>
      <c r="C348" s="83" t="e">
        <f t="shared" si="34"/>
        <v>#VALUE!</v>
      </c>
      <c r="D348" s="83" t="e">
        <f t="shared" si="40"/>
        <v>#VALUE!</v>
      </c>
      <c r="E348" s="83" t="e">
        <f t="shared" si="35"/>
        <v>#VALUE!</v>
      </c>
      <c r="F348" s="83" t="e">
        <f t="shared" si="36"/>
        <v>#VALUE!</v>
      </c>
      <c r="G348" s="83" t="e">
        <f t="shared" si="37"/>
        <v>#VALUE!</v>
      </c>
      <c r="H348" s="83" t="e">
        <f>SUM($F$28:$F348)</f>
        <v>#VALUE!</v>
      </c>
      <c r="I348" s="418" t="e">
        <f t="shared" ref="I348:I411" si="42">IF(Nbre_Pmt&lt;&gt;"",YEAR(B348),"")</f>
        <v>#VALUE!</v>
      </c>
    </row>
    <row r="349" spans="1:9">
      <c r="A349" s="82" t="e">
        <f t="shared" si="38"/>
        <v>#VALUE!</v>
      </c>
      <c r="B349" s="79" t="e">
        <f t="shared" si="41"/>
        <v>#VALUE!</v>
      </c>
      <c r="C349" s="83" t="e">
        <f t="shared" ref="C349:C412" si="43">IF(A348=" "," ",IF(A348+1&gt;$D$11," ",G348))</f>
        <v>#VALUE!</v>
      </c>
      <c r="D349" s="83" t="e">
        <f t="shared" si="40"/>
        <v>#VALUE!</v>
      </c>
      <c r="E349" s="83" t="e">
        <f t="shared" ref="E349:E412" si="44">IF(A348=" "," ",IF(A348+1&gt;$D$11," ",D349-F349))</f>
        <v>#VALUE!</v>
      </c>
      <c r="F349" s="83" t="e">
        <f t="shared" ref="F349:F412" si="45">IF(A348=" "," ",IF(A348+1&gt;$D$11," ",C349*$D$12))</f>
        <v>#VALUE!</v>
      </c>
      <c r="G349" s="83" t="e">
        <f t="shared" ref="G349:G412" si="46">IF(A348=" "," ",IF(A348+1&gt;$D$11," ",C349-E349))</f>
        <v>#VALUE!</v>
      </c>
      <c r="H349" s="83" t="e">
        <f>SUM($F$28:$F349)</f>
        <v>#VALUE!</v>
      </c>
      <c r="I349" s="418" t="e">
        <f t="shared" si="42"/>
        <v>#VALUE!</v>
      </c>
    </row>
    <row r="350" spans="1:9">
      <c r="A350" s="82" t="e">
        <f t="shared" ref="A350:A413" si="47">IF(A349+1&gt;$D$11," ",A349+1)</f>
        <v>#VALUE!</v>
      </c>
      <c r="B350" s="79" t="e">
        <f t="shared" si="41"/>
        <v>#VALUE!</v>
      </c>
      <c r="C350" s="83" t="e">
        <f t="shared" si="43"/>
        <v>#VALUE!</v>
      </c>
      <c r="D350" s="83" t="e">
        <f t="shared" ref="D350:D413" si="48">IF(Nbre_Pmt&lt;&gt;"",Pmt_Mensuel_Programmé,"")</f>
        <v>#VALUE!</v>
      </c>
      <c r="E350" s="83" t="e">
        <f t="shared" si="44"/>
        <v>#VALUE!</v>
      </c>
      <c r="F350" s="83" t="e">
        <f t="shared" si="45"/>
        <v>#VALUE!</v>
      </c>
      <c r="G350" s="83" t="e">
        <f t="shared" si="46"/>
        <v>#VALUE!</v>
      </c>
      <c r="H350" s="83" t="e">
        <f>SUM($F$28:$F350)</f>
        <v>#VALUE!</v>
      </c>
      <c r="I350" s="418" t="e">
        <f t="shared" si="42"/>
        <v>#VALUE!</v>
      </c>
    </row>
    <row r="351" spans="1:9">
      <c r="A351" s="82" t="e">
        <f t="shared" si="47"/>
        <v>#VALUE!</v>
      </c>
      <c r="B351" s="79" t="e">
        <f t="shared" si="41"/>
        <v>#VALUE!</v>
      </c>
      <c r="C351" s="83" t="e">
        <f t="shared" si="43"/>
        <v>#VALUE!</v>
      </c>
      <c r="D351" s="83" t="e">
        <f t="shared" si="48"/>
        <v>#VALUE!</v>
      </c>
      <c r="E351" s="83" t="e">
        <f t="shared" si="44"/>
        <v>#VALUE!</v>
      </c>
      <c r="F351" s="83" t="e">
        <f t="shared" si="45"/>
        <v>#VALUE!</v>
      </c>
      <c r="G351" s="83" t="e">
        <f t="shared" si="46"/>
        <v>#VALUE!</v>
      </c>
      <c r="H351" s="83" t="e">
        <f>SUM($F$28:$F351)</f>
        <v>#VALUE!</v>
      </c>
      <c r="I351" s="418" t="e">
        <f t="shared" si="42"/>
        <v>#VALUE!</v>
      </c>
    </row>
    <row r="352" spans="1:9">
      <c r="A352" s="82" t="e">
        <f t="shared" si="47"/>
        <v>#VALUE!</v>
      </c>
      <c r="B352" s="79" t="e">
        <f t="shared" si="41"/>
        <v>#VALUE!</v>
      </c>
      <c r="C352" s="83" t="e">
        <f t="shared" si="43"/>
        <v>#VALUE!</v>
      </c>
      <c r="D352" s="83" t="e">
        <f t="shared" si="48"/>
        <v>#VALUE!</v>
      </c>
      <c r="E352" s="83" t="e">
        <f t="shared" si="44"/>
        <v>#VALUE!</v>
      </c>
      <c r="F352" s="83" t="e">
        <f t="shared" si="45"/>
        <v>#VALUE!</v>
      </c>
      <c r="G352" s="83" t="e">
        <f t="shared" si="46"/>
        <v>#VALUE!</v>
      </c>
      <c r="H352" s="83" t="e">
        <f>SUM($F$28:$F352)</f>
        <v>#VALUE!</v>
      </c>
      <c r="I352" s="418" t="e">
        <f t="shared" si="42"/>
        <v>#VALUE!</v>
      </c>
    </row>
    <row r="353" spans="1:9">
      <c r="A353" s="82" t="e">
        <f t="shared" si="47"/>
        <v>#VALUE!</v>
      </c>
      <c r="B353" s="79" t="e">
        <f t="shared" si="41"/>
        <v>#VALUE!</v>
      </c>
      <c r="C353" s="83" t="e">
        <f t="shared" si="43"/>
        <v>#VALUE!</v>
      </c>
      <c r="D353" s="83" t="e">
        <f t="shared" si="48"/>
        <v>#VALUE!</v>
      </c>
      <c r="E353" s="83" t="e">
        <f t="shared" si="44"/>
        <v>#VALUE!</v>
      </c>
      <c r="F353" s="83" t="e">
        <f t="shared" si="45"/>
        <v>#VALUE!</v>
      </c>
      <c r="G353" s="83" t="e">
        <f t="shared" si="46"/>
        <v>#VALUE!</v>
      </c>
      <c r="H353" s="83" t="e">
        <f>SUM($F$28:$F353)</f>
        <v>#VALUE!</v>
      </c>
      <c r="I353" s="418" t="e">
        <f t="shared" si="42"/>
        <v>#VALUE!</v>
      </c>
    </row>
    <row r="354" spans="1:9">
      <c r="A354" s="82" t="e">
        <f t="shared" si="47"/>
        <v>#VALUE!</v>
      </c>
      <c r="B354" s="79" t="e">
        <f t="shared" si="41"/>
        <v>#VALUE!</v>
      </c>
      <c r="C354" s="83" t="e">
        <f t="shared" si="43"/>
        <v>#VALUE!</v>
      </c>
      <c r="D354" s="83" t="e">
        <f t="shared" si="48"/>
        <v>#VALUE!</v>
      </c>
      <c r="E354" s="83" t="e">
        <f t="shared" si="44"/>
        <v>#VALUE!</v>
      </c>
      <c r="F354" s="83" t="e">
        <f t="shared" si="45"/>
        <v>#VALUE!</v>
      </c>
      <c r="G354" s="83" t="e">
        <f t="shared" si="46"/>
        <v>#VALUE!</v>
      </c>
      <c r="H354" s="83" t="e">
        <f>SUM($F$28:$F354)</f>
        <v>#VALUE!</v>
      </c>
      <c r="I354" s="418" t="e">
        <f t="shared" si="42"/>
        <v>#VALUE!</v>
      </c>
    </row>
    <row r="355" spans="1:9">
      <c r="A355" s="82" t="e">
        <f t="shared" si="47"/>
        <v>#VALUE!</v>
      </c>
      <c r="B355" s="79" t="e">
        <f t="shared" si="41"/>
        <v>#VALUE!</v>
      </c>
      <c r="C355" s="83" t="e">
        <f t="shared" si="43"/>
        <v>#VALUE!</v>
      </c>
      <c r="D355" s="83" t="e">
        <f t="shared" si="48"/>
        <v>#VALUE!</v>
      </c>
      <c r="E355" s="83" t="e">
        <f t="shared" si="44"/>
        <v>#VALUE!</v>
      </c>
      <c r="F355" s="83" t="e">
        <f t="shared" si="45"/>
        <v>#VALUE!</v>
      </c>
      <c r="G355" s="83" t="e">
        <f t="shared" si="46"/>
        <v>#VALUE!</v>
      </c>
      <c r="H355" s="83" t="e">
        <f>SUM($F$28:$F355)</f>
        <v>#VALUE!</v>
      </c>
      <c r="I355" s="418" t="e">
        <f t="shared" si="42"/>
        <v>#VALUE!</v>
      </c>
    </row>
    <row r="356" spans="1:9">
      <c r="A356" s="82" t="e">
        <f t="shared" si="47"/>
        <v>#VALUE!</v>
      </c>
      <c r="B356" s="79" t="e">
        <f t="shared" si="41"/>
        <v>#VALUE!</v>
      </c>
      <c r="C356" s="83" t="e">
        <f t="shared" si="43"/>
        <v>#VALUE!</v>
      </c>
      <c r="D356" s="83" t="e">
        <f t="shared" si="48"/>
        <v>#VALUE!</v>
      </c>
      <c r="E356" s="83" t="e">
        <f t="shared" si="44"/>
        <v>#VALUE!</v>
      </c>
      <c r="F356" s="83" t="e">
        <f t="shared" si="45"/>
        <v>#VALUE!</v>
      </c>
      <c r="G356" s="83" t="e">
        <f t="shared" si="46"/>
        <v>#VALUE!</v>
      </c>
      <c r="H356" s="83" t="e">
        <f>SUM($F$28:$F356)</f>
        <v>#VALUE!</v>
      </c>
      <c r="I356" s="418" t="e">
        <f t="shared" si="42"/>
        <v>#VALUE!</v>
      </c>
    </row>
    <row r="357" spans="1:9">
      <c r="A357" s="82" t="e">
        <f t="shared" si="47"/>
        <v>#VALUE!</v>
      </c>
      <c r="B357" s="79" t="e">
        <f t="shared" si="41"/>
        <v>#VALUE!</v>
      </c>
      <c r="C357" s="83" t="e">
        <f t="shared" si="43"/>
        <v>#VALUE!</v>
      </c>
      <c r="D357" s="83" t="e">
        <f t="shared" si="48"/>
        <v>#VALUE!</v>
      </c>
      <c r="E357" s="83" t="e">
        <f t="shared" si="44"/>
        <v>#VALUE!</v>
      </c>
      <c r="F357" s="83" t="e">
        <f t="shared" si="45"/>
        <v>#VALUE!</v>
      </c>
      <c r="G357" s="83" t="e">
        <f t="shared" si="46"/>
        <v>#VALUE!</v>
      </c>
      <c r="H357" s="83" t="e">
        <f>SUM($F$28:$F357)</f>
        <v>#VALUE!</v>
      </c>
      <c r="I357" s="418" t="e">
        <f t="shared" si="42"/>
        <v>#VALUE!</v>
      </c>
    </row>
    <row r="358" spans="1:9">
      <c r="A358" s="82" t="e">
        <f t="shared" si="47"/>
        <v>#VALUE!</v>
      </c>
      <c r="B358" s="79" t="e">
        <f t="shared" si="41"/>
        <v>#VALUE!</v>
      </c>
      <c r="C358" s="83" t="e">
        <f t="shared" si="43"/>
        <v>#VALUE!</v>
      </c>
      <c r="D358" s="83" t="e">
        <f t="shared" si="48"/>
        <v>#VALUE!</v>
      </c>
      <c r="E358" s="83" t="e">
        <f t="shared" si="44"/>
        <v>#VALUE!</v>
      </c>
      <c r="F358" s="83" t="e">
        <f t="shared" si="45"/>
        <v>#VALUE!</v>
      </c>
      <c r="G358" s="83" t="e">
        <f t="shared" si="46"/>
        <v>#VALUE!</v>
      </c>
      <c r="H358" s="83" t="e">
        <f>SUM($F$28:$F358)</f>
        <v>#VALUE!</v>
      </c>
      <c r="I358" s="418" t="e">
        <f t="shared" si="42"/>
        <v>#VALUE!</v>
      </c>
    </row>
    <row r="359" spans="1:9">
      <c r="A359" s="82" t="e">
        <f t="shared" si="47"/>
        <v>#VALUE!</v>
      </c>
      <c r="B359" s="79" t="e">
        <f t="shared" si="41"/>
        <v>#VALUE!</v>
      </c>
      <c r="C359" s="83" t="e">
        <f t="shared" si="43"/>
        <v>#VALUE!</v>
      </c>
      <c r="D359" s="83" t="e">
        <f t="shared" si="48"/>
        <v>#VALUE!</v>
      </c>
      <c r="E359" s="83" t="e">
        <f t="shared" si="44"/>
        <v>#VALUE!</v>
      </c>
      <c r="F359" s="83" t="e">
        <f t="shared" si="45"/>
        <v>#VALUE!</v>
      </c>
      <c r="G359" s="83" t="e">
        <f t="shared" si="46"/>
        <v>#VALUE!</v>
      </c>
      <c r="H359" s="83" t="e">
        <f>SUM($F$28:$F359)</f>
        <v>#VALUE!</v>
      </c>
      <c r="I359" s="418" t="e">
        <f t="shared" si="42"/>
        <v>#VALUE!</v>
      </c>
    </row>
    <row r="360" spans="1:9">
      <c r="A360" s="82" t="e">
        <f t="shared" si="47"/>
        <v>#VALUE!</v>
      </c>
      <c r="B360" s="79" t="e">
        <f t="shared" si="41"/>
        <v>#VALUE!</v>
      </c>
      <c r="C360" s="83" t="e">
        <f t="shared" si="43"/>
        <v>#VALUE!</v>
      </c>
      <c r="D360" s="83" t="e">
        <f t="shared" si="48"/>
        <v>#VALUE!</v>
      </c>
      <c r="E360" s="83" t="e">
        <f t="shared" si="44"/>
        <v>#VALUE!</v>
      </c>
      <c r="F360" s="83" t="e">
        <f t="shared" si="45"/>
        <v>#VALUE!</v>
      </c>
      <c r="G360" s="83" t="e">
        <f t="shared" si="46"/>
        <v>#VALUE!</v>
      </c>
      <c r="H360" s="83" t="e">
        <f>SUM($F$28:$F360)</f>
        <v>#VALUE!</v>
      </c>
      <c r="I360" s="418" t="e">
        <f t="shared" si="42"/>
        <v>#VALUE!</v>
      </c>
    </row>
    <row r="361" spans="1:9">
      <c r="A361" s="82" t="e">
        <f t="shared" si="47"/>
        <v>#VALUE!</v>
      </c>
      <c r="B361" s="79" t="e">
        <f t="shared" si="41"/>
        <v>#VALUE!</v>
      </c>
      <c r="C361" s="83" t="e">
        <f t="shared" si="43"/>
        <v>#VALUE!</v>
      </c>
      <c r="D361" s="83" t="e">
        <f t="shared" si="48"/>
        <v>#VALUE!</v>
      </c>
      <c r="E361" s="83" t="e">
        <f t="shared" si="44"/>
        <v>#VALUE!</v>
      </c>
      <c r="F361" s="83" t="e">
        <f t="shared" si="45"/>
        <v>#VALUE!</v>
      </c>
      <c r="G361" s="83" t="e">
        <f t="shared" si="46"/>
        <v>#VALUE!</v>
      </c>
      <c r="H361" s="83" t="e">
        <f>SUM($F$28:$F361)</f>
        <v>#VALUE!</v>
      </c>
      <c r="I361" s="418" t="e">
        <f t="shared" si="42"/>
        <v>#VALUE!</v>
      </c>
    </row>
    <row r="362" spans="1:9">
      <c r="A362" s="82" t="e">
        <f t="shared" si="47"/>
        <v>#VALUE!</v>
      </c>
      <c r="B362" s="79" t="e">
        <f t="shared" si="41"/>
        <v>#VALUE!</v>
      </c>
      <c r="C362" s="83" t="e">
        <f t="shared" si="43"/>
        <v>#VALUE!</v>
      </c>
      <c r="D362" s="83" t="e">
        <f t="shared" si="48"/>
        <v>#VALUE!</v>
      </c>
      <c r="E362" s="83" t="e">
        <f t="shared" si="44"/>
        <v>#VALUE!</v>
      </c>
      <c r="F362" s="83" t="e">
        <f t="shared" si="45"/>
        <v>#VALUE!</v>
      </c>
      <c r="G362" s="83" t="e">
        <f t="shared" si="46"/>
        <v>#VALUE!</v>
      </c>
      <c r="H362" s="83" t="e">
        <f>SUM($F$28:$F362)</f>
        <v>#VALUE!</v>
      </c>
      <c r="I362" s="418" t="e">
        <f t="shared" si="42"/>
        <v>#VALUE!</v>
      </c>
    </row>
    <row r="363" spans="1:9">
      <c r="A363" s="82" t="e">
        <f t="shared" si="47"/>
        <v>#VALUE!</v>
      </c>
      <c r="B363" s="79" t="e">
        <f t="shared" si="41"/>
        <v>#VALUE!</v>
      </c>
      <c r="C363" s="83" t="e">
        <f t="shared" si="43"/>
        <v>#VALUE!</v>
      </c>
      <c r="D363" s="83" t="e">
        <f t="shared" si="48"/>
        <v>#VALUE!</v>
      </c>
      <c r="E363" s="83" t="e">
        <f t="shared" si="44"/>
        <v>#VALUE!</v>
      </c>
      <c r="F363" s="83" t="e">
        <f t="shared" si="45"/>
        <v>#VALUE!</v>
      </c>
      <c r="G363" s="83" t="e">
        <f t="shared" si="46"/>
        <v>#VALUE!</v>
      </c>
      <c r="H363" s="83" t="e">
        <f>SUM($F$28:$F363)</f>
        <v>#VALUE!</v>
      </c>
      <c r="I363" s="418" t="e">
        <f t="shared" si="42"/>
        <v>#VALUE!</v>
      </c>
    </row>
    <row r="364" spans="1:9">
      <c r="A364" s="82" t="e">
        <f t="shared" si="47"/>
        <v>#VALUE!</v>
      </c>
      <c r="B364" s="79" t="e">
        <f t="shared" si="41"/>
        <v>#VALUE!</v>
      </c>
      <c r="C364" s="83" t="e">
        <f t="shared" si="43"/>
        <v>#VALUE!</v>
      </c>
      <c r="D364" s="83" t="e">
        <f t="shared" si="48"/>
        <v>#VALUE!</v>
      </c>
      <c r="E364" s="83" t="e">
        <f t="shared" si="44"/>
        <v>#VALUE!</v>
      </c>
      <c r="F364" s="83" t="e">
        <f t="shared" si="45"/>
        <v>#VALUE!</v>
      </c>
      <c r="G364" s="83" t="e">
        <f t="shared" si="46"/>
        <v>#VALUE!</v>
      </c>
      <c r="H364" s="83" t="e">
        <f>SUM($F$28:$F364)</f>
        <v>#VALUE!</v>
      </c>
      <c r="I364" s="418" t="e">
        <f t="shared" si="42"/>
        <v>#VALUE!</v>
      </c>
    </row>
    <row r="365" spans="1:9">
      <c r="A365" s="82" t="e">
        <f t="shared" si="47"/>
        <v>#VALUE!</v>
      </c>
      <c r="B365" s="79" t="e">
        <f t="shared" si="41"/>
        <v>#VALUE!</v>
      </c>
      <c r="C365" s="83" t="e">
        <f t="shared" si="43"/>
        <v>#VALUE!</v>
      </c>
      <c r="D365" s="83" t="e">
        <f t="shared" si="48"/>
        <v>#VALUE!</v>
      </c>
      <c r="E365" s="83" t="e">
        <f t="shared" si="44"/>
        <v>#VALUE!</v>
      </c>
      <c r="F365" s="83" t="e">
        <f t="shared" si="45"/>
        <v>#VALUE!</v>
      </c>
      <c r="G365" s="83" t="e">
        <f t="shared" si="46"/>
        <v>#VALUE!</v>
      </c>
      <c r="H365" s="83" t="e">
        <f>SUM($F$28:$F365)</f>
        <v>#VALUE!</v>
      </c>
      <c r="I365" s="418" t="e">
        <f t="shared" si="42"/>
        <v>#VALUE!</v>
      </c>
    </row>
    <row r="366" spans="1:9">
      <c r="A366" s="82" t="e">
        <f t="shared" si="47"/>
        <v>#VALUE!</v>
      </c>
      <c r="B366" s="79" t="e">
        <f t="shared" si="41"/>
        <v>#VALUE!</v>
      </c>
      <c r="C366" s="83" t="e">
        <f t="shared" si="43"/>
        <v>#VALUE!</v>
      </c>
      <c r="D366" s="83" t="e">
        <f t="shared" si="48"/>
        <v>#VALUE!</v>
      </c>
      <c r="E366" s="83" t="e">
        <f t="shared" si="44"/>
        <v>#VALUE!</v>
      </c>
      <c r="F366" s="83" t="e">
        <f t="shared" si="45"/>
        <v>#VALUE!</v>
      </c>
      <c r="G366" s="83" t="e">
        <f t="shared" si="46"/>
        <v>#VALUE!</v>
      </c>
      <c r="H366" s="83" t="e">
        <f>SUM($F$28:$F366)</f>
        <v>#VALUE!</v>
      </c>
      <c r="I366" s="418" t="e">
        <f t="shared" si="42"/>
        <v>#VALUE!</v>
      </c>
    </row>
    <row r="367" spans="1:9">
      <c r="A367" s="82" t="e">
        <f t="shared" si="47"/>
        <v>#VALUE!</v>
      </c>
      <c r="B367" s="79" t="e">
        <f t="shared" si="41"/>
        <v>#VALUE!</v>
      </c>
      <c r="C367" s="83" t="e">
        <f t="shared" si="43"/>
        <v>#VALUE!</v>
      </c>
      <c r="D367" s="83" t="e">
        <f t="shared" si="48"/>
        <v>#VALUE!</v>
      </c>
      <c r="E367" s="83" t="e">
        <f t="shared" si="44"/>
        <v>#VALUE!</v>
      </c>
      <c r="F367" s="83" t="e">
        <f t="shared" si="45"/>
        <v>#VALUE!</v>
      </c>
      <c r="G367" s="83" t="e">
        <f t="shared" si="46"/>
        <v>#VALUE!</v>
      </c>
      <c r="H367" s="83" t="e">
        <f>SUM($F$28:$F367)</f>
        <v>#VALUE!</v>
      </c>
      <c r="I367" s="418" t="e">
        <f t="shared" si="42"/>
        <v>#VALUE!</v>
      </c>
    </row>
    <row r="368" spans="1:9">
      <c r="A368" s="82" t="e">
        <f t="shared" si="47"/>
        <v>#VALUE!</v>
      </c>
      <c r="B368" s="79" t="e">
        <f t="shared" si="41"/>
        <v>#VALUE!</v>
      </c>
      <c r="C368" s="83" t="e">
        <f t="shared" si="43"/>
        <v>#VALUE!</v>
      </c>
      <c r="D368" s="83" t="e">
        <f t="shared" si="48"/>
        <v>#VALUE!</v>
      </c>
      <c r="E368" s="83" t="e">
        <f t="shared" si="44"/>
        <v>#VALUE!</v>
      </c>
      <c r="F368" s="83" t="e">
        <f t="shared" si="45"/>
        <v>#VALUE!</v>
      </c>
      <c r="G368" s="83" t="e">
        <f t="shared" si="46"/>
        <v>#VALUE!</v>
      </c>
      <c r="H368" s="83" t="e">
        <f>SUM($F$28:$F368)</f>
        <v>#VALUE!</v>
      </c>
      <c r="I368" s="418" t="e">
        <f t="shared" si="42"/>
        <v>#VALUE!</v>
      </c>
    </row>
    <row r="369" spans="1:9">
      <c r="A369" s="82" t="e">
        <f t="shared" si="47"/>
        <v>#VALUE!</v>
      </c>
      <c r="B369" s="79" t="e">
        <f t="shared" si="41"/>
        <v>#VALUE!</v>
      </c>
      <c r="C369" s="83" t="e">
        <f t="shared" si="43"/>
        <v>#VALUE!</v>
      </c>
      <c r="D369" s="83" t="e">
        <f t="shared" si="48"/>
        <v>#VALUE!</v>
      </c>
      <c r="E369" s="83" t="e">
        <f t="shared" si="44"/>
        <v>#VALUE!</v>
      </c>
      <c r="F369" s="83" t="e">
        <f t="shared" si="45"/>
        <v>#VALUE!</v>
      </c>
      <c r="G369" s="83" t="e">
        <f t="shared" si="46"/>
        <v>#VALUE!</v>
      </c>
      <c r="H369" s="83" t="e">
        <f>SUM($F$28:$F369)</f>
        <v>#VALUE!</v>
      </c>
      <c r="I369" s="418" t="e">
        <f t="shared" si="42"/>
        <v>#VALUE!</v>
      </c>
    </row>
    <row r="370" spans="1:9">
      <c r="A370" s="82" t="e">
        <f t="shared" si="47"/>
        <v>#VALUE!</v>
      </c>
      <c r="B370" s="79" t="e">
        <f t="shared" si="41"/>
        <v>#VALUE!</v>
      </c>
      <c r="C370" s="83" t="e">
        <f t="shared" si="43"/>
        <v>#VALUE!</v>
      </c>
      <c r="D370" s="83" t="e">
        <f t="shared" si="48"/>
        <v>#VALUE!</v>
      </c>
      <c r="E370" s="83" t="e">
        <f t="shared" si="44"/>
        <v>#VALUE!</v>
      </c>
      <c r="F370" s="83" t="e">
        <f t="shared" si="45"/>
        <v>#VALUE!</v>
      </c>
      <c r="G370" s="83" t="e">
        <f t="shared" si="46"/>
        <v>#VALUE!</v>
      </c>
      <c r="H370" s="83" t="e">
        <f>SUM($F$28:$F370)</f>
        <v>#VALUE!</v>
      </c>
      <c r="I370" s="418" t="e">
        <f t="shared" si="42"/>
        <v>#VALUE!</v>
      </c>
    </row>
    <row r="371" spans="1:9">
      <c r="A371" s="82" t="e">
        <f t="shared" si="47"/>
        <v>#VALUE!</v>
      </c>
      <c r="B371" s="79" t="e">
        <f t="shared" si="41"/>
        <v>#VALUE!</v>
      </c>
      <c r="C371" s="83" t="e">
        <f t="shared" si="43"/>
        <v>#VALUE!</v>
      </c>
      <c r="D371" s="83" t="e">
        <f t="shared" si="48"/>
        <v>#VALUE!</v>
      </c>
      <c r="E371" s="83" t="e">
        <f t="shared" si="44"/>
        <v>#VALUE!</v>
      </c>
      <c r="F371" s="83" t="e">
        <f t="shared" si="45"/>
        <v>#VALUE!</v>
      </c>
      <c r="G371" s="83" t="e">
        <f t="shared" si="46"/>
        <v>#VALUE!</v>
      </c>
      <c r="H371" s="83" t="e">
        <f>SUM($F$28:$F371)</f>
        <v>#VALUE!</v>
      </c>
      <c r="I371" s="418" t="e">
        <f t="shared" si="42"/>
        <v>#VALUE!</v>
      </c>
    </row>
    <row r="372" spans="1:9">
      <c r="A372" s="82" t="e">
        <f t="shared" si="47"/>
        <v>#VALUE!</v>
      </c>
      <c r="B372" s="79" t="e">
        <f t="shared" si="41"/>
        <v>#VALUE!</v>
      </c>
      <c r="C372" s="83" t="e">
        <f t="shared" si="43"/>
        <v>#VALUE!</v>
      </c>
      <c r="D372" s="83" t="e">
        <f t="shared" si="48"/>
        <v>#VALUE!</v>
      </c>
      <c r="E372" s="83" t="e">
        <f t="shared" si="44"/>
        <v>#VALUE!</v>
      </c>
      <c r="F372" s="83" t="e">
        <f t="shared" si="45"/>
        <v>#VALUE!</v>
      </c>
      <c r="G372" s="83" t="e">
        <f t="shared" si="46"/>
        <v>#VALUE!</v>
      </c>
      <c r="H372" s="83" t="e">
        <f>SUM($F$28:$F372)</f>
        <v>#VALUE!</v>
      </c>
      <c r="I372" s="418" t="e">
        <f t="shared" si="42"/>
        <v>#VALUE!</v>
      </c>
    </row>
    <row r="373" spans="1:9">
      <c r="A373" s="82" t="e">
        <f t="shared" si="47"/>
        <v>#VALUE!</v>
      </c>
      <c r="B373" s="79" t="e">
        <f t="shared" si="41"/>
        <v>#VALUE!</v>
      </c>
      <c r="C373" s="83" t="e">
        <f t="shared" si="43"/>
        <v>#VALUE!</v>
      </c>
      <c r="D373" s="83" t="e">
        <f t="shared" si="48"/>
        <v>#VALUE!</v>
      </c>
      <c r="E373" s="83" t="e">
        <f t="shared" si="44"/>
        <v>#VALUE!</v>
      </c>
      <c r="F373" s="83" t="e">
        <f t="shared" si="45"/>
        <v>#VALUE!</v>
      </c>
      <c r="G373" s="83" t="e">
        <f t="shared" si="46"/>
        <v>#VALUE!</v>
      </c>
      <c r="H373" s="83" t="e">
        <f>SUM($F$28:$F373)</f>
        <v>#VALUE!</v>
      </c>
      <c r="I373" s="418" t="e">
        <f t="shared" si="42"/>
        <v>#VALUE!</v>
      </c>
    </row>
    <row r="374" spans="1:9">
      <c r="A374" s="82" t="e">
        <f t="shared" si="47"/>
        <v>#VALUE!</v>
      </c>
      <c r="B374" s="79" t="e">
        <f t="shared" si="41"/>
        <v>#VALUE!</v>
      </c>
      <c r="C374" s="83" t="e">
        <f t="shared" si="43"/>
        <v>#VALUE!</v>
      </c>
      <c r="D374" s="83" t="e">
        <f t="shared" si="48"/>
        <v>#VALUE!</v>
      </c>
      <c r="E374" s="83" t="e">
        <f t="shared" si="44"/>
        <v>#VALUE!</v>
      </c>
      <c r="F374" s="83" t="e">
        <f t="shared" si="45"/>
        <v>#VALUE!</v>
      </c>
      <c r="G374" s="83" t="e">
        <f t="shared" si="46"/>
        <v>#VALUE!</v>
      </c>
      <c r="H374" s="83" t="e">
        <f>SUM($F$28:$F374)</f>
        <v>#VALUE!</v>
      </c>
      <c r="I374" s="418" t="e">
        <f t="shared" si="42"/>
        <v>#VALUE!</v>
      </c>
    </row>
    <row r="375" spans="1:9">
      <c r="A375" s="82" t="e">
        <f t="shared" si="47"/>
        <v>#VALUE!</v>
      </c>
      <c r="B375" s="79" t="e">
        <f t="shared" si="41"/>
        <v>#VALUE!</v>
      </c>
      <c r="C375" s="83" t="e">
        <f t="shared" si="43"/>
        <v>#VALUE!</v>
      </c>
      <c r="D375" s="83" t="e">
        <f t="shared" si="48"/>
        <v>#VALUE!</v>
      </c>
      <c r="E375" s="83" t="e">
        <f t="shared" si="44"/>
        <v>#VALUE!</v>
      </c>
      <c r="F375" s="83" t="e">
        <f t="shared" si="45"/>
        <v>#VALUE!</v>
      </c>
      <c r="G375" s="83" t="e">
        <f t="shared" si="46"/>
        <v>#VALUE!</v>
      </c>
      <c r="H375" s="83" t="e">
        <f>SUM($F$28:$F375)</f>
        <v>#VALUE!</v>
      </c>
      <c r="I375" s="418" t="e">
        <f t="shared" si="42"/>
        <v>#VALUE!</v>
      </c>
    </row>
    <row r="376" spans="1:9">
      <c r="A376" s="82" t="e">
        <f t="shared" si="47"/>
        <v>#VALUE!</v>
      </c>
      <c r="B376" s="79" t="e">
        <f t="shared" si="41"/>
        <v>#VALUE!</v>
      </c>
      <c r="C376" s="83" t="e">
        <f t="shared" si="43"/>
        <v>#VALUE!</v>
      </c>
      <c r="D376" s="83" t="e">
        <f t="shared" si="48"/>
        <v>#VALUE!</v>
      </c>
      <c r="E376" s="83" t="e">
        <f t="shared" si="44"/>
        <v>#VALUE!</v>
      </c>
      <c r="F376" s="83" t="e">
        <f t="shared" si="45"/>
        <v>#VALUE!</v>
      </c>
      <c r="G376" s="83" t="e">
        <f t="shared" si="46"/>
        <v>#VALUE!</v>
      </c>
      <c r="H376" s="83" t="e">
        <f>SUM($F$28:$F376)</f>
        <v>#VALUE!</v>
      </c>
      <c r="I376" s="418" t="e">
        <f t="shared" si="42"/>
        <v>#VALUE!</v>
      </c>
    </row>
    <row r="377" spans="1:9">
      <c r="A377" s="82" t="e">
        <f t="shared" si="47"/>
        <v>#VALUE!</v>
      </c>
      <c r="B377" s="79" t="e">
        <f t="shared" si="41"/>
        <v>#VALUE!</v>
      </c>
      <c r="C377" s="83" t="e">
        <f t="shared" si="43"/>
        <v>#VALUE!</v>
      </c>
      <c r="D377" s="83" t="e">
        <f t="shared" si="48"/>
        <v>#VALUE!</v>
      </c>
      <c r="E377" s="83" t="e">
        <f t="shared" si="44"/>
        <v>#VALUE!</v>
      </c>
      <c r="F377" s="83" t="e">
        <f t="shared" si="45"/>
        <v>#VALUE!</v>
      </c>
      <c r="G377" s="83" t="e">
        <f t="shared" si="46"/>
        <v>#VALUE!</v>
      </c>
      <c r="H377" s="83" t="e">
        <f>SUM($F$28:$F377)</f>
        <v>#VALUE!</v>
      </c>
      <c r="I377" s="418" t="e">
        <f t="shared" si="42"/>
        <v>#VALUE!</v>
      </c>
    </row>
    <row r="378" spans="1:9">
      <c r="A378" s="82" t="e">
        <f t="shared" si="47"/>
        <v>#VALUE!</v>
      </c>
      <c r="B378" s="79" t="e">
        <f t="shared" si="41"/>
        <v>#VALUE!</v>
      </c>
      <c r="C378" s="83" t="e">
        <f t="shared" si="43"/>
        <v>#VALUE!</v>
      </c>
      <c r="D378" s="83" t="e">
        <f t="shared" si="48"/>
        <v>#VALUE!</v>
      </c>
      <c r="E378" s="83" t="e">
        <f t="shared" si="44"/>
        <v>#VALUE!</v>
      </c>
      <c r="F378" s="83" t="e">
        <f t="shared" si="45"/>
        <v>#VALUE!</v>
      </c>
      <c r="G378" s="83" t="e">
        <f t="shared" si="46"/>
        <v>#VALUE!</v>
      </c>
      <c r="H378" s="83" t="e">
        <f>SUM($F$28:$F378)</f>
        <v>#VALUE!</v>
      </c>
      <c r="I378" s="418" t="e">
        <f t="shared" si="42"/>
        <v>#VALUE!</v>
      </c>
    </row>
    <row r="379" spans="1:9">
      <c r="A379" s="82" t="e">
        <f t="shared" si="47"/>
        <v>#VALUE!</v>
      </c>
      <c r="B379" s="79" t="e">
        <f t="shared" si="41"/>
        <v>#VALUE!</v>
      </c>
      <c r="C379" s="83" t="e">
        <f t="shared" si="43"/>
        <v>#VALUE!</v>
      </c>
      <c r="D379" s="83" t="e">
        <f t="shared" si="48"/>
        <v>#VALUE!</v>
      </c>
      <c r="E379" s="83" t="e">
        <f t="shared" si="44"/>
        <v>#VALUE!</v>
      </c>
      <c r="F379" s="83" t="e">
        <f t="shared" si="45"/>
        <v>#VALUE!</v>
      </c>
      <c r="G379" s="83" t="e">
        <f t="shared" si="46"/>
        <v>#VALUE!</v>
      </c>
      <c r="H379" s="83" t="e">
        <f>SUM($F$28:$F379)</f>
        <v>#VALUE!</v>
      </c>
      <c r="I379" s="418" t="e">
        <f t="shared" si="42"/>
        <v>#VALUE!</v>
      </c>
    </row>
    <row r="380" spans="1:9">
      <c r="A380" s="82" t="e">
        <f t="shared" si="47"/>
        <v>#VALUE!</v>
      </c>
      <c r="B380" s="79" t="e">
        <f t="shared" si="41"/>
        <v>#VALUE!</v>
      </c>
      <c r="C380" s="83" t="e">
        <f t="shared" si="43"/>
        <v>#VALUE!</v>
      </c>
      <c r="D380" s="83" t="e">
        <f t="shared" si="48"/>
        <v>#VALUE!</v>
      </c>
      <c r="E380" s="83" t="e">
        <f t="shared" si="44"/>
        <v>#VALUE!</v>
      </c>
      <c r="F380" s="83" t="e">
        <f t="shared" si="45"/>
        <v>#VALUE!</v>
      </c>
      <c r="G380" s="83" t="e">
        <f t="shared" si="46"/>
        <v>#VALUE!</v>
      </c>
      <c r="H380" s="83" t="e">
        <f>SUM($F$28:$F380)</f>
        <v>#VALUE!</v>
      </c>
      <c r="I380" s="418" t="e">
        <f t="shared" si="42"/>
        <v>#VALUE!</v>
      </c>
    </row>
    <row r="381" spans="1:9">
      <c r="A381" s="82" t="e">
        <f t="shared" si="47"/>
        <v>#VALUE!</v>
      </c>
      <c r="B381" s="79" t="e">
        <f t="shared" si="41"/>
        <v>#VALUE!</v>
      </c>
      <c r="C381" s="83" t="e">
        <f t="shared" si="43"/>
        <v>#VALUE!</v>
      </c>
      <c r="D381" s="83" t="e">
        <f t="shared" si="48"/>
        <v>#VALUE!</v>
      </c>
      <c r="E381" s="83" t="e">
        <f t="shared" si="44"/>
        <v>#VALUE!</v>
      </c>
      <c r="F381" s="83" t="e">
        <f t="shared" si="45"/>
        <v>#VALUE!</v>
      </c>
      <c r="G381" s="83" t="e">
        <f t="shared" si="46"/>
        <v>#VALUE!</v>
      </c>
      <c r="H381" s="83" t="e">
        <f>SUM($F$28:$F381)</f>
        <v>#VALUE!</v>
      </c>
      <c r="I381" s="418" t="e">
        <f t="shared" si="42"/>
        <v>#VALUE!</v>
      </c>
    </row>
    <row r="382" spans="1:9">
      <c r="A382" s="82" t="e">
        <f t="shared" si="47"/>
        <v>#VALUE!</v>
      </c>
      <c r="B382" s="79" t="e">
        <f t="shared" si="41"/>
        <v>#VALUE!</v>
      </c>
      <c r="C382" s="83" t="e">
        <f t="shared" si="43"/>
        <v>#VALUE!</v>
      </c>
      <c r="D382" s="83" t="e">
        <f t="shared" si="48"/>
        <v>#VALUE!</v>
      </c>
      <c r="E382" s="83" t="e">
        <f t="shared" si="44"/>
        <v>#VALUE!</v>
      </c>
      <c r="F382" s="83" t="e">
        <f t="shared" si="45"/>
        <v>#VALUE!</v>
      </c>
      <c r="G382" s="83" t="e">
        <f t="shared" si="46"/>
        <v>#VALUE!</v>
      </c>
      <c r="H382" s="83" t="e">
        <f>SUM($F$28:$F382)</f>
        <v>#VALUE!</v>
      </c>
      <c r="I382" s="418" t="e">
        <f t="shared" si="42"/>
        <v>#VALUE!</v>
      </c>
    </row>
    <row r="383" spans="1:9">
      <c r="A383" s="82" t="e">
        <f t="shared" si="47"/>
        <v>#VALUE!</v>
      </c>
      <c r="B383" s="79" t="e">
        <f t="shared" si="41"/>
        <v>#VALUE!</v>
      </c>
      <c r="C383" s="83" t="e">
        <f t="shared" si="43"/>
        <v>#VALUE!</v>
      </c>
      <c r="D383" s="83" t="e">
        <f t="shared" si="48"/>
        <v>#VALUE!</v>
      </c>
      <c r="E383" s="83" t="e">
        <f t="shared" si="44"/>
        <v>#VALUE!</v>
      </c>
      <c r="F383" s="83" t="e">
        <f t="shared" si="45"/>
        <v>#VALUE!</v>
      </c>
      <c r="G383" s="83" t="e">
        <f t="shared" si="46"/>
        <v>#VALUE!</v>
      </c>
      <c r="H383" s="83" t="e">
        <f>SUM($F$28:$F383)</f>
        <v>#VALUE!</v>
      </c>
      <c r="I383" s="418" t="e">
        <f t="shared" si="42"/>
        <v>#VALUE!</v>
      </c>
    </row>
    <row r="384" spans="1:9">
      <c r="A384" s="82" t="e">
        <f t="shared" si="47"/>
        <v>#VALUE!</v>
      </c>
      <c r="B384" s="79" t="e">
        <f t="shared" si="41"/>
        <v>#VALUE!</v>
      </c>
      <c r="C384" s="83" t="e">
        <f t="shared" si="43"/>
        <v>#VALUE!</v>
      </c>
      <c r="D384" s="83" t="e">
        <f t="shared" si="48"/>
        <v>#VALUE!</v>
      </c>
      <c r="E384" s="83" t="e">
        <f t="shared" si="44"/>
        <v>#VALUE!</v>
      </c>
      <c r="F384" s="83" t="e">
        <f t="shared" si="45"/>
        <v>#VALUE!</v>
      </c>
      <c r="G384" s="83" t="e">
        <f t="shared" si="46"/>
        <v>#VALUE!</v>
      </c>
      <c r="H384" s="83" t="e">
        <f>SUM($F$28:$F384)</f>
        <v>#VALUE!</v>
      </c>
      <c r="I384" s="418" t="e">
        <f t="shared" si="42"/>
        <v>#VALUE!</v>
      </c>
    </row>
    <row r="385" spans="1:9">
      <c r="A385" s="82" t="e">
        <f t="shared" si="47"/>
        <v>#VALUE!</v>
      </c>
      <c r="B385" s="79" t="e">
        <f t="shared" si="41"/>
        <v>#VALUE!</v>
      </c>
      <c r="C385" s="83" t="e">
        <f t="shared" si="43"/>
        <v>#VALUE!</v>
      </c>
      <c r="D385" s="83" t="e">
        <f t="shared" si="48"/>
        <v>#VALUE!</v>
      </c>
      <c r="E385" s="83" t="e">
        <f t="shared" si="44"/>
        <v>#VALUE!</v>
      </c>
      <c r="F385" s="83" t="e">
        <f t="shared" si="45"/>
        <v>#VALUE!</v>
      </c>
      <c r="G385" s="83" t="e">
        <f t="shared" si="46"/>
        <v>#VALUE!</v>
      </c>
      <c r="H385" s="83" t="e">
        <f>SUM($F$28:$F385)</f>
        <v>#VALUE!</v>
      </c>
      <c r="I385" s="418" t="e">
        <f t="shared" si="42"/>
        <v>#VALUE!</v>
      </c>
    </row>
    <row r="386" spans="1:9">
      <c r="A386" s="82" t="e">
        <f t="shared" si="47"/>
        <v>#VALUE!</v>
      </c>
      <c r="B386" s="79" t="e">
        <f t="shared" si="41"/>
        <v>#VALUE!</v>
      </c>
      <c r="C386" s="83" t="e">
        <f t="shared" si="43"/>
        <v>#VALUE!</v>
      </c>
      <c r="D386" s="83" t="e">
        <f t="shared" si="48"/>
        <v>#VALUE!</v>
      </c>
      <c r="E386" s="83" t="e">
        <f t="shared" si="44"/>
        <v>#VALUE!</v>
      </c>
      <c r="F386" s="83" t="e">
        <f t="shared" si="45"/>
        <v>#VALUE!</v>
      </c>
      <c r="G386" s="83" t="e">
        <f t="shared" si="46"/>
        <v>#VALUE!</v>
      </c>
      <c r="H386" s="83" t="e">
        <f>SUM($F$28:$F386)</f>
        <v>#VALUE!</v>
      </c>
      <c r="I386" s="418" t="e">
        <f t="shared" si="42"/>
        <v>#VALUE!</v>
      </c>
    </row>
    <row r="387" spans="1:9">
      <c r="A387" s="82" t="e">
        <f t="shared" si="47"/>
        <v>#VALUE!</v>
      </c>
      <c r="B387" s="79" t="e">
        <f t="shared" si="41"/>
        <v>#VALUE!</v>
      </c>
      <c r="C387" s="83" t="e">
        <f t="shared" si="43"/>
        <v>#VALUE!</v>
      </c>
      <c r="D387" s="83" t="e">
        <f t="shared" si="48"/>
        <v>#VALUE!</v>
      </c>
      <c r="E387" s="83" t="e">
        <f t="shared" si="44"/>
        <v>#VALUE!</v>
      </c>
      <c r="F387" s="83" t="e">
        <f t="shared" si="45"/>
        <v>#VALUE!</v>
      </c>
      <c r="G387" s="83" t="e">
        <f t="shared" si="46"/>
        <v>#VALUE!</v>
      </c>
      <c r="H387" s="83" t="e">
        <f>SUM($F$28:$F387)</f>
        <v>#VALUE!</v>
      </c>
      <c r="I387" s="418" t="e">
        <f t="shared" si="42"/>
        <v>#VALUE!</v>
      </c>
    </row>
    <row r="388" spans="1:9">
      <c r="A388" s="82" t="e">
        <f t="shared" si="47"/>
        <v>#VALUE!</v>
      </c>
      <c r="B388" s="79" t="e">
        <f t="shared" si="41"/>
        <v>#VALUE!</v>
      </c>
      <c r="C388" s="83" t="e">
        <f t="shared" si="43"/>
        <v>#VALUE!</v>
      </c>
      <c r="D388" s="83" t="e">
        <f t="shared" si="48"/>
        <v>#VALUE!</v>
      </c>
      <c r="E388" s="83" t="e">
        <f t="shared" si="44"/>
        <v>#VALUE!</v>
      </c>
      <c r="F388" s="83" t="e">
        <f t="shared" si="45"/>
        <v>#VALUE!</v>
      </c>
      <c r="G388" s="83" t="e">
        <f t="shared" si="46"/>
        <v>#VALUE!</v>
      </c>
      <c r="H388" s="83" t="e">
        <f>SUM($F$28:$F388)</f>
        <v>#VALUE!</v>
      </c>
      <c r="I388" s="418" t="e">
        <f t="shared" si="42"/>
        <v>#VALUE!</v>
      </c>
    </row>
    <row r="389" spans="1:9">
      <c r="A389" s="82" t="e">
        <f t="shared" si="47"/>
        <v>#VALUE!</v>
      </c>
      <c r="B389" s="79" t="e">
        <f t="shared" si="41"/>
        <v>#VALUE!</v>
      </c>
      <c r="C389" s="83" t="e">
        <f t="shared" si="43"/>
        <v>#VALUE!</v>
      </c>
      <c r="D389" s="83" t="e">
        <f t="shared" si="48"/>
        <v>#VALUE!</v>
      </c>
      <c r="E389" s="83" t="e">
        <f t="shared" si="44"/>
        <v>#VALUE!</v>
      </c>
      <c r="F389" s="83" t="e">
        <f t="shared" si="45"/>
        <v>#VALUE!</v>
      </c>
      <c r="G389" s="83" t="e">
        <f t="shared" si="46"/>
        <v>#VALUE!</v>
      </c>
      <c r="H389" s="83" t="e">
        <f>SUM($F$28:$F389)</f>
        <v>#VALUE!</v>
      </c>
      <c r="I389" s="418" t="e">
        <f t="shared" si="42"/>
        <v>#VALUE!</v>
      </c>
    </row>
    <row r="390" spans="1:9">
      <c r="A390" s="82" t="e">
        <f t="shared" si="47"/>
        <v>#VALUE!</v>
      </c>
      <c r="B390" s="79" t="e">
        <f t="shared" si="41"/>
        <v>#VALUE!</v>
      </c>
      <c r="C390" s="83" t="e">
        <f t="shared" si="43"/>
        <v>#VALUE!</v>
      </c>
      <c r="D390" s="83" t="e">
        <f t="shared" si="48"/>
        <v>#VALUE!</v>
      </c>
      <c r="E390" s="83" t="e">
        <f t="shared" si="44"/>
        <v>#VALUE!</v>
      </c>
      <c r="F390" s="83" t="e">
        <f t="shared" si="45"/>
        <v>#VALUE!</v>
      </c>
      <c r="G390" s="83" t="e">
        <f t="shared" si="46"/>
        <v>#VALUE!</v>
      </c>
      <c r="H390" s="83" t="e">
        <f>SUM($F$28:$F390)</f>
        <v>#VALUE!</v>
      </c>
      <c r="I390" s="418" t="e">
        <f t="shared" si="42"/>
        <v>#VALUE!</v>
      </c>
    </row>
    <row r="391" spans="1:9">
      <c r="A391" s="82" t="e">
        <f t="shared" si="47"/>
        <v>#VALUE!</v>
      </c>
      <c r="B391" s="79" t="e">
        <f t="shared" si="41"/>
        <v>#VALUE!</v>
      </c>
      <c r="C391" s="83" t="e">
        <f t="shared" si="43"/>
        <v>#VALUE!</v>
      </c>
      <c r="D391" s="83" t="e">
        <f t="shared" si="48"/>
        <v>#VALUE!</v>
      </c>
      <c r="E391" s="83" t="e">
        <f t="shared" si="44"/>
        <v>#VALUE!</v>
      </c>
      <c r="F391" s="83" t="e">
        <f t="shared" si="45"/>
        <v>#VALUE!</v>
      </c>
      <c r="G391" s="83" t="e">
        <f t="shared" si="46"/>
        <v>#VALUE!</v>
      </c>
      <c r="H391" s="83" t="e">
        <f>SUM($F$28:$F391)</f>
        <v>#VALUE!</v>
      </c>
      <c r="I391" s="418" t="e">
        <f t="shared" si="42"/>
        <v>#VALUE!</v>
      </c>
    </row>
    <row r="392" spans="1:9">
      <c r="A392" s="82" t="e">
        <f t="shared" si="47"/>
        <v>#VALUE!</v>
      </c>
      <c r="B392" s="79" t="e">
        <f t="shared" si="41"/>
        <v>#VALUE!</v>
      </c>
      <c r="C392" s="83" t="e">
        <f t="shared" si="43"/>
        <v>#VALUE!</v>
      </c>
      <c r="D392" s="83" t="e">
        <f t="shared" si="48"/>
        <v>#VALUE!</v>
      </c>
      <c r="E392" s="83" t="e">
        <f t="shared" si="44"/>
        <v>#VALUE!</v>
      </c>
      <c r="F392" s="83" t="e">
        <f t="shared" si="45"/>
        <v>#VALUE!</v>
      </c>
      <c r="G392" s="83" t="e">
        <f t="shared" si="46"/>
        <v>#VALUE!</v>
      </c>
      <c r="H392" s="83" t="e">
        <f>SUM($F$28:$F392)</f>
        <v>#VALUE!</v>
      </c>
      <c r="I392" s="418" t="e">
        <f t="shared" si="42"/>
        <v>#VALUE!</v>
      </c>
    </row>
    <row r="393" spans="1:9">
      <c r="A393" s="82" t="e">
        <f t="shared" si="47"/>
        <v>#VALUE!</v>
      </c>
      <c r="B393" s="79" t="e">
        <f t="shared" si="41"/>
        <v>#VALUE!</v>
      </c>
      <c r="C393" s="83" t="e">
        <f t="shared" si="43"/>
        <v>#VALUE!</v>
      </c>
      <c r="D393" s="83" t="e">
        <f t="shared" si="48"/>
        <v>#VALUE!</v>
      </c>
      <c r="E393" s="83" t="e">
        <f t="shared" si="44"/>
        <v>#VALUE!</v>
      </c>
      <c r="F393" s="83" t="e">
        <f t="shared" si="45"/>
        <v>#VALUE!</v>
      </c>
      <c r="G393" s="83" t="e">
        <f t="shared" si="46"/>
        <v>#VALUE!</v>
      </c>
      <c r="H393" s="83" t="e">
        <f>SUM($F$28:$F393)</f>
        <v>#VALUE!</v>
      </c>
      <c r="I393" s="418" t="e">
        <f t="shared" si="42"/>
        <v>#VALUE!</v>
      </c>
    </row>
    <row r="394" spans="1:9">
      <c r="A394" s="82" t="e">
        <f t="shared" si="47"/>
        <v>#VALUE!</v>
      </c>
      <c r="B394" s="79" t="e">
        <f t="shared" si="41"/>
        <v>#VALUE!</v>
      </c>
      <c r="C394" s="83" t="e">
        <f t="shared" si="43"/>
        <v>#VALUE!</v>
      </c>
      <c r="D394" s="83" t="e">
        <f t="shared" si="48"/>
        <v>#VALUE!</v>
      </c>
      <c r="E394" s="83" t="e">
        <f t="shared" si="44"/>
        <v>#VALUE!</v>
      </c>
      <c r="F394" s="83" t="e">
        <f t="shared" si="45"/>
        <v>#VALUE!</v>
      </c>
      <c r="G394" s="83" t="e">
        <f t="shared" si="46"/>
        <v>#VALUE!</v>
      </c>
      <c r="H394" s="83" t="e">
        <f>SUM($F$28:$F394)</f>
        <v>#VALUE!</v>
      </c>
      <c r="I394" s="418" t="e">
        <f t="shared" si="42"/>
        <v>#VALUE!</v>
      </c>
    </row>
    <row r="395" spans="1:9">
      <c r="A395" s="82" t="e">
        <f t="shared" si="47"/>
        <v>#VALUE!</v>
      </c>
      <c r="B395" s="79" t="e">
        <f t="shared" si="41"/>
        <v>#VALUE!</v>
      </c>
      <c r="C395" s="83" t="e">
        <f t="shared" si="43"/>
        <v>#VALUE!</v>
      </c>
      <c r="D395" s="83" t="e">
        <f t="shared" si="48"/>
        <v>#VALUE!</v>
      </c>
      <c r="E395" s="83" t="e">
        <f t="shared" si="44"/>
        <v>#VALUE!</v>
      </c>
      <c r="F395" s="83" t="e">
        <f t="shared" si="45"/>
        <v>#VALUE!</v>
      </c>
      <c r="G395" s="83" t="e">
        <f t="shared" si="46"/>
        <v>#VALUE!</v>
      </c>
      <c r="H395" s="83" t="e">
        <f>SUM($F$28:$F395)</f>
        <v>#VALUE!</v>
      </c>
      <c r="I395" s="418" t="e">
        <f t="shared" si="42"/>
        <v>#VALUE!</v>
      </c>
    </row>
    <row r="396" spans="1:9">
      <c r="A396" s="82" t="e">
        <f t="shared" si="47"/>
        <v>#VALUE!</v>
      </c>
      <c r="B396" s="79" t="e">
        <f t="shared" si="41"/>
        <v>#VALUE!</v>
      </c>
      <c r="C396" s="83" t="e">
        <f t="shared" si="43"/>
        <v>#VALUE!</v>
      </c>
      <c r="D396" s="83" t="e">
        <f t="shared" si="48"/>
        <v>#VALUE!</v>
      </c>
      <c r="E396" s="83" t="e">
        <f t="shared" si="44"/>
        <v>#VALUE!</v>
      </c>
      <c r="F396" s="83" t="e">
        <f t="shared" si="45"/>
        <v>#VALUE!</v>
      </c>
      <c r="G396" s="83" t="e">
        <f t="shared" si="46"/>
        <v>#VALUE!</v>
      </c>
      <c r="H396" s="83" t="e">
        <f>SUM($F$28:$F396)</f>
        <v>#VALUE!</v>
      </c>
      <c r="I396" s="418" t="e">
        <f t="shared" si="42"/>
        <v>#VALUE!</v>
      </c>
    </row>
    <row r="397" spans="1:9">
      <c r="A397" s="82" t="e">
        <f t="shared" si="47"/>
        <v>#VALUE!</v>
      </c>
      <c r="B397" s="79" t="e">
        <f t="shared" si="41"/>
        <v>#VALUE!</v>
      </c>
      <c r="C397" s="83" t="e">
        <f t="shared" si="43"/>
        <v>#VALUE!</v>
      </c>
      <c r="D397" s="83" t="e">
        <f t="shared" si="48"/>
        <v>#VALUE!</v>
      </c>
      <c r="E397" s="83" t="e">
        <f t="shared" si="44"/>
        <v>#VALUE!</v>
      </c>
      <c r="F397" s="83" t="e">
        <f t="shared" si="45"/>
        <v>#VALUE!</v>
      </c>
      <c r="G397" s="83" t="e">
        <f t="shared" si="46"/>
        <v>#VALUE!</v>
      </c>
      <c r="H397" s="83" t="e">
        <f>SUM($F$28:$F397)</f>
        <v>#VALUE!</v>
      </c>
      <c r="I397" s="418" t="e">
        <f t="shared" si="42"/>
        <v>#VALUE!</v>
      </c>
    </row>
    <row r="398" spans="1:9">
      <c r="A398" s="82" t="e">
        <f t="shared" si="47"/>
        <v>#VALUE!</v>
      </c>
      <c r="B398" s="79" t="e">
        <f t="shared" si="41"/>
        <v>#VALUE!</v>
      </c>
      <c r="C398" s="83" t="e">
        <f t="shared" si="43"/>
        <v>#VALUE!</v>
      </c>
      <c r="D398" s="83" t="e">
        <f t="shared" si="48"/>
        <v>#VALUE!</v>
      </c>
      <c r="E398" s="83" t="e">
        <f t="shared" si="44"/>
        <v>#VALUE!</v>
      </c>
      <c r="F398" s="83" t="e">
        <f t="shared" si="45"/>
        <v>#VALUE!</v>
      </c>
      <c r="G398" s="83" t="e">
        <f t="shared" si="46"/>
        <v>#VALUE!</v>
      </c>
      <c r="H398" s="83" t="e">
        <f>SUM($F$28:$F398)</f>
        <v>#VALUE!</v>
      </c>
      <c r="I398" s="418" t="e">
        <f t="shared" si="42"/>
        <v>#VALUE!</v>
      </c>
    </row>
    <row r="399" spans="1:9">
      <c r="A399" s="82" t="e">
        <f t="shared" si="47"/>
        <v>#VALUE!</v>
      </c>
      <c r="B399" s="79" t="e">
        <f t="shared" si="41"/>
        <v>#VALUE!</v>
      </c>
      <c r="C399" s="83" t="e">
        <f t="shared" si="43"/>
        <v>#VALUE!</v>
      </c>
      <c r="D399" s="83" t="e">
        <f t="shared" si="48"/>
        <v>#VALUE!</v>
      </c>
      <c r="E399" s="83" t="e">
        <f t="shared" si="44"/>
        <v>#VALUE!</v>
      </c>
      <c r="F399" s="83" t="e">
        <f t="shared" si="45"/>
        <v>#VALUE!</v>
      </c>
      <c r="G399" s="83" t="e">
        <f t="shared" si="46"/>
        <v>#VALUE!</v>
      </c>
      <c r="H399" s="83" t="e">
        <f>SUM($F$28:$F399)</f>
        <v>#VALUE!</v>
      </c>
      <c r="I399" s="418" t="e">
        <f t="shared" si="42"/>
        <v>#VALUE!</v>
      </c>
    </row>
    <row r="400" spans="1:9">
      <c r="A400" s="82" t="e">
        <f t="shared" si="47"/>
        <v>#VALUE!</v>
      </c>
      <c r="B400" s="79" t="e">
        <f t="shared" si="41"/>
        <v>#VALUE!</v>
      </c>
      <c r="C400" s="83" t="e">
        <f t="shared" si="43"/>
        <v>#VALUE!</v>
      </c>
      <c r="D400" s="83" t="e">
        <f t="shared" si="48"/>
        <v>#VALUE!</v>
      </c>
      <c r="E400" s="83" t="e">
        <f t="shared" si="44"/>
        <v>#VALUE!</v>
      </c>
      <c r="F400" s="83" t="e">
        <f t="shared" si="45"/>
        <v>#VALUE!</v>
      </c>
      <c r="G400" s="83" t="e">
        <f t="shared" si="46"/>
        <v>#VALUE!</v>
      </c>
      <c r="H400" s="83" t="e">
        <f>SUM($F$28:$F400)</f>
        <v>#VALUE!</v>
      </c>
      <c r="I400" s="418" t="e">
        <f t="shared" si="42"/>
        <v>#VALUE!</v>
      </c>
    </row>
    <row r="401" spans="1:9">
      <c r="A401" s="82" t="e">
        <f t="shared" si="47"/>
        <v>#VALUE!</v>
      </c>
      <c r="B401" s="79" t="e">
        <f t="shared" si="41"/>
        <v>#VALUE!</v>
      </c>
      <c r="C401" s="83" t="e">
        <f t="shared" si="43"/>
        <v>#VALUE!</v>
      </c>
      <c r="D401" s="83" t="e">
        <f t="shared" si="48"/>
        <v>#VALUE!</v>
      </c>
      <c r="E401" s="83" t="e">
        <f t="shared" si="44"/>
        <v>#VALUE!</v>
      </c>
      <c r="F401" s="83" t="e">
        <f t="shared" si="45"/>
        <v>#VALUE!</v>
      </c>
      <c r="G401" s="83" t="e">
        <f t="shared" si="46"/>
        <v>#VALUE!</v>
      </c>
      <c r="H401" s="83" t="e">
        <f>SUM($F$28:$F401)</f>
        <v>#VALUE!</v>
      </c>
      <c r="I401" s="418" t="e">
        <f t="shared" si="42"/>
        <v>#VALUE!</v>
      </c>
    </row>
    <row r="402" spans="1:9">
      <c r="A402" s="82" t="e">
        <f t="shared" si="47"/>
        <v>#VALUE!</v>
      </c>
      <c r="B402" s="79" t="e">
        <f t="shared" si="41"/>
        <v>#VALUE!</v>
      </c>
      <c r="C402" s="83" t="e">
        <f t="shared" si="43"/>
        <v>#VALUE!</v>
      </c>
      <c r="D402" s="83" t="e">
        <f t="shared" si="48"/>
        <v>#VALUE!</v>
      </c>
      <c r="E402" s="83" t="e">
        <f t="shared" si="44"/>
        <v>#VALUE!</v>
      </c>
      <c r="F402" s="83" t="e">
        <f t="shared" si="45"/>
        <v>#VALUE!</v>
      </c>
      <c r="G402" s="83" t="e">
        <f t="shared" si="46"/>
        <v>#VALUE!</v>
      </c>
      <c r="H402" s="83" t="e">
        <f>SUM($F$28:$F402)</f>
        <v>#VALUE!</v>
      </c>
      <c r="I402" s="418" t="e">
        <f t="shared" si="42"/>
        <v>#VALUE!</v>
      </c>
    </row>
    <row r="403" spans="1:9">
      <c r="A403" s="82" t="e">
        <f t="shared" si="47"/>
        <v>#VALUE!</v>
      </c>
      <c r="B403" s="79" t="e">
        <f t="shared" si="41"/>
        <v>#VALUE!</v>
      </c>
      <c r="C403" s="83" t="e">
        <f t="shared" si="43"/>
        <v>#VALUE!</v>
      </c>
      <c r="D403" s="83" t="e">
        <f t="shared" si="48"/>
        <v>#VALUE!</v>
      </c>
      <c r="E403" s="83" t="e">
        <f t="shared" si="44"/>
        <v>#VALUE!</v>
      </c>
      <c r="F403" s="83" t="e">
        <f t="shared" si="45"/>
        <v>#VALUE!</v>
      </c>
      <c r="G403" s="83" t="e">
        <f t="shared" si="46"/>
        <v>#VALUE!</v>
      </c>
      <c r="H403" s="83" t="e">
        <f>SUM($F$28:$F403)</f>
        <v>#VALUE!</v>
      </c>
      <c r="I403" s="418" t="e">
        <f t="shared" si="42"/>
        <v>#VALUE!</v>
      </c>
    </row>
    <row r="404" spans="1:9">
      <c r="A404" s="82" t="e">
        <f t="shared" si="47"/>
        <v>#VALUE!</v>
      </c>
      <c r="B404" s="79" t="e">
        <f t="shared" si="41"/>
        <v>#VALUE!</v>
      </c>
      <c r="C404" s="83" t="e">
        <f t="shared" si="43"/>
        <v>#VALUE!</v>
      </c>
      <c r="D404" s="83" t="e">
        <f t="shared" si="48"/>
        <v>#VALUE!</v>
      </c>
      <c r="E404" s="83" t="e">
        <f t="shared" si="44"/>
        <v>#VALUE!</v>
      </c>
      <c r="F404" s="83" t="e">
        <f t="shared" si="45"/>
        <v>#VALUE!</v>
      </c>
      <c r="G404" s="83" t="e">
        <f t="shared" si="46"/>
        <v>#VALUE!</v>
      </c>
      <c r="H404" s="83" t="e">
        <f>SUM($F$28:$F404)</f>
        <v>#VALUE!</v>
      </c>
      <c r="I404" s="418" t="e">
        <f t="shared" si="42"/>
        <v>#VALUE!</v>
      </c>
    </row>
    <row r="405" spans="1:9">
      <c r="A405" s="82" t="e">
        <f t="shared" si="47"/>
        <v>#VALUE!</v>
      </c>
      <c r="B405" s="79" t="e">
        <f t="shared" si="41"/>
        <v>#VALUE!</v>
      </c>
      <c r="C405" s="83" t="e">
        <f t="shared" si="43"/>
        <v>#VALUE!</v>
      </c>
      <c r="D405" s="83" t="e">
        <f t="shared" si="48"/>
        <v>#VALUE!</v>
      </c>
      <c r="E405" s="83" t="e">
        <f t="shared" si="44"/>
        <v>#VALUE!</v>
      </c>
      <c r="F405" s="83" t="e">
        <f t="shared" si="45"/>
        <v>#VALUE!</v>
      </c>
      <c r="G405" s="83" t="e">
        <f t="shared" si="46"/>
        <v>#VALUE!</v>
      </c>
      <c r="H405" s="83" t="e">
        <f>SUM($F$28:$F405)</f>
        <v>#VALUE!</v>
      </c>
      <c r="I405" s="418" t="e">
        <f t="shared" si="42"/>
        <v>#VALUE!</v>
      </c>
    </row>
    <row r="406" spans="1:9">
      <c r="A406" s="82" t="e">
        <f t="shared" si="47"/>
        <v>#VALUE!</v>
      </c>
      <c r="B406" s="79" t="e">
        <f t="shared" si="41"/>
        <v>#VALUE!</v>
      </c>
      <c r="C406" s="83" t="e">
        <f t="shared" si="43"/>
        <v>#VALUE!</v>
      </c>
      <c r="D406" s="83" t="e">
        <f t="shared" si="48"/>
        <v>#VALUE!</v>
      </c>
      <c r="E406" s="83" t="e">
        <f t="shared" si="44"/>
        <v>#VALUE!</v>
      </c>
      <c r="F406" s="83" t="e">
        <f t="shared" si="45"/>
        <v>#VALUE!</v>
      </c>
      <c r="G406" s="83" t="e">
        <f t="shared" si="46"/>
        <v>#VALUE!</v>
      </c>
      <c r="H406" s="83" t="e">
        <f>SUM($F$28:$F406)</f>
        <v>#VALUE!</v>
      </c>
      <c r="I406" s="418" t="e">
        <f t="shared" si="42"/>
        <v>#VALUE!</v>
      </c>
    </row>
    <row r="407" spans="1:9">
      <c r="A407" s="82" t="e">
        <f t="shared" si="47"/>
        <v>#VALUE!</v>
      </c>
      <c r="B407" s="79" t="e">
        <f t="shared" si="41"/>
        <v>#VALUE!</v>
      </c>
      <c r="C407" s="83" t="e">
        <f t="shared" si="43"/>
        <v>#VALUE!</v>
      </c>
      <c r="D407" s="83" t="e">
        <f t="shared" si="48"/>
        <v>#VALUE!</v>
      </c>
      <c r="E407" s="83" t="e">
        <f t="shared" si="44"/>
        <v>#VALUE!</v>
      </c>
      <c r="F407" s="83" t="e">
        <f t="shared" si="45"/>
        <v>#VALUE!</v>
      </c>
      <c r="G407" s="83" t="e">
        <f t="shared" si="46"/>
        <v>#VALUE!</v>
      </c>
      <c r="H407" s="83" t="e">
        <f>SUM($F$28:$F407)</f>
        <v>#VALUE!</v>
      </c>
      <c r="I407" s="418" t="e">
        <f t="shared" si="42"/>
        <v>#VALUE!</v>
      </c>
    </row>
    <row r="408" spans="1:9">
      <c r="A408" s="82" t="e">
        <f t="shared" si="47"/>
        <v>#VALUE!</v>
      </c>
      <c r="B408" s="79" t="e">
        <f t="shared" si="41"/>
        <v>#VALUE!</v>
      </c>
      <c r="C408" s="83" t="e">
        <f t="shared" si="43"/>
        <v>#VALUE!</v>
      </c>
      <c r="D408" s="83" t="e">
        <f t="shared" si="48"/>
        <v>#VALUE!</v>
      </c>
      <c r="E408" s="83" t="e">
        <f t="shared" si="44"/>
        <v>#VALUE!</v>
      </c>
      <c r="F408" s="83" t="e">
        <f t="shared" si="45"/>
        <v>#VALUE!</v>
      </c>
      <c r="G408" s="83" t="e">
        <f t="shared" si="46"/>
        <v>#VALUE!</v>
      </c>
      <c r="H408" s="83" t="e">
        <f>SUM($F$28:$F408)</f>
        <v>#VALUE!</v>
      </c>
      <c r="I408" s="418" t="e">
        <f t="shared" si="42"/>
        <v>#VALUE!</v>
      </c>
    </row>
    <row r="409" spans="1:9">
      <c r="A409" s="82" t="e">
        <f t="shared" si="47"/>
        <v>#VALUE!</v>
      </c>
      <c r="B409" s="79" t="e">
        <f t="shared" si="41"/>
        <v>#VALUE!</v>
      </c>
      <c r="C409" s="83" t="e">
        <f t="shared" si="43"/>
        <v>#VALUE!</v>
      </c>
      <c r="D409" s="83" t="e">
        <f t="shared" si="48"/>
        <v>#VALUE!</v>
      </c>
      <c r="E409" s="83" t="e">
        <f t="shared" si="44"/>
        <v>#VALUE!</v>
      </c>
      <c r="F409" s="83" t="e">
        <f t="shared" si="45"/>
        <v>#VALUE!</v>
      </c>
      <c r="G409" s="83" t="e">
        <f t="shared" si="46"/>
        <v>#VALUE!</v>
      </c>
      <c r="H409" s="83" t="e">
        <f>SUM($F$28:$F409)</f>
        <v>#VALUE!</v>
      </c>
      <c r="I409" s="418" t="e">
        <f t="shared" si="42"/>
        <v>#VALUE!</v>
      </c>
    </row>
    <row r="410" spans="1:9">
      <c r="A410" s="82" t="e">
        <f t="shared" si="47"/>
        <v>#VALUE!</v>
      </c>
      <c r="B410" s="79" t="e">
        <f t="shared" si="41"/>
        <v>#VALUE!</v>
      </c>
      <c r="C410" s="83" t="e">
        <f t="shared" si="43"/>
        <v>#VALUE!</v>
      </c>
      <c r="D410" s="83" t="e">
        <f t="shared" si="48"/>
        <v>#VALUE!</v>
      </c>
      <c r="E410" s="83" t="e">
        <f t="shared" si="44"/>
        <v>#VALUE!</v>
      </c>
      <c r="F410" s="83" t="e">
        <f t="shared" si="45"/>
        <v>#VALUE!</v>
      </c>
      <c r="G410" s="83" t="e">
        <f t="shared" si="46"/>
        <v>#VALUE!</v>
      </c>
      <c r="H410" s="83" t="e">
        <f>SUM($F$28:$F410)</f>
        <v>#VALUE!</v>
      </c>
      <c r="I410" s="418" t="e">
        <f t="shared" si="42"/>
        <v>#VALUE!</v>
      </c>
    </row>
    <row r="411" spans="1:9">
      <c r="A411" s="82" t="e">
        <f t="shared" si="47"/>
        <v>#VALUE!</v>
      </c>
      <c r="B411" s="79" t="e">
        <f t="shared" si="41"/>
        <v>#VALUE!</v>
      </c>
      <c r="C411" s="83" t="e">
        <f t="shared" si="43"/>
        <v>#VALUE!</v>
      </c>
      <c r="D411" s="83" t="e">
        <f t="shared" si="48"/>
        <v>#VALUE!</v>
      </c>
      <c r="E411" s="83" t="e">
        <f t="shared" si="44"/>
        <v>#VALUE!</v>
      </c>
      <c r="F411" s="83" t="e">
        <f t="shared" si="45"/>
        <v>#VALUE!</v>
      </c>
      <c r="G411" s="83" t="e">
        <f t="shared" si="46"/>
        <v>#VALUE!</v>
      </c>
      <c r="H411" s="83" t="e">
        <f>SUM($F$28:$F411)</f>
        <v>#VALUE!</v>
      </c>
      <c r="I411" s="418" t="e">
        <f t="shared" si="42"/>
        <v>#VALUE!</v>
      </c>
    </row>
    <row r="412" spans="1:9">
      <c r="A412" s="82" t="e">
        <f t="shared" si="47"/>
        <v>#VALUE!</v>
      </c>
      <c r="B412" s="79" t="e">
        <f t="shared" ref="B412:B475" si="49">IF(Nbre_Pmt&lt;&gt;"",DATE(YEAR(Début_Prêt),MONTH(Début_Prêt)+(Nbre_Pmt)*12/Nbre_Pmt_Par_An,DAY(Début_Prêt)),"")</f>
        <v>#VALUE!</v>
      </c>
      <c r="C412" s="83" t="e">
        <f t="shared" si="43"/>
        <v>#VALUE!</v>
      </c>
      <c r="D412" s="83" t="e">
        <f t="shared" si="48"/>
        <v>#VALUE!</v>
      </c>
      <c r="E412" s="83" t="e">
        <f t="shared" si="44"/>
        <v>#VALUE!</v>
      </c>
      <c r="F412" s="83" t="e">
        <f t="shared" si="45"/>
        <v>#VALUE!</v>
      </c>
      <c r="G412" s="83" t="e">
        <f t="shared" si="46"/>
        <v>#VALUE!</v>
      </c>
      <c r="H412" s="83" t="e">
        <f>SUM($F$28:$F412)</f>
        <v>#VALUE!</v>
      </c>
      <c r="I412" s="418" t="e">
        <f t="shared" ref="I412:I475" si="50">IF(Nbre_Pmt&lt;&gt;"",YEAR(B412),"")</f>
        <v>#VALUE!</v>
      </c>
    </row>
    <row r="413" spans="1:9">
      <c r="A413" s="82" t="e">
        <f t="shared" si="47"/>
        <v>#VALUE!</v>
      </c>
      <c r="B413" s="79" t="e">
        <f t="shared" si="49"/>
        <v>#VALUE!</v>
      </c>
      <c r="C413" s="83" t="e">
        <f t="shared" ref="C413:C476" si="51">IF(A412=" "," ",IF(A412+1&gt;$D$11," ",G412))</f>
        <v>#VALUE!</v>
      </c>
      <c r="D413" s="83" t="e">
        <f t="shared" si="48"/>
        <v>#VALUE!</v>
      </c>
      <c r="E413" s="83" t="e">
        <f t="shared" ref="E413:E476" si="52">IF(A412=" "," ",IF(A412+1&gt;$D$11," ",D413-F413))</f>
        <v>#VALUE!</v>
      </c>
      <c r="F413" s="83" t="e">
        <f t="shared" ref="F413:F476" si="53">IF(A412=" "," ",IF(A412+1&gt;$D$11," ",C413*$D$12))</f>
        <v>#VALUE!</v>
      </c>
      <c r="G413" s="83" t="e">
        <f t="shared" ref="G413:G476" si="54">IF(A412=" "," ",IF(A412+1&gt;$D$11," ",C413-E413))</f>
        <v>#VALUE!</v>
      </c>
      <c r="H413" s="83" t="e">
        <f>SUM($F$28:$F413)</f>
        <v>#VALUE!</v>
      </c>
      <c r="I413" s="418" t="e">
        <f t="shared" si="50"/>
        <v>#VALUE!</v>
      </c>
    </row>
    <row r="414" spans="1:9">
      <c r="A414" s="82" t="e">
        <f t="shared" ref="A414:A477" si="55">IF(A413+1&gt;$D$11," ",A413+1)</f>
        <v>#VALUE!</v>
      </c>
      <c r="B414" s="79" t="e">
        <f t="shared" si="49"/>
        <v>#VALUE!</v>
      </c>
      <c r="C414" s="83" t="e">
        <f t="shared" si="51"/>
        <v>#VALUE!</v>
      </c>
      <c r="D414" s="83" t="e">
        <f t="shared" ref="D414:D477" si="56">IF(Nbre_Pmt&lt;&gt;"",Pmt_Mensuel_Programmé,"")</f>
        <v>#VALUE!</v>
      </c>
      <c r="E414" s="83" t="e">
        <f t="shared" si="52"/>
        <v>#VALUE!</v>
      </c>
      <c r="F414" s="83" t="e">
        <f t="shared" si="53"/>
        <v>#VALUE!</v>
      </c>
      <c r="G414" s="83" t="e">
        <f t="shared" si="54"/>
        <v>#VALUE!</v>
      </c>
      <c r="H414" s="83" t="e">
        <f>SUM($F$28:$F414)</f>
        <v>#VALUE!</v>
      </c>
      <c r="I414" s="418" t="e">
        <f t="shared" si="50"/>
        <v>#VALUE!</v>
      </c>
    </row>
    <row r="415" spans="1:9">
      <c r="A415" s="82" t="e">
        <f t="shared" si="55"/>
        <v>#VALUE!</v>
      </c>
      <c r="B415" s="79" t="e">
        <f t="shared" si="49"/>
        <v>#VALUE!</v>
      </c>
      <c r="C415" s="83" t="e">
        <f t="shared" si="51"/>
        <v>#VALUE!</v>
      </c>
      <c r="D415" s="83" t="e">
        <f t="shared" si="56"/>
        <v>#VALUE!</v>
      </c>
      <c r="E415" s="83" t="e">
        <f t="shared" si="52"/>
        <v>#VALUE!</v>
      </c>
      <c r="F415" s="83" t="e">
        <f t="shared" si="53"/>
        <v>#VALUE!</v>
      </c>
      <c r="G415" s="83" t="e">
        <f t="shared" si="54"/>
        <v>#VALUE!</v>
      </c>
      <c r="H415" s="83" t="e">
        <f>SUM($F$28:$F415)</f>
        <v>#VALUE!</v>
      </c>
      <c r="I415" s="418" t="e">
        <f t="shared" si="50"/>
        <v>#VALUE!</v>
      </c>
    </row>
    <row r="416" spans="1:9">
      <c r="A416" s="82" t="e">
        <f t="shared" si="55"/>
        <v>#VALUE!</v>
      </c>
      <c r="B416" s="79" t="e">
        <f t="shared" si="49"/>
        <v>#VALUE!</v>
      </c>
      <c r="C416" s="83" t="e">
        <f t="shared" si="51"/>
        <v>#VALUE!</v>
      </c>
      <c r="D416" s="83" t="e">
        <f t="shared" si="56"/>
        <v>#VALUE!</v>
      </c>
      <c r="E416" s="83" t="e">
        <f t="shared" si="52"/>
        <v>#VALUE!</v>
      </c>
      <c r="F416" s="83" t="e">
        <f t="shared" si="53"/>
        <v>#VALUE!</v>
      </c>
      <c r="G416" s="83" t="e">
        <f t="shared" si="54"/>
        <v>#VALUE!</v>
      </c>
      <c r="H416" s="83" t="e">
        <f>SUM($F$28:$F416)</f>
        <v>#VALUE!</v>
      </c>
      <c r="I416" s="418" t="e">
        <f t="shared" si="50"/>
        <v>#VALUE!</v>
      </c>
    </row>
    <row r="417" spans="1:9">
      <c r="A417" s="82" t="e">
        <f t="shared" si="55"/>
        <v>#VALUE!</v>
      </c>
      <c r="B417" s="79" t="e">
        <f t="shared" si="49"/>
        <v>#VALUE!</v>
      </c>
      <c r="C417" s="83" t="e">
        <f t="shared" si="51"/>
        <v>#VALUE!</v>
      </c>
      <c r="D417" s="83" t="e">
        <f t="shared" si="56"/>
        <v>#VALUE!</v>
      </c>
      <c r="E417" s="83" t="e">
        <f t="shared" si="52"/>
        <v>#VALUE!</v>
      </c>
      <c r="F417" s="83" t="e">
        <f t="shared" si="53"/>
        <v>#VALUE!</v>
      </c>
      <c r="G417" s="83" t="e">
        <f t="shared" si="54"/>
        <v>#VALUE!</v>
      </c>
      <c r="H417" s="83" t="e">
        <f>SUM($F$28:$F417)</f>
        <v>#VALUE!</v>
      </c>
      <c r="I417" s="418" t="e">
        <f t="shared" si="50"/>
        <v>#VALUE!</v>
      </c>
    </row>
    <row r="418" spans="1:9">
      <c r="A418" s="82" t="e">
        <f t="shared" si="55"/>
        <v>#VALUE!</v>
      </c>
      <c r="B418" s="79" t="e">
        <f t="shared" si="49"/>
        <v>#VALUE!</v>
      </c>
      <c r="C418" s="83" t="e">
        <f t="shared" si="51"/>
        <v>#VALUE!</v>
      </c>
      <c r="D418" s="83" t="e">
        <f t="shared" si="56"/>
        <v>#VALUE!</v>
      </c>
      <c r="E418" s="83" t="e">
        <f t="shared" si="52"/>
        <v>#VALUE!</v>
      </c>
      <c r="F418" s="83" t="e">
        <f t="shared" si="53"/>
        <v>#VALUE!</v>
      </c>
      <c r="G418" s="83" t="e">
        <f t="shared" si="54"/>
        <v>#VALUE!</v>
      </c>
      <c r="H418" s="83" t="e">
        <f>SUM($F$28:$F418)</f>
        <v>#VALUE!</v>
      </c>
      <c r="I418" s="418" t="e">
        <f t="shared" si="50"/>
        <v>#VALUE!</v>
      </c>
    </row>
    <row r="419" spans="1:9">
      <c r="A419" s="82" t="e">
        <f t="shared" si="55"/>
        <v>#VALUE!</v>
      </c>
      <c r="B419" s="79" t="e">
        <f t="shared" si="49"/>
        <v>#VALUE!</v>
      </c>
      <c r="C419" s="83" t="e">
        <f t="shared" si="51"/>
        <v>#VALUE!</v>
      </c>
      <c r="D419" s="83" t="e">
        <f t="shared" si="56"/>
        <v>#VALUE!</v>
      </c>
      <c r="E419" s="83" t="e">
        <f t="shared" si="52"/>
        <v>#VALUE!</v>
      </c>
      <c r="F419" s="83" t="e">
        <f t="shared" si="53"/>
        <v>#VALUE!</v>
      </c>
      <c r="G419" s="83" t="e">
        <f t="shared" si="54"/>
        <v>#VALUE!</v>
      </c>
      <c r="H419" s="83" t="e">
        <f>SUM($F$28:$F419)</f>
        <v>#VALUE!</v>
      </c>
      <c r="I419" s="418" t="e">
        <f t="shared" si="50"/>
        <v>#VALUE!</v>
      </c>
    </row>
    <row r="420" spans="1:9">
      <c r="A420" s="82" t="e">
        <f t="shared" si="55"/>
        <v>#VALUE!</v>
      </c>
      <c r="B420" s="79" t="e">
        <f t="shared" si="49"/>
        <v>#VALUE!</v>
      </c>
      <c r="C420" s="83" t="e">
        <f t="shared" si="51"/>
        <v>#VALUE!</v>
      </c>
      <c r="D420" s="83" t="e">
        <f t="shared" si="56"/>
        <v>#VALUE!</v>
      </c>
      <c r="E420" s="83" t="e">
        <f t="shared" si="52"/>
        <v>#VALUE!</v>
      </c>
      <c r="F420" s="83" t="e">
        <f t="shared" si="53"/>
        <v>#VALUE!</v>
      </c>
      <c r="G420" s="83" t="e">
        <f t="shared" si="54"/>
        <v>#VALUE!</v>
      </c>
      <c r="H420" s="83" t="e">
        <f>SUM($F$28:$F420)</f>
        <v>#VALUE!</v>
      </c>
      <c r="I420" s="418" t="e">
        <f t="shared" si="50"/>
        <v>#VALUE!</v>
      </c>
    </row>
    <row r="421" spans="1:9">
      <c r="A421" s="82" t="e">
        <f t="shared" si="55"/>
        <v>#VALUE!</v>
      </c>
      <c r="B421" s="79" t="e">
        <f t="shared" si="49"/>
        <v>#VALUE!</v>
      </c>
      <c r="C421" s="83" t="e">
        <f t="shared" si="51"/>
        <v>#VALUE!</v>
      </c>
      <c r="D421" s="83" t="e">
        <f t="shared" si="56"/>
        <v>#VALUE!</v>
      </c>
      <c r="E421" s="83" t="e">
        <f t="shared" si="52"/>
        <v>#VALUE!</v>
      </c>
      <c r="F421" s="83" t="e">
        <f t="shared" si="53"/>
        <v>#VALUE!</v>
      </c>
      <c r="G421" s="83" t="e">
        <f t="shared" si="54"/>
        <v>#VALUE!</v>
      </c>
      <c r="H421" s="83" t="e">
        <f>SUM($F$28:$F421)</f>
        <v>#VALUE!</v>
      </c>
      <c r="I421" s="418" t="e">
        <f t="shared" si="50"/>
        <v>#VALUE!</v>
      </c>
    </row>
    <row r="422" spans="1:9">
      <c r="A422" s="82" t="e">
        <f t="shared" si="55"/>
        <v>#VALUE!</v>
      </c>
      <c r="B422" s="79" t="e">
        <f t="shared" si="49"/>
        <v>#VALUE!</v>
      </c>
      <c r="C422" s="83" t="e">
        <f t="shared" si="51"/>
        <v>#VALUE!</v>
      </c>
      <c r="D422" s="83" t="e">
        <f t="shared" si="56"/>
        <v>#VALUE!</v>
      </c>
      <c r="E422" s="83" t="e">
        <f t="shared" si="52"/>
        <v>#VALUE!</v>
      </c>
      <c r="F422" s="83" t="e">
        <f t="shared" si="53"/>
        <v>#VALUE!</v>
      </c>
      <c r="G422" s="83" t="e">
        <f t="shared" si="54"/>
        <v>#VALUE!</v>
      </c>
      <c r="H422" s="83" t="e">
        <f>SUM($F$28:$F422)</f>
        <v>#VALUE!</v>
      </c>
      <c r="I422" s="418" t="e">
        <f t="shared" si="50"/>
        <v>#VALUE!</v>
      </c>
    </row>
    <row r="423" spans="1:9">
      <c r="A423" s="82" t="e">
        <f t="shared" si="55"/>
        <v>#VALUE!</v>
      </c>
      <c r="B423" s="79" t="e">
        <f t="shared" si="49"/>
        <v>#VALUE!</v>
      </c>
      <c r="C423" s="83" t="e">
        <f t="shared" si="51"/>
        <v>#VALUE!</v>
      </c>
      <c r="D423" s="83" t="e">
        <f t="shared" si="56"/>
        <v>#VALUE!</v>
      </c>
      <c r="E423" s="83" t="e">
        <f t="shared" si="52"/>
        <v>#VALUE!</v>
      </c>
      <c r="F423" s="83" t="e">
        <f t="shared" si="53"/>
        <v>#VALUE!</v>
      </c>
      <c r="G423" s="83" t="e">
        <f t="shared" si="54"/>
        <v>#VALUE!</v>
      </c>
      <c r="H423" s="83" t="e">
        <f>SUM($F$28:$F423)</f>
        <v>#VALUE!</v>
      </c>
      <c r="I423" s="418" t="e">
        <f t="shared" si="50"/>
        <v>#VALUE!</v>
      </c>
    </row>
    <row r="424" spans="1:9">
      <c r="A424" s="82" t="e">
        <f t="shared" si="55"/>
        <v>#VALUE!</v>
      </c>
      <c r="B424" s="79" t="e">
        <f t="shared" si="49"/>
        <v>#VALUE!</v>
      </c>
      <c r="C424" s="83" t="e">
        <f t="shared" si="51"/>
        <v>#VALUE!</v>
      </c>
      <c r="D424" s="83" t="e">
        <f t="shared" si="56"/>
        <v>#VALUE!</v>
      </c>
      <c r="E424" s="83" t="e">
        <f t="shared" si="52"/>
        <v>#VALUE!</v>
      </c>
      <c r="F424" s="83" t="e">
        <f t="shared" si="53"/>
        <v>#VALUE!</v>
      </c>
      <c r="G424" s="83" t="e">
        <f t="shared" si="54"/>
        <v>#VALUE!</v>
      </c>
      <c r="H424" s="83" t="e">
        <f>SUM($F$28:$F424)</f>
        <v>#VALUE!</v>
      </c>
      <c r="I424" s="418" t="e">
        <f t="shared" si="50"/>
        <v>#VALUE!</v>
      </c>
    </row>
    <row r="425" spans="1:9">
      <c r="A425" s="82" t="e">
        <f t="shared" si="55"/>
        <v>#VALUE!</v>
      </c>
      <c r="B425" s="79" t="e">
        <f t="shared" si="49"/>
        <v>#VALUE!</v>
      </c>
      <c r="C425" s="83" t="e">
        <f t="shared" si="51"/>
        <v>#VALUE!</v>
      </c>
      <c r="D425" s="83" t="e">
        <f t="shared" si="56"/>
        <v>#VALUE!</v>
      </c>
      <c r="E425" s="83" t="e">
        <f t="shared" si="52"/>
        <v>#VALUE!</v>
      </c>
      <c r="F425" s="83" t="e">
        <f t="shared" si="53"/>
        <v>#VALUE!</v>
      </c>
      <c r="G425" s="83" t="e">
        <f t="shared" si="54"/>
        <v>#VALUE!</v>
      </c>
      <c r="H425" s="83" t="e">
        <f>SUM($F$28:$F425)</f>
        <v>#VALUE!</v>
      </c>
      <c r="I425" s="418" t="e">
        <f t="shared" si="50"/>
        <v>#VALUE!</v>
      </c>
    </row>
    <row r="426" spans="1:9">
      <c r="A426" s="82" t="e">
        <f t="shared" si="55"/>
        <v>#VALUE!</v>
      </c>
      <c r="B426" s="79" t="e">
        <f t="shared" si="49"/>
        <v>#VALUE!</v>
      </c>
      <c r="C426" s="83" t="e">
        <f t="shared" si="51"/>
        <v>#VALUE!</v>
      </c>
      <c r="D426" s="83" t="e">
        <f t="shared" si="56"/>
        <v>#VALUE!</v>
      </c>
      <c r="E426" s="83" t="e">
        <f t="shared" si="52"/>
        <v>#VALUE!</v>
      </c>
      <c r="F426" s="83" t="e">
        <f t="shared" si="53"/>
        <v>#VALUE!</v>
      </c>
      <c r="G426" s="83" t="e">
        <f t="shared" si="54"/>
        <v>#VALUE!</v>
      </c>
      <c r="H426" s="83" t="e">
        <f>SUM($F$28:$F426)</f>
        <v>#VALUE!</v>
      </c>
      <c r="I426" s="418" t="e">
        <f t="shared" si="50"/>
        <v>#VALUE!</v>
      </c>
    </row>
    <row r="427" spans="1:9">
      <c r="A427" s="82" t="e">
        <f t="shared" si="55"/>
        <v>#VALUE!</v>
      </c>
      <c r="B427" s="79" t="e">
        <f t="shared" si="49"/>
        <v>#VALUE!</v>
      </c>
      <c r="C427" s="83" t="e">
        <f t="shared" si="51"/>
        <v>#VALUE!</v>
      </c>
      <c r="D427" s="83" t="e">
        <f t="shared" si="56"/>
        <v>#VALUE!</v>
      </c>
      <c r="E427" s="83" t="e">
        <f t="shared" si="52"/>
        <v>#VALUE!</v>
      </c>
      <c r="F427" s="83" t="e">
        <f t="shared" si="53"/>
        <v>#VALUE!</v>
      </c>
      <c r="G427" s="83" t="e">
        <f t="shared" si="54"/>
        <v>#VALUE!</v>
      </c>
      <c r="H427" s="83" t="e">
        <f>SUM($F$28:$F427)</f>
        <v>#VALUE!</v>
      </c>
      <c r="I427" s="418" t="e">
        <f t="shared" si="50"/>
        <v>#VALUE!</v>
      </c>
    </row>
    <row r="428" spans="1:9">
      <c r="A428" s="82" t="e">
        <f t="shared" si="55"/>
        <v>#VALUE!</v>
      </c>
      <c r="B428" s="79" t="e">
        <f t="shared" si="49"/>
        <v>#VALUE!</v>
      </c>
      <c r="C428" s="83" t="e">
        <f t="shared" si="51"/>
        <v>#VALUE!</v>
      </c>
      <c r="D428" s="83" t="e">
        <f t="shared" si="56"/>
        <v>#VALUE!</v>
      </c>
      <c r="E428" s="83" t="e">
        <f t="shared" si="52"/>
        <v>#VALUE!</v>
      </c>
      <c r="F428" s="83" t="e">
        <f t="shared" si="53"/>
        <v>#VALUE!</v>
      </c>
      <c r="G428" s="83" t="e">
        <f t="shared" si="54"/>
        <v>#VALUE!</v>
      </c>
      <c r="H428" s="83" t="e">
        <f>SUM($F$28:$F428)</f>
        <v>#VALUE!</v>
      </c>
      <c r="I428" s="418" t="e">
        <f t="shared" si="50"/>
        <v>#VALUE!</v>
      </c>
    </row>
    <row r="429" spans="1:9">
      <c r="A429" s="82" t="e">
        <f t="shared" si="55"/>
        <v>#VALUE!</v>
      </c>
      <c r="B429" s="79" t="e">
        <f t="shared" si="49"/>
        <v>#VALUE!</v>
      </c>
      <c r="C429" s="83" t="e">
        <f t="shared" si="51"/>
        <v>#VALUE!</v>
      </c>
      <c r="D429" s="83" t="e">
        <f t="shared" si="56"/>
        <v>#VALUE!</v>
      </c>
      <c r="E429" s="83" t="e">
        <f t="shared" si="52"/>
        <v>#VALUE!</v>
      </c>
      <c r="F429" s="83" t="e">
        <f t="shared" si="53"/>
        <v>#VALUE!</v>
      </c>
      <c r="G429" s="83" t="e">
        <f t="shared" si="54"/>
        <v>#VALUE!</v>
      </c>
      <c r="H429" s="83" t="e">
        <f>SUM($F$28:$F429)</f>
        <v>#VALUE!</v>
      </c>
      <c r="I429" s="418" t="e">
        <f t="shared" si="50"/>
        <v>#VALUE!</v>
      </c>
    </row>
    <row r="430" spans="1:9">
      <c r="A430" s="82" t="e">
        <f t="shared" si="55"/>
        <v>#VALUE!</v>
      </c>
      <c r="B430" s="79" t="e">
        <f t="shared" si="49"/>
        <v>#VALUE!</v>
      </c>
      <c r="C430" s="83" t="e">
        <f t="shared" si="51"/>
        <v>#VALUE!</v>
      </c>
      <c r="D430" s="83" t="e">
        <f t="shared" si="56"/>
        <v>#VALUE!</v>
      </c>
      <c r="E430" s="83" t="e">
        <f t="shared" si="52"/>
        <v>#VALUE!</v>
      </c>
      <c r="F430" s="83" t="e">
        <f t="shared" si="53"/>
        <v>#VALUE!</v>
      </c>
      <c r="G430" s="83" t="e">
        <f t="shared" si="54"/>
        <v>#VALUE!</v>
      </c>
      <c r="H430" s="83" t="e">
        <f>SUM($F$28:$F430)</f>
        <v>#VALUE!</v>
      </c>
      <c r="I430" s="418" t="e">
        <f t="shared" si="50"/>
        <v>#VALUE!</v>
      </c>
    </row>
    <row r="431" spans="1:9">
      <c r="A431" s="82" t="e">
        <f t="shared" si="55"/>
        <v>#VALUE!</v>
      </c>
      <c r="B431" s="79" t="e">
        <f t="shared" si="49"/>
        <v>#VALUE!</v>
      </c>
      <c r="C431" s="83" t="e">
        <f t="shared" si="51"/>
        <v>#VALUE!</v>
      </c>
      <c r="D431" s="83" t="e">
        <f t="shared" si="56"/>
        <v>#VALUE!</v>
      </c>
      <c r="E431" s="83" t="e">
        <f t="shared" si="52"/>
        <v>#VALUE!</v>
      </c>
      <c r="F431" s="83" t="e">
        <f t="shared" si="53"/>
        <v>#VALUE!</v>
      </c>
      <c r="G431" s="83" t="e">
        <f t="shared" si="54"/>
        <v>#VALUE!</v>
      </c>
      <c r="H431" s="83" t="e">
        <f>SUM($F$28:$F431)</f>
        <v>#VALUE!</v>
      </c>
      <c r="I431" s="418" t="e">
        <f t="shared" si="50"/>
        <v>#VALUE!</v>
      </c>
    </row>
    <row r="432" spans="1:9">
      <c r="A432" s="82" t="e">
        <f t="shared" si="55"/>
        <v>#VALUE!</v>
      </c>
      <c r="B432" s="79" t="e">
        <f t="shared" si="49"/>
        <v>#VALUE!</v>
      </c>
      <c r="C432" s="83" t="e">
        <f t="shared" si="51"/>
        <v>#VALUE!</v>
      </c>
      <c r="D432" s="83" t="e">
        <f t="shared" si="56"/>
        <v>#VALUE!</v>
      </c>
      <c r="E432" s="83" t="e">
        <f t="shared" si="52"/>
        <v>#VALUE!</v>
      </c>
      <c r="F432" s="83" t="e">
        <f t="shared" si="53"/>
        <v>#VALUE!</v>
      </c>
      <c r="G432" s="83" t="e">
        <f t="shared" si="54"/>
        <v>#VALUE!</v>
      </c>
      <c r="H432" s="83" t="e">
        <f>SUM($F$28:$F432)</f>
        <v>#VALUE!</v>
      </c>
      <c r="I432" s="418" t="e">
        <f t="shared" si="50"/>
        <v>#VALUE!</v>
      </c>
    </row>
    <row r="433" spans="1:9">
      <c r="A433" s="82" t="e">
        <f t="shared" si="55"/>
        <v>#VALUE!</v>
      </c>
      <c r="B433" s="79" t="e">
        <f t="shared" si="49"/>
        <v>#VALUE!</v>
      </c>
      <c r="C433" s="83" t="e">
        <f t="shared" si="51"/>
        <v>#VALUE!</v>
      </c>
      <c r="D433" s="83" t="e">
        <f t="shared" si="56"/>
        <v>#VALUE!</v>
      </c>
      <c r="E433" s="83" t="e">
        <f t="shared" si="52"/>
        <v>#VALUE!</v>
      </c>
      <c r="F433" s="83" t="e">
        <f t="shared" si="53"/>
        <v>#VALUE!</v>
      </c>
      <c r="G433" s="83" t="e">
        <f t="shared" si="54"/>
        <v>#VALUE!</v>
      </c>
      <c r="H433" s="83" t="e">
        <f>SUM($F$28:$F433)</f>
        <v>#VALUE!</v>
      </c>
      <c r="I433" s="418" t="e">
        <f t="shared" si="50"/>
        <v>#VALUE!</v>
      </c>
    </row>
    <row r="434" spans="1:9">
      <c r="A434" s="82" t="e">
        <f t="shared" si="55"/>
        <v>#VALUE!</v>
      </c>
      <c r="B434" s="79" t="e">
        <f t="shared" si="49"/>
        <v>#VALUE!</v>
      </c>
      <c r="C434" s="83" t="e">
        <f t="shared" si="51"/>
        <v>#VALUE!</v>
      </c>
      <c r="D434" s="83" t="e">
        <f t="shared" si="56"/>
        <v>#VALUE!</v>
      </c>
      <c r="E434" s="83" t="e">
        <f t="shared" si="52"/>
        <v>#VALUE!</v>
      </c>
      <c r="F434" s="83" t="e">
        <f t="shared" si="53"/>
        <v>#VALUE!</v>
      </c>
      <c r="G434" s="83" t="e">
        <f t="shared" si="54"/>
        <v>#VALUE!</v>
      </c>
      <c r="H434" s="83" t="e">
        <f>SUM($F$28:$F434)</f>
        <v>#VALUE!</v>
      </c>
      <c r="I434" s="418" t="e">
        <f t="shared" si="50"/>
        <v>#VALUE!</v>
      </c>
    </row>
    <row r="435" spans="1:9">
      <c r="A435" s="82" t="e">
        <f t="shared" si="55"/>
        <v>#VALUE!</v>
      </c>
      <c r="B435" s="79" t="e">
        <f t="shared" si="49"/>
        <v>#VALUE!</v>
      </c>
      <c r="C435" s="83" t="e">
        <f t="shared" si="51"/>
        <v>#VALUE!</v>
      </c>
      <c r="D435" s="83" t="e">
        <f t="shared" si="56"/>
        <v>#VALUE!</v>
      </c>
      <c r="E435" s="83" t="e">
        <f t="shared" si="52"/>
        <v>#VALUE!</v>
      </c>
      <c r="F435" s="83" t="e">
        <f t="shared" si="53"/>
        <v>#VALUE!</v>
      </c>
      <c r="G435" s="83" t="e">
        <f t="shared" si="54"/>
        <v>#VALUE!</v>
      </c>
      <c r="H435" s="83" t="e">
        <f>SUM($F$28:$F435)</f>
        <v>#VALUE!</v>
      </c>
      <c r="I435" s="418" t="e">
        <f t="shared" si="50"/>
        <v>#VALUE!</v>
      </c>
    </row>
    <row r="436" spans="1:9">
      <c r="A436" s="82" t="e">
        <f t="shared" si="55"/>
        <v>#VALUE!</v>
      </c>
      <c r="B436" s="79" t="e">
        <f t="shared" si="49"/>
        <v>#VALUE!</v>
      </c>
      <c r="C436" s="83" t="e">
        <f t="shared" si="51"/>
        <v>#VALUE!</v>
      </c>
      <c r="D436" s="83" t="e">
        <f t="shared" si="56"/>
        <v>#VALUE!</v>
      </c>
      <c r="E436" s="83" t="e">
        <f t="shared" si="52"/>
        <v>#VALUE!</v>
      </c>
      <c r="F436" s="83" t="e">
        <f t="shared" si="53"/>
        <v>#VALUE!</v>
      </c>
      <c r="G436" s="83" t="e">
        <f t="shared" si="54"/>
        <v>#VALUE!</v>
      </c>
      <c r="H436" s="83" t="e">
        <f>SUM($F$28:$F436)</f>
        <v>#VALUE!</v>
      </c>
      <c r="I436" s="418" t="e">
        <f t="shared" si="50"/>
        <v>#VALUE!</v>
      </c>
    </row>
    <row r="437" spans="1:9">
      <c r="A437" s="82" t="e">
        <f t="shared" si="55"/>
        <v>#VALUE!</v>
      </c>
      <c r="B437" s="79" t="e">
        <f t="shared" si="49"/>
        <v>#VALUE!</v>
      </c>
      <c r="C437" s="83" t="e">
        <f t="shared" si="51"/>
        <v>#VALUE!</v>
      </c>
      <c r="D437" s="83" t="e">
        <f t="shared" si="56"/>
        <v>#VALUE!</v>
      </c>
      <c r="E437" s="83" t="e">
        <f t="shared" si="52"/>
        <v>#VALUE!</v>
      </c>
      <c r="F437" s="83" t="e">
        <f t="shared" si="53"/>
        <v>#VALUE!</v>
      </c>
      <c r="G437" s="83" t="e">
        <f t="shared" si="54"/>
        <v>#VALUE!</v>
      </c>
      <c r="H437" s="83" t="e">
        <f>SUM($F$28:$F437)</f>
        <v>#VALUE!</v>
      </c>
      <c r="I437" s="418" t="e">
        <f t="shared" si="50"/>
        <v>#VALUE!</v>
      </c>
    </row>
    <row r="438" spans="1:9">
      <c r="A438" s="82" t="e">
        <f t="shared" si="55"/>
        <v>#VALUE!</v>
      </c>
      <c r="B438" s="79" t="e">
        <f t="shared" si="49"/>
        <v>#VALUE!</v>
      </c>
      <c r="C438" s="83" t="e">
        <f t="shared" si="51"/>
        <v>#VALUE!</v>
      </c>
      <c r="D438" s="83" t="e">
        <f t="shared" si="56"/>
        <v>#VALUE!</v>
      </c>
      <c r="E438" s="83" t="e">
        <f t="shared" si="52"/>
        <v>#VALUE!</v>
      </c>
      <c r="F438" s="83" t="e">
        <f t="shared" si="53"/>
        <v>#VALUE!</v>
      </c>
      <c r="G438" s="83" t="e">
        <f t="shared" si="54"/>
        <v>#VALUE!</v>
      </c>
      <c r="H438" s="83" t="e">
        <f>SUM($F$28:$F438)</f>
        <v>#VALUE!</v>
      </c>
      <c r="I438" s="418" t="e">
        <f t="shared" si="50"/>
        <v>#VALUE!</v>
      </c>
    </row>
    <row r="439" spans="1:9">
      <c r="A439" s="82" t="e">
        <f t="shared" si="55"/>
        <v>#VALUE!</v>
      </c>
      <c r="B439" s="79" t="e">
        <f t="shared" si="49"/>
        <v>#VALUE!</v>
      </c>
      <c r="C439" s="83" t="e">
        <f t="shared" si="51"/>
        <v>#VALUE!</v>
      </c>
      <c r="D439" s="83" t="e">
        <f t="shared" si="56"/>
        <v>#VALUE!</v>
      </c>
      <c r="E439" s="83" t="e">
        <f t="shared" si="52"/>
        <v>#VALUE!</v>
      </c>
      <c r="F439" s="83" t="e">
        <f t="shared" si="53"/>
        <v>#VALUE!</v>
      </c>
      <c r="G439" s="83" t="e">
        <f t="shared" si="54"/>
        <v>#VALUE!</v>
      </c>
      <c r="H439" s="83" t="e">
        <f>SUM($F$28:$F439)</f>
        <v>#VALUE!</v>
      </c>
      <c r="I439" s="418" t="e">
        <f t="shared" si="50"/>
        <v>#VALUE!</v>
      </c>
    </row>
    <row r="440" spans="1:9">
      <c r="A440" s="82" t="e">
        <f t="shared" si="55"/>
        <v>#VALUE!</v>
      </c>
      <c r="B440" s="79" t="e">
        <f t="shared" si="49"/>
        <v>#VALUE!</v>
      </c>
      <c r="C440" s="83" t="e">
        <f t="shared" si="51"/>
        <v>#VALUE!</v>
      </c>
      <c r="D440" s="83" t="e">
        <f t="shared" si="56"/>
        <v>#VALUE!</v>
      </c>
      <c r="E440" s="83" t="e">
        <f t="shared" si="52"/>
        <v>#VALUE!</v>
      </c>
      <c r="F440" s="83" t="e">
        <f t="shared" si="53"/>
        <v>#VALUE!</v>
      </c>
      <c r="G440" s="83" t="e">
        <f t="shared" si="54"/>
        <v>#VALUE!</v>
      </c>
      <c r="H440" s="83" t="e">
        <f>SUM($F$28:$F440)</f>
        <v>#VALUE!</v>
      </c>
      <c r="I440" s="418" t="e">
        <f t="shared" si="50"/>
        <v>#VALUE!</v>
      </c>
    </row>
    <row r="441" spans="1:9">
      <c r="A441" s="82" t="e">
        <f t="shared" si="55"/>
        <v>#VALUE!</v>
      </c>
      <c r="B441" s="79" t="e">
        <f t="shared" si="49"/>
        <v>#VALUE!</v>
      </c>
      <c r="C441" s="83" t="e">
        <f t="shared" si="51"/>
        <v>#VALUE!</v>
      </c>
      <c r="D441" s="83" t="e">
        <f t="shared" si="56"/>
        <v>#VALUE!</v>
      </c>
      <c r="E441" s="83" t="e">
        <f t="shared" si="52"/>
        <v>#VALUE!</v>
      </c>
      <c r="F441" s="83" t="e">
        <f t="shared" si="53"/>
        <v>#VALUE!</v>
      </c>
      <c r="G441" s="83" t="e">
        <f t="shared" si="54"/>
        <v>#VALUE!</v>
      </c>
      <c r="H441" s="83" t="e">
        <f>SUM($F$28:$F441)</f>
        <v>#VALUE!</v>
      </c>
      <c r="I441" s="418" t="e">
        <f t="shared" si="50"/>
        <v>#VALUE!</v>
      </c>
    </row>
    <row r="442" spans="1:9">
      <c r="A442" s="82" t="e">
        <f t="shared" si="55"/>
        <v>#VALUE!</v>
      </c>
      <c r="B442" s="79" t="e">
        <f t="shared" si="49"/>
        <v>#VALUE!</v>
      </c>
      <c r="C442" s="83" t="e">
        <f t="shared" si="51"/>
        <v>#VALUE!</v>
      </c>
      <c r="D442" s="83" t="e">
        <f t="shared" si="56"/>
        <v>#VALUE!</v>
      </c>
      <c r="E442" s="83" t="e">
        <f t="shared" si="52"/>
        <v>#VALUE!</v>
      </c>
      <c r="F442" s="83" t="e">
        <f t="shared" si="53"/>
        <v>#VALUE!</v>
      </c>
      <c r="G442" s="83" t="e">
        <f t="shared" si="54"/>
        <v>#VALUE!</v>
      </c>
      <c r="H442" s="83" t="e">
        <f>SUM($F$28:$F442)</f>
        <v>#VALUE!</v>
      </c>
      <c r="I442" s="418" t="e">
        <f t="shared" si="50"/>
        <v>#VALUE!</v>
      </c>
    </row>
    <row r="443" spans="1:9">
      <c r="A443" s="82" t="e">
        <f t="shared" si="55"/>
        <v>#VALUE!</v>
      </c>
      <c r="B443" s="79" t="e">
        <f t="shared" si="49"/>
        <v>#VALUE!</v>
      </c>
      <c r="C443" s="83" t="e">
        <f t="shared" si="51"/>
        <v>#VALUE!</v>
      </c>
      <c r="D443" s="83" t="e">
        <f t="shared" si="56"/>
        <v>#VALUE!</v>
      </c>
      <c r="E443" s="83" t="e">
        <f t="shared" si="52"/>
        <v>#VALUE!</v>
      </c>
      <c r="F443" s="83" t="e">
        <f t="shared" si="53"/>
        <v>#VALUE!</v>
      </c>
      <c r="G443" s="83" t="e">
        <f t="shared" si="54"/>
        <v>#VALUE!</v>
      </c>
      <c r="H443" s="83" t="e">
        <f>SUM($F$28:$F443)</f>
        <v>#VALUE!</v>
      </c>
      <c r="I443" s="418" t="e">
        <f t="shared" si="50"/>
        <v>#VALUE!</v>
      </c>
    </row>
    <row r="444" spans="1:9">
      <c r="A444" s="82" t="e">
        <f t="shared" si="55"/>
        <v>#VALUE!</v>
      </c>
      <c r="B444" s="79" t="e">
        <f t="shared" si="49"/>
        <v>#VALUE!</v>
      </c>
      <c r="C444" s="83" t="e">
        <f t="shared" si="51"/>
        <v>#VALUE!</v>
      </c>
      <c r="D444" s="83" t="e">
        <f t="shared" si="56"/>
        <v>#VALUE!</v>
      </c>
      <c r="E444" s="83" t="e">
        <f t="shared" si="52"/>
        <v>#VALUE!</v>
      </c>
      <c r="F444" s="83" t="e">
        <f t="shared" si="53"/>
        <v>#VALUE!</v>
      </c>
      <c r="G444" s="83" t="e">
        <f t="shared" si="54"/>
        <v>#VALUE!</v>
      </c>
      <c r="H444" s="83" t="e">
        <f>SUM($F$28:$F444)</f>
        <v>#VALUE!</v>
      </c>
      <c r="I444" s="418" t="e">
        <f t="shared" si="50"/>
        <v>#VALUE!</v>
      </c>
    </row>
    <row r="445" spans="1:9">
      <c r="A445" s="82" t="e">
        <f t="shared" si="55"/>
        <v>#VALUE!</v>
      </c>
      <c r="B445" s="79" t="e">
        <f t="shared" si="49"/>
        <v>#VALUE!</v>
      </c>
      <c r="C445" s="83" t="e">
        <f t="shared" si="51"/>
        <v>#VALUE!</v>
      </c>
      <c r="D445" s="83" t="e">
        <f t="shared" si="56"/>
        <v>#VALUE!</v>
      </c>
      <c r="E445" s="83" t="e">
        <f t="shared" si="52"/>
        <v>#VALUE!</v>
      </c>
      <c r="F445" s="83" t="e">
        <f t="shared" si="53"/>
        <v>#VALUE!</v>
      </c>
      <c r="G445" s="83" t="e">
        <f t="shared" si="54"/>
        <v>#VALUE!</v>
      </c>
      <c r="H445" s="83" t="e">
        <f>SUM($F$28:$F445)</f>
        <v>#VALUE!</v>
      </c>
      <c r="I445" s="418" t="e">
        <f t="shared" si="50"/>
        <v>#VALUE!</v>
      </c>
    </row>
    <row r="446" spans="1:9">
      <c r="A446" s="82" t="e">
        <f t="shared" si="55"/>
        <v>#VALUE!</v>
      </c>
      <c r="B446" s="79" t="e">
        <f t="shared" si="49"/>
        <v>#VALUE!</v>
      </c>
      <c r="C446" s="83" t="e">
        <f t="shared" si="51"/>
        <v>#VALUE!</v>
      </c>
      <c r="D446" s="83" t="e">
        <f t="shared" si="56"/>
        <v>#VALUE!</v>
      </c>
      <c r="E446" s="83" t="e">
        <f t="shared" si="52"/>
        <v>#VALUE!</v>
      </c>
      <c r="F446" s="83" t="e">
        <f t="shared" si="53"/>
        <v>#VALUE!</v>
      </c>
      <c r="G446" s="83" t="e">
        <f t="shared" si="54"/>
        <v>#VALUE!</v>
      </c>
      <c r="H446" s="83" t="e">
        <f>SUM($F$28:$F446)</f>
        <v>#VALUE!</v>
      </c>
      <c r="I446" s="418" t="e">
        <f t="shared" si="50"/>
        <v>#VALUE!</v>
      </c>
    </row>
    <row r="447" spans="1:9">
      <c r="A447" s="82" t="e">
        <f t="shared" si="55"/>
        <v>#VALUE!</v>
      </c>
      <c r="B447" s="79" t="e">
        <f t="shared" si="49"/>
        <v>#VALUE!</v>
      </c>
      <c r="C447" s="83" t="e">
        <f t="shared" si="51"/>
        <v>#VALUE!</v>
      </c>
      <c r="D447" s="83" t="e">
        <f t="shared" si="56"/>
        <v>#VALUE!</v>
      </c>
      <c r="E447" s="83" t="e">
        <f t="shared" si="52"/>
        <v>#VALUE!</v>
      </c>
      <c r="F447" s="83" t="e">
        <f t="shared" si="53"/>
        <v>#VALUE!</v>
      </c>
      <c r="G447" s="83" t="e">
        <f t="shared" si="54"/>
        <v>#VALUE!</v>
      </c>
      <c r="H447" s="83" t="e">
        <f>SUM($F$28:$F447)</f>
        <v>#VALUE!</v>
      </c>
      <c r="I447" s="418" t="e">
        <f t="shared" si="50"/>
        <v>#VALUE!</v>
      </c>
    </row>
    <row r="448" spans="1:9">
      <c r="A448" s="82" t="e">
        <f t="shared" si="55"/>
        <v>#VALUE!</v>
      </c>
      <c r="B448" s="79" t="e">
        <f t="shared" si="49"/>
        <v>#VALUE!</v>
      </c>
      <c r="C448" s="83" t="e">
        <f t="shared" si="51"/>
        <v>#VALUE!</v>
      </c>
      <c r="D448" s="83" t="e">
        <f t="shared" si="56"/>
        <v>#VALUE!</v>
      </c>
      <c r="E448" s="83" t="e">
        <f t="shared" si="52"/>
        <v>#VALUE!</v>
      </c>
      <c r="F448" s="83" t="e">
        <f t="shared" si="53"/>
        <v>#VALUE!</v>
      </c>
      <c r="G448" s="83" t="e">
        <f t="shared" si="54"/>
        <v>#VALUE!</v>
      </c>
      <c r="H448" s="83" t="e">
        <f>SUM($F$28:$F448)</f>
        <v>#VALUE!</v>
      </c>
      <c r="I448" s="418" t="e">
        <f t="shared" si="50"/>
        <v>#VALUE!</v>
      </c>
    </row>
    <row r="449" spans="1:9">
      <c r="A449" s="82" t="e">
        <f t="shared" si="55"/>
        <v>#VALUE!</v>
      </c>
      <c r="B449" s="79" t="e">
        <f t="shared" si="49"/>
        <v>#VALUE!</v>
      </c>
      <c r="C449" s="83" t="e">
        <f t="shared" si="51"/>
        <v>#VALUE!</v>
      </c>
      <c r="D449" s="83" t="e">
        <f t="shared" si="56"/>
        <v>#VALUE!</v>
      </c>
      <c r="E449" s="83" t="e">
        <f t="shared" si="52"/>
        <v>#VALUE!</v>
      </c>
      <c r="F449" s="83" t="e">
        <f t="shared" si="53"/>
        <v>#VALUE!</v>
      </c>
      <c r="G449" s="83" t="e">
        <f t="shared" si="54"/>
        <v>#VALUE!</v>
      </c>
      <c r="H449" s="83" t="e">
        <f>SUM($F$28:$F449)</f>
        <v>#VALUE!</v>
      </c>
      <c r="I449" s="418" t="e">
        <f t="shared" si="50"/>
        <v>#VALUE!</v>
      </c>
    </row>
    <row r="450" spans="1:9">
      <c r="A450" s="82" t="e">
        <f t="shared" si="55"/>
        <v>#VALUE!</v>
      </c>
      <c r="B450" s="79" t="e">
        <f t="shared" si="49"/>
        <v>#VALUE!</v>
      </c>
      <c r="C450" s="83" t="e">
        <f t="shared" si="51"/>
        <v>#VALUE!</v>
      </c>
      <c r="D450" s="83" t="e">
        <f t="shared" si="56"/>
        <v>#VALUE!</v>
      </c>
      <c r="E450" s="83" t="e">
        <f t="shared" si="52"/>
        <v>#VALUE!</v>
      </c>
      <c r="F450" s="83" t="e">
        <f t="shared" si="53"/>
        <v>#VALUE!</v>
      </c>
      <c r="G450" s="83" t="e">
        <f t="shared" si="54"/>
        <v>#VALUE!</v>
      </c>
      <c r="H450" s="83" t="e">
        <f>SUM($F$28:$F450)</f>
        <v>#VALUE!</v>
      </c>
      <c r="I450" s="418" t="e">
        <f t="shared" si="50"/>
        <v>#VALUE!</v>
      </c>
    </row>
    <row r="451" spans="1:9">
      <c r="A451" s="82" t="e">
        <f t="shared" si="55"/>
        <v>#VALUE!</v>
      </c>
      <c r="B451" s="79" t="e">
        <f t="shared" si="49"/>
        <v>#VALUE!</v>
      </c>
      <c r="C451" s="83" t="e">
        <f t="shared" si="51"/>
        <v>#VALUE!</v>
      </c>
      <c r="D451" s="83" t="e">
        <f t="shared" si="56"/>
        <v>#VALUE!</v>
      </c>
      <c r="E451" s="83" t="e">
        <f t="shared" si="52"/>
        <v>#VALUE!</v>
      </c>
      <c r="F451" s="83" t="e">
        <f t="shared" si="53"/>
        <v>#VALUE!</v>
      </c>
      <c r="G451" s="83" t="e">
        <f t="shared" si="54"/>
        <v>#VALUE!</v>
      </c>
      <c r="H451" s="83" t="e">
        <f>SUM($F$28:$F451)</f>
        <v>#VALUE!</v>
      </c>
      <c r="I451" s="418" t="e">
        <f t="shared" si="50"/>
        <v>#VALUE!</v>
      </c>
    </row>
    <row r="452" spans="1:9">
      <c r="A452" s="82" t="e">
        <f t="shared" si="55"/>
        <v>#VALUE!</v>
      </c>
      <c r="B452" s="79" t="e">
        <f t="shared" si="49"/>
        <v>#VALUE!</v>
      </c>
      <c r="C452" s="83" t="e">
        <f t="shared" si="51"/>
        <v>#VALUE!</v>
      </c>
      <c r="D452" s="83" t="e">
        <f t="shared" si="56"/>
        <v>#VALUE!</v>
      </c>
      <c r="E452" s="83" t="e">
        <f t="shared" si="52"/>
        <v>#VALUE!</v>
      </c>
      <c r="F452" s="83" t="e">
        <f t="shared" si="53"/>
        <v>#VALUE!</v>
      </c>
      <c r="G452" s="83" t="e">
        <f t="shared" si="54"/>
        <v>#VALUE!</v>
      </c>
      <c r="H452" s="83" t="e">
        <f>SUM($F$28:$F452)</f>
        <v>#VALUE!</v>
      </c>
      <c r="I452" s="418" t="e">
        <f t="shared" si="50"/>
        <v>#VALUE!</v>
      </c>
    </row>
    <row r="453" spans="1:9">
      <c r="A453" s="82" t="e">
        <f t="shared" si="55"/>
        <v>#VALUE!</v>
      </c>
      <c r="B453" s="79" t="e">
        <f t="shared" si="49"/>
        <v>#VALUE!</v>
      </c>
      <c r="C453" s="83" t="e">
        <f t="shared" si="51"/>
        <v>#VALUE!</v>
      </c>
      <c r="D453" s="83" t="e">
        <f t="shared" si="56"/>
        <v>#VALUE!</v>
      </c>
      <c r="E453" s="83" t="e">
        <f t="shared" si="52"/>
        <v>#VALUE!</v>
      </c>
      <c r="F453" s="83" t="e">
        <f t="shared" si="53"/>
        <v>#VALUE!</v>
      </c>
      <c r="G453" s="83" t="e">
        <f t="shared" si="54"/>
        <v>#VALUE!</v>
      </c>
      <c r="H453" s="83" t="e">
        <f>SUM($F$28:$F453)</f>
        <v>#VALUE!</v>
      </c>
      <c r="I453" s="418" t="e">
        <f t="shared" si="50"/>
        <v>#VALUE!</v>
      </c>
    </row>
    <row r="454" spans="1:9">
      <c r="A454" s="82" t="e">
        <f t="shared" si="55"/>
        <v>#VALUE!</v>
      </c>
      <c r="B454" s="79" t="e">
        <f t="shared" si="49"/>
        <v>#VALUE!</v>
      </c>
      <c r="C454" s="83" t="e">
        <f t="shared" si="51"/>
        <v>#VALUE!</v>
      </c>
      <c r="D454" s="83" t="e">
        <f t="shared" si="56"/>
        <v>#VALUE!</v>
      </c>
      <c r="E454" s="83" t="e">
        <f t="shared" si="52"/>
        <v>#VALUE!</v>
      </c>
      <c r="F454" s="83" t="e">
        <f t="shared" si="53"/>
        <v>#VALUE!</v>
      </c>
      <c r="G454" s="83" t="e">
        <f t="shared" si="54"/>
        <v>#VALUE!</v>
      </c>
      <c r="H454" s="83" t="e">
        <f>SUM($F$28:$F454)</f>
        <v>#VALUE!</v>
      </c>
      <c r="I454" s="418" t="e">
        <f t="shared" si="50"/>
        <v>#VALUE!</v>
      </c>
    </row>
    <row r="455" spans="1:9">
      <c r="A455" s="82" t="e">
        <f t="shared" si="55"/>
        <v>#VALUE!</v>
      </c>
      <c r="B455" s="79" t="e">
        <f t="shared" si="49"/>
        <v>#VALUE!</v>
      </c>
      <c r="C455" s="83" t="e">
        <f t="shared" si="51"/>
        <v>#VALUE!</v>
      </c>
      <c r="D455" s="83" t="e">
        <f t="shared" si="56"/>
        <v>#VALUE!</v>
      </c>
      <c r="E455" s="83" t="e">
        <f t="shared" si="52"/>
        <v>#VALUE!</v>
      </c>
      <c r="F455" s="83" t="e">
        <f t="shared" si="53"/>
        <v>#VALUE!</v>
      </c>
      <c r="G455" s="83" t="e">
        <f t="shared" si="54"/>
        <v>#VALUE!</v>
      </c>
      <c r="H455" s="83" t="e">
        <f>SUM($F$28:$F455)</f>
        <v>#VALUE!</v>
      </c>
      <c r="I455" s="418" t="e">
        <f t="shared" si="50"/>
        <v>#VALUE!</v>
      </c>
    </row>
    <row r="456" spans="1:9">
      <c r="A456" s="82" t="e">
        <f t="shared" si="55"/>
        <v>#VALUE!</v>
      </c>
      <c r="B456" s="79" t="e">
        <f t="shared" si="49"/>
        <v>#VALUE!</v>
      </c>
      <c r="C456" s="83" t="e">
        <f t="shared" si="51"/>
        <v>#VALUE!</v>
      </c>
      <c r="D456" s="83" t="e">
        <f t="shared" si="56"/>
        <v>#VALUE!</v>
      </c>
      <c r="E456" s="83" t="e">
        <f t="shared" si="52"/>
        <v>#VALUE!</v>
      </c>
      <c r="F456" s="83" t="e">
        <f t="shared" si="53"/>
        <v>#VALUE!</v>
      </c>
      <c r="G456" s="83" t="e">
        <f t="shared" si="54"/>
        <v>#VALUE!</v>
      </c>
      <c r="H456" s="83" t="e">
        <f>SUM($F$28:$F456)</f>
        <v>#VALUE!</v>
      </c>
      <c r="I456" s="418" t="e">
        <f t="shared" si="50"/>
        <v>#VALUE!</v>
      </c>
    </row>
    <row r="457" spans="1:9">
      <c r="A457" s="82" t="e">
        <f t="shared" si="55"/>
        <v>#VALUE!</v>
      </c>
      <c r="B457" s="79" t="e">
        <f t="shared" si="49"/>
        <v>#VALUE!</v>
      </c>
      <c r="C457" s="83" t="e">
        <f t="shared" si="51"/>
        <v>#VALUE!</v>
      </c>
      <c r="D457" s="83" t="e">
        <f t="shared" si="56"/>
        <v>#VALUE!</v>
      </c>
      <c r="E457" s="83" t="e">
        <f t="shared" si="52"/>
        <v>#VALUE!</v>
      </c>
      <c r="F457" s="83" t="e">
        <f t="shared" si="53"/>
        <v>#VALUE!</v>
      </c>
      <c r="G457" s="83" t="e">
        <f t="shared" si="54"/>
        <v>#VALUE!</v>
      </c>
      <c r="H457" s="83" t="e">
        <f>SUM($F$28:$F457)</f>
        <v>#VALUE!</v>
      </c>
      <c r="I457" s="418" t="e">
        <f t="shared" si="50"/>
        <v>#VALUE!</v>
      </c>
    </row>
    <row r="458" spans="1:9">
      <c r="A458" s="82" t="e">
        <f t="shared" si="55"/>
        <v>#VALUE!</v>
      </c>
      <c r="B458" s="79" t="e">
        <f t="shared" si="49"/>
        <v>#VALUE!</v>
      </c>
      <c r="C458" s="83" t="e">
        <f t="shared" si="51"/>
        <v>#VALUE!</v>
      </c>
      <c r="D458" s="83" t="e">
        <f t="shared" si="56"/>
        <v>#VALUE!</v>
      </c>
      <c r="E458" s="83" t="e">
        <f t="shared" si="52"/>
        <v>#VALUE!</v>
      </c>
      <c r="F458" s="83" t="e">
        <f t="shared" si="53"/>
        <v>#VALUE!</v>
      </c>
      <c r="G458" s="83" t="e">
        <f t="shared" si="54"/>
        <v>#VALUE!</v>
      </c>
      <c r="H458" s="83" t="e">
        <f>SUM($F$28:$F458)</f>
        <v>#VALUE!</v>
      </c>
      <c r="I458" s="418" t="e">
        <f t="shared" si="50"/>
        <v>#VALUE!</v>
      </c>
    </row>
    <row r="459" spans="1:9">
      <c r="A459" s="82" t="e">
        <f t="shared" si="55"/>
        <v>#VALUE!</v>
      </c>
      <c r="B459" s="79" t="e">
        <f t="shared" si="49"/>
        <v>#VALUE!</v>
      </c>
      <c r="C459" s="83" t="e">
        <f t="shared" si="51"/>
        <v>#VALUE!</v>
      </c>
      <c r="D459" s="83" t="e">
        <f t="shared" si="56"/>
        <v>#VALUE!</v>
      </c>
      <c r="E459" s="83" t="e">
        <f t="shared" si="52"/>
        <v>#VALUE!</v>
      </c>
      <c r="F459" s="83" t="e">
        <f t="shared" si="53"/>
        <v>#VALUE!</v>
      </c>
      <c r="G459" s="83" t="e">
        <f t="shared" si="54"/>
        <v>#VALUE!</v>
      </c>
      <c r="H459" s="83" t="e">
        <f>SUM($F$28:$F459)</f>
        <v>#VALUE!</v>
      </c>
      <c r="I459" s="418" t="e">
        <f t="shared" si="50"/>
        <v>#VALUE!</v>
      </c>
    </row>
    <row r="460" spans="1:9">
      <c r="A460" s="82" t="e">
        <f t="shared" si="55"/>
        <v>#VALUE!</v>
      </c>
      <c r="B460" s="79" t="e">
        <f t="shared" si="49"/>
        <v>#VALUE!</v>
      </c>
      <c r="C460" s="83" t="e">
        <f t="shared" si="51"/>
        <v>#VALUE!</v>
      </c>
      <c r="D460" s="83" t="e">
        <f t="shared" si="56"/>
        <v>#VALUE!</v>
      </c>
      <c r="E460" s="83" t="e">
        <f t="shared" si="52"/>
        <v>#VALUE!</v>
      </c>
      <c r="F460" s="83" t="e">
        <f t="shared" si="53"/>
        <v>#VALUE!</v>
      </c>
      <c r="G460" s="83" t="e">
        <f t="shared" si="54"/>
        <v>#VALUE!</v>
      </c>
      <c r="H460" s="83" t="e">
        <f>SUM($F$28:$F460)</f>
        <v>#VALUE!</v>
      </c>
      <c r="I460" s="418" t="e">
        <f t="shared" si="50"/>
        <v>#VALUE!</v>
      </c>
    </row>
    <row r="461" spans="1:9">
      <c r="A461" s="82" t="e">
        <f t="shared" si="55"/>
        <v>#VALUE!</v>
      </c>
      <c r="B461" s="79" t="e">
        <f t="shared" si="49"/>
        <v>#VALUE!</v>
      </c>
      <c r="C461" s="83" t="e">
        <f t="shared" si="51"/>
        <v>#VALUE!</v>
      </c>
      <c r="D461" s="83" t="e">
        <f t="shared" si="56"/>
        <v>#VALUE!</v>
      </c>
      <c r="E461" s="83" t="e">
        <f t="shared" si="52"/>
        <v>#VALUE!</v>
      </c>
      <c r="F461" s="83" t="e">
        <f t="shared" si="53"/>
        <v>#VALUE!</v>
      </c>
      <c r="G461" s="83" t="e">
        <f t="shared" si="54"/>
        <v>#VALUE!</v>
      </c>
      <c r="H461" s="83" t="e">
        <f>SUM($F$28:$F461)</f>
        <v>#VALUE!</v>
      </c>
      <c r="I461" s="418" t="e">
        <f t="shared" si="50"/>
        <v>#VALUE!</v>
      </c>
    </row>
    <row r="462" spans="1:9">
      <c r="A462" s="82" t="e">
        <f t="shared" si="55"/>
        <v>#VALUE!</v>
      </c>
      <c r="B462" s="79" t="e">
        <f t="shared" si="49"/>
        <v>#VALUE!</v>
      </c>
      <c r="C462" s="83" t="e">
        <f t="shared" si="51"/>
        <v>#VALUE!</v>
      </c>
      <c r="D462" s="83" t="e">
        <f t="shared" si="56"/>
        <v>#VALUE!</v>
      </c>
      <c r="E462" s="83" t="e">
        <f t="shared" si="52"/>
        <v>#VALUE!</v>
      </c>
      <c r="F462" s="83" t="e">
        <f t="shared" si="53"/>
        <v>#VALUE!</v>
      </c>
      <c r="G462" s="83" t="e">
        <f t="shared" si="54"/>
        <v>#VALUE!</v>
      </c>
      <c r="H462" s="83" t="e">
        <f>SUM($F$28:$F462)</f>
        <v>#VALUE!</v>
      </c>
      <c r="I462" s="418" t="e">
        <f t="shared" si="50"/>
        <v>#VALUE!</v>
      </c>
    </row>
    <row r="463" spans="1:9">
      <c r="A463" s="82" t="e">
        <f t="shared" si="55"/>
        <v>#VALUE!</v>
      </c>
      <c r="B463" s="79" t="e">
        <f t="shared" si="49"/>
        <v>#VALUE!</v>
      </c>
      <c r="C463" s="83" t="e">
        <f t="shared" si="51"/>
        <v>#VALUE!</v>
      </c>
      <c r="D463" s="83" t="e">
        <f t="shared" si="56"/>
        <v>#VALUE!</v>
      </c>
      <c r="E463" s="83" t="e">
        <f t="shared" si="52"/>
        <v>#VALUE!</v>
      </c>
      <c r="F463" s="83" t="e">
        <f t="shared" si="53"/>
        <v>#VALUE!</v>
      </c>
      <c r="G463" s="83" t="e">
        <f t="shared" si="54"/>
        <v>#VALUE!</v>
      </c>
      <c r="H463" s="83" t="e">
        <f>SUM($F$28:$F463)</f>
        <v>#VALUE!</v>
      </c>
      <c r="I463" s="418" t="e">
        <f t="shared" si="50"/>
        <v>#VALUE!</v>
      </c>
    </row>
    <row r="464" spans="1:9">
      <c r="A464" s="82" t="e">
        <f t="shared" si="55"/>
        <v>#VALUE!</v>
      </c>
      <c r="B464" s="79" t="e">
        <f t="shared" si="49"/>
        <v>#VALUE!</v>
      </c>
      <c r="C464" s="83" t="e">
        <f t="shared" si="51"/>
        <v>#VALUE!</v>
      </c>
      <c r="D464" s="83" t="e">
        <f t="shared" si="56"/>
        <v>#VALUE!</v>
      </c>
      <c r="E464" s="83" t="e">
        <f t="shared" si="52"/>
        <v>#VALUE!</v>
      </c>
      <c r="F464" s="83" t="e">
        <f t="shared" si="53"/>
        <v>#VALUE!</v>
      </c>
      <c r="G464" s="83" t="e">
        <f t="shared" si="54"/>
        <v>#VALUE!</v>
      </c>
      <c r="H464" s="83" t="e">
        <f>SUM($F$28:$F464)</f>
        <v>#VALUE!</v>
      </c>
      <c r="I464" s="418" t="e">
        <f t="shared" si="50"/>
        <v>#VALUE!</v>
      </c>
    </row>
    <row r="465" spans="1:9">
      <c r="A465" s="82" t="e">
        <f t="shared" si="55"/>
        <v>#VALUE!</v>
      </c>
      <c r="B465" s="79" t="e">
        <f t="shared" si="49"/>
        <v>#VALUE!</v>
      </c>
      <c r="C465" s="83" t="e">
        <f t="shared" si="51"/>
        <v>#VALUE!</v>
      </c>
      <c r="D465" s="83" t="e">
        <f t="shared" si="56"/>
        <v>#VALUE!</v>
      </c>
      <c r="E465" s="83" t="e">
        <f t="shared" si="52"/>
        <v>#VALUE!</v>
      </c>
      <c r="F465" s="83" t="e">
        <f t="shared" si="53"/>
        <v>#VALUE!</v>
      </c>
      <c r="G465" s="83" t="e">
        <f t="shared" si="54"/>
        <v>#VALUE!</v>
      </c>
      <c r="H465" s="83" t="e">
        <f>SUM($F$28:$F465)</f>
        <v>#VALUE!</v>
      </c>
      <c r="I465" s="418" t="e">
        <f t="shared" si="50"/>
        <v>#VALUE!</v>
      </c>
    </row>
    <row r="466" spans="1:9">
      <c r="A466" s="82" t="e">
        <f t="shared" si="55"/>
        <v>#VALUE!</v>
      </c>
      <c r="B466" s="79" t="e">
        <f t="shared" si="49"/>
        <v>#VALUE!</v>
      </c>
      <c r="C466" s="83" t="e">
        <f t="shared" si="51"/>
        <v>#VALUE!</v>
      </c>
      <c r="D466" s="83" t="e">
        <f t="shared" si="56"/>
        <v>#VALUE!</v>
      </c>
      <c r="E466" s="83" t="e">
        <f t="shared" si="52"/>
        <v>#VALUE!</v>
      </c>
      <c r="F466" s="83" t="e">
        <f t="shared" si="53"/>
        <v>#VALUE!</v>
      </c>
      <c r="G466" s="83" t="e">
        <f t="shared" si="54"/>
        <v>#VALUE!</v>
      </c>
      <c r="H466" s="83" t="e">
        <f>SUM($F$28:$F466)</f>
        <v>#VALUE!</v>
      </c>
      <c r="I466" s="418" t="e">
        <f t="shared" si="50"/>
        <v>#VALUE!</v>
      </c>
    </row>
    <row r="467" spans="1:9">
      <c r="A467" s="82" t="e">
        <f t="shared" si="55"/>
        <v>#VALUE!</v>
      </c>
      <c r="B467" s="79" t="e">
        <f t="shared" si="49"/>
        <v>#VALUE!</v>
      </c>
      <c r="C467" s="83" t="e">
        <f t="shared" si="51"/>
        <v>#VALUE!</v>
      </c>
      <c r="D467" s="83" t="e">
        <f t="shared" si="56"/>
        <v>#VALUE!</v>
      </c>
      <c r="E467" s="83" t="e">
        <f t="shared" si="52"/>
        <v>#VALUE!</v>
      </c>
      <c r="F467" s="83" t="e">
        <f t="shared" si="53"/>
        <v>#VALUE!</v>
      </c>
      <c r="G467" s="83" t="e">
        <f t="shared" si="54"/>
        <v>#VALUE!</v>
      </c>
      <c r="H467" s="83" t="e">
        <f>SUM($F$28:$F467)</f>
        <v>#VALUE!</v>
      </c>
      <c r="I467" s="418" t="e">
        <f t="shared" si="50"/>
        <v>#VALUE!</v>
      </c>
    </row>
    <row r="468" spans="1:9">
      <c r="A468" s="82" t="e">
        <f t="shared" si="55"/>
        <v>#VALUE!</v>
      </c>
      <c r="B468" s="79" t="e">
        <f t="shared" si="49"/>
        <v>#VALUE!</v>
      </c>
      <c r="C468" s="83" t="e">
        <f t="shared" si="51"/>
        <v>#VALUE!</v>
      </c>
      <c r="D468" s="83" t="e">
        <f t="shared" si="56"/>
        <v>#VALUE!</v>
      </c>
      <c r="E468" s="83" t="e">
        <f t="shared" si="52"/>
        <v>#VALUE!</v>
      </c>
      <c r="F468" s="83" t="e">
        <f t="shared" si="53"/>
        <v>#VALUE!</v>
      </c>
      <c r="G468" s="83" t="e">
        <f t="shared" si="54"/>
        <v>#VALUE!</v>
      </c>
      <c r="H468" s="83" t="e">
        <f>SUM($F$28:$F468)</f>
        <v>#VALUE!</v>
      </c>
      <c r="I468" s="418" t="e">
        <f t="shared" si="50"/>
        <v>#VALUE!</v>
      </c>
    </row>
    <row r="469" spans="1:9">
      <c r="A469" s="82" t="e">
        <f t="shared" si="55"/>
        <v>#VALUE!</v>
      </c>
      <c r="B469" s="79" t="e">
        <f t="shared" si="49"/>
        <v>#VALUE!</v>
      </c>
      <c r="C469" s="83" t="e">
        <f t="shared" si="51"/>
        <v>#VALUE!</v>
      </c>
      <c r="D469" s="83" t="e">
        <f t="shared" si="56"/>
        <v>#VALUE!</v>
      </c>
      <c r="E469" s="83" t="e">
        <f t="shared" si="52"/>
        <v>#VALUE!</v>
      </c>
      <c r="F469" s="83" t="e">
        <f t="shared" si="53"/>
        <v>#VALUE!</v>
      </c>
      <c r="G469" s="83" t="e">
        <f t="shared" si="54"/>
        <v>#VALUE!</v>
      </c>
      <c r="H469" s="83" t="e">
        <f>SUM($F$28:$F469)</f>
        <v>#VALUE!</v>
      </c>
      <c r="I469" s="418" t="e">
        <f t="shared" si="50"/>
        <v>#VALUE!</v>
      </c>
    </row>
    <row r="470" spans="1:9">
      <c r="A470" s="82" t="e">
        <f t="shared" si="55"/>
        <v>#VALUE!</v>
      </c>
      <c r="B470" s="79" t="e">
        <f t="shared" si="49"/>
        <v>#VALUE!</v>
      </c>
      <c r="C470" s="83" t="e">
        <f t="shared" si="51"/>
        <v>#VALUE!</v>
      </c>
      <c r="D470" s="83" t="e">
        <f t="shared" si="56"/>
        <v>#VALUE!</v>
      </c>
      <c r="E470" s="83" t="e">
        <f t="shared" si="52"/>
        <v>#VALUE!</v>
      </c>
      <c r="F470" s="83" t="e">
        <f t="shared" si="53"/>
        <v>#VALUE!</v>
      </c>
      <c r="G470" s="83" t="e">
        <f t="shared" si="54"/>
        <v>#VALUE!</v>
      </c>
      <c r="H470" s="83" t="e">
        <f>SUM($F$28:$F470)</f>
        <v>#VALUE!</v>
      </c>
      <c r="I470" s="418" t="e">
        <f t="shared" si="50"/>
        <v>#VALUE!</v>
      </c>
    </row>
    <row r="471" spans="1:9">
      <c r="A471" s="82" t="e">
        <f t="shared" si="55"/>
        <v>#VALUE!</v>
      </c>
      <c r="B471" s="79" t="e">
        <f t="shared" si="49"/>
        <v>#VALUE!</v>
      </c>
      <c r="C471" s="83" t="e">
        <f t="shared" si="51"/>
        <v>#VALUE!</v>
      </c>
      <c r="D471" s="83" t="e">
        <f t="shared" si="56"/>
        <v>#VALUE!</v>
      </c>
      <c r="E471" s="83" t="e">
        <f t="shared" si="52"/>
        <v>#VALUE!</v>
      </c>
      <c r="F471" s="83" t="e">
        <f t="shared" si="53"/>
        <v>#VALUE!</v>
      </c>
      <c r="G471" s="83" t="e">
        <f t="shared" si="54"/>
        <v>#VALUE!</v>
      </c>
      <c r="H471" s="83" t="e">
        <f>SUM($F$28:$F471)</f>
        <v>#VALUE!</v>
      </c>
      <c r="I471" s="418" t="e">
        <f t="shared" si="50"/>
        <v>#VALUE!</v>
      </c>
    </row>
    <row r="472" spans="1:9">
      <c r="A472" s="82" t="e">
        <f t="shared" si="55"/>
        <v>#VALUE!</v>
      </c>
      <c r="B472" s="79" t="e">
        <f t="shared" si="49"/>
        <v>#VALUE!</v>
      </c>
      <c r="C472" s="83" t="e">
        <f t="shared" si="51"/>
        <v>#VALUE!</v>
      </c>
      <c r="D472" s="83" t="e">
        <f t="shared" si="56"/>
        <v>#VALUE!</v>
      </c>
      <c r="E472" s="83" t="e">
        <f t="shared" si="52"/>
        <v>#VALUE!</v>
      </c>
      <c r="F472" s="83" t="e">
        <f t="shared" si="53"/>
        <v>#VALUE!</v>
      </c>
      <c r="G472" s="83" t="e">
        <f t="shared" si="54"/>
        <v>#VALUE!</v>
      </c>
      <c r="H472" s="83" t="e">
        <f>SUM($F$28:$F472)</f>
        <v>#VALUE!</v>
      </c>
      <c r="I472" s="418" t="e">
        <f t="shared" si="50"/>
        <v>#VALUE!</v>
      </c>
    </row>
    <row r="473" spans="1:9">
      <c r="A473" s="82" t="e">
        <f t="shared" si="55"/>
        <v>#VALUE!</v>
      </c>
      <c r="B473" s="79" t="e">
        <f t="shared" si="49"/>
        <v>#VALUE!</v>
      </c>
      <c r="C473" s="83" t="e">
        <f t="shared" si="51"/>
        <v>#VALUE!</v>
      </c>
      <c r="D473" s="83" t="e">
        <f t="shared" si="56"/>
        <v>#VALUE!</v>
      </c>
      <c r="E473" s="83" t="e">
        <f t="shared" si="52"/>
        <v>#VALUE!</v>
      </c>
      <c r="F473" s="83" t="e">
        <f t="shared" si="53"/>
        <v>#VALUE!</v>
      </c>
      <c r="G473" s="83" t="e">
        <f t="shared" si="54"/>
        <v>#VALUE!</v>
      </c>
      <c r="H473" s="83" t="e">
        <f>SUM($F$28:$F473)</f>
        <v>#VALUE!</v>
      </c>
      <c r="I473" s="418" t="e">
        <f t="shared" si="50"/>
        <v>#VALUE!</v>
      </c>
    </row>
    <row r="474" spans="1:9">
      <c r="A474" s="82" t="e">
        <f t="shared" si="55"/>
        <v>#VALUE!</v>
      </c>
      <c r="B474" s="79" t="e">
        <f t="shared" si="49"/>
        <v>#VALUE!</v>
      </c>
      <c r="C474" s="83" t="e">
        <f t="shared" si="51"/>
        <v>#VALUE!</v>
      </c>
      <c r="D474" s="83" t="e">
        <f t="shared" si="56"/>
        <v>#VALUE!</v>
      </c>
      <c r="E474" s="83" t="e">
        <f t="shared" si="52"/>
        <v>#VALUE!</v>
      </c>
      <c r="F474" s="83" t="e">
        <f t="shared" si="53"/>
        <v>#VALUE!</v>
      </c>
      <c r="G474" s="83" t="e">
        <f t="shared" si="54"/>
        <v>#VALUE!</v>
      </c>
      <c r="H474" s="83" t="e">
        <f>SUM($F$28:$F474)</f>
        <v>#VALUE!</v>
      </c>
      <c r="I474" s="418" t="e">
        <f t="shared" si="50"/>
        <v>#VALUE!</v>
      </c>
    </row>
    <row r="475" spans="1:9">
      <c r="A475" s="82" t="e">
        <f t="shared" si="55"/>
        <v>#VALUE!</v>
      </c>
      <c r="B475" s="79" t="e">
        <f t="shared" si="49"/>
        <v>#VALUE!</v>
      </c>
      <c r="C475" s="83" t="e">
        <f t="shared" si="51"/>
        <v>#VALUE!</v>
      </c>
      <c r="D475" s="83" t="e">
        <f t="shared" si="56"/>
        <v>#VALUE!</v>
      </c>
      <c r="E475" s="83" t="e">
        <f t="shared" si="52"/>
        <v>#VALUE!</v>
      </c>
      <c r="F475" s="83" t="e">
        <f t="shared" si="53"/>
        <v>#VALUE!</v>
      </c>
      <c r="G475" s="83" t="e">
        <f t="shared" si="54"/>
        <v>#VALUE!</v>
      </c>
      <c r="H475" s="83" t="e">
        <f>SUM($F$28:$F475)</f>
        <v>#VALUE!</v>
      </c>
      <c r="I475" s="418" t="e">
        <f t="shared" si="50"/>
        <v>#VALUE!</v>
      </c>
    </row>
    <row r="476" spans="1:9">
      <c r="A476" s="82" t="e">
        <f t="shared" si="55"/>
        <v>#VALUE!</v>
      </c>
      <c r="B476" s="79" t="e">
        <f t="shared" ref="B476:B507" si="57">IF(Nbre_Pmt&lt;&gt;"",DATE(YEAR(Début_Prêt),MONTH(Début_Prêt)+(Nbre_Pmt)*12/Nbre_Pmt_Par_An,DAY(Début_Prêt)),"")</f>
        <v>#VALUE!</v>
      </c>
      <c r="C476" s="83" t="e">
        <f t="shared" si="51"/>
        <v>#VALUE!</v>
      </c>
      <c r="D476" s="83" t="e">
        <f t="shared" si="56"/>
        <v>#VALUE!</v>
      </c>
      <c r="E476" s="83" t="e">
        <f t="shared" si="52"/>
        <v>#VALUE!</v>
      </c>
      <c r="F476" s="83" t="e">
        <f t="shared" si="53"/>
        <v>#VALUE!</v>
      </c>
      <c r="G476" s="83" t="e">
        <f t="shared" si="54"/>
        <v>#VALUE!</v>
      </c>
      <c r="H476" s="83" t="e">
        <f>SUM($F$28:$F476)</f>
        <v>#VALUE!</v>
      </c>
      <c r="I476" s="418" t="e">
        <f t="shared" ref="I476:I507" si="58">IF(Nbre_Pmt&lt;&gt;"",YEAR(B476),"")</f>
        <v>#VALUE!</v>
      </c>
    </row>
    <row r="477" spans="1:9">
      <c r="A477" s="82" t="e">
        <f t="shared" si="55"/>
        <v>#VALUE!</v>
      </c>
      <c r="B477" s="79" t="e">
        <f t="shared" si="57"/>
        <v>#VALUE!</v>
      </c>
      <c r="C477" s="83" t="e">
        <f t="shared" ref="C477:C509" si="59">IF(A476=" "," ",IF(A476+1&gt;$D$11," ",G476))</f>
        <v>#VALUE!</v>
      </c>
      <c r="D477" s="83" t="e">
        <f t="shared" si="56"/>
        <v>#VALUE!</v>
      </c>
      <c r="E477" s="83" t="e">
        <f t="shared" ref="E477:E509" si="60">IF(A476=" "," ",IF(A476+1&gt;$D$11," ",D477-F477))</f>
        <v>#VALUE!</v>
      </c>
      <c r="F477" s="83" t="e">
        <f t="shared" ref="F477:F509" si="61">IF(A476=" "," ",IF(A476+1&gt;$D$11," ",C477*$D$12))</f>
        <v>#VALUE!</v>
      </c>
      <c r="G477" s="83" t="e">
        <f t="shared" ref="G477:G509" si="62">IF(A476=" "," ",IF(A476+1&gt;$D$11," ",C477-E477))</f>
        <v>#VALUE!</v>
      </c>
      <c r="H477" s="83" t="e">
        <f>SUM($F$28:$F477)</f>
        <v>#VALUE!</v>
      </c>
      <c r="I477" s="418" t="e">
        <f t="shared" si="58"/>
        <v>#VALUE!</v>
      </c>
    </row>
    <row r="478" spans="1:9">
      <c r="A478" s="82" t="e">
        <f t="shared" ref="A478:A508" si="63">IF(A477+1&gt;$D$11," ",A477+1)</f>
        <v>#VALUE!</v>
      </c>
      <c r="B478" s="79" t="e">
        <f t="shared" si="57"/>
        <v>#VALUE!</v>
      </c>
      <c r="C478" s="83" t="e">
        <f t="shared" si="59"/>
        <v>#VALUE!</v>
      </c>
      <c r="D478" s="83" t="e">
        <f t="shared" ref="D478:D507" si="64">IF(Nbre_Pmt&lt;&gt;"",Pmt_Mensuel_Programmé,"")</f>
        <v>#VALUE!</v>
      </c>
      <c r="E478" s="83" t="e">
        <f t="shared" si="60"/>
        <v>#VALUE!</v>
      </c>
      <c r="F478" s="83" t="e">
        <f t="shared" si="61"/>
        <v>#VALUE!</v>
      </c>
      <c r="G478" s="83" t="e">
        <f t="shared" si="62"/>
        <v>#VALUE!</v>
      </c>
      <c r="H478" s="83" t="e">
        <f>SUM($F$28:$F478)</f>
        <v>#VALUE!</v>
      </c>
      <c r="I478" s="418" t="e">
        <f t="shared" si="58"/>
        <v>#VALUE!</v>
      </c>
    </row>
    <row r="479" spans="1:9">
      <c r="A479" s="82" t="e">
        <f t="shared" si="63"/>
        <v>#VALUE!</v>
      </c>
      <c r="B479" s="79" t="e">
        <f t="shared" si="57"/>
        <v>#VALUE!</v>
      </c>
      <c r="C479" s="83" t="e">
        <f t="shared" si="59"/>
        <v>#VALUE!</v>
      </c>
      <c r="D479" s="83" t="e">
        <f t="shared" si="64"/>
        <v>#VALUE!</v>
      </c>
      <c r="E479" s="83" t="e">
        <f t="shared" si="60"/>
        <v>#VALUE!</v>
      </c>
      <c r="F479" s="83" t="e">
        <f t="shared" si="61"/>
        <v>#VALUE!</v>
      </c>
      <c r="G479" s="83" t="e">
        <f t="shared" si="62"/>
        <v>#VALUE!</v>
      </c>
      <c r="H479" s="83" t="e">
        <f>SUM($F$28:$F479)</f>
        <v>#VALUE!</v>
      </c>
      <c r="I479" s="418" t="e">
        <f t="shared" si="58"/>
        <v>#VALUE!</v>
      </c>
    </row>
    <row r="480" spans="1:9">
      <c r="A480" s="82" t="e">
        <f t="shared" si="63"/>
        <v>#VALUE!</v>
      </c>
      <c r="B480" s="79" t="e">
        <f t="shared" si="57"/>
        <v>#VALUE!</v>
      </c>
      <c r="C480" s="83" t="e">
        <f t="shared" si="59"/>
        <v>#VALUE!</v>
      </c>
      <c r="D480" s="83" t="e">
        <f t="shared" si="64"/>
        <v>#VALUE!</v>
      </c>
      <c r="E480" s="83" t="e">
        <f t="shared" si="60"/>
        <v>#VALUE!</v>
      </c>
      <c r="F480" s="83" t="e">
        <f t="shared" si="61"/>
        <v>#VALUE!</v>
      </c>
      <c r="G480" s="83" t="e">
        <f t="shared" si="62"/>
        <v>#VALUE!</v>
      </c>
      <c r="H480" s="83" t="e">
        <f>SUM($F$28:$F480)</f>
        <v>#VALUE!</v>
      </c>
      <c r="I480" s="418" t="e">
        <f t="shared" si="58"/>
        <v>#VALUE!</v>
      </c>
    </row>
    <row r="481" spans="1:9">
      <c r="A481" s="82" t="e">
        <f t="shared" si="63"/>
        <v>#VALUE!</v>
      </c>
      <c r="B481" s="79" t="e">
        <f t="shared" si="57"/>
        <v>#VALUE!</v>
      </c>
      <c r="C481" s="83" t="e">
        <f t="shared" si="59"/>
        <v>#VALUE!</v>
      </c>
      <c r="D481" s="83" t="e">
        <f t="shared" si="64"/>
        <v>#VALUE!</v>
      </c>
      <c r="E481" s="83" t="e">
        <f t="shared" si="60"/>
        <v>#VALUE!</v>
      </c>
      <c r="F481" s="83" t="e">
        <f t="shared" si="61"/>
        <v>#VALUE!</v>
      </c>
      <c r="G481" s="83" t="e">
        <f t="shared" si="62"/>
        <v>#VALUE!</v>
      </c>
      <c r="H481" s="83" t="e">
        <f>SUM($F$28:$F481)</f>
        <v>#VALUE!</v>
      </c>
      <c r="I481" s="418" t="e">
        <f t="shared" si="58"/>
        <v>#VALUE!</v>
      </c>
    </row>
    <row r="482" spans="1:9">
      <c r="A482" s="82" t="e">
        <f t="shared" si="63"/>
        <v>#VALUE!</v>
      </c>
      <c r="B482" s="79" t="e">
        <f t="shared" si="57"/>
        <v>#VALUE!</v>
      </c>
      <c r="C482" s="83" t="e">
        <f t="shared" si="59"/>
        <v>#VALUE!</v>
      </c>
      <c r="D482" s="83" t="e">
        <f t="shared" si="64"/>
        <v>#VALUE!</v>
      </c>
      <c r="E482" s="83" t="e">
        <f t="shared" si="60"/>
        <v>#VALUE!</v>
      </c>
      <c r="F482" s="83" t="e">
        <f t="shared" si="61"/>
        <v>#VALUE!</v>
      </c>
      <c r="G482" s="83" t="e">
        <f t="shared" si="62"/>
        <v>#VALUE!</v>
      </c>
      <c r="H482" s="83" t="e">
        <f>SUM($F$28:$F482)</f>
        <v>#VALUE!</v>
      </c>
      <c r="I482" s="418" t="e">
        <f t="shared" si="58"/>
        <v>#VALUE!</v>
      </c>
    </row>
    <row r="483" spans="1:9">
      <c r="A483" s="82" t="e">
        <f t="shared" si="63"/>
        <v>#VALUE!</v>
      </c>
      <c r="B483" s="79" t="e">
        <f t="shared" si="57"/>
        <v>#VALUE!</v>
      </c>
      <c r="C483" s="83" t="e">
        <f t="shared" si="59"/>
        <v>#VALUE!</v>
      </c>
      <c r="D483" s="83" t="e">
        <f t="shared" si="64"/>
        <v>#VALUE!</v>
      </c>
      <c r="E483" s="83" t="e">
        <f t="shared" si="60"/>
        <v>#VALUE!</v>
      </c>
      <c r="F483" s="83" t="e">
        <f t="shared" si="61"/>
        <v>#VALUE!</v>
      </c>
      <c r="G483" s="83" t="e">
        <f t="shared" si="62"/>
        <v>#VALUE!</v>
      </c>
      <c r="H483" s="83" t="e">
        <f>SUM($F$28:$F483)</f>
        <v>#VALUE!</v>
      </c>
      <c r="I483" s="418" t="e">
        <f t="shared" si="58"/>
        <v>#VALUE!</v>
      </c>
    </row>
    <row r="484" spans="1:9">
      <c r="A484" s="82" t="e">
        <f t="shared" si="63"/>
        <v>#VALUE!</v>
      </c>
      <c r="B484" s="79" t="e">
        <f t="shared" si="57"/>
        <v>#VALUE!</v>
      </c>
      <c r="C484" s="83" t="e">
        <f t="shared" si="59"/>
        <v>#VALUE!</v>
      </c>
      <c r="D484" s="83" t="e">
        <f t="shared" si="64"/>
        <v>#VALUE!</v>
      </c>
      <c r="E484" s="83" t="e">
        <f t="shared" si="60"/>
        <v>#VALUE!</v>
      </c>
      <c r="F484" s="83" t="e">
        <f t="shared" si="61"/>
        <v>#VALUE!</v>
      </c>
      <c r="G484" s="83" t="e">
        <f t="shared" si="62"/>
        <v>#VALUE!</v>
      </c>
      <c r="H484" s="83" t="e">
        <f>SUM($F$28:$F484)</f>
        <v>#VALUE!</v>
      </c>
      <c r="I484" s="418" t="e">
        <f t="shared" si="58"/>
        <v>#VALUE!</v>
      </c>
    </row>
    <row r="485" spans="1:9">
      <c r="A485" s="82" t="e">
        <f t="shared" si="63"/>
        <v>#VALUE!</v>
      </c>
      <c r="B485" s="79" t="e">
        <f t="shared" si="57"/>
        <v>#VALUE!</v>
      </c>
      <c r="C485" s="83" t="e">
        <f t="shared" si="59"/>
        <v>#VALUE!</v>
      </c>
      <c r="D485" s="83" t="e">
        <f t="shared" si="64"/>
        <v>#VALUE!</v>
      </c>
      <c r="E485" s="83" t="e">
        <f t="shared" si="60"/>
        <v>#VALUE!</v>
      </c>
      <c r="F485" s="83" t="e">
        <f t="shared" si="61"/>
        <v>#VALUE!</v>
      </c>
      <c r="G485" s="83" t="e">
        <f t="shared" si="62"/>
        <v>#VALUE!</v>
      </c>
      <c r="H485" s="83" t="e">
        <f>SUM($F$28:$F485)</f>
        <v>#VALUE!</v>
      </c>
      <c r="I485" s="418" t="e">
        <f t="shared" si="58"/>
        <v>#VALUE!</v>
      </c>
    </row>
    <row r="486" spans="1:9">
      <c r="A486" s="82" t="e">
        <f t="shared" si="63"/>
        <v>#VALUE!</v>
      </c>
      <c r="B486" s="79" t="e">
        <f t="shared" si="57"/>
        <v>#VALUE!</v>
      </c>
      <c r="C486" s="83" t="e">
        <f t="shared" si="59"/>
        <v>#VALUE!</v>
      </c>
      <c r="D486" s="83" t="e">
        <f t="shared" si="64"/>
        <v>#VALUE!</v>
      </c>
      <c r="E486" s="83" t="e">
        <f t="shared" si="60"/>
        <v>#VALUE!</v>
      </c>
      <c r="F486" s="83" t="e">
        <f t="shared" si="61"/>
        <v>#VALUE!</v>
      </c>
      <c r="G486" s="83" t="e">
        <f t="shared" si="62"/>
        <v>#VALUE!</v>
      </c>
      <c r="H486" s="83" t="e">
        <f>SUM($F$28:$F486)</f>
        <v>#VALUE!</v>
      </c>
      <c r="I486" s="418" t="e">
        <f t="shared" si="58"/>
        <v>#VALUE!</v>
      </c>
    </row>
    <row r="487" spans="1:9">
      <c r="A487" s="82" t="e">
        <f t="shared" si="63"/>
        <v>#VALUE!</v>
      </c>
      <c r="B487" s="79" t="e">
        <f t="shared" si="57"/>
        <v>#VALUE!</v>
      </c>
      <c r="C487" s="83" t="e">
        <f t="shared" si="59"/>
        <v>#VALUE!</v>
      </c>
      <c r="D487" s="83" t="e">
        <f t="shared" si="64"/>
        <v>#VALUE!</v>
      </c>
      <c r="E487" s="83" t="e">
        <f t="shared" si="60"/>
        <v>#VALUE!</v>
      </c>
      <c r="F487" s="83" t="e">
        <f t="shared" si="61"/>
        <v>#VALUE!</v>
      </c>
      <c r="G487" s="83" t="e">
        <f t="shared" si="62"/>
        <v>#VALUE!</v>
      </c>
      <c r="H487" s="83" t="e">
        <f>SUM($F$28:$F487)</f>
        <v>#VALUE!</v>
      </c>
      <c r="I487" s="418" t="e">
        <f t="shared" si="58"/>
        <v>#VALUE!</v>
      </c>
    </row>
    <row r="488" spans="1:9">
      <c r="A488" s="82" t="e">
        <f t="shared" si="63"/>
        <v>#VALUE!</v>
      </c>
      <c r="B488" s="79" t="e">
        <f t="shared" si="57"/>
        <v>#VALUE!</v>
      </c>
      <c r="C488" s="83" t="e">
        <f t="shared" si="59"/>
        <v>#VALUE!</v>
      </c>
      <c r="D488" s="83" t="e">
        <f t="shared" si="64"/>
        <v>#VALUE!</v>
      </c>
      <c r="E488" s="83" t="e">
        <f t="shared" si="60"/>
        <v>#VALUE!</v>
      </c>
      <c r="F488" s="83" t="e">
        <f t="shared" si="61"/>
        <v>#VALUE!</v>
      </c>
      <c r="G488" s="83" t="e">
        <f t="shared" si="62"/>
        <v>#VALUE!</v>
      </c>
      <c r="H488" s="83" t="e">
        <f>SUM($F$28:$F488)</f>
        <v>#VALUE!</v>
      </c>
      <c r="I488" s="418" t="e">
        <f t="shared" si="58"/>
        <v>#VALUE!</v>
      </c>
    </row>
    <row r="489" spans="1:9">
      <c r="A489" s="82" t="e">
        <f t="shared" si="63"/>
        <v>#VALUE!</v>
      </c>
      <c r="B489" s="79" t="e">
        <f t="shared" si="57"/>
        <v>#VALUE!</v>
      </c>
      <c r="C489" s="83" t="e">
        <f t="shared" si="59"/>
        <v>#VALUE!</v>
      </c>
      <c r="D489" s="83" t="e">
        <f t="shared" si="64"/>
        <v>#VALUE!</v>
      </c>
      <c r="E489" s="83" t="e">
        <f t="shared" si="60"/>
        <v>#VALUE!</v>
      </c>
      <c r="F489" s="83" t="e">
        <f t="shared" si="61"/>
        <v>#VALUE!</v>
      </c>
      <c r="G489" s="83" t="e">
        <f t="shared" si="62"/>
        <v>#VALUE!</v>
      </c>
      <c r="H489" s="83" t="e">
        <f>SUM($F$28:$F489)</f>
        <v>#VALUE!</v>
      </c>
      <c r="I489" s="418" t="e">
        <f t="shared" si="58"/>
        <v>#VALUE!</v>
      </c>
    </row>
    <row r="490" spans="1:9">
      <c r="A490" s="82" t="e">
        <f t="shared" si="63"/>
        <v>#VALUE!</v>
      </c>
      <c r="B490" s="79" t="e">
        <f t="shared" si="57"/>
        <v>#VALUE!</v>
      </c>
      <c r="C490" s="83" t="e">
        <f t="shared" si="59"/>
        <v>#VALUE!</v>
      </c>
      <c r="D490" s="83" t="e">
        <f t="shared" si="64"/>
        <v>#VALUE!</v>
      </c>
      <c r="E490" s="83" t="e">
        <f t="shared" si="60"/>
        <v>#VALUE!</v>
      </c>
      <c r="F490" s="83" t="e">
        <f t="shared" si="61"/>
        <v>#VALUE!</v>
      </c>
      <c r="G490" s="83" t="e">
        <f t="shared" si="62"/>
        <v>#VALUE!</v>
      </c>
      <c r="H490" s="83" t="e">
        <f>SUM($F$28:$F490)</f>
        <v>#VALUE!</v>
      </c>
      <c r="I490" s="418" t="e">
        <f t="shared" si="58"/>
        <v>#VALUE!</v>
      </c>
    </row>
    <row r="491" spans="1:9">
      <c r="A491" s="82" t="e">
        <f t="shared" si="63"/>
        <v>#VALUE!</v>
      </c>
      <c r="B491" s="79" t="e">
        <f t="shared" si="57"/>
        <v>#VALUE!</v>
      </c>
      <c r="C491" s="83" t="e">
        <f t="shared" si="59"/>
        <v>#VALUE!</v>
      </c>
      <c r="D491" s="83" t="e">
        <f t="shared" si="64"/>
        <v>#VALUE!</v>
      </c>
      <c r="E491" s="83" t="e">
        <f t="shared" si="60"/>
        <v>#VALUE!</v>
      </c>
      <c r="F491" s="83" t="e">
        <f t="shared" si="61"/>
        <v>#VALUE!</v>
      </c>
      <c r="G491" s="83" t="e">
        <f t="shared" si="62"/>
        <v>#VALUE!</v>
      </c>
      <c r="H491" s="83" t="e">
        <f>SUM($F$28:$F491)</f>
        <v>#VALUE!</v>
      </c>
      <c r="I491" s="418" t="e">
        <f t="shared" si="58"/>
        <v>#VALUE!</v>
      </c>
    </row>
    <row r="492" spans="1:9">
      <c r="A492" s="82" t="e">
        <f t="shared" si="63"/>
        <v>#VALUE!</v>
      </c>
      <c r="B492" s="79" t="e">
        <f t="shared" si="57"/>
        <v>#VALUE!</v>
      </c>
      <c r="C492" s="83" t="e">
        <f t="shared" si="59"/>
        <v>#VALUE!</v>
      </c>
      <c r="D492" s="83" t="e">
        <f t="shared" si="64"/>
        <v>#VALUE!</v>
      </c>
      <c r="E492" s="83" t="e">
        <f t="shared" si="60"/>
        <v>#VALUE!</v>
      </c>
      <c r="F492" s="83" t="e">
        <f t="shared" si="61"/>
        <v>#VALUE!</v>
      </c>
      <c r="G492" s="83" t="e">
        <f t="shared" si="62"/>
        <v>#VALUE!</v>
      </c>
      <c r="H492" s="83" t="e">
        <f>SUM($F$28:$F492)</f>
        <v>#VALUE!</v>
      </c>
      <c r="I492" s="418" t="e">
        <f t="shared" si="58"/>
        <v>#VALUE!</v>
      </c>
    </row>
    <row r="493" spans="1:9">
      <c r="A493" s="82" t="e">
        <f t="shared" si="63"/>
        <v>#VALUE!</v>
      </c>
      <c r="B493" s="79" t="e">
        <f t="shared" si="57"/>
        <v>#VALUE!</v>
      </c>
      <c r="C493" s="83" t="e">
        <f t="shared" si="59"/>
        <v>#VALUE!</v>
      </c>
      <c r="D493" s="83" t="e">
        <f t="shared" si="64"/>
        <v>#VALUE!</v>
      </c>
      <c r="E493" s="83" t="e">
        <f t="shared" si="60"/>
        <v>#VALUE!</v>
      </c>
      <c r="F493" s="83" t="e">
        <f t="shared" si="61"/>
        <v>#VALUE!</v>
      </c>
      <c r="G493" s="83" t="e">
        <f t="shared" si="62"/>
        <v>#VALUE!</v>
      </c>
      <c r="H493" s="83" t="e">
        <f>SUM($F$28:$F493)</f>
        <v>#VALUE!</v>
      </c>
      <c r="I493" s="418" t="e">
        <f t="shared" si="58"/>
        <v>#VALUE!</v>
      </c>
    </row>
    <row r="494" spans="1:9">
      <c r="A494" s="82" t="e">
        <f t="shared" si="63"/>
        <v>#VALUE!</v>
      </c>
      <c r="B494" s="79" t="e">
        <f t="shared" si="57"/>
        <v>#VALUE!</v>
      </c>
      <c r="C494" s="83" t="e">
        <f t="shared" si="59"/>
        <v>#VALUE!</v>
      </c>
      <c r="D494" s="83" t="e">
        <f t="shared" si="64"/>
        <v>#VALUE!</v>
      </c>
      <c r="E494" s="83" t="e">
        <f t="shared" si="60"/>
        <v>#VALUE!</v>
      </c>
      <c r="F494" s="83" t="e">
        <f t="shared" si="61"/>
        <v>#VALUE!</v>
      </c>
      <c r="G494" s="83" t="e">
        <f t="shared" si="62"/>
        <v>#VALUE!</v>
      </c>
      <c r="H494" s="83" t="e">
        <f>SUM($F$28:$F494)</f>
        <v>#VALUE!</v>
      </c>
      <c r="I494" s="418" t="e">
        <f t="shared" si="58"/>
        <v>#VALUE!</v>
      </c>
    </row>
    <row r="495" spans="1:9">
      <c r="A495" s="82" t="e">
        <f t="shared" si="63"/>
        <v>#VALUE!</v>
      </c>
      <c r="B495" s="79" t="e">
        <f t="shared" si="57"/>
        <v>#VALUE!</v>
      </c>
      <c r="C495" s="83" t="e">
        <f t="shared" si="59"/>
        <v>#VALUE!</v>
      </c>
      <c r="D495" s="83" t="e">
        <f t="shared" si="64"/>
        <v>#VALUE!</v>
      </c>
      <c r="E495" s="83" t="e">
        <f t="shared" si="60"/>
        <v>#VALUE!</v>
      </c>
      <c r="F495" s="83" t="e">
        <f t="shared" si="61"/>
        <v>#VALUE!</v>
      </c>
      <c r="G495" s="83" t="e">
        <f t="shared" si="62"/>
        <v>#VALUE!</v>
      </c>
      <c r="H495" s="83" t="e">
        <f>SUM($F$28:$F495)</f>
        <v>#VALUE!</v>
      </c>
      <c r="I495" s="418" t="e">
        <f t="shared" si="58"/>
        <v>#VALUE!</v>
      </c>
    </row>
    <row r="496" spans="1:9">
      <c r="A496" s="82" t="e">
        <f t="shared" si="63"/>
        <v>#VALUE!</v>
      </c>
      <c r="B496" s="79" t="e">
        <f t="shared" si="57"/>
        <v>#VALUE!</v>
      </c>
      <c r="C496" s="83" t="e">
        <f t="shared" si="59"/>
        <v>#VALUE!</v>
      </c>
      <c r="D496" s="83" t="e">
        <f t="shared" si="64"/>
        <v>#VALUE!</v>
      </c>
      <c r="E496" s="83" t="e">
        <f t="shared" si="60"/>
        <v>#VALUE!</v>
      </c>
      <c r="F496" s="83" t="e">
        <f t="shared" si="61"/>
        <v>#VALUE!</v>
      </c>
      <c r="G496" s="83" t="e">
        <f t="shared" si="62"/>
        <v>#VALUE!</v>
      </c>
      <c r="H496" s="83" t="e">
        <f>SUM($F$28:$F496)</f>
        <v>#VALUE!</v>
      </c>
      <c r="I496" s="418" t="e">
        <f t="shared" si="58"/>
        <v>#VALUE!</v>
      </c>
    </row>
    <row r="497" spans="1:9">
      <c r="A497" s="82" t="e">
        <f t="shared" si="63"/>
        <v>#VALUE!</v>
      </c>
      <c r="B497" s="79" t="e">
        <f t="shared" si="57"/>
        <v>#VALUE!</v>
      </c>
      <c r="C497" s="83" t="e">
        <f t="shared" si="59"/>
        <v>#VALUE!</v>
      </c>
      <c r="D497" s="83" t="e">
        <f t="shared" si="64"/>
        <v>#VALUE!</v>
      </c>
      <c r="E497" s="83" t="e">
        <f t="shared" si="60"/>
        <v>#VALUE!</v>
      </c>
      <c r="F497" s="83" t="e">
        <f t="shared" si="61"/>
        <v>#VALUE!</v>
      </c>
      <c r="G497" s="83" t="e">
        <f t="shared" si="62"/>
        <v>#VALUE!</v>
      </c>
      <c r="H497" s="83" t="e">
        <f>SUM($F$28:$F497)</f>
        <v>#VALUE!</v>
      </c>
      <c r="I497" s="418" t="e">
        <f t="shared" si="58"/>
        <v>#VALUE!</v>
      </c>
    </row>
    <row r="498" spans="1:9">
      <c r="A498" s="82" t="e">
        <f t="shared" si="63"/>
        <v>#VALUE!</v>
      </c>
      <c r="B498" s="79" t="e">
        <f t="shared" si="57"/>
        <v>#VALUE!</v>
      </c>
      <c r="C498" s="83" t="e">
        <f t="shared" si="59"/>
        <v>#VALUE!</v>
      </c>
      <c r="D498" s="83" t="e">
        <f t="shared" si="64"/>
        <v>#VALUE!</v>
      </c>
      <c r="E498" s="83" t="e">
        <f t="shared" si="60"/>
        <v>#VALUE!</v>
      </c>
      <c r="F498" s="83" t="e">
        <f t="shared" si="61"/>
        <v>#VALUE!</v>
      </c>
      <c r="G498" s="83" t="e">
        <f t="shared" si="62"/>
        <v>#VALUE!</v>
      </c>
      <c r="H498" s="83" t="e">
        <f>SUM($F$28:$F498)</f>
        <v>#VALUE!</v>
      </c>
      <c r="I498" s="418" t="e">
        <f t="shared" si="58"/>
        <v>#VALUE!</v>
      </c>
    </row>
    <row r="499" spans="1:9">
      <c r="A499" s="82" t="e">
        <f t="shared" si="63"/>
        <v>#VALUE!</v>
      </c>
      <c r="B499" s="79" t="e">
        <f t="shared" si="57"/>
        <v>#VALUE!</v>
      </c>
      <c r="C499" s="83" t="e">
        <f t="shared" si="59"/>
        <v>#VALUE!</v>
      </c>
      <c r="D499" s="83" t="e">
        <f t="shared" si="64"/>
        <v>#VALUE!</v>
      </c>
      <c r="E499" s="83" t="e">
        <f t="shared" si="60"/>
        <v>#VALUE!</v>
      </c>
      <c r="F499" s="83" t="e">
        <f t="shared" si="61"/>
        <v>#VALUE!</v>
      </c>
      <c r="G499" s="83" t="e">
        <f t="shared" si="62"/>
        <v>#VALUE!</v>
      </c>
      <c r="H499" s="83" t="e">
        <f>SUM($F$28:$F499)</f>
        <v>#VALUE!</v>
      </c>
      <c r="I499" s="418" t="e">
        <f t="shared" si="58"/>
        <v>#VALUE!</v>
      </c>
    </row>
    <row r="500" spans="1:9">
      <c r="A500" s="82" t="e">
        <f t="shared" si="63"/>
        <v>#VALUE!</v>
      </c>
      <c r="B500" s="79" t="e">
        <f t="shared" si="57"/>
        <v>#VALUE!</v>
      </c>
      <c r="C500" s="83" t="e">
        <f t="shared" si="59"/>
        <v>#VALUE!</v>
      </c>
      <c r="D500" s="83" t="e">
        <f t="shared" si="64"/>
        <v>#VALUE!</v>
      </c>
      <c r="E500" s="83" t="e">
        <f t="shared" si="60"/>
        <v>#VALUE!</v>
      </c>
      <c r="F500" s="83" t="e">
        <f t="shared" si="61"/>
        <v>#VALUE!</v>
      </c>
      <c r="G500" s="83" t="e">
        <f t="shared" si="62"/>
        <v>#VALUE!</v>
      </c>
      <c r="H500" s="83" t="e">
        <f>SUM($F$28:$F500)</f>
        <v>#VALUE!</v>
      </c>
      <c r="I500" s="418" t="e">
        <f t="shared" si="58"/>
        <v>#VALUE!</v>
      </c>
    </row>
    <row r="501" spans="1:9">
      <c r="A501" s="82" t="e">
        <f t="shared" si="63"/>
        <v>#VALUE!</v>
      </c>
      <c r="B501" s="79" t="e">
        <f t="shared" si="57"/>
        <v>#VALUE!</v>
      </c>
      <c r="C501" s="83" t="e">
        <f t="shared" si="59"/>
        <v>#VALUE!</v>
      </c>
      <c r="D501" s="83" t="e">
        <f t="shared" si="64"/>
        <v>#VALUE!</v>
      </c>
      <c r="E501" s="83" t="e">
        <f t="shared" si="60"/>
        <v>#VALUE!</v>
      </c>
      <c r="F501" s="83" t="e">
        <f t="shared" si="61"/>
        <v>#VALUE!</v>
      </c>
      <c r="G501" s="83" t="e">
        <f t="shared" si="62"/>
        <v>#VALUE!</v>
      </c>
      <c r="H501" s="83" t="e">
        <f>SUM($F$28:$F501)</f>
        <v>#VALUE!</v>
      </c>
      <c r="I501" s="418" t="e">
        <f t="shared" si="58"/>
        <v>#VALUE!</v>
      </c>
    </row>
    <row r="502" spans="1:9">
      <c r="A502" s="82" t="e">
        <f t="shared" si="63"/>
        <v>#VALUE!</v>
      </c>
      <c r="B502" s="79" t="e">
        <f t="shared" si="57"/>
        <v>#VALUE!</v>
      </c>
      <c r="C502" s="83" t="e">
        <f t="shared" si="59"/>
        <v>#VALUE!</v>
      </c>
      <c r="D502" s="83" t="e">
        <f t="shared" si="64"/>
        <v>#VALUE!</v>
      </c>
      <c r="E502" s="83" t="e">
        <f t="shared" si="60"/>
        <v>#VALUE!</v>
      </c>
      <c r="F502" s="83" t="e">
        <f t="shared" si="61"/>
        <v>#VALUE!</v>
      </c>
      <c r="G502" s="83" t="e">
        <f t="shared" si="62"/>
        <v>#VALUE!</v>
      </c>
      <c r="H502" s="83" t="e">
        <f>SUM($F$28:$F502)</f>
        <v>#VALUE!</v>
      </c>
      <c r="I502" s="418" t="e">
        <f t="shared" si="58"/>
        <v>#VALUE!</v>
      </c>
    </row>
    <row r="503" spans="1:9">
      <c r="A503" s="82" t="e">
        <f t="shared" si="63"/>
        <v>#VALUE!</v>
      </c>
      <c r="B503" s="79" t="e">
        <f t="shared" si="57"/>
        <v>#VALUE!</v>
      </c>
      <c r="C503" s="83" t="e">
        <f t="shared" si="59"/>
        <v>#VALUE!</v>
      </c>
      <c r="D503" s="83" t="e">
        <f t="shared" si="64"/>
        <v>#VALUE!</v>
      </c>
      <c r="E503" s="83" t="e">
        <f t="shared" si="60"/>
        <v>#VALUE!</v>
      </c>
      <c r="F503" s="83" t="e">
        <f t="shared" si="61"/>
        <v>#VALUE!</v>
      </c>
      <c r="G503" s="83" t="e">
        <f t="shared" si="62"/>
        <v>#VALUE!</v>
      </c>
      <c r="H503" s="83" t="e">
        <f>SUM($F$28:$F503)</f>
        <v>#VALUE!</v>
      </c>
      <c r="I503" s="418" t="e">
        <f t="shared" si="58"/>
        <v>#VALUE!</v>
      </c>
    </row>
    <row r="504" spans="1:9">
      <c r="A504" s="82" t="e">
        <f t="shared" si="63"/>
        <v>#VALUE!</v>
      </c>
      <c r="B504" s="79" t="e">
        <f t="shared" si="57"/>
        <v>#VALUE!</v>
      </c>
      <c r="C504" s="83" t="e">
        <f t="shared" si="59"/>
        <v>#VALUE!</v>
      </c>
      <c r="D504" s="83" t="e">
        <f t="shared" si="64"/>
        <v>#VALUE!</v>
      </c>
      <c r="E504" s="83" t="e">
        <f t="shared" si="60"/>
        <v>#VALUE!</v>
      </c>
      <c r="F504" s="83" t="e">
        <f t="shared" si="61"/>
        <v>#VALUE!</v>
      </c>
      <c r="G504" s="83" t="e">
        <f t="shared" si="62"/>
        <v>#VALUE!</v>
      </c>
      <c r="H504" s="83" t="e">
        <f>SUM($F$28:$F504)</f>
        <v>#VALUE!</v>
      </c>
      <c r="I504" s="418" t="e">
        <f t="shared" si="58"/>
        <v>#VALUE!</v>
      </c>
    </row>
    <row r="505" spans="1:9">
      <c r="A505" s="82" t="e">
        <f t="shared" si="63"/>
        <v>#VALUE!</v>
      </c>
      <c r="B505" s="79" t="e">
        <f t="shared" si="57"/>
        <v>#VALUE!</v>
      </c>
      <c r="C505" s="83" t="e">
        <f t="shared" si="59"/>
        <v>#VALUE!</v>
      </c>
      <c r="D505" s="83" t="e">
        <f t="shared" si="64"/>
        <v>#VALUE!</v>
      </c>
      <c r="E505" s="83" t="e">
        <f t="shared" si="60"/>
        <v>#VALUE!</v>
      </c>
      <c r="F505" s="83" t="e">
        <f t="shared" si="61"/>
        <v>#VALUE!</v>
      </c>
      <c r="G505" s="83" t="e">
        <f t="shared" si="62"/>
        <v>#VALUE!</v>
      </c>
      <c r="H505" s="83" t="e">
        <f>SUM($F$28:$F505)</f>
        <v>#VALUE!</v>
      </c>
      <c r="I505" s="418" t="e">
        <f t="shared" si="58"/>
        <v>#VALUE!</v>
      </c>
    </row>
    <row r="506" spans="1:9">
      <c r="A506" s="82" t="e">
        <f t="shared" si="63"/>
        <v>#VALUE!</v>
      </c>
      <c r="B506" s="79" t="e">
        <f t="shared" si="57"/>
        <v>#VALUE!</v>
      </c>
      <c r="C506" s="83" t="e">
        <f t="shared" si="59"/>
        <v>#VALUE!</v>
      </c>
      <c r="D506" s="83" t="e">
        <f t="shared" si="64"/>
        <v>#VALUE!</v>
      </c>
      <c r="E506" s="83" t="e">
        <f t="shared" si="60"/>
        <v>#VALUE!</v>
      </c>
      <c r="F506" s="83" t="e">
        <f t="shared" si="61"/>
        <v>#VALUE!</v>
      </c>
      <c r="G506" s="83" t="e">
        <f t="shared" si="62"/>
        <v>#VALUE!</v>
      </c>
      <c r="H506" s="83" t="e">
        <f>SUM($F$28:$F506)</f>
        <v>#VALUE!</v>
      </c>
      <c r="I506" s="418" t="e">
        <f t="shared" si="58"/>
        <v>#VALUE!</v>
      </c>
    </row>
    <row r="507" spans="1:9">
      <c r="A507" s="82" t="e">
        <f t="shared" si="63"/>
        <v>#VALUE!</v>
      </c>
      <c r="B507" s="79" t="e">
        <f t="shared" si="57"/>
        <v>#VALUE!</v>
      </c>
      <c r="C507" s="83" t="e">
        <f t="shared" si="59"/>
        <v>#VALUE!</v>
      </c>
      <c r="D507" s="83" t="e">
        <f t="shared" si="64"/>
        <v>#VALUE!</v>
      </c>
      <c r="E507" s="83" t="e">
        <f t="shared" si="60"/>
        <v>#VALUE!</v>
      </c>
      <c r="F507" s="83" t="e">
        <f t="shared" si="61"/>
        <v>#VALUE!</v>
      </c>
      <c r="G507" s="83" t="e">
        <f t="shared" si="62"/>
        <v>#VALUE!</v>
      </c>
      <c r="H507" s="83" t="e">
        <f>SUM($F$28:$F507)</f>
        <v>#VALUE!</v>
      </c>
      <c r="I507" s="418" t="e">
        <f t="shared" si="58"/>
        <v>#VALUE!</v>
      </c>
    </row>
    <row r="508" spans="1:9">
      <c r="A508" s="82" t="e">
        <f t="shared" si="63"/>
        <v>#VALUE!</v>
      </c>
      <c r="C508" s="83" t="e">
        <f t="shared" si="59"/>
        <v>#VALUE!</v>
      </c>
      <c r="E508" s="83" t="e">
        <f t="shared" si="60"/>
        <v>#VALUE!</v>
      </c>
      <c r="F508" s="83" t="e">
        <f t="shared" si="61"/>
        <v>#VALUE!</v>
      </c>
      <c r="G508" s="83" t="e">
        <f t="shared" si="62"/>
        <v>#VALUE!</v>
      </c>
      <c r="I508" s="419"/>
    </row>
    <row r="509" spans="1:9">
      <c r="A509" s="82"/>
      <c r="C509" s="83" t="e">
        <f t="shared" si="59"/>
        <v>#VALUE!</v>
      </c>
      <c r="E509" s="83" t="e">
        <f t="shared" si="60"/>
        <v>#VALUE!</v>
      </c>
      <c r="F509" s="83" t="e">
        <f t="shared" si="61"/>
        <v>#VALUE!</v>
      </c>
      <c r="G509" s="83" t="e">
        <f t="shared" si="62"/>
        <v>#VALUE!</v>
      </c>
      <c r="I509" s="419"/>
    </row>
    <row r="510" spans="1:9">
      <c r="A510" s="82"/>
      <c r="C510" s="83"/>
      <c r="E510" s="83"/>
      <c r="F510" s="83"/>
      <c r="G510" s="83"/>
      <c r="I510" s="62"/>
    </row>
    <row r="511" spans="1:9">
      <c r="A511" s="82"/>
      <c r="C511" s="83"/>
      <c r="E511" s="83"/>
      <c r="F511" s="83"/>
      <c r="G511" s="83"/>
      <c r="I511" s="62"/>
    </row>
    <row r="512" spans="1:9">
      <c r="A512" s="82"/>
      <c r="C512" s="83"/>
      <c r="E512" s="83"/>
      <c r="F512" s="83"/>
      <c r="G512" s="83"/>
      <c r="I512" s="62"/>
    </row>
    <row r="513" spans="1:9">
      <c r="A513" s="82"/>
      <c r="C513" s="83"/>
      <c r="E513" s="83"/>
      <c r="F513" s="83"/>
      <c r="G513" s="83"/>
      <c r="I513" s="62"/>
    </row>
    <row r="514" spans="1:9">
      <c r="A514" s="82"/>
      <c r="C514" s="83"/>
      <c r="E514" s="83"/>
      <c r="F514" s="83"/>
      <c r="G514" s="83"/>
      <c r="I514" s="62"/>
    </row>
    <row r="515" spans="1:9">
      <c r="A515" s="82"/>
      <c r="C515" s="83"/>
      <c r="E515" s="83"/>
      <c r="F515" s="83"/>
      <c r="G515" s="83"/>
      <c r="I515" s="62"/>
    </row>
    <row r="516" spans="1:9">
      <c r="A516" s="82"/>
      <c r="C516" s="83"/>
      <c r="E516" s="83"/>
      <c r="F516" s="83"/>
      <c r="G516" s="83"/>
      <c r="I516" s="62"/>
    </row>
    <row r="517" spans="1:9">
      <c r="A517" s="82"/>
      <c r="C517" s="83"/>
      <c r="E517" s="83"/>
      <c r="F517" s="83"/>
      <c r="G517" s="83"/>
      <c r="I517" s="62"/>
    </row>
    <row r="518" spans="1:9">
      <c r="A518" s="82"/>
      <c r="C518" s="83"/>
      <c r="E518" s="83"/>
      <c r="F518" s="83"/>
      <c r="G518" s="83"/>
      <c r="I518" s="62"/>
    </row>
    <row r="519" spans="1:9">
      <c r="A519" s="82"/>
      <c r="C519" s="83"/>
      <c r="E519" s="83"/>
      <c r="F519" s="83"/>
      <c r="G519" s="83"/>
      <c r="I519" s="62"/>
    </row>
    <row r="520" spans="1:9">
      <c r="A520" s="82"/>
      <c r="C520" s="83"/>
      <c r="E520" s="83"/>
      <c r="F520" s="83"/>
      <c r="G520" s="83"/>
      <c r="I520" s="62"/>
    </row>
    <row r="521" spans="1:9">
      <c r="A521" s="82"/>
      <c r="C521" s="83"/>
      <c r="E521" s="83"/>
      <c r="F521" s="83"/>
      <c r="G521" s="83"/>
      <c r="I521" s="62"/>
    </row>
    <row r="522" spans="1:9">
      <c r="A522" s="82"/>
      <c r="C522" s="83"/>
      <c r="E522" s="83"/>
      <c r="F522" s="83"/>
      <c r="G522" s="83"/>
      <c r="I522" s="62"/>
    </row>
    <row r="523" spans="1:9">
      <c r="A523" s="82"/>
      <c r="C523" s="83"/>
      <c r="E523" s="83"/>
      <c r="G523" s="83"/>
      <c r="I523" s="62"/>
    </row>
    <row r="524" spans="1:9">
      <c r="A524" s="82"/>
      <c r="C524" s="83"/>
      <c r="E524" s="83"/>
      <c r="G524" s="83"/>
      <c r="I524" s="62"/>
    </row>
    <row r="525" spans="1:9">
      <c r="A525" s="82"/>
      <c r="C525" s="83"/>
      <c r="E525" s="83"/>
      <c r="G525" s="83"/>
      <c r="I525" s="62"/>
    </row>
    <row r="526" spans="1:9">
      <c r="A526" s="82"/>
      <c r="C526" s="83"/>
      <c r="E526" s="83"/>
      <c r="G526" s="83"/>
      <c r="I526" s="62"/>
    </row>
    <row r="527" spans="1:9">
      <c r="A527" s="82"/>
      <c r="C527" s="83"/>
      <c r="E527" s="83"/>
      <c r="G527" s="83"/>
      <c r="I527" s="62"/>
    </row>
    <row r="528" spans="1:9">
      <c r="A528" s="82"/>
      <c r="C528" s="83"/>
      <c r="E528" s="83"/>
      <c r="G528" s="83"/>
      <c r="I528" s="62"/>
    </row>
    <row r="529" spans="1:9">
      <c r="A529" s="82"/>
      <c r="C529" s="83"/>
      <c r="E529" s="83"/>
      <c r="G529" s="83"/>
      <c r="I529" s="62"/>
    </row>
    <row r="530" spans="1:9">
      <c r="A530" s="82"/>
      <c r="C530" s="83"/>
      <c r="E530" s="83"/>
      <c r="G530" s="83"/>
      <c r="I530" s="62"/>
    </row>
    <row r="531" spans="1:9">
      <c r="A531" s="82"/>
      <c r="C531" s="83"/>
      <c r="E531" s="83"/>
      <c r="G531" s="83"/>
      <c r="I531" s="62"/>
    </row>
    <row r="532" spans="1:9">
      <c r="A532" s="82"/>
      <c r="C532" s="83"/>
      <c r="E532" s="83"/>
      <c r="G532" s="83"/>
      <c r="I532" s="62"/>
    </row>
    <row r="533" spans="1:9">
      <c r="A533" s="82"/>
      <c r="C533" s="83"/>
      <c r="E533" s="83"/>
      <c r="G533" s="83"/>
      <c r="I533" s="62"/>
    </row>
    <row r="534" spans="1:9">
      <c r="A534" s="82"/>
      <c r="C534" s="83"/>
      <c r="E534" s="83"/>
      <c r="G534" s="83"/>
      <c r="I534" s="62"/>
    </row>
    <row r="535" spans="1:9">
      <c r="A535" s="82"/>
      <c r="C535" s="83"/>
      <c r="E535" s="83"/>
      <c r="G535" s="83"/>
      <c r="I535" s="62"/>
    </row>
    <row r="536" spans="1:9">
      <c r="A536" s="82"/>
      <c r="C536" s="83"/>
      <c r="E536" s="83"/>
      <c r="G536" s="83"/>
      <c r="I536" s="62"/>
    </row>
    <row r="537" spans="1:9">
      <c r="A537" s="82"/>
      <c r="C537" s="83"/>
      <c r="E537" s="83"/>
      <c r="G537" s="83"/>
      <c r="I537" s="62"/>
    </row>
    <row r="538" spans="1:9">
      <c r="A538" s="82"/>
      <c r="C538" s="83"/>
      <c r="E538" s="83"/>
      <c r="G538" s="83"/>
      <c r="I538" s="62"/>
    </row>
    <row r="539" spans="1:9">
      <c r="A539" s="82"/>
      <c r="C539" s="83"/>
      <c r="E539" s="83"/>
      <c r="G539" s="83"/>
      <c r="I539" s="62"/>
    </row>
    <row r="540" spans="1:9">
      <c r="A540" s="82"/>
      <c r="C540" s="83"/>
      <c r="E540" s="83"/>
      <c r="G540" s="83"/>
      <c r="I540" s="62"/>
    </row>
    <row r="541" spans="1:9">
      <c r="A541" s="82"/>
      <c r="C541" s="83"/>
      <c r="E541" s="83"/>
      <c r="G541" s="83"/>
      <c r="I541" s="62"/>
    </row>
    <row r="542" spans="1:9">
      <c r="A542" s="82"/>
      <c r="C542" s="83"/>
      <c r="E542" s="83"/>
      <c r="G542" s="83"/>
      <c r="I542" s="62"/>
    </row>
    <row r="543" spans="1:9">
      <c r="A543" s="82"/>
      <c r="C543" s="83"/>
      <c r="E543" s="83"/>
      <c r="G543" s="83"/>
      <c r="I543" s="62"/>
    </row>
    <row r="544" spans="1:9">
      <c r="A544" s="82"/>
      <c r="C544" s="83"/>
      <c r="E544" s="83"/>
      <c r="G544" s="83"/>
      <c r="I544" s="62"/>
    </row>
    <row r="545" spans="1:9">
      <c r="A545" s="82"/>
      <c r="C545" s="83"/>
      <c r="E545" s="83"/>
      <c r="G545" s="83"/>
      <c r="I545" s="62"/>
    </row>
    <row r="546" spans="1:9">
      <c r="A546" s="82"/>
      <c r="C546" s="83"/>
      <c r="E546" s="83"/>
      <c r="G546" s="83"/>
      <c r="I546" s="62"/>
    </row>
    <row r="547" spans="1:9">
      <c r="A547" s="82"/>
      <c r="C547" s="83"/>
      <c r="E547" s="83"/>
      <c r="G547" s="83"/>
      <c r="I547" s="62"/>
    </row>
    <row r="548" spans="1:9">
      <c r="A548" s="82"/>
      <c r="C548" s="83"/>
      <c r="E548" s="83"/>
      <c r="G548" s="83"/>
      <c r="I548" s="62"/>
    </row>
    <row r="549" spans="1:9">
      <c r="A549" s="82"/>
      <c r="C549" s="83"/>
      <c r="E549" s="83"/>
      <c r="G549" s="83"/>
      <c r="I549" s="62"/>
    </row>
    <row r="550" spans="1:9">
      <c r="A550" s="82"/>
      <c r="C550" s="83"/>
      <c r="E550" s="83"/>
      <c r="G550" s="83"/>
      <c r="I550" s="62"/>
    </row>
    <row r="551" spans="1:9">
      <c r="A551" s="82"/>
      <c r="C551" s="83"/>
      <c r="E551" s="83"/>
      <c r="G551" s="83"/>
      <c r="I551" s="62"/>
    </row>
    <row r="552" spans="1:9">
      <c r="A552" s="82"/>
      <c r="C552" s="83"/>
      <c r="E552" s="83"/>
      <c r="G552" s="83"/>
      <c r="I552" s="62"/>
    </row>
    <row r="553" spans="1:9">
      <c r="A553" s="82"/>
      <c r="C553" s="83"/>
      <c r="E553" s="83"/>
      <c r="G553" s="83"/>
      <c r="I553" s="62"/>
    </row>
    <row r="554" spans="1:9">
      <c r="A554" s="82"/>
      <c r="C554" s="83"/>
      <c r="E554" s="83"/>
      <c r="G554" s="83"/>
      <c r="I554" s="62"/>
    </row>
    <row r="555" spans="1:9">
      <c r="A555" s="82"/>
      <c r="C555" s="83"/>
      <c r="E555" s="83"/>
      <c r="G555" s="83"/>
      <c r="I555" s="62"/>
    </row>
    <row r="556" spans="1:9">
      <c r="A556" s="82"/>
      <c r="C556" s="83"/>
      <c r="E556" s="83"/>
      <c r="G556" s="83"/>
      <c r="I556" s="62"/>
    </row>
    <row r="557" spans="1:9">
      <c r="A557" s="82"/>
      <c r="C557" s="83"/>
      <c r="E557" s="83"/>
      <c r="G557" s="83"/>
      <c r="I557" s="62"/>
    </row>
    <row r="558" spans="1:9">
      <c r="A558" s="82"/>
      <c r="C558" s="83"/>
      <c r="E558" s="83"/>
      <c r="G558" s="83"/>
      <c r="I558" s="62"/>
    </row>
    <row r="559" spans="1:9">
      <c r="A559" s="82"/>
      <c r="C559" s="83"/>
      <c r="E559" s="83"/>
      <c r="G559" s="83"/>
      <c r="I559" s="62"/>
    </row>
    <row r="560" spans="1:9">
      <c r="A560" s="82"/>
      <c r="C560" s="83"/>
      <c r="E560" s="83"/>
      <c r="G560" s="83"/>
      <c r="I560" s="62"/>
    </row>
    <row r="561" spans="1:9">
      <c r="A561" s="82"/>
      <c r="C561" s="83"/>
      <c r="E561" s="83"/>
      <c r="G561" s="83"/>
      <c r="I561" s="62"/>
    </row>
    <row r="562" spans="1:9">
      <c r="A562" s="82"/>
      <c r="C562" s="83"/>
      <c r="E562" s="83"/>
      <c r="G562" s="83"/>
      <c r="I562" s="62"/>
    </row>
    <row r="563" spans="1:9">
      <c r="A563" s="82"/>
      <c r="C563" s="83"/>
      <c r="E563" s="83"/>
      <c r="G563" s="83"/>
      <c r="I563" s="62"/>
    </row>
    <row r="564" spans="1:9">
      <c r="A564" s="82"/>
      <c r="C564" s="83"/>
      <c r="E564" s="83"/>
      <c r="G564" s="83"/>
      <c r="I564" s="62"/>
    </row>
    <row r="565" spans="1:9">
      <c r="A565" s="82"/>
      <c r="C565" s="83"/>
      <c r="E565" s="83"/>
      <c r="G565" s="83"/>
      <c r="I565" s="62"/>
    </row>
    <row r="566" spans="1:9">
      <c r="A566" s="82"/>
      <c r="C566" s="83"/>
      <c r="E566" s="83"/>
      <c r="G566" s="83"/>
      <c r="I566" s="62"/>
    </row>
    <row r="567" spans="1:9">
      <c r="A567" s="82"/>
      <c r="C567" s="83"/>
      <c r="E567" s="83"/>
      <c r="G567" s="83"/>
      <c r="I567" s="62"/>
    </row>
    <row r="568" spans="1:9">
      <c r="A568" s="82"/>
      <c r="C568" s="83"/>
      <c r="E568" s="83"/>
      <c r="G568" s="83"/>
      <c r="I568" s="62"/>
    </row>
    <row r="569" spans="1:9">
      <c r="A569" s="82"/>
      <c r="C569" s="83"/>
      <c r="E569" s="83"/>
      <c r="G569" s="83"/>
      <c r="I569" s="62"/>
    </row>
    <row r="570" spans="1:9">
      <c r="A570" s="82"/>
      <c r="C570" s="83"/>
      <c r="E570" s="83"/>
      <c r="G570" s="83"/>
      <c r="I570" s="62"/>
    </row>
    <row r="571" spans="1:9">
      <c r="A571" s="82"/>
      <c r="C571" s="83"/>
      <c r="E571" s="83"/>
      <c r="G571" s="83"/>
      <c r="I571" s="62"/>
    </row>
    <row r="572" spans="1:9">
      <c r="A572" s="82"/>
      <c r="C572" s="83"/>
      <c r="E572" s="83"/>
      <c r="G572" s="83"/>
      <c r="I572" s="62"/>
    </row>
    <row r="573" spans="1:9">
      <c r="A573" s="82"/>
      <c r="C573" s="83"/>
      <c r="E573" s="83"/>
      <c r="G573" s="83"/>
      <c r="I573" s="62"/>
    </row>
    <row r="574" spans="1:9">
      <c r="A574" s="82"/>
      <c r="C574" s="83"/>
      <c r="E574" s="83"/>
      <c r="G574" s="83"/>
      <c r="I574" s="62"/>
    </row>
    <row r="575" spans="1:9">
      <c r="A575" s="82"/>
      <c r="C575" s="83"/>
      <c r="E575" s="83"/>
      <c r="G575" s="83"/>
      <c r="I575" s="62"/>
    </row>
    <row r="576" spans="1:9">
      <c r="A576" s="82"/>
      <c r="C576" s="83"/>
      <c r="E576" s="83"/>
      <c r="G576" s="83"/>
      <c r="I576" s="62"/>
    </row>
    <row r="577" spans="1:9">
      <c r="A577" s="82"/>
      <c r="C577" s="83"/>
      <c r="E577" s="83"/>
      <c r="G577" s="83"/>
      <c r="I577" s="62"/>
    </row>
    <row r="578" spans="1:9">
      <c r="A578" s="82"/>
      <c r="C578" s="83"/>
      <c r="E578" s="83"/>
      <c r="G578" s="83"/>
      <c r="I578" s="62"/>
    </row>
    <row r="579" spans="1:9">
      <c r="A579" s="82"/>
      <c r="C579" s="83"/>
      <c r="E579" s="83"/>
      <c r="G579" s="83"/>
      <c r="I579" s="62"/>
    </row>
    <row r="580" spans="1:9">
      <c r="A580" s="82"/>
      <c r="C580" s="83"/>
      <c r="E580" s="83"/>
      <c r="G580" s="83"/>
      <c r="I580" s="62"/>
    </row>
    <row r="581" spans="1:9">
      <c r="A581" s="82"/>
      <c r="C581" s="83"/>
      <c r="E581" s="83"/>
      <c r="G581" s="83"/>
      <c r="I581" s="62"/>
    </row>
    <row r="582" spans="1:9">
      <c r="A582" s="82"/>
      <c r="C582" s="83"/>
      <c r="E582" s="83"/>
      <c r="G582" s="83"/>
      <c r="I582" s="62"/>
    </row>
    <row r="583" spans="1:9">
      <c r="A583" s="82"/>
      <c r="C583" s="83"/>
      <c r="E583" s="83"/>
      <c r="G583" s="83"/>
      <c r="I583" s="62"/>
    </row>
    <row r="584" spans="1:9">
      <c r="A584" s="82"/>
      <c r="C584" s="83"/>
      <c r="E584" s="83"/>
      <c r="G584" s="83"/>
      <c r="I584" s="62"/>
    </row>
    <row r="585" spans="1:9">
      <c r="A585" s="82"/>
      <c r="C585" s="83"/>
      <c r="E585" s="83"/>
      <c r="G585" s="83"/>
      <c r="I585" s="62"/>
    </row>
    <row r="586" spans="1:9">
      <c r="A586" s="82"/>
      <c r="C586" s="83"/>
      <c r="E586" s="83"/>
      <c r="G586" s="83"/>
      <c r="I586" s="62"/>
    </row>
    <row r="587" spans="1:9">
      <c r="A587" s="82"/>
      <c r="C587" s="83"/>
      <c r="E587" s="83"/>
      <c r="G587" s="83"/>
      <c r="I587" s="62"/>
    </row>
    <row r="588" spans="1:9">
      <c r="A588" s="82"/>
      <c r="C588" s="83"/>
      <c r="E588" s="83"/>
      <c r="G588" s="83"/>
      <c r="I588" s="62"/>
    </row>
    <row r="589" spans="1:9">
      <c r="A589" s="82"/>
      <c r="C589" s="83"/>
      <c r="E589" s="83"/>
      <c r="G589" s="83"/>
      <c r="I589" s="62"/>
    </row>
    <row r="590" spans="1:9">
      <c r="A590" s="82"/>
      <c r="C590" s="83"/>
      <c r="E590" s="83"/>
      <c r="G590" s="83"/>
      <c r="I590" s="62"/>
    </row>
    <row r="591" spans="1:9">
      <c r="A591" s="82"/>
      <c r="C591" s="83"/>
      <c r="G591" s="83"/>
      <c r="I591" s="62"/>
    </row>
    <row r="592" spans="1:9">
      <c r="A592" s="82"/>
      <c r="C592" s="83"/>
      <c r="H592" s="83"/>
    </row>
    <row r="593" spans="1:8">
      <c r="A593" s="82"/>
      <c r="H593" s="83"/>
    </row>
    <row r="594" spans="1:8">
      <c r="A594" s="82"/>
      <c r="H594" s="83"/>
    </row>
  </sheetData>
  <sheetProtection selectLockedCells="1"/>
  <mergeCells count="3">
    <mergeCell ref="B5:D5"/>
    <mergeCell ref="F3:G3"/>
    <mergeCell ref="G5:I5"/>
  </mergeCells>
  <conditionalFormatting sqref="E244:H507 C30:C592 A30:A594 A28:D507">
    <cfRule type="expression" dxfId="17" priority="13" stopIfTrue="1">
      <formula>IF(ROW(A28)&gt;Dernière_Ligne,TRUE, FALSE)</formula>
    </cfRule>
    <cfRule type="expression" dxfId="16" priority="14" stopIfTrue="1">
      <formula>IF(ROW(A28)=Dernière_Ligne,TRUE, FALSE)</formula>
    </cfRule>
    <cfRule type="expression" dxfId="15" priority="15" stopIfTrue="1">
      <formula>IF(ROW(A28)&lt;Dernière_Ligne,TRUE, FALSE)</formula>
    </cfRule>
  </conditionalFormatting>
  <conditionalFormatting sqref="E30:E590 F30:F522 E28:H507 H592:H594 G30:G591">
    <cfRule type="expression" dxfId="14" priority="10" stopIfTrue="1">
      <formula>IF(ROW(E28)&gt;Dernière_Ligne,TRUE, FALSE)</formula>
    </cfRule>
    <cfRule type="expression" dxfId="13" priority="11" stopIfTrue="1">
      <formula>IF(ROW(E28)=Dernière_Ligne,TRUE, FALSE)</formula>
    </cfRule>
    <cfRule type="expression" dxfId="12" priority="12" stopIfTrue="1">
      <formula>IF(ROW(E28)&lt;=Dernière_Ligne,TRUE, FALSE)</formula>
    </cfRule>
  </conditionalFormatting>
  <dataValidations count="2">
    <dataValidation type="date" operator="greaterThanOrEqual" allowBlank="1" showInputMessage="1" showErrorMessage="1" errorTitle="Date" error="Entrez une date valide supérieure ou égale à : 1er janvier 1900." sqref="D10">
      <formula1>1</formula1>
    </dataValidation>
    <dataValidation type="whole" allowBlank="1" showInputMessage="1" showErrorMessage="1" errorTitle="Années" error="Entrez un nombre entier d'années compris entre 1 et 40." sqref="D8">
      <formula1>1</formula1>
      <formula2>40</formula2>
    </dataValidation>
  </dataValidations>
  <pageMargins left="0.5" right="0.5" top="0.5" bottom="0.5" header="0.5" footer="0.5"/>
  <pageSetup scale="80" orientation="landscape" r:id="rId1"/>
  <headerFooter alignWithMargins="0"/>
</worksheet>
</file>

<file path=xl/worksheets/sheet5.xml><?xml version="1.0" encoding="utf-8"?>
<worksheet xmlns="http://schemas.openxmlformats.org/spreadsheetml/2006/main" xmlns:r="http://schemas.openxmlformats.org/officeDocument/2006/relationships">
  <dimension ref="A1:J594"/>
  <sheetViews>
    <sheetView showGridLines="0" workbookViewId="0">
      <pane ySplit="8070" topLeftCell="A46"/>
      <selection pane="bottomLeft" activeCell="A46" sqref="A46"/>
    </sheetView>
  </sheetViews>
  <sheetFormatPr baseColWidth="10" defaultColWidth="9.140625" defaultRowHeight="12.75"/>
  <cols>
    <col min="1" max="1" width="5.42578125" style="80" customWidth="1"/>
    <col min="2" max="2" width="15.7109375" style="81" customWidth="1"/>
    <col min="3" max="3" width="21.5703125" style="81" customWidth="1"/>
    <col min="4" max="4" width="15.5703125" style="81" bestFit="1" customWidth="1"/>
    <col min="5" max="5" width="24.42578125" style="81" bestFit="1" customWidth="1"/>
    <col min="6" max="6" width="22" style="81" customWidth="1"/>
    <col min="7" max="7" width="24.42578125" style="81" bestFit="1" customWidth="1"/>
    <col min="8" max="8" width="28.7109375" style="81" bestFit="1" customWidth="1"/>
    <col min="9" max="9" width="21.7109375" style="81" customWidth="1"/>
    <col min="10" max="10" width="12.42578125" style="62" bestFit="1" customWidth="1"/>
    <col min="11" max="16384" width="9.140625" style="62"/>
  </cols>
  <sheetData>
    <row r="1" spans="1:9" ht="24" customHeight="1">
      <c r="A1" s="59" t="s">
        <v>317</v>
      </c>
      <c r="B1" s="60"/>
      <c r="C1" s="60"/>
      <c r="D1" s="60"/>
      <c r="E1" s="61"/>
      <c r="F1" s="61"/>
      <c r="G1" s="61"/>
      <c r="H1" s="61"/>
      <c r="I1" s="61"/>
    </row>
    <row r="2" spans="1:9" ht="3" customHeight="1">
      <c r="A2" s="63"/>
      <c r="B2" s="64"/>
      <c r="C2" s="64"/>
      <c r="D2" s="64"/>
      <c r="E2" s="64"/>
      <c r="F2" s="64"/>
      <c r="G2" s="64"/>
      <c r="H2" s="64"/>
      <c r="I2" s="64"/>
    </row>
    <row r="3" spans="1:9" ht="20.25" customHeight="1">
      <c r="A3" s="61"/>
      <c r="B3" s="65"/>
      <c r="C3" s="65"/>
      <c r="D3" s="65"/>
      <c r="E3" s="132" t="s">
        <v>93</v>
      </c>
      <c r="F3" s="711" t="str">
        <f>+'Schéma de financement'!B31</f>
        <v>CMLT2</v>
      </c>
      <c r="G3" s="712"/>
      <c r="H3" s="65"/>
      <c r="I3" s="65"/>
    </row>
    <row r="4" spans="1:9" s="423" customFormat="1" ht="20.25" customHeight="1" thickBot="1">
      <c r="A4" s="422"/>
      <c r="E4" s="424"/>
      <c r="F4" s="420"/>
      <c r="G4" s="421"/>
    </row>
    <row r="5" spans="1:9" ht="14.25" customHeight="1" thickBot="1">
      <c r="A5" s="61"/>
      <c r="B5" s="708" t="s">
        <v>132</v>
      </c>
      <c r="C5" s="709"/>
      <c r="D5" s="710"/>
      <c r="E5" s="62"/>
      <c r="F5" s="62"/>
      <c r="G5" s="713" t="s">
        <v>133</v>
      </c>
      <c r="H5" s="714"/>
      <c r="I5" s="715"/>
    </row>
    <row r="6" spans="1:9">
      <c r="A6" s="61"/>
      <c r="B6" s="66"/>
      <c r="C6" s="67" t="s">
        <v>87</v>
      </c>
      <c r="D6" s="138">
        <f>+'Schéma de financement'!C31</f>
        <v>0</v>
      </c>
      <c r="E6" s="62"/>
      <c r="F6" s="62"/>
      <c r="G6" s="538" t="s">
        <v>252</v>
      </c>
      <c r="H6" s="537"/>
      <c r="I6" s="534">
        <f>IF(Montant_Prêt&gt;0,((Montant_Prêt*D12)/(1-(1+D12)^-D11)),0)</f>
        <v>0</v>
      </c>
    </row>
    <row r="7" spans="1:9" ht="15" customHeight="1">
      <c r="A7" s="61"/>
      <c r="B7" s="66"/>
      <c r="C7" s="67" t="s">
        <v>89</v>
      </c>
      <c r="D7" s="135"/>
      <c r="E7" s="62"/>
      <c r="F7" s="62"/>
      <c r="G7" s="539" t="s">
        <v>311</v>
      </c>
      <c r="H7" s="133"/>
      <c r="I7" s="535">
        <f>(Pmt_Mensuel_Programmé*Nbre_Pmt_Par_An)-E15</f>
        <v>0</v>
      </c>
    </row>
    <row r="8" spans="1:9" ht="15" customHeight="1">
      <c r="A8" s="61"/>
      <c r="B8" s="66"/>
      <c r="C8" s="67" t="s">
        <v>90</v>
      </c>
      <c r="D8" s="136"/>
      <c r="E8" s="62"/>
      <c r="F8" s="62"/>
      <c r="G8" s="539" t="s">
        <v>312</v>
      </c>
      <c r="H8" s="133"/>
      <c r="I8" s="535">
        <f>IF(Durée_Prêt&lt;2,0,(Pmt_Mensuel_Programmé*Nbre_Pmt_Par_An)-E16)</f>
        <v>0</v>
      </c>
    </row>
    <row r="9" spans="1:9" ht="15" customHeight="1">
      <c r="A9" s="61"/>
      <c r="B9" s="66"/>
      <c r="C9" s="67" t="s">
        <v>91</v>
      </c>
      <c r="D9" s="136"/>
      <c r="E9" s="62"/>
      <c r="F9" s="62"/>
      <c r="G9" s="539" t="s">
        <v>313</v>
      </c>
      <c r="H9" s="133"/>
      <c r="I9" s="535">
        <f>IF(Durée_Prêt&lt;3,0,(Pmt_Mensuel_Programmé*Nbre_Pmt_Par_An)-E17)</f>
        <v>0</v>
      </c>
    </row>
    <row r="10" spans="1:9" ht="15" customHeight="1" thickBot="1">
      <c r="A10" s="61"/>
      <c r="B10" s="66"/>
      <c r="C10" s="67" t="s">
        <v>92</v>
      </c>
      <c r="D10" s="137"/>
      <c r="E10" s="62"/>
      <c r="F10" s="62"/>
      <c r="G10" s="539" t="s">
        <v>314</v>
      </c>
      <c r="H10" s="133"/>
      <c r="I10" s="535">
        <f>IF(Durée_Prêt&lt;4,0,(Pmt_Mensuel_Programmé*Nbre_Pmt_Par_An)-E18)</f>
        <v>0</v>
      </c>
    </row>
    <row r="11" spans="1:9" ht="15" customHeight="1" thickBot="1">
      <c r="A11" s="61"/>
      <c r="B11" s="412"/>
      <c r="C11" s="413" t="s">
        <v>250</v>
      </c>
      <c r="D11" s="414">
        <f>+Durée_Prêt*Nbre_Pmt_Par_An</f>
        <v>0</v>
      </c>
      <c r="E11" s="62"/>
      <c r="F11" s="62"/>
      <c r="G11" s="540" t="s">
        <v>315</v>
      </c>
      <c r="H11" s="134"/>
      <c r="I11" s="536">
        <f>IF(Durée_Prêt&lt;5,0,(Pmt_Mensuel_Programmé*Nbre_Pmt_Par_An)-E19)</f>
        <v>0</v>
      </c>
    </row>
    <row r="12" spans="1:9" ht="15" customHeight="1" thickBot="1">
      <c r="A12" s="61"/>
      <c r="B12" s="415"/>
      <c r="C12" s="416" t="s">
        <v>251</v>
      </c>
      <c r="D12" s="417">
        <f>IF(Taux_Intérêt&gt;0,Taux_Intérêt/Nbre_Pmt_Par_An,0)</f>
        <v>0</v>
      </c>
      <c r="E12" s="62"/>
      <c r="F12" s="62"/>
      <c r="G12" s="62"/>
      <c r="H12" s="62"/>
      <c r="I12" s="62"/>
    </row>
    <row r="13" spans="1:9" ht="15" customHeight="1">
      <c r="A13" s="61"/>
      <c r="B13" s="65"/>
      <c r="C13" s="67"/>
      <c r="D13" s="69"/>
      <c r="E13" s="62"/>
      <c r="F13" s="62"/>
      <c r="G13" s="62"/>
      <c r="H13" s="62"/>
      <c r="I13" s="62"/>
    </row>
    <row r="14" spans="1:9" ht="15" customHeight="1">
      <c r="A14" s="61"/>
      <c r="B14" s="62"/>
      <c r="C14" s="131"/>
      <c r="D14" s="411"/>
      <c r="E14" s="426" t="s">
        <v>247</v>
      </c>
      <c r="F14" s="427" t="s">
        <v>248</v>
      </c>
      <c r="I14" s="62"/>
    </row>
    <row r="15" spans="1:9" ht="15" customHeight="1">
      <c r="A15" s="61"/>
      <c r="B15" s="68"/>
      <c r="C15" s="428" t="s">
        <v>310</v>
      </c>
      <c r="D15" s="429" t="s">
        <v>305</v>
      </c>
      <c r="E15" s="531">
        <f>IF(Nbre_Pmt_Par_An=12,SUM($E$28:$E$39),IF(Nbre_Pmt_Par_An=4,SUM($E$28:$E$31),IF(Nbre_Pmt_Par_An=6,SUM($E$28:$E$33),IF(Nbre_Pmt_Par_An=1,$E28,IF(Nbre_Pmt_Par_An=3,SUM($E$28:$E$30),IF(Nbre_Pmt_Par_An=2,SUM($E$28:$E$29),0))))))</f>
        <v>0</v>
      </c>
      <c r="F15" s="531">
        <f>+Montant_Prêt-E15</f>
        <v>0</v>
      </c>
      <c r="G15" s="62"/>
      <c r="H15" s="62"/>
      <c r="I15" s="62"/>
    </row>
    <row r="16" spans="1:9" ht="15" customHeight="1">
      <c r="A16" s="61"/>
      <c r="B16" s="68"/>
      <c r="C16" s="528" t="s">
        <v>249</v>
      </c>
      <c r="D16" s="529" t="s">
        <v>305</v>
      </c>
      <c r="E16" s="531">
        <f>IF(Durée_Prêt&lt;2,0,IF(Nbre_Pmt_Par_An=12,SUM($E$40:$E$51),IF(Nbre_Pmt_Par_An=4,SUM($E$32:$E$35),IF(Nbre_Pmt_Par_An=6,SUM($E$34:$E$39),IF(Nbre_Pmt_Par_An=1,$E29,IF(Nbre_Pmt_Par_An=3,SUM($E$31:$E$33),IF(Nbre_Pmt_Par_An=2,SUM($E$30:$E$31),0)))))))</f>
        <v>0</v>
      </c>
      <c r="F16" s="531">
        <f>F15-E16</f>
        <v>0</v>
      </c>
      <c r="G16" s="62"/>
      <c r="H16" s="62"/>
      <c r="I16" s="62"/>
    </row>
    <row r="17" spans="1:10" ht="15" customHeight="1">
      <c r="A17" s="61"/>
      <c r="B17" s="68"/>
      <c r="C17" s="428" t="s">
        <v>249</v>
      </c>
      <c r="D17" s="426" t="s">
        <v>306</v>
      </c>
      <c r="E17" s="531">
        <f>IF(Durée_Prêt&lt;3,0,IF(Nbre_Pmt_Par_An=12,SUM($E$52:$E$63),IF(Nbre_Pmt_Par_An=4,SUM($E$36:$E$39),IF(Nbre_Pmt_Par_An=6,SUM($E$40:$E$45),IF(Nbre_Pmt_Par_An=1,$E30,IF(Nbre_Pmt_Par_An=3,SUM($E$34:$E$36),IF(Nbre_Pmt_Par_An=2,SUM($E$32:$E$33),0)))))))</f>
        <v>0</v>
      </c>
      <c r="F17" s="532">
        <f>F16-E17</f>
        <v>0</v>
      </c>
      <c r="G17" s="62"/>
      <c r="H17" s="67"/>
      <c r="I17" s="61"/>
      <c r="J17" s="410"/>
    </row>
    <row r="18" spans="1:10" ht="15" customHeight="1">
      <c r="A18" s="61"/>
      <c r="B18" s="68"/>
      <c r="C18" s="428" t="s">
        <v>249</v>
      </c>
      <c r="D18" s="426" t="s">
        <v>307</v>
      </c>
      <c r="E18" s="531">
        <f>IF(Durée_Prêt&lt;4,0,IF(Nbre_Pmt_Par_An=12,SUM($E$64:$E$75),IF(Nbre_Pmt_Par_An=4,SUM($E$40:$E$43),IF(Nbre_Pmt_Par_An=6,SUM($E$46:$E$51),IF(Nbre_Pmt_Par_An=1,$E31,IF(Nbre_Pmt_Par_An=3,SUM($E$37:$E$39),IF(Nbre_Pmt_Par_An=2,SUM($E$34:$E$35),0)))))))</f>
        <v>0</v>
      </c>
      <c r="F18" s="533">
        <f>+F17-E18</f>
        <v>0</v>
      </c>
      <c r="G18" s="62"/>
      <c r="H18" s="530"/>
    </row>
    <row r="19" spans="1:10" ht="15" customHeight="1">
      <c r="A19" s="61"/>
      <c r="B19" s="68"/>
      <c r="C19" s="428" t="s">
        <v>249</v>
      </c>
      <c r="D19" s="426" t="s">
        <v>308</v>
      </c>
      <c r="E19" s="531">
        <f>IF(Durée_Prêt&lt;5,0,IF(Nbre_Pmt_Par_An=12,SUM($E$76:$E$87),IF(Nbre_Pmt_Par_An=4,SUM($E$44:$E$47),IF(Nbre_Pmt_Par_An=6,SUM($E$52:$E$57),IF(Nbre_Pmt_Par_An=1,$E32,IF(Nbre_Pmt_Par_An=3,SUM($E$40:$E$42),IF(Nbre_Pmt_Par_An=2,SUM($E$36:$E$37),0)))))))</f>
        <v>0</v>
      </c>
      <c r="F19" s="533">
        <f>+F18-E19</f>
        <v>0</v>
      </c>
      <c r="G19" s="62"/>
      <c r="H19" s="530"/>
    </row>
    <row r="20" spans="1:10" ht="15" customHeight="1">
      <c r="A20" s="61"/>
      <c r="B20" s="68"/>
      <c r="C20" s="428" t="s">
        <v>249</v>
      </c>
      <c r="D20" s="426" t="s">
        <v>309</v>
      </c>
      <c r="E20" s="531">
        <f>IF(Durée_Prêt&lt;6,0,IF(Nbre_Pmt_Par_An=12,SUM($E$88:$E$99),IF(Nbre_Pmt_Par_An=4,SUM($E$48:$E$51),IF(Nbre_Pmt_Par_An=6,SUM($E$58:$E$63),IF(Nbre_Pmt_Par_An=1,$E28,IF(Nbre_Pmt_Par_An=3,SUM($E$43:$E$45),IF(Nbre_Pmt_Par_An=2,SUM($E$38:$E$39),0)))))))</f>
        <v>0</v>
      </c>
      <c r="F20" s="533">
        <f>ROUND(F19-E20,0)</f>
        <v>0</v>
      </c>
      <c r="G20" s="62"/>
      <c r="H20" s="530"/>
    </row>
    <row r="21" spans="1:10" ht="15" customHeight="1">
      <c r="A21" s="61"/>
      <c r="B21" s="68"/>
      <c r="C21" s="130"/>
      <c r="D21" s="62"/>
      <c r="E21" s="62"/>
      <c r="F21" s="62"/>
      <c r="G21" s="62"/>
    </row>
    <row r="22" spans="1:10" ht="15" customHeight="1">
      <c r="A22" s="61"/>
      <c r="B22" s="68"/>
      <c r="C22" s="130"/>
      <c r="D22" s="62"/>
      <c r="E22" s="62"/>
      <c r="F22" s="62"/>
      <c r="G22" s="62"/>
    </row>
    <row r="23" spans="1:10">
      <c r="A23" s="61"/>
      <c r="B23" s="68"/>
      <c r="C23" s="129"/>
      <c r="D23" s="129"/>
      <c r="E23" s="65"/>
      <c r="F23" s="65"/>
      <c r="G23" s="65"/>
      <c r="H23" s="65"/>
      <c r="I23" s="65"/>
    </row>
    <row r="24" spans="1:10" ht="6" customHeight="1">
      <c r="A24" s="63"/>
      <c r="B24" s="64"/>
      <c r="C24" s="64"/>
      <c r="D24" s="64"/>
      <c r="E24" s="64"/>
      <c r="F24" s="64"/>
      <c r="G24" s="64"/>
      <c r="H24" s="64"/>
      <c r="I24" s="64"/>
    </row>
    <row r="25" spans="1:10" ht="3.75" customHeight="1">
      <c r="A25" s="70"/>
      <c r="B25" s="71"/>
      <c r="C25" s="71"/>
      <c r="D25" s="71"/>
      <c r="E25" s="71"/>
      <c r="F25" s="71"/>
      <c r="G25" s="71"/>
      <c r="H25" s="71"/>
      <c r="I25" s="71"/>
    </row>
    <row r="26" spans="1:10" s="75" customFormat="1" ht="30.75" customHeight="1">
      <c r="A26" s="72" t="s">
        <v>94</v>
      </c>
      <c r="B26" s="73" t="s">
        <v>95</v>
      </c>
      <c r="C26" s="73" t="s">
        <v>96</v>
      </c>
      <c r="D26" s="73" t="s">
        <v>88</v>
      </c>
      <c r="E26" s="73" t="s">
        <v>97</v>
      </c>
      <c r="F26" s="73" t="s">
        <v>98</v>
      </c>
      <c r="G26" s="73" t="s">
        <v>99</v>
      </c>
      <c r="H26" s="74" t="s">
        <v>100</v>
      </c>
      <c r="I26" s="425" t="s">
        <v>127</v>
      </c>
    </row>
    <row r="27" spans="1:10" s="75" customFormat="1" ht="6" customHeight="1">
      <c r="A27" s="76"/>
      <c r="B27" s="77"/>
      <c r="C27" s="77"/>
      <c r="D27" s="77"/>
      <c r="E27" s="77"/>
      <c r="F27" s="77"/>
      <c r="G27" s="77"/>
      <c r="H27" s="78"/>
    </row>
    <row r="28" spans="1:10" s="75" customFormat="1">
      <c r="A28" s="82">
        <f>IF(Valeurs_Entrées,1,"")</f>
        <v>1</v>
      </c>
      <c r="B28" s="79" t="e">
        <f t="shared" ref="B28:B91" si="0">IF(Nbre_Pmt&lt;&gt;"",DATE(YEAR(Début_Prêt),MONTH(Début_Prêt)+(Nbre_Pmt)*12/Nbre_Pmt_Par_An,DAY(Début_Prêt)),"")</f>
        <v>#DIV/0!</v>
      </c>
      <c r="C28" s="83">
        <f>IF(Valeurs_Entrées,Montant_Prêt,"")</f>
        <v>0</v>
      </c>
      <c r="D28" s="83">
        <f>Pmt_Mensuel_Programmé</f>
        <v>0</v>
      </c>
      <c r="E28" s="83">
        <f>+D28-F28</f>
        <v>0</v>
      </c>
      <c r="F28" s="83">
        <f>+C28*$D$12</f>
        <v>0</v>
      </c>
      <c r="G28" s="83">
        <f>+C28-E28</f>
        <v>0</v>
      </c>
      <c r="H28" s="83">
        <f>SUM($F$28:$F28)</f>
        <v>0</v>
      </c>
      <c r="I28" s="418" t="e">
        <f t="shared" ref="I28:I91" si="1">IF(Nbre_Pmt&lt;&gt;"",YEAR(B28),"")</f>
        <v>#DIV/0!</v>
      </c>
    </row>
    <row r="29" spans="1:10" s="75" customFormat="1" ht="12.75" customHeight="1">
      <c r="A29" s="82" t="str">
        <f>IF(A28+1&gt;$D$11," ",A28+1)</f>
        <v xml:space="preserve"> </v>
      </c>
      <c r="B29" s="79" t="e">
        <f t="shared" si="0"/>
        <v>#VALUE!</v>
      </c>
      <c r="C29" s="83" t="str">
        <f t="shared" ref="C29:C92" si="2">IF(A28=" "," ",IF(A28+1&gt;$D$11," ",G28))</f>
        <v xml:space="preserve"> </v>
      </c>
      <c r="D29" s="83" t="str">
        <f>IF(A28=" "," ",IF(A28+1&gt;$D$11," ",D28))</f>
        <v xml:space="preserve"> </v>
      </c>
      <c r="E29" s="83" t="str">
        <f t="shared" ref="E29:E92" si="3">IF(A28=" "," ",IF(A28+1&gt;$D$11," ",D29-F29))</f>
        <v xml:space="preserve"> </v>
      </c>
      <c r="F29" s="83" t="str">
        <f t="shared" ref="F29:F92" si="4">IF(A28=" "," ",IF(A28+1&gt;$D$11," ",C29*$D$12))</f>
        <v xml:space="preserve"> </v>
      </c>
      <c r="G29" s="83" t="str">
        <f t="shared" ref="G29:G92" si="5">IF(A28=" "," ",IF(A28+1&gt;$D$11," ",C29-E29))</f>
        <v xml:space="preserve"> </v>
      </c>
      <c r="H29" s="83">
        <f>SUM($F$28:$F29)</f>
        <v>0</v>
      </c>
      <c r="I29" s="418" t="e">
        <f t="shared" si="1"/>
        <v>#VALUE!</v>
      </c>
    </row>
    <row r="30" spans="1:10" s="75" customFormat="1" ht="12.75" customHeight="1">
      <c r="A30" s="82" t="e">
        <f t="shared" ref="A30:A93" si="6">IF(A29+1&gt;$D$11," ",A29+1)</f>
        <v>#VALUE!</v>
      </c>
      <c r="B30" s="79" t="e">
        <f t="shared" si="0"/>
        <v>#VALUE!</v>
      </c>
      <c r="C30" s="83" t="str">
        <f t="shared" si="2"/>
        <v xml:space="preserve"> </v>
      </c>
      <c r="D30" s="83" t="str">
        <f t="shared" ref="D30:D93" si="7">IF(A29=" "," ",IF(A29+1&gt;$D$11," ",D29))</f>
        <v xml:space="preserve"> </v>
      </c>
      <c r="E30" s="83" t="str">
        <f t="shared" si="3"/>
        <v xml:space="preserve"> </v>
      </c>
      <c r="F30" s="83" t="str">
        <f t="shared" si="4"/>
        <v xml:space="preserve"> </v>
      </c>
      <c r="G30" s="83" t="str">
        <f t="shared" si="5"/>
        <v xml:space="preserve"> </v>
      </c>
      <c r="H30" s="83">
        <f>SUM($F$28:$F30)</f>
        <v>0</v>
      </c>
      <c r="I30" s="418" t="e">
        <f t="shared" si="1"/>
        <v>#VALUE!</v>
      </c>
    </row>
    <row r="31" spans="1:10" s="75" customFormat="1">
      <c r="A31" s="82" t="e">
        <f t="shared" si="6"/>
        <v>#VALUE!</v>
      </c>
      <c r="B31" s="79" t="e">
        <f t="shared" si="0"/>
        <v>#VALUE!</v>
      </c>
      <c r="C31" s="83" t="e">
        <f t="shared" si="2"/>
        <v>#VALUE!</v>
      </c>
      <c r="D31" s="83" t="e">
        <f t="shared" si="7"/>
        <v>#VALUE!</v>
      </c>
      <c r="E31" s="83" t="e">
        <f t="shared" si="3"/>
        <v>#VALUE!</v>
      </c>
      <c r="F31" s="83" t="e">
        <f t="shared" si="4"/>
        <v>#VALUE!</v>
      </c>
      <c r="G31" s="83" t="e">
        <f t="shared" si="5"/>
        <v>#VALUE!</v>
      </c>
      <c r="H31" s="83" t="e">
        <f>SUM($F$28:$F31)</f>
        <v>#VALUE!</v>
      </c>
      <c r="I31" s="418" t="e">
        <f t="shared" si="1"/>
        <v>#VALUE!</v>
      </c>
    </row>
    <row r="32" spans="1:10" s="75" customFormat="1">
      <c r="A32" s="82" t="e">
        <f t="shared" si="6"/>
        <v>#VALUE!</v>
      </c>
      <c r="B32" s="79" t="e">
        <f t="shared" si="0"/>
        <v>#VALUE!</v>
      </c>
      <c r="C32" s="83" t="e">
        <f t="shared" si="2"/>
        <v>#VALUE!</v>
      </c>
      <c r="D32" s="83" t="e">
        <f t="shared" si="7"/>
        <v>#VALUE!</v>
      </c>
      <c r="E32" s="83" t="e">
        <f t="shared" si="3"/>
        <v>#VALUE!</v>
      </c>
      <c r="F32" s="83" t="e">
        <f t="shared" si="4"/>
        <v>#VALUE!</v>
      </c>
      <c r="G32" s="83" t="e">
        <f t="shared" si="5"/>
        <v>#VALUE!</v>
      </c>
      <c r="H32" s="83" t="e">
        <f>SUM($F$28:$F32)</f>
        <v>#VALUE!</v>
      </c>
      <c r="I32" s="418" t="e">
        <f t="shared" si="1"/>
        <v>#VALUE!</v>
      </c>
    </row>
    <row r="33" spans="1:9">
      <c r="A33" s="82" t="e">
        <f t="shared" si="6"/>
        <v>#VALUE!</v>
      </c>
      <c r="B33" s="79" t="e">
        <f t="shared" si="0"/>
        <v>#VALUE!</v>
      </c>
      <c r="C33" s="83" t="e">
        <f t="shared" si="2"/>
        <v>#VALUE!</v>
      </c>
      <c r="D33" s="83" t="e">
        <f t="shared" si="7"/>
        <v>#VALUE!</v>
      </c>
      <c r="E33" s="83" t="e">
        <f t="shared" si="3"/>
        <v>#VALUE!</v>
      </c>
      <c r="F33" s="83" t="e">
        <f t="shared" si="4"/>
        <v>#VALUE!</v>
      </c>
      <c r="G33" s="83" t="e">
        <f t="shared" si="5"/>
        <v>#VALUE!</v>
      </c>
      <c r="H33" s="83" t="e">
        <f>SUM($F$28:$F33)</f>
        <v>#VALUE!</v>
      </c>
      <c r="I33" s="418" t="e">
        <f t="shared" si="1"/>
        <v>#VALUE!</v>
      </c>
    </row>
    <row r="34" spans="1:9">
      <c r="A34" s="82" t="e">
        <f t="shared" si="6"/>
        <v>#VALUE!</v>
      </c>
      <c r="B34" s="79" t="e">
        <f t="shared" si="0"/>
        <v>#VALUE!</v>
      </c>
      <c r="C34" s="83" t="e">
        <f t="shared" si="2"/>
        <v>#VALUE!</v>
      </c>
      <c r="D34" s="83" t="e">
        <f t="shared" si="7"/>
        <v>#VALUE!</v>
      </c>
      <c r="E34" s="83" t="e">
        <f t="shared" si="3"/>
        <v>#VALUE!</v>
      </c>
      <c r="F34" s="83" t="e">
        <f t="shared" si="4"/>
        <v>#VALUE!</v>
      </c>
      <c r="G34" s="83" t="e">
        <f t="shared" si="5"/>
        <v>#VALUE!</v>
      </c>
      <c r="H34" s="83" t="e">
        <f>SUM($F$28:$F34)</f>
        <v>#VALUE!</v>
      </c>
      <c r="I34" s="418" t="e">
        <f t="shared" si="1"/>
        <v>#VALUE!</v>
      </c>
    </row>
    <row r="35" spans="1:9">
      <c r="A35" s="82" t="e">
        <f t="shared" si="6"/>
        <v>#VALUE!</v>
      </c>
      <c r="B35" s="79" t="e">
        <f t="shared" si="0"/>
        <v>#VALUE!</v>
      </c>
      <c r="C35" s="83" t="e">
        <f t="shared" si="2"/>
        <v>#VALUE!</v>
      </c>
      <c r="D35" s="83" t="e">
        <f t="shared" si="7"/>
        <v>#VALUE!</v>
      </c>
      <c r="E35" s="83" t="e">
        <f t="shared" si="3"/>
        <v>#VALUE!</v>
      </c>
      <c r="F35" s="83" t="e">
        <f t="shared" si="4"/>
        <v>#VALUE!</v>
      </c>
      <c r="G35" s="83" t="e">
        <f t="shared" si="5"/>
        <v>#VALUE!</v>
      </c>
      <c r="H35" s="83" t="e">
        <f>SUM($F$28:$F35)</f>
        <v>#VALUE!</v>
      </c>
      <c r="I35" s="418" t="e">
        <f t="shared" si="1"/>
        <v>#VALUE!</v>
      </c>
    </row>
    <row r="36" spans="1:9">
      <c r="A36" s="82" t="e">
        <f t="shared" si="6"/>
        <v>#VALUE!</v>
      </c>
      <c r="B36" s="79" t="e">
        <f t="shared" si="0"/>
        <v>#VALUE!</v>
      </c>
      <c r="C36" s="83" t="e">
        <f t="shared" si="2"/>
        <v>#VALUE!</v>
      </c>
      <c r="D36" s="83" t="e">
        <f t="shared" si="7"/>
        <v>#VALUE!</v>
      </c>
      <c r="E36" s="83" t="e">
        <f t="shared" si="3"/>
        <v>#VALUE!</v>
      </c>
      <c r="F36" s="83" t="e">
        <f t="shared" si="4"/>
        <v>#VALUE!</v>
      </c>
      <c r="G36" s="83" t="e">
        <f t="shared" si="5"/>
        <v>#VALUE!</v>
      </c>
      <c r="H36" s="83" t="e">
        <f>SUM($F$28:$F36)</f>
        <v>#VALUE!</v>
      </c>
      <c r="I36" s="418" t="e">
        <f t="shared" si="1"/>
        <v>#VALUE!</v>
      </c>
    </row>
    <row r="37" spans="1:9">
      <c r="A37" s="82" t="e">
        <f t="shared" si="6"/>
        <v>#VALUE!</v>
      </c>
      <c r="B37" s="79" t="e">
        <f t="shared" si="0"/>
        <v>#VALUE!</v>
      </c>
      <c r="C37" s="83" t="e">
        <f t="shared" si="2"/>
        <v>#VALUE!</v>
      </c>
      <c r="D37" s="83" t="e">
        <f t="shared" si="7"/>
        <v>#VALUE!</v>
      </c>
      <c r="E37" s="83" t="e">
        <f t="shared" si="3"/>
        <v>#VALUE!</v>
      </c>
      <c r="F37" s="83" t="e">
        <f t="shared" si="4"/>
        <v>#VALUE!</v>
      </c>
      <c r="G37" s="83" t="e">
        <f t="shared" si="5"/>
        <v>#VALUE!</v>
      </c>
      <c r="H37" s="83" t="e">
        <f>SUM($F$28:$F37)</f>
        <v>#VALUE!</v>
      </c>
      <c r="I37" s="418" t="e">
        <f t="shared" si="1"/>
        <v>#VALUE!</v>
      </c>
    </row>
    <row r="38" spans="1:9">
      <c r="A38" s="82" t="e">
        <f t="shared" si="6"/>
        <v>#VALUE!</v>
      </c>
      <c r="B38" s="79" t="e">
        <f t="shared" si="0"/>
        <v>#VALUE!</v>
      </c>
      <c r="C38" s="83" t="e">
        <f t="shared" si="2"/>
        <v>#VALUE!</v>
      </c>
      <c r="D38" s="83" t="e">
        <f t="shared" si="7"/>
        <v>#VALUE!</v>
      </c>
      <c r="E38" s="83" t="e">
        <f t="shared" si="3"/>
        <v>#VALUE!</v>
      </c>
      <c r="F38" s="83" t="e">
        <f t="shared" si="4"/>
        <v>#VALUE!</v>
      </c>
      <c r="G38" s="83" t="e">
        <f t="shared" si="5"/>
        <v>#VALUE!</v>
      </c>
      <c r="H38" s="83" t="e">
        <f>SUM($F$28:$F38)</f>
        <v>#VALUE!</v>
      </c>
      <c r="I38" s="418" t="e">
        <f t="shared" si="1"/>
        <v>#VALUE!</v>
      </c>
    </row>
    <row r="39" spans="1:9">
      <c r="A39" s="82" t="e">
        <f t="shared" si="6"/>
        <v>#VALUE!</v>
      </c>
      <c r="B39" s="79" t="e">
        <f t="shared" si="0"/>
        <v>#VALUE!</v>
      </c>
      <c r="C39" s="83" t="e">
        <f t="shared" si="2"/>
        <v>#VALUE!</v>
      </c>
      <c r="D39" s="83" t="e">
        <f t="shared" si="7"/>
        <v>#VALUE!</v>
      </c>
      <c r="E39" s="83" t="e">
        <f t="shared" si="3"/>
        <v>#VALUE!</v>
      </c>
      <c r="F39" s="83" t="e">
        <f t="shared" si="4"/>
        <v>#VALUE!</v>
      </c>
      <c r="G39" s="83" t="e">
        <f t="shared" si="5"/>
        <v>#VALUE!</v>
      </c>
      <c r="H39" s="83" t="e">
        <f>SUM($F$28:$F39)</f>
        <v>#VALUE!</v>
      </c>
      <c r="I39" s="418" t="e">
        <f t="shared" si="1"/>
        <v>#VALUE!</v>
      </c>
    </row>
    <row r="40" spans="1:9">
      <c r="A40" s="82" t="e">
        <f t="shared" si="6"/>
        <v>#VALUE!</v>
      </c>
      <c r="B40" s="79" t="e">
        <f t="shared" si="0"/>
        <v>#VALUE!</v>
      </c>
      <c r="C40" s="83" t="e">
        <f t="shared" si="2"/>
        <v>#VALUE!</v>
      </c>
      <c r="D40" s="83" t="e">
        <f t="shared" si="7"/>
        <v>#VALUE!</v>
      </c>
      <c r="E40" s="83" t="e">
        <f t="shared" si="3"/>
        <v>#VALUE!</v>
      </c>
      <c r="F40" s="83" t="e">
        <f t="shared" si="4"/>
        <v>#VALUE!</v>
      </c>
      <c r="G40" s="83" t="e">
        <f t="shared" si="5"/>
        <v>#VALUE!</v>
      </c>
      <c r="H40" s="83" t="e">
        <f>SUM($F$28:$F40)</f>
        <v>#VALUE!</v>
      </c>
      <c r="I40" s="418" t="e">
        <f t="shared" si="1"/>
        <v>#VALUE!</v>
      </c>
    </row>
    <row r="41" spans="1:9">
      <c r="A41" s="82" t="e">
        <f t="shared" si="6"/>
        <v>#VALUE!</v>
      </c>
      <c r="B41" s="79" t="e">
        <f t="shared" si="0"/>
        <v>#VALUE!</v>
      </c>
      <c r="C41" s="83" t="e">
        <f t="shared" si="2"/>
        <v>#VALUE!</v>
      </c>
      <c r="D41" s="83" t="e">
        <f t="shared" si="7"/>
        <v>#VALUE!</v>
      </c>
      <c r="E41" s="83" t="e">
        <f t="shared" si="3"/>
        <v>#VALUE!</v>
      </c>
      <c r="F41" s="83" t="e">
        <f t="shared" si="4"/>
        <v>#VALUE!</v>
      </c>
      <c r="G41" s="83" t="e">
        <f t="shared" si="5"/>
        <v>#VALUE!</v>
      </c>
      <c r="H41" s="83" t="e">
        <f>SUM($F$28:$F41)</f>
        <v>#VALUE!</v>
      </c>
      <c r="I41" s="418" t="e">
        <f t="shared" si="1"/>
        <v>#VALUE!</v>
      </c>
    </row>
    <row r="42" spans="1:9">
      <c r="A42" s="82" t="e">
        <f t="shared" si="6"/>
        <v>#VALUE!</v>
      </c>
      <c r="B42" s="79" t="e">
        <f t="shared" si="0"/>
        <v>#VALUE!</v>
      </c>
      <c r="C42" s="83" t="e">
        <f t="shared" si="2"/>
        <v>#VALUE!</v>
      </c>
      <c r="D42" s="83" t="e">
        <f t="shared" si="7"/>
        <v>#VALUE!</v>
      </c>
      <c r="E42" s="83" t="e">
        <f t="shared" si="3"/>
        <v>#VALUE!</v>
      </c>
      <c r="F42" s="83" t="e">
        <f t="shared" si="4"/>
        <v>#VALUE!</v>
      </c>
      <c r="G42" s="83" t="e">
        <f t="shared" si="5"/>
        <v>#VALUE!</v>
      </c>
      <c r="H42" s="83" t="e">
        <f>SUM($F$28:$F42)</f>
        <v>#VALUE!</v>
      </c>
      <c r="I42" s="418" t="e">
        <f t="shared" si="1"/>
        <v>#VALUE!</v>
      </c>
    </row>
    <row r="43" spans="1:9">
      <c r="A43" s="82" t="e">
        <f t="shared" si="6"/>
        <v>#VALUE!</v>
      </c>
      <c r="B43" s="79" t="e">
        <f t="shared" si="0"/>
        <v>#VALUE!</v>
      </c>
      <c r="C43" s="83" t="e">
        <f t="shared" si="2"/>
        <v>#VALUE!</v>
      </c>
      <c r="D43" s="83" t="e">
        <f t="shared" si="7"/>
        <v>#VALUE!</v>
      </c>
      <c r="E43" s="83" t="e">
        <f t="shared" si="3"/>
        <v>#VALUE!</v>
      </c>
      <c r="F43" s="83" t="e">
        <f t="shared" si="4"/>
        <v>#VALUE!</v>
      </c>
      <c r="G43" s="83" t="e">
        <f t="shared" si="5"/>
        <v>#VALUE!</v>
      </c>
      <c r="H43" s="83" t="e">
        <f>SUM($F$28:$F43)</f>
        <v>#VALUE!</v>
      </c>
      <c r="I43" s="418" t="e">
        <f t="shared" si="1"/>
        <v>#VALUE!</v>
      </c>
    </row>
    <row r="44" spans="1:9">
      <c r="A44" s="82" t="e">
        <f t="shared" si="6"/>
        <v>#VALUE!</v>
      </c>
      <c r="B44" s="79" t="e">
        <f t="shared" si="0"/>
        <v>#VALUE!</v>
      </c>
      <c r="C44" s="83" t="e">
        <f t="shared" si="2"/>
        <v>#VALUE!</v>
      </c>
      <c r="D44" s="83" t="e">
        <f t="shared" si="7"/>
        <v>#VALUE!</v>
      </c>
      <c r="E44" s="83" t="e">
        <f t="shared" si="3"/>
        <v>#VALUE!</v>
      </c>
      <c r="F44" s="83" t="e">
        <f t="shared" si="4"/>
        <v>#VALUE!</v>
      </c>
      <c r="G44" s="83" t="e">
        <f t="shared" si="5"/>
        <v>#VALUE!</v>
      </c>
      <c r="H44" s="83" t="e">
        <f>SUM($F$28:$F44)</f>
        <v>#VALUE!</v>
      </c>
      <c r="I44" s="418" t="e">
        <f t="shared" si="1"/>
        <v>#VALUE!</v>
      </c>
    </row>
    <row r="45" spans="1:9">
      <c r="A45" s="82" t="e">
        <f t="shared" si="6"/>
        <v>#VALUE!</v>
      </c>
      <c r="B45" s="79" t="e">
        <f t="shared" si="0"/>
        <v>#VALUE!</v>
      </c>
      <c r="C45" s="83" t="e">
        <f t="shared" si="2"/>
        <v>#VALUE!</v>
      </c>
      <c r="D45" s="83" t="e">
        <f t="shared" si="7"/>
        <v>#VALUE!</v>
      </c>
      <c r="E45" s="83" t="e">
        <f t="shared" si="3"/>
        <v>#VALUE!</v>
      </c>
      <c r="F45" s="83" t="e">
        <f t="shared" si="4"/>
        <v>#VALUE!</v>
      </c>
      <c r="G45" s="83" t="e">
        <f t="shared" si="5"/>
        <v>#VALUE!</v>
      </c>
      <c r="H45" s="83" t="e">
        <f>SUM($F$28:$F45)</f>
        <v>#VALUE!</v>
      </c>
      <c r="I45" s="418" t="e">
        <f t="shared" si="1"/>
        <v>#VALUE!</v>
      </c>
    </row>
    <row r="46" spans="1:9">
      <c r="A46" s="82" t="e">
        <f t="shared" si="6"/>
        <v>#VALUE!</v>
      </c>
      <c r="B46" s="79" t="e">
        <f t="shared" si="0"/>
        <v>#VALUE!</v>
      </c>
      <c r="C46" s="83" t="e">
        <f t="shared" si="2"/>
        <v>#VALUE!</v>
      </c>
      <c r="D46" s="83" t="e">
        <f t="shared" si="7"/>
        <v>#VALUE!</v>
      </c>
      <c r="E46" s="83" t="e">
        <f t="shared" si="3"/>
        <v>#VALUE!</v>
      </c>
      <c r="F46" s="83" t="e">
        <f t="shared" si="4"/>
        <v>#VALUE!</v>
      </c>
      <c r="G46" s="83" t="e">
        <f t="shared" si="5"/>
        <v>#VALUE!</v>
      </c>
      <c r="H46" s="83" t="e">
        <f>SUM($F$28:$F46)</f>
        <v>#VALUE!</v>
      </c>
      <c r="I46" s="418" t="e">
        <f t="shared" si="1"/>
        <v>#VALUE!</v>
      </c>
    </row>
    <row r="47" spans="1:9">
      <c r="A47" s="82" t="e">
        <f t="shared" si="6"/>
        <v>#VALUE!</v>
      </c>
      <c r="B47" s="79" t="e">
        <f t="shared" si="0"/>
        <v>#VALUE!</v>
      </c>
      <c r="C47" s="83" t="e">
        <f t="shared" si="2"/>
        <v>#VALUE!</v>
      </c>
      <c r="D47" s="83" t="e">
        <f t="shared" si="7"/>
        <v>#VALUE!</v>
      </c>
      <c r="E47" s="83" t="e">
        <f t="shared" si="3"/>
        <v>#VALUE!</v>
      </c>
      <c r="F47" s="83" t="e">
        <f t="shared" si="4"/>
        <v>#VALUE!</v>
      </c>
      <c r="G47" s="83" t="e">
        <f t="shared" si="5"/>
        <v>#VALUE!</v>
      </c>
      <c r="H47" s="83" t="e">
        <f>SUM($F$28:$F47)</f>
        <v>#VALUE!</v>
      </c>
      <c r="I47" s="418" t="e">
        <f t="shared" si="1"/>
        <v>#VALUE!</v>
      </c>
    </row>
    <row r="48" spans="1:9">
      <c r="A48" s="82" t="e">
        <f t="shared" si="6"/>
        <v>#VALUE!</v>
      </c>
      <c r="B48" s="79" t="e">
        <f t="shared" si="0"/>
        <v>#VALUE!</v>
      </c>
      <c r="C48" s="83" t="e">
        <f t="shared" si="2"/>
        <v>#VALUE!</v>
      </c>
      <c r="D48" s="83" t="e">
        <f t="shared" si="7"/>
        <v>#VALUE!</v>
      </c>
      <c r="E48" s="83" t="e">
        <f t="shared" si="3"/>
        <v>#VALUE!</v>
      </c>
      <c r="F48" s="83" t="e">
        <f t="shared" si="4"/>
        <v>#VALUE!</v>
      </c>
      <c r="G48" s="83" t="e">
        <f t="shared" si="5"/>
        <v>#VALUE!</v>
      </c>
      <c r="H48" s="83" t="e">
        <f>SUM($F$28:$F48)</f>
        <v>#VALUE!</v>
      </c>
      <c r="I48" s="418" t="e">
        <f t="shared" si="1"/>
        <v>#VALUE!</v>
      </c>
    </row>
    <row r="49" spans="1:9">
      <c r="A49" s="82" t="e">
        <f t="shared" si="6"/>
        <v>#VALUE!</v>
      </c>
      <c r="B49" s="79" t="e">
        <f t="shared" si="0"/>
        <v>#VALUE!</v>
      </c>
      <c r="C49" s="83" t="e">
        <f t="shared" si="2"/>
        <v>#VALUE!</v>
      </c>
      <c r="D49" s="83" t="e">
        <f t="shared" si="7"/>
        <v>#VALUE!</v>
      </c>
      <c r="E49" s="83" t="e">
        <f t="shared" si="3"/>
        <v>#VALUE!</v>
      </c>
      <c r="F49" s="83" t="e">
        <f t="shared" si="4"/>
        <v>#VALUE!</v>
      </c>
      <c r="G49" s="83" t="e">
        <f t="shared" si="5"/>
        <v>#VALUE!</v>
      </c>
      <c r="H49" s="83" t="e">
        <f>SUM($F$28:$F49)</f>
        <v>#VALUE!</v>
      </c>
      <c r="I49" s="418" t="e">
        <f t="shared" si="1"/>
        <v>#VALUE!</v>
      </c>
    </row>
    <row r="50" spans="1:9">
      <c r="A50" s="82" t="e">
        <f t="shared" si="6"/>
        <v>#VALUE!</v>
      </c>
      <c r="B50" s="79" t="e">
        <f t="shared" si="0"/>
        <v>#VALUE!</v>
      </c>
      <c r="C50" s="83" t="e">
        <f t="shared" si="2"/>
        <v>#VALUE!</v>
      </c>
      <c r="D50" s="83" t="e">
        <f t="shared" si="7"/>
        <v>#VALUE!</v>
      </c>
      <c r="E50" s="83" t="e">
        <f t="shared" si="3"/>
        <v>#VALUE!</v>
      </c>
      <c r="F50" s="83" t="e">
        <f t="shared" si="4"/>
        <v>#VALUE!</v>
      </c>
      <c r="G50" s="83" t="e">
        <f t="shared" si="5"/>
        <v>#VALUE!</v>
      </c>
      <c r="H50" s="83" t="e">
        <f>SUM($F$28:$F50)</f>
        <v>#VALUE!</v>
      </c>
      <c r="I50" s="418" t="e">
        <f t="shared" si="1"/>
        <v>#VALUE!</v>
      </c>
    </row>
    <row r="51" spans="1:9">
      <c r="A51" s="82" t="e">
        <f t="shared" si="6"/>
        <v>#VALUE!</v>
      </c>
      <c r="B51" s="79" t="e">
        <f t="shared" si="0"/>
        <v>#VALUE!</v>
      </c>
      <c r="C51" s="83" t="e">
        <f t="shared" si="2"/>
        <v>#VALUE!</v>
      </c>
      <c r="D51" s="83" t="e">
        <f t="shared" si="7"/>
        <v>#VALUE!</v>
      </c>
      <c r="E51" s="83" t="e">
        <f t="shared" si="3"/>
        <v>#VALUE!</v>
      </c>
      <c r="F51" s="83" t="e">
        <f t="shared" si="4"/>
        <v>#VALUE!</v>
      </c>
      <c r="G51" s="83" t="e">
        <f t="shared" si="5"/>
        <v>#VALUE!</v>
      </c>
      <c r="H51" s="83" t="e">
        <f>SUM($F$28:$F51)</f>
        <v>#VALUE!</v>
      </c>
      <c r="I51" s="418" t="e">
        <f t="shared" si="1"/>
        <v>#VALUE!</v>
      </c>
    </row>
    <row r="52" spans="1:9">
      <c r="A52" s="82" t="e">
        <f t="shared" si="6"/>
        <v>#VALUE!</v>
      </c>
      <c r="B52" s="79" t="e">
        <f t="shared" si="0"/>
        <v>#VALUE!</v>
      </c>
      <c r="C52" s="83" t="e">
        <f t="shared" si="2"/>
        <v>#VALUE!</v>
      </c>
      <c r="D52" s="83" t="e">
        <f t="shared" si="7"/>
        <v>#VALUE!</v>
      </c>
      <c r="E52" s="83" t="e">
        <f t="shared" si="3"/>
        <v>#VALUE!</v>
      </c>
      <c r="F52" s="83" t="e">
        <f t="shared" si="4"/>
        <v>#VALUE!</v>
      </c>
      <c r="G52" s="83" t="e">
        <f t="shared" si="5"/>
        <v>#VALUE!</v>
      </c>
      <c r="H52" s="83" t="e">
        <f>SUM($F$28:$F52)</f>
        <v>#VALUE!</v>
      </c>
      <c r="I52" s="418" t="e">
        <f t="shared" si="1"/>
        <v>#VALUE!</v>
      </c>
    </row>
    <row r="53" spans="1:9">
      <c r="A53" s="82" t="e">
        <f t="shared" si="6"/>
        <v>#VALUE!</v>
      </c>
      <c r="B53" s="79" t="e">
        <f t="shared" si="0"/>
        <v>#VALUE!</v>
      </c>
      <c r="C53" s="83" t="e">
        <f t="shared" si="2"/>
        <v>#VALUE!</v>
      </c>
      <c r="D53" s="83" t="e">
        <f t="shared" si="7"/>
        <v>#VALUE!</v>
      </c>
      <c r="E53" s="83" t="e">
        <f t="shared" si="3"/>
        <v>#VALUE!</v>
      </c>
      <c r="F53" s="83" t="e">
        <f t="shared" si="4"/>
        <v>#VALUE!</v>
      </c>
      <c r="G53" s="83" t="e">
        <f t="shared" si="5"/>
        <v>#VALUE!</v>
      </c>
      <c r="H53" s="83" t="e">
        <f>SUM($F$28:$F53)</f>
        <v>#VALUE!</v>
      </c>
      <c r="I53" s="418" t="e">
        <f t="shared" si="1"/>
        <v>#VALUE!</v>
      </c>
    </row>
    <row r="54" spans="1:9">
      <c r="A54" s="82" t="e">
        <f t="shared" si="6"/>
        <v>#VALUE!</v>
      </c>
      <c r="B54" s="79" t="e">
        <f t="shared" si="0"/>
        <v>#VALUE!</v>
      </c>
      <c r="C54" s="83" t="e">
        <f t="shared" si="2"/>
        <v>#VALUE!</v>
      </c>
      <c r="D54" s="83" t="e">
        <f t="shared" si="7"/>
        <v>#VALUE!</v>
      </c>
      <c r="E54" s="83" t="e">
        <f t="shared" si="3"/>
        <v>#VALUE!</v>
      </c>
      <c r="F54" s="83" t="e">
        <f t="shared" si="4"/>
        <v>#VALUE!</v>
      </c>
      <c r="G54" s="83" t="e">
        <f t="shared" si="5"/>
        <v>#VALUE!</v>
      </c>
      <c r="H54" s="83" t="e">
        <f>SUM($F$28:$F54)</f>
        <v>#VALUE!</v>
      </c>
      <c r="I54" s="418" t="e">
        <f t="shared" si="1"/>
        <v>#VALUE!</v>
      </c>
    </row>
    <row r="55" spans="1:9">
      <c r="A55" s="82" t="e">
        <f t="shared" si="6"/>
        <v>#VALUE!</v>
      </c>
      <c r="B55" s="79" t="e">
        <f t="shared" si="0"/>
        <v>#VALUE!</v>
      </c>
      <c r="C55" s="83" t="e">
        <f t="shared" si="2"/>
        <v>#VALUE!</v>
      </c>
      <c r="D55" s="83" t="e">
        <f t="shared" si="7"/>
        <v>#VALUE!</v>
      </c>
      <c r="E55" s="83" t="e">
        <f t="shared" si="3"/>
        <v>#VALUE!</v>
      </c>
      <c r="F55" s="83" t="e">
        <f t="shared" si="4"/>
        <v>#VALUE!</v>
      </c>
      <c r="G55" s="83" t="e">
        <f t="shared" si="5"/>
        <v>#VALUE!</v>
      </c>
      <c r="H55" s="83" t="e">
        <f>SUM($F$28:$F55)</f>
        <v>#VALUE!</v>
      </c>
      <c r="I55" s="418" t="e">
        <f t="shared" si="1"/>
        <v>#VALUE!</v>
      </c>
    </row>
    <row r="56" spans="1:9">
      <c r="A56" s="82" t="e">
        <f t="shared" si="6"/>
        <v>#VALUE!</v>
      </c>
      <c r="B56" s="79" t="e">
        <f t="shared" si="0"/>
        <v>#VALUE!</v>
      </c>
      <c r="C56" s="83" t="e">
        <f t="shared" si="2"/>
        <v>#VALUE!</v>
      </c>
      <c r="D56" s="83" t="e">
        <f t="shared" si="7"/>
        <v>#VALUE!</v>
      </c>
      <c r="E56" s="83" t="e">
        <f t="shared" si="3"/>
        <v>#VALUE!</v>
      </c>
      <c r="F56" s="83" t="e">
        <f t="shared" si="4"/>
        <v>#VALUE!</v>
      </c>
      <c r="G56" s="83" t="e">
        <f t="shared" si="5"/>
        <v>#VALUE!</v>
      </c>
      <c r="H56" s="83" t="e">
        <f>SUM($F$28:$F56)</f>
        <v>#VALUE!</v>
      </c>
      <c r="I56" s="418" t="e">
        <f t="shared" si="1"/>
        <v>#VALUE!</v>
      </c>
    </row>
    <row r="57" spans="1:9">
      <c r="A57" s="82" t="e">
        <f t="shared" si="6"/>
        <v>#VALUE!</v>
      </c>
      <c r="B57" s="79" t="e">
        <f t="shared" si="0"/>
        <v>#VALUE!</v>
      </c>
      <c r="C57" s="83" t="e">
        <f t="shared" si="2"/>
        <v>#VALUE!</v>
      </c>
      <c r="D57" s="83" t="e">
        <f t="shared" si="7"/>
        <v>#VALUE!</v>
      </c>
      <c r="E57" s="83" t="e">
        <f t="shared" si="3"/>
        <v>#VALUE!</v>
      </c>
      <c r="F57" s="83" t="e">
        <f t="shared" si="4"/>
        <v>#VALUE!</v>
      </c>
      <c r="G57" s="83" t="e">
        <f t="shared" si="5"/>
        <v>#VALUE!</v>
      </c>
      <c r="H57" s="83" t="e">
        <f>SUM($F$28:$F57)</f>
        <v>#VALUE!</v>
      </c>
      <c r="I57" s="418" t="e">
        <f t="shared" si="1"/>
        <v>#VALUE!</v>
      </c>
    </row>
    <row r="58" spans="1:9">
      <c r="A58" s="82" t="e">
        <f t="shared" si="6"/>
        <v>#VALUE!</v>
      </c>
      <c r="B58" s="79" t="e">
        <f t="shared" si="0"/>
        <v>#VALUE!</v>
      </c>
      <c r="C58" s="83" t="e">
        <f t="shared" si="2"/>
        <v>#VALUE!</v>
      </c>
      <c r="D58" s="83" t="e">
        <f t="shared" si="7"/>
        <v>#VALUE!</v>
      </c>
      <c r="E58" s="83" t="e">
        <f t="shared" si="3"/>
        <v>#VALUE!</v>
      </c>
      <c r="F58" s="83" t="e">
        <f t="shared" si="4"/>
        <v>#VALUE!</v>
      </c>
      <c r="G58" s="83" t="e">
        <f t="shared" si="5"/>
        <v>#VALUE!</v>
      </c>
      <c r="H58" s="83" t="e">
        <f>SUM($F$28:$F58)</f>
        <v>#VALUE!</v>
      </c>
      <c r="I58" s="418" t="e">
        <f t="shared" si="1"/>
        <v>#VALUE!</v>
      </c>
    </row>
    <row r="59" spans="1:9">
      <c r="A59" s="82" t="e">
        <f t="shared" si="6"/>
        <v>#VALUE!</v>
      </c>
      <c r="B59" s="79" t="e">
        <f t="shared" si="0"/>
        <v>#VALUE!</v>
      </c>
      <c r="C59" s="83" t="e">
        <f t="shared" si="2"/>
        <v>#VALUE!</v>
      </c>
      <c r="D59" s="83" t="e">
        <f t="shared" si="7"/>
        <v>#VALUE!</v>
      </c>
      <c r="E59" s="83" t="e">
        <f t="shared" si="3"/>
        <v>#VALUE!</v>
      </c>
      <c r="F59" s="83" t="e">
        <f t="shared" si="4"/>
        <v>#VALUE!</v>
      </c>
      <c r="G59" s="83" t="e">
        <f t="shared" si="5"/>
        <v>#VALUE!</v>
      </c>
      <c r="H59" s="83" t="e">
        <f>SUM($F$28:$F59)</f>
        <v>#VALUE!</v>
      </c>
      <c r="I59" s="418" t="e">
        <f t="shared" si="1"/>
        <v>#VALUE!</v>
      </c>
    </row>
    <row r="60" spans="1:9">
      <c r="A60" s="82" t="e">
        <f t="shared" si="6"/>
        <v>#VALUE!</v>
      </c>
      <c r="B60" s="79" t="e">
        <f t="shared" si="0"/>
        <v>#VALUE!</v>
      </c>
      <c r="C60" s="83" t="e">
        <f t="shared" si="2"/>
        <v>#VALUE!</v>
      </c>
      <c r="D60" s="83" t="e">
        <f t="shared" si="7"/>
        <v>#VALUE!</v>
      </c>
      <c r="E60" s="83" t="e">
        <f t="shared" si="3"/>
        <v>#VALUE!</v>
      </c>
      <c r="F60" s="83" t="e">
        <f t="shared" si="4"/>
        <v>#VALUE!</v>
      </c>
      <c r="G60" s="83" t="e">
        <f t="shared" si="5"/>
        <v>#VALUE!</v>
      </c>
      <c r="H60" s="83" t="e">
        <f>SUM($F$28:$F60)</f>
        <v>#VALUE!</v>
      </c>
      <c r="I60" s="418" t="e">
        <f t="shared" si="1"/>
        <v>#VALUE!</v>
      </c>
    </row>
    <row r="61" spans="1:9">
      <c r="A61" s="82" t="e">
        <f t="shared" si="6"/>
        <v>#VALUE!</v>
      </c>
      <c r="B61" s="79" t="e">
        <f t="shared" si="0"/>
        <v>#VALUE!</v>
      </c>
      <c r="C61" s="83" t="e">
        <f t="shared" si="2"/>
        <v>#VALUE!</v>
      </c>
      <c r="D61" s="83" t="e">
        <f t="shared" si="7"/>
        <v>#VALUE!</v>
      </c>
      <c r="E61" s="83" t="e">
        <f t="shared" si="3"/>
        <v>#VALUE!</v>
      </c>
      <c r="F61" s="83" t="e">
        <f t="shared" si="4"/>
        <v>#VALUE!</v>
      </c>
      <c r="G61" s="83" t="e">
        <f t="shared" si="5"/>
        <v>#VALUE!</v>
      </c>
      <c r="H61" s="83" t="e">
        <f>SUM($F$28:$F61)</f>
        <v>#VALUE!</v>
      </c>
      <c r="I61" s="418" t="e">
        <f t="shared" si="1"/>
        <v>#VALUE!</v>
      </c>
    </row>
    <row r="62" spans="1:9">
      <c r="A62" s="82" t="e">
        <f t="shared" si="6"/>
        <v>#VALUE!</v>
      </c>
      <c r="B62" s="79" t="e">
        <f t="shared" si="0"/>
        <v>#VALUE!</v>
      </c>
      <c r="C62" s="83" t="e">
        <f t="shared" si="2"/>
        <v>#VALUE!</v>
      </c>
      <c r="D62" s="83" t="e">
        <f t="shared" si="7"/>
        <v>#VALUE!</v>
      </c>
      <c r="E62" s="83" t="e">
        <f t="shared" si="3"/>
        <v>#VALUE!</v>
      </c>
      <c r="F62" s="83" t="e">
        <f t="shared" si="4"/>
        <v>#VALUE!</v>
      </c>
      <c r="G62" s="83" t="e">
        <f t="shared" si="5"/>
        <v>#VALUE!</v>
      </c>
      <c r="H62" s="83" t="e">
        <f>SUM($F$28:$F62)</f>
        <v>#VALUE!</v>
      </c>
      <c r="I62" s="418" t="e">
        <f t="shared" si="1"/>
        <v>#VALUE!</v>
      </c>
    </row>
    <row r="63" spans="1:9">
      <c r="A63" s="82" t="e">
        <f t="shared" si="6"/>
        <v>#VALUE!</v>
      </c>
      <c r="B63" s="79" t="e">
        <f t="shared" si="0"/>
        <v>#VALUE!</v>
      </c>
      <c r="C63" s="83" t="e">
        <f t="shared" si="2"/>
        <v>#VALUE!</v>
      </c>
      <c r="D63" s="83" t="e">
        <f t="shared" si="7"/>
        <v>#VALUE!</v>
      </c>
      <c r="E63" s="83" t="e">
        <f t="shared" si="3"/>
        <v>#VALUE!</v>
      </c>
      <c r="F63" s="83" t="e">
        <f t="shared" si="4"/>
        <v>#VALUE!</v>
      </c>
      <c r="G63" s="83" t="e">
        <f t="shared" si="5"/>
        <v>#VALUE!</v>
      </c>
      <c r="H63" s="83" t="e">
        <f>SUM($F$28:$F63)</f>
        <v>#VALUE!</v>
      </c>
      <c r="I63" s="418" t="e">
        <f t="shared" si="1"/>
        <v>#VALUE!</v>
      </c>
    </row>
    <row r="64" spans="1:9">
      <c r="A64" s="82" t="e">
        <f t="shared" si="6"/>
        <v>#VALUE!</v>
      </c>
      <c r="B64" s="79" t="e">
        <f t="shared" si="0"/>
        <v>#VALUE!</v>
      </c>
      <c r="C64" s="83" t="e">
        <f t="shared" si="2"/>
        <v>#VALUE!</v>
      </c>
      <c r="D64" s="83" t="e">
        <f t="shared" si="7"/>
        <v>#VALUE!</v>
      </c>
      <c r="E64" s="83" t="e">
        <f t="shared" si="3"/>
        <v>#VALUE!</v>
      </c>
      <c r="F64" s="83" t="e">
        <f t="shared" si="4"/>
        <v>#VALUE!</v>
      </c>
      <c r="G64" s="83" t="e">
        <f t="shared" si="5"/>
        <v>#VALUE!</v>
      </c>
      <c r="H64" s="83" t="e">
        <f>SUM($F$28:$F64)</f>
        <v>#VALUE!</v>
      </c>
      <c r="I64" s="418" t="e">
        <f t="shared" si="1"/>
        <v>#VALUE!</v>
      </c>
    </row>
    <row r="65" spans="1:9">
      <c r="A65" s="82" t="e">
        <f t="shared" si="6"/>
        <v>#VALUE!</v>
      </c>
      <c r="B65" s="79" t="e">
        <f t="shared" si="0"/>
        <v>#VALUE!</v>
      </c>
      <c r="C65" s="83" t="e">
        <f t="shared" si="2"/>
        <v>#VALUE!</v>
      </c>
      <c r="D65" s="83" t="e">
        <f t="shared" si="7"/>
        <v>#VALUE!</v>
      </c>
      <c r="E65" s="83" t="e">
        <f t="shared" si="3"/>
        <v>#VALUE!</v>
      </c>
      <c r="F65" s="83" t="e">
        <f t="shared" si="4"/>
        <v>#VALUE!</v>
      </c>
      <c r="G65" s="83" t="e">
        <f t="shared" si="5"/>
        <v>#VALUE!</v>
      </c>
      <c r="H65" s="83" t="e">
        <f>SUM($F$28:$F65)</f>
        <v>#VALUE!</v>
      </c>
      <c r="I65" s="418" t="e">
        <f t="shared" si="1"/>
        <v>#VALUE!</v>
      </c>
    </row>
    <row r="66" spans="1:9">
      <c r="A66" s="82" t="e">
        <f t="shared" si="6"/>
        <v>#VALUE!</v>
      </c>
      <c r="B66" s="79" t="e">
        <f t="shared" si="0"/>
        <v>#VALUE!</v>
      </c>
      <c r="C66" s="83" t="e">
        <f t="shared" si="2"/>
        <v>#VALUE!</v>
      </c>
      <c r="D66" s="83" t="e">
        <f t="shared" si="7"/>
        <v>#VALUE!</v>
      </c>
      <c r="E66" s="83" t="e">
        <f t="shared" si="3"/>
        <v>#VALUE!</v>
      </c>
      <c r="F66" s="83" t="e">
        <f t="shared" si="4"/>
        <v>#VALUE!</v>
      </c>
      <c r="G66" s="83" t="e">
        <f t="shared" si="5"/>
        <v>#VALUE!</v>
      </c>
      <c r="H66" s="83" t="e">
        <f>SUM($F$28:$F66)</f>
        <v>#VALUE!</v>
      </c>
      <c r="I66" s="418" t="e">
        <f t="shared" si="1"/>
        <v>#VALUE!</v>
      </c>
    </row>
    <row r="67" spans="1:9">
      <c r="A67" s="82" t="e">
        <f t="shared" si="6"/>
        <v>#VALUE!</v>
      </c>
      <c r="B67" s="79" t="e">
        <f t="shared" si="0"/>
        <v>#VALUE!</v>
      </c>
      <c r="C67" s="83" t="e">
        <f t="shared" si="2"/>
        <v>#VALUE!</v>
      </c>
      <c r="D67" s="83" t="e">
        <f t="shared" si="7"/>
        <v>#VALUE!</v>
      </c>
      <c r="E67" s="83" t="e">
        <f t="shared" si="3"/>
        <v>#VALUE!</v>
      </c>
      <c r="F67" s="83" t="e">
        <f t="shared" si="4"/>
        <v>#VALUE!</v>
      </c>
      <c r="G67" s="83" t="e">
        <f t="shared" si="5"/>
        <v>#VALUE!</v>
      </c>
      <c r="H67" s="83" t="e">
        <f>SUM($F$28:$F67)</f>
        <v>#VALUE!</v>
      </c>
      <c r="I67" s="418" t="e">
        <f t="shared" si="1"/>
        <v>#VALUE!</v>
      </c>
    </row>
    <row r="68" spans="1:9">
      <c r="A68" s="82" t="e">
        <f t="shared" si="6"/>
        <v>#VALUE!</v>
      </c>
      <c r="B68" s="79" t="e">
        <f t="shared" si="0"/>
        <v>#VALUE!</v>
      </c>
      <c r="C68" s="83" t="e">
        <f t="shared" si="2"/>
        <v>#VALUE!</v>
      </c>
      <c r="D68" s="83" t="e">
        <f t="shared" si="7"/>
        <v>#VALUE!</v>
      </c>
      <c r="E68" s="83" t="e">
        <f t="shared" si="3"/>
        <v>#VALUE!</v>
      </c>
      <c r="F68" s="83" t="e">
        <f t="shared" si="4"/>
        <v>#VALUE!</v>
      </c>
      <c r="G68" s="83" t="e">
        <f t="shared" si="5"/>
        <v>#VALUE!</v>
      </c>
      <c r="H68" s="83" t="e">
        <f>SUM($F$28:$F68)</f>
        <v>#VALUE!</v>
      </c>
      <c r="I68" s="418" t="e">
        <f t="shared" si="1"/>
        <v>#VALUE!</v>
      </c>
    </row>
    <row r="69" spans="1:9">
      <c r="A69" s="82" t="e">
        <f t="shared" si="6"/>
        <v>#VALUE!</v>
      </c>
      <c r="B69" s="79" t="e">
        <f t="shared" si="0"/>
        <v>#VALUE!</v>
      </c>
      <c r="C69" s="83" t="e">
        <f t="shared" si="2"/>
        <v>#VALUE!</v>
      </c>
      <c r="D69" s="83" t="e">
        <f t="shared" si="7"/>
        <v>#VALUE!</v>
      </c>
      <c r="E69" s="83" t="e">
        <f t="shared" si="3"/>
        <v>#VALUE!</v>
      </c>
      <c r="F69" s="83" t="e">
        <f t="shared" si="4"/>
        <v>#VALUE!</v>
      </c>
      <c r="G69" s="83" t="e">
        <f t="shared" si="5"/>
        <v>#VALUE!</v>
      </c>
      <c r="H69" s="83" t="e">
        <f>SUM($F$28:$F69)</f>
        <v>#VALUE!</v>
      </c>
      <c r="I69" s="418" t="e">
        <f t="shared" si="1"/>
        <v>#VALUE!</v>
      </c>
    </row>
    <row r="70" spans="1:9">
      <c r="A70" s="82" t="e">
        <f t="shared" si="6"/>
        <v>#VALUE!</v>
      </c>
      <c r="B70" s="79" t="e">
        <f t="shared" si="0"/>
        <v>#VALUE!</v>
      </c>
      <c r="C70" s="83" t="e">
        <f t="shared" si="2"/>
        <v>#VALUE!</v>
      </c>
      <c r="D70" s="83" t="e">
        <f t="shared" si="7"/>
        <v>#VALUE!</v>
      </c>
      <c r="E70" s="83" t="e">
        <f t="shared" si="3"/>
        <v>#VALUE!</v>
      </c>
      <c r="F70" s="83" t="e">
        <f t="shared" si="4"/>
        <v>#VALUE!</v>
      </c>
      <c r="G70" s="83" t="e">
        <f t="shared" si="5"/>
        <v>#VALUE!</v>
      </c>
      <c r="H70" s="83" t="e">
        <f>SUM($F$28:$F70)</f>
        <v>#VALUE!</v>
      </c>
      <c r="I70" s="418" t="e">
        <f t="shared" si="1"/>
        <v>#VALUE!</v>
      </c>
    </row>
    <row r="71" spans="1:9">
      <c r="A71" s="82" t="e">
        <f t="shared" si="6"/>
        <v>#VALUE!</v>
      </c>
      <c r="B71" s="79" t="e">
        <f t="shared" si="0"/>
        <v>#VALUE!</v>
      </c>
      <c r="C71" s="83" t="e">
        <f t="shared" si="2"/>
        <v>#VALUE!</v>
      </c>
      <c r="D71" s="83" t="e">
        <f t="shared" si="7"/>
        <v>#VALUE!</v>
      </c>
      <c r="E71" s="83" t="e">
        <f t="shared" si="3"/>
        <v>#VALUE!</v>
      </c>
      <c r="F71" s="83" t="e">
        <f t="shared" si="4"/>
        <v>#VALUE!</v>
      </c>
      <c r="G71" s="83" t="e">
        <f t="shared" si="5"/>
        <v>#VALUE!</v>
      </c>
      <c r="H71" s="83" t="e">
        <f>SUM($F$28:$F71)</f>
        <v>#VALUE!</v>
      </c>
      <c r="I71" s="418" t="e">
        <f t="shared" si="1"/>
        <v>#VALUE!</v>
      </c>
    </row>
    <row r="72" spans="1:9">
      <c r="A72" s="82" t="e">
        <f t="shared" si="6"/>
        <v>#VALUE!</v>
      </c>
      <c r="B72" s="79" t="e">
        <f t="shared" si="0"/>
        <v>#VALUE!</v>
      </c>
      <c r="C72" s="83" t="e">
        <f t="shared" si="2"/>
        <v>#VALUE!</v>
      </c>
      <c r="D72" s="83" t="e">
        <f t="shared" si="7"/>
        <v>#VALUE!</v>
      </c>
      <c r="E72" s="83" t="e">
        <f t="shared" si="3"/>
        <v>#VALUE!</v>
      </c>
      <c r="F72" s="83" t="e">
        <f t="shared" si="4"/>
        <v>#VALUE!</v>
      </c>
      <c r="G72" s="83" t="e">
        <f t="shared" si="5"/>
        <v>#VALUE!</v>
      </c>
      <c r="H72" s="83" t="e">
        <f>SUM($F$28:$F72)</f>
        <v>#VALUE!</v>
      </c>
      <c r="I72" s="418" t="e">
        <f t="shared" si="1"/>
        <v>#VALUE!</v>
      </c>
    </row>
    <row r="73" spans="1:9">
      <c r="A73" s="82" t="e">
        <f t="shared" si="6"/>
        <v>#VALUE!</v>
      </c>
      <c r="B73" s="79" t="e">
        <f t="shared" si="0"/>
        <v>#VALUE!</v>
      </c>
      <c r="C73" s="83" t="e">
        <f t="shared" si="2"/>
        <v>#VALUE!</v>
      </c>
      <c r="D73" s="83" t="e">
        <f t="shared" si="7"/>
        <v>#VALUE!</v>
      </c>
      <c r="E73" s="83" t="e">
        <f t="shared" si="3"/>
        <v>#VALUE!</v>
      </c>
      <c r="F73" s="83" t="e">
        <f t="shared" si="4"/>
        <v>#VALUE!</v>
      </c>
      <c r="G73" s="83" t="e">
        <f t="shared" si="5"/>
        <v>#VALUE!</v>
      </c>
      <c r="H73" s="83" t="e">
        <f>SUM($F$28:$F73)</f>
        <v>#VALUE!</v>
      </c>
      <c r="I73" s="418" t="e">
        <f t="shared" si="1"/>
        <v>#VALUE!</v>
      </c>
    </row>
    <row r="74" spans="1:9">
      <c r="A74" s="82" t="e">
        <f t="shared" si="6"/>
        <v>#VALUE!</v>
      </c>
      <c r="B74" s="79" t="e">
        <f t="shared" si="0"/>
        <v>#VALUE!</v>
      </c>
      <c r="C74" s="83" t="e">
        <f t="shared" si="2"/>
        <v>#VALUE!</v>
      </c>
      <c r="D74" s="83" t="e">
        <f t="shared" si="7"/>
        <v>#VALUE!</v>
      </c>
      <c r="E74" s="83" t="e">
        <f t="shared" si="3"/>
        <v>#VALUE!</v>
      </c>
      <c r="F74" s="83" t="e">
        <f t="shared" si="4"/>
        <v>#VALUE!</v>
      </c>
      <c r="G74" s="83" t="e">
        <f t="shared" si="5"/>
        <v>#VALUE!</v>
      </c>
      <c r="H74" s="83" t="e">
        <f>SUM($F$28:$F74)</f>
        <v>#VALUE!</v>
      </c>
      <c r="I74" s="418" t="e">
        <f t="shared" si="1"/>
        <v>#VALUE!</v>
      </c>
    </row>
    <row r="75" spans="1:9">
      <c r="A75" s="82" t="e">
        <f t="shared" si="6"/>
        <v>#VALUE!</v>
      </c>
      <c r="B75" s="79" t="e">
        <f t="shared" si="0"/>
        <v>#VALUE!</v>
      </c>
      <c r="C75" s="83" t="e">
        <f t="shared" si="2"/>
        <v>#VALUE!</v>
      </c>
      <c r="D75" s="83" t="e">
        <f t="shared" si="7"/>
        <v>#VALUE!</v>
      </c>
      <c r="E75" s="83" t="e">
        <f t="shared" si="3"/>
        <v>#VALUE!</v>
      </c>
      <c r="F75" s="83" t="e">
        <f t="shared" si="4"/>
        <v>#VALUE!</v>
      </c>
      <c r="G75" s="83" t="e">
        <f t="shared" si="5"/>
        <v>#VALUE!</v>
      </c>
      <c r="H75" s="83" t="e">
        <f>SUM($F$28:$F75)</f>
        <v>#VALUE!</v>
      </c>
      <c r="I75" s="418" t="e">
        <f t="shared" si="1"/>
        <v>#VALUE!</v>
      </c>
    </row>
    <row r="76" spans="1:9">
      <c r="A76" s="82" t="e">
        <f t="shared" si="6"/>
        <v>#VALUE!</v>
      </c>
      <c r="B76" s="79" t="e">
        <f t="shared" si="0"/>
        <v>#VALUE!</v>
      </c>
      <c r="C76" s="83" t="e">
        <f t="shared" si="2"/>
        <v>#VALUE!</v>
      </c>
      <c r="D76" s="83" t="e">
        <f t="shared" si="7"/>
        <v>#VALUE!</v>
      </c>
      <c r="E76" s="83" t="e">
        <f t="shared" si="3"/>
        <v>#VALUE!</v>
      </c>
      <c r="F76" s="83" t="e">
        <f t="shared" si="4"/>
        <v>#VALUE!</v>
      </c>
      <c r="G76" s="83" t="e">
        <f t="shared" si="5"/>
        <v>#VALUE!</v>
      </c>
      <c r="H76" s="83" t="e">
        <f>SUM($F$28:$F76)</f>
        <v>#VALUE!</v>
      </c>
      <c r="I76" s="418" t="e">
        <f t="shared" si="1"/>
        <v>#VALUE!</v>
      </c>
    </row>
    <row r="77" spans="1:9">
      <c r="A77" s="82" t="e">
        <f t="shared" si="6"/>
        <v>#VALUE!</v>
      </c>
      <c r="B77" s="79" t="e">
        <f t="shared" si="0"/>
        <v>#VALUE!</v>
      </c>
      <c r="C77" s="83" t="e">
        <f t="shared" si="2"/>
        <v>#VALUE!</v>
      </c>
      <c r="D77" s="83" t="e">
        <f t="shared" si="7"/>
        <v>#VALUE!</v>
      </c>
      <c r="E77" s="83" t="e">
        <f t="shared" si="3"/>
        <v>#VALUE!</v>
      </c>
      <c r="F77" s="83" t="e">
        <f t="shared" si="4"/>
        <v>#VALUE!</v>
      </c>
      <c r="G77" s="83" t="e">
        <f t="shared" si="5"/>
        <v>#VALUE!</v>
      </c>
      <c r="H77" s="83" t="e">
        <f>SUM($F$28:$F77)</f>
        <v>#VALUE!</v>
      </c>
      <c r="I77" s="418" t="e">
        <f t="shared" si="1"/>
        <v>#VALUE!</v>
      </c>
    </row>
    <row r="78" spans="1:9">
      <c r="A78" s="82" t="e">
        <f t="shared" si="6"/>
        <v>#VALUE!</v>
      </c>
      <c r="B78" s="79" t="e">
        <f t="shared" si="0"/>
        <v>#VALUE!</v>
      </c>
      <c r="C78" s="83" t="e">
        <f t="shared" si="2"/>
        <v>#VALUE!</v>
      </c>
      <c r="D78" s="83" t="e">
        <f t="shared" si="7"/>
        <v>#VALUE!</v>
      </c>
      <c r="E78" s="83" t="e">
        <f t="shared" si="3"/>
        <v>#VALUE!</v>
      </c>
      <c r="F78" s="83" t="e">
        <f t="shared" si="4"/>
        <v>#VALUE!</v>
      </c>
      <c r="G78" s="83" t="e">
        <f t="shared" si="5"/>
        <v>#VALUE!</v>
      </c>
      <c r="H78" s="83" t="e">
        <f>SUM($F$28:$F78)</f>
        <v>#VALUE!</v>
      </c>
      <c r="I78" s="418" t="e">
        <f t="shared" si="1"/>
        <v>#VALUE!</v>
      </c>
    </row>
    <row r="79" spans="1:9">
      <c r="A79" s="82" t="e">
        <f t="shared" si="6"/>
        <v>#VALUE!</v>
      </c>
      <c r="B79" s="79" t="e">
        <f t="shared" si="0"/>
        <v>#VALUE!</v>
      </c>
      <c r="C79" s="83" t="e">
        <f t="shared" si="2"/>
        <v>#VALUE!</v>
      </c>
      <c r="D79" s="83" t="e">
        <f t="shared" si="7"/>
        <v>#VALUE!</v>
      </c>
      <c r="E79" s="83" t="e">
        <f t="shared" si="3"/>
        <v>#VALUE!</v>
      </c>
      <c r="F79" s="83" t="e">
        <f t="shared" si="4"/>
        <v>#VALUE!</v>
      </c>
      <c r="G79" s="83" t="e">
        <f t="shared" si="5"/>
        <v>#VALUE!</v>
      </c>
      <c r="H79" s="83" t="e">
        <f>SUM($F$28:$F79)</f>
        <v>#VALUE!</v>
      </c>
      <c r="I79" s="418" t="e">
        <f t="shared" si="1"/>
        <v>#VALUE!</v>
      </c>
    </row>
    <row r="80" spans="1:9">
      <c r="A80" s="82" t="e">
        <f t="shared" si="6"/>
        <v>#VALUE!</v>
      </c>
      <c r="B80" s="79" t="e">
        <f t="shared" si="0"/>
        <v>#VALUE!</v>
      </c>
      <c r="C80" s="83" t="e">
        <f t="shared" si="2"/>
        <v>#VALUE!</v>
      </c>
      <c r="D80" s="83" t="e">
        <f t="shared" si="7"/>
        <v>#VALUE!</v>
      </c>
      <c r="E80" s="83" t="e">
        <f t="shared" si="3"/>
        <v>#VALUE!</v>
      </c>
      <c r="F80" s="83" t="e">
        <f t="shared" si="4"/>
        <v>#VALUE!</v>
      </c>
      <c r="G80" s="83" t="e">
        <f t="shared" si="5"/>
        <v>#VALUE!</v>
      </c>
      <c r="H80" s="83" t="e">
        <f>SUM($F$28:$F80)</f>
        <v>#VALUE!</v>
      </c>
      <c r="I80" s="418" t="e">
        <f t="shared" si="1"/>
        <v>#VALUE!</v>
      </c>
    </row>
    <row r="81" spans="1:9">
      <c r="A81" s="82" t="e">
        <f t="shared" si="6"/>
        <v>#VALUE!</v>
      </c>
      <c r="B81" s="79" t="e">
        <f t="shared" si="0"/>
        <v>#VALUE!</v>
      </c>
      <c r="C81" s="83" t="e">
        <f t="shared" si="2"/>
        <v>#VALUE!</v>
      </c>
      <c r="D81" s="83" t="e">
        <f t="shared" si="7"/>
        <v>#VALUE!</v>
      </c>
      <c r="E81" s="83" t="e">
        <f t="shared" si="3"/>
        <v>#VALUE!</v>
      </c>
      <c r="F81" s="83" t="e">
        <f t="shared" si="4"/>
        <v>#VALUE!</v>
      </c>
      <c r="G81" s="83" t="e">
        <f t="shared" si="5"/>
        <v>#VALUE!</v>
      </c>
      <c r="H81" s="83" t="e">
        <f>SUM($F$28:$F81)</f>
        <v>#VALUE!</v>
      </c>
      <c r="I81" s="418" t="e">
        <f t="shared" si="1"/>
        <v>#VALUE!</v>
      </c>
    </row>
    <row r="82" spans="1:9">
      <c r="A82" s="82" t="e">
        <f t="shared" si="6"/>
        <v>#VALUE!</v>
      </c>
      <c r="B82" s="79" t="e">
        <f t="shared" si="0"/>
        <v>#VALUE!</v>
      </c>
      <c r="C82" s="83" t="e">
        <f t="shared" si="2"/>
        <v>#VALUE!</v>
      </c>
      <c r="D82" s="83" t="e">
        <f t="shared" si="7"/>
        <v>#VALUE!</v>
      </c>
      <c r="E82" s="83" t="e">
        <f t="shared" si="3"/>
        <v>#VALUE!</v>
      </c>
      <c r="F82" s="83" t="e">
        <f t="shared" si="4"/>
        <v>#VALUE!</v>
      </c>
      <c r="G82" s="83" t="e">
        <f t="shared" si="5"/>
        <v>#VALUE!</v>
      </c>
      <c r="H82" s="83" t="e">
        <f>SUM($F$28:$F82)</f>
        <v>#VALUE!</v>
      </c>
      <c r="I82" s="418" t="e">
        <f t="shared" si="1"/>
        <v>#VALUE!</v>
      </c>
    </row>
    <row r="83" spans="1:9">
      <c r="A83" s="82" t="e">
        <f t="shared" si="6"/>
        <v>#VALUE!</v>
      </c>
      <c r="B83" s="79" t="e">
        <f t="shared" si="0"/>
        <v>#VALUE!</v>
      </c>
      <c r="C83" s="83" t="e">
        <f t="shared" si="2"/>
        <v>#VALUE!</v>
      </c>
      <c r="D83" s="83" t="e">
        <f t="shared" si="7"/>
        <v>#VALUE!</v>
      </c>
      <c r="E83" s="83" t="e">
        <f t="shared" si="3"/>
        <v>#VALUE!</v>
      </c>
      <c r="F83" s="83" t="e">
        <f t="shared" si="4"/>
        <v>#VALUE!</v>
      </c>
      <c r="G83" s="83" t="e">
        <f t="shared" si="5"/>
        <v>#VALUE!</v>
      </c>
      <c r="H83" s="83" t="e">
        <f>SUM($F$28:$F83)</f>
        <v>#VALUE!</v>
      </c>
      <c r="I83" s="418" t="e">
        <f t="shared" si="1"/>
        <v>#VALUE!</v>
      </c>
    </row>
    <row r="84" spans="1:9">
      <c r="A84" s="82" t="e">
        <f t="shared" si="6"/>
        <v>#VALUE!</v>
      </c>
      <c r="B84" s="79" t="e">
        <f t="shared" si="0"/>
        <v>#VALUE!</v>
      </c>
      <c r="C84" s="83" t="e">
        <f t="shared" si="2"/>
        <v>#VALUE!</v>
      </c>
      <c r="D84" s="83" t="e">
        <f t="shared" si="7"/>
        <v>#VALUE!</v>
      </c>
      <c r="E84" s="83" t="e">
        <f t="shared" si="3"/>
        <v>#VALUE!</v>
      </c>
      <c r="F84" s="83" t="e">
        <f t="shared" si="4"/>
        <v>#VALUE!</v>
      </c>
      <c r="G84" s="83" t="e">
        <f t="shared" si="5"/>
        <v>#VALUE!</v>
      </c>
      <c r="H84" s="83" t="e">
        <f>SUM($F$28:$F84)</f>
        <v>#VALUE!</v>
      </c>
      <c r="I84" s="418" t="e">
        <f t="shared" si="1"/>
        <v>#VALUE!</v>
      </c>
    </row>
    <row r="85" spans="1:9">
      <c r="A85" s="82" t="e">
        <f t="shared" si="6"/>
        <v>#VALUE!</v>
      </c>
      <c r="B85" s="79" t="e">
        <f t="shared" si="0"/>
        <v>#VALUE!</v>
      </c>
      <c r="C85" s="83" t="e">
        <f t="shared" si="2"/>
        <v>#VALUE!</v>
      </c>
      <c r="D85" s="83" t="e">
        <f t="shared" si="7"/>
        <v>#VALUE!</v>
      </c>
      <c r="E85" s="83" t="e">
        <f t="shared" si="3"/>
        <v>#VALUE!</v>
      </c>
      <c r="F85" s="83" t="e">
        <f t="shared" si="4"/>
        <v>#VALUE!</v>
      </c>
      <c r="G85" s="83" t="e">
        <f t="shared" si="5"/>
        <v>#VALUE!</v>
      </c>
      <c r="H85" s="83" t="e">
        <f>SUM($F$28:$F85)</f>
        <v>#VALUE!</v>
      </c>
      <c r="I85" s="418" t="e">
        <f t="shared" si="1"/>
        <v>#VALUE!</v>
      </c>
    </row>
    <row r="86" spans="1:9">
      <c r="A86" s="82" t="e">
        <f t="shared" si="6"/>
        <v>#VALUE!</v>
      </c>
      <c r="B86" s="79" t="e">
        <f t="shared" si="0"/>
        <v>#VALUE!</v>
      </c>
      <c r="C86" s="83" t="e">
        <f t="shared" si="2"/>
        <v>#VALUE!</v>
      </c>
      <c r="D86" s="83" t="e">
        <f t="shared" si="7"/>
        <v>#VALUE!</v>
      </c>
      <c r="E86" s="83" t="e">
        <f t="shared" si="3"/>
        <v>#VALUE!</v>
      </c>
      <c r="F86" s="83" t="e">
        <f t="shared" si="4"/>
        <v>#VALUE!</v>
      </c>
      <c r="G86" s="83" t="e">
        <f t="shared" si="5"/>
        <v>#VALUE!</v>
      </c>
      <c r="H86" s="83" t="e">
        <f>SUM($F$28:$F86)</f>
        <v>#VALUE!</v>
      </c>
      <c r="I86" s="418" t="e">
        <f t="shared" si="1"/>
        <v>#VALUE!</v>
      </c>
    </row>
    <row r="87" spans="1:9">
      <c r="A87" s="82" t="e">
        <f t="shared" si="6"/>
        <v>#VALUE!</v>
      </c>
      <c r="B87" s="79" t="e">
        <f t="shared" si="0"/>
        <v>#VALUE!</v>
      </c>
      <c r="C87" s="83" t="e">
        <f t="shared" si="2"/>
        <v>#VALUE!</v>
      </c>
      <c r="D87" s="83" t="e">
        <f t="shared" si="7"/>
        <v>#VALUE!</v>
      </c>
      <c r="E87" s="83" t="e">
        <f t="shared" si="3"/>
        <v>#VALUE!</v>
      </c>
      <c r="F87" s="83" t="e">
        <f t="shared" si="4"/>
        <v>#VALUE!</v>
      </c>
      <c r="G87" s="83" t="e">
        <f t="shared" si="5"/>
        <v>#VALUE!</v>
      </c>
      <c r="H87" s="83" t="e">
        <f>SUM($F$28:$F87)</f>
        <v>#VALUE!</v>
      </c>
      <c r="I87" s="418" t="e">
        <f t="shared" si="1"/>
        <v>#VALUE!</v>
      </c>
    </row>
    <row r="88" spans="1:9">
      <c r="A88" s="82" t="e">
        <f t="shared" si="6"/>
        <v>#VALUE!</v>
      </c>
      <c r="B88" s="79" t="e">
        <f t="shared" si="0"/>
        <v>#VALUE!</v>
      </c>
      <c r="C88" s="83" t="e">
        <f t="shared" si="2"/>
        <v>#VALUE!</v>
      </c>
      <c r="D88" s="83" t="e">
        <f t="shared" si="7"/>
        <v>#VALUE!</v>
      </c>
      <c r="E88" s="83" t="e">
        <f t="shared" si="3"/>
        <v>#VALUE!</v>
      </c>
      <c r="F88" s="83" t="e">
        <f t="shared" si="4"/>
        <v>#VALUE!</v>
      </c>
      <c r="G88" s="83" t="e">
        <f t="shared" si="5"/>
        <v>#VALUE!</v>
      </c>
      <c r="H88" s="83" t="e">
        <f>SUM($F$28:$F88)</f>
        <v>#VALUE!</v>
      </c>
      <c r="I88" s="418" t="e">
        <f t="shared" si="1"/>
        <v>#VALUE!</v>
      </c>
    </row>
    <row r="89" spans="1:9">
      <c r="A89" s="82" t="e">
        <f t="shared" si="6"/>
        <v>#VALUE!</v>
      </c>
      <c r="B89" s="79" t="e">
        <f t="shared" si="0"/>
        <v>#VALUE!</v>
      </c>
      <c r="C89" s="83" t="e">
        <f t="shared" si="2"/>
        <v>#VALUE!</v>
      </c>
      <c r="D89" s="83" t="e">
        <f t="shared" si="7"/>
        <v>#VALUE!</v>
      </c>
      <c r="E89" s="83" t="e">
        <f t="shared" si="3"/>
        <v>#VALUE!</v>
      </c>
      <c r="F89" s="83" t="e">
        <f t="shared" si="4"/>
        <v>#VALUE!</v>
      </c>
      <c r="G89" s="83" t="e">
        <f t="shared" si="5"/>
        <v>#VALUE!</v>
      </c>
      <c r="H89" s="83" t="e">
        <f>SUM($F$28:$F89)</f>
        <v>#VALUE!</v>
      </c>
      <c r="I89" s="418" t="e">
        <f t="shared" si="1"/>
        <v>#VALUE!</v>
      </c>
    </row>
    <row r="90" spans="1:9">
      <c r="A90" s="82" t="e">
        <f t="shared" si="6"/>
        <v>#VALUE!</v>
      </c>
      <c r="B90" s="79" t="e">
        <f t="shared" si="0"/>
        <v>#VALUE!</v>
      </c>
      <c r="C90" s="83" t="e">
        <f t="shared" si="2"/>
        <v>#VALUE!</v>
      </c>
      <c r="D90" s="83" t="e">
        <f t="shared" si="7"/>
        <v>#VALUE!</v>
      </c>
      <c r="E90" s="83" t="e">
        <f t="shared" si="3"/>
        <v>#VALUE!</v>
      </c>
      <c r="F90" s="83" t="e">
        <f t="shared" si="4"/>
        <v>#VALUE!</v>
      </c>
      <c r="G90" s="83" t="e">
        <f t="shared" si="5"/>
        <v>#VALUE!</v>
      </c>
      <c r="H90" s="83" t="e">
        <f>SUM($F$28:$F90)</f>
        <v>#VALUE!</v>
      </c>
      <c r="I90" s="418" t="e">
        <f t="shared" si="1"/>
        <v>#VALUE!</v>
      </c>
    </row>
    <row r="91" spans="1:9">
      <c r="A91" s="82" t="e">
        <f t="shared" si="6"/>
        <v>#VALUE!</v>
      </c>
      <c r="B91" s="79" t="e">
        <f t="shared" si="0"/>
        <v>#VALUE!</v>
      </c>
      <c r="C91" s="83" t="e">
        <f t="shared" si="2"/>
        <v>#VALUE!</v>
      </c>
      <c r="D91" s="83" t="e">
        <f t="shared" si="7"/>
        <v>#VALUE!</v>
      </c>
      <c r="E91" s="83" t="e">
        <f t="shared" si="3"/>
        <v>#VALUE!</v>
      </c>
      <c r="F91" s="83" t="e">
        <f t="shared" si="4"/>
        <v>#VALUE!</v>
      </c>
      <c r="G91" s="83" t="e">
        <f t="shared" si="5"/>
        <v>#VALUE!</v>
      </c>
      <c r="H91" s="83" t="e">
        <f>SUM($F$28:$F91)</f>
        <v>#VALUE!</v>
      </c>
      <c r="I91" s="418" t="e">
        <f t="shared" si="1"/>
        <v>#VALUE!</v>
      </c>
    </row>
    <row r="92" spans="1:9">
      <c r="A92" s="82" t="e">
        <f t="shared" si="6"/>
        <v>#VALUE!</v>
      </c>
      <c r="B92" s="79" t="e">
        <f t="shared" ref="B92:B155" si="8">IF(Nbre_Pmt&lt;&gt;"",DATE(YEAR(Début_Prêt),MONTH(Début_Prêt)+(Nbre_Pmt)*12/Nbre_Pmt_Par_An,DAY(Début_Prêt)),"")</f>
        <v>#VALUE!</v>
      </c>
      <c r="C92" s="83" t="e">
        <f t="shared" si="2"/>
        <v>#VALUE!</v>
      </c>
      <c r="D92" s="83" t="e">
        <f t="shared" si="7"/>
        <v>#VALUE!</v>
      </c>
      <c r="E92" s="83" t="e">
        <f t="shared" si="3"/>
        <v>#VALUE!</v>
      </c>
      <c r="F92" s="83" t="e">
        <f t="shared" si="4"/>
        <v>#VALUE!</v>
      </c>
      <c r="G92" s="83" t="e">
        <f t="shared" si="5"/>
        <v>#VALUE!</v>
      </c>
      <c r="H92" s="83" t="e">
        <f>SUM($F$28:$F92)</f>
        <v>#VALUE!</v>
      </c>
      <c r="I92" s="418" t="e">
        <f t="shared" ref="I92:I155" si="9">IF(Nbre_Pmt&lt;&gt;"",YEAR(B92),"")</f>
        <v>#VALUE!</v>
      </c>
    </row>
    <row r="93" spans="1:9">
      <c r="A93" s="82" t="e">
        <f t="shared" si="6"/>
        <v>#VALUE!</v>
      </c>
      <c r="B93" s="79" t="e">
        <f t="shared" si="8"/>
        <v>#VALUE!</v>
      </c>
      <c r="C93" s="83" t="e">
        <f t="shared" ref="C93:C156" si="10">IF(A92=" "," ",IF(A92+1&gt;$D$11," ",G92))</f>
        <v>#VALUE!</v>
      </c>
      <c r="D93" s="83" t="e">
        <f t="shared" si="7"/>
        <v>#VALUE!</v>
      </c>
      <c r="E93" s="83" t="e">
        <f t="shared" ref="E93:E156" si="11">IF(A92=" "," ",IF(A92+1&gt;$D$11," ",D93-F93))</f>
        <v>#VALUE!</v>
      </c>
      <c r="F93" s="83" t="e">
        <f t="shared" ref="F93:F156" si="12">IF(A92=" "," ",IF(A92+1&gt;$D$11," ",C93*$D$12))</f>
        <v>#VALUE!</v>
      </c>
      <c r="G93" s="83" t="e">
        <f t="shared" ref="G93:G156" si="13">IF(A92=" "," ",IF(A92+1&gt;$D$11," ",C93-E93))</f>
        <v>#VALUE!</v>
      </c>
      <c r="H93" s="83" t="e">
        <f>SUM($F$28:$F93)</f>
        <v>#VALUE!</v>
      </c>
      <c r="I93" s="418" t="e">
        <f t="shared" si="9"/>
        <v>#VALUE!</v>
      </c>
    </row>
    <row r="94" spans="1:9">
      <c r="A94" s="82" t="e">
        <f t="shared" ref="A94:A157" si="14">IF(A93+1&gt;$D$11," ",A93+1)</f>
        <v>#VALUE!</v>
      </c>
      <c r="B94" s="79" t="e">
        <f t="shared" si="8"/>
        <v>#VALUE!</v>
      </c>
      <c r="C94" s="83" t="e">
        <f t="shared" si="10"/>
        <v>#VALUE!</v>
      </c>
      <c r="D94" s="83" t="e">
        <f t="shared" ref="D94:D157" si="15">IF(A93=" "," ",IF(A93+1&gt;$D$11," ",D93))</f>
        <v>#VALUE!</v>
      </c>
      <c r="E94" s="83" t="e">
        <f t="shared" si="11"/>
        <v>#VALUE!</v>
      </c>
      <c r="F94" s="83" t="e">
        <f t="shared" si="12"/>
        <v>#VALUE!</v>
      </c>
      <c r="G94" s="83" t="e">
        <f t="shared" si="13"/>
        <v>#VALUE!</v>
      </c>
      <c r="H94" s="83" t="e">
        <f>SUM($F$28:$F94)</f>
        <v>#VALUE!</v>
      </c>
      <c r="I94" s="418" t="e">
        <f t="shared" si="9"/>
        <v>#VALUE!</v>
      </c>
    </row>
    <row r="95" spans="1:9">
      <c r="A95" s="82" t="e">
        <f t="shared" si="14"/>
        <v>#VALUE!</v>
      </c>
      <c r="B95" s="79" t="e">
        <f t="shared" si="8"/>
        <v>#VALUE!</v>
      </c>
      <c r="C95" s="83" t="e">
        <f t="shared" si="10"/>
        <v>#VALUE!</v>
      </c>
      <c r="D95" s="83" t="e">
        <f t="shared" si="15"/>
        <v>#VALUE!</v>
      </c>
      <c r="E95" s="83" t="e">
        <f t="shared" si="11"/>
        <v>#VALUE!</v>
      </c>
      <c r="F95" s="83" t="e">
        <f t="shared" si="12"/>
        <v>#VALUE!</v>
      </c>
      <c r="G95" s="83" t="e">
        <f t="shared" si="13"/>
        <v>#VALUE!</v>
      </c>
      <c r="H95" s="83" t="e">
        <f>SUM($F$28:$F95)</f>
        <v>#VALUE!</v>
      </c>
      <c r="I95" s="418" t="e">
        <f t="shared" si="9"/>
        <v>#VALUE!</v>
      </c>
    </row>
    <row r="96" spans="1:9">
      <c r="A96" s="82" t="e">
        <f t="shared" si="14"/>
        <v>#VALUE!</v>
      </c>
      <c r="B96" s="79" t="e">
        <f t="shared" si="8"/>
        <v>#VALUE!</v>
      </c>
      <c r="C96" s="83" t="e">
        <f t="shared" si="10"/>
        <v>#VALUE!</v>
      </c>
      <c r="D96" s="83" t="e">
        <f t="shared" si="15"/>
        <v>#VALUE!</v>
      </c>
      <c r="E96" s="83" t="e">
        <f t="shared" si="11"/>
        <v>#VALUE!</v>
      </c>
      <c r="F96" s="83" t="e">
        <f t="shared" si="12"/>
        <v>#VALUE!</v>
      </c>
      <c r="G96" s="83" t="e">
        <f t="shared" si="13"/>
        <v>#VALUE!</v>
      </c>
      <c r="H96" s="83" t="e">
        <f>SUM($F$28:$F96)</f>
        <v>#VALUE!</v>
      </c>
      <c r="I96" s="418" t="e">
        <f t="shared" si="9"/>
        <v>#VALUE!</v>
      </c>
    </row>
    <row r="97" spans="1:9">
      <c r="A97" s="82" t="e">
        <f t="shared" si="14"/>
        <v>#VALUE!</v>
      </c>
      <c r="B97" s="79" t="e">
        <f t="shared" si="8"/>
        <v>#VALUE!</v>
      </c>
      <c r="C97" s="83" t="e">
        <f t="shared" si="10"/>
        <v>#VALUE!</v>
      </c>
      <c r="D97" s="83" t="e">
        <f t="shared" si="15"/>
        <v>#VALUE!</v>
      </c>
      <c r="E97" s="83" t="e">
        <f t="shared" si="11"/>
        <v>#VALUE!</v>
      </c>
      <c r="F97" s="83" t="e">
        <f t="shared" si="12"/>
        <v>#VALUE!</v>
      </c>
      <c r="G97" s="83" t="e">
        <f t="shared" si="13"/>
        <v>#VALUE!</v>
      </c>
      <c r="H97" s="83" t="e">
        <f>SUM($F$28:$F97)</f>
        <v>#VALUE!</v>
      </c>
      <c r="I97" s="418" t="e">
        <f t="shared" si="9"/>
        <v>#VALUE!</v>
      </c>
    </row>
    <row r="98" spans="1:9">
      <c r="A98" s="82" t="e">
        <f t="shared" si="14"/>
        <v>#VALUE!</v>
      </c>
      <c r="B98" s="79" t="e">
        <f t="shared" si="8"/>
        <v>#VALUE!</v>
      </c>
      <c r="C98" s="83" t="e">
        <f t="shared" si="10"/>
        <v>#VALUE!</v>
      </c>
      <c r="D98" s="83" t="e">
        <f t="shared" si="15"/>
        <v>#VALUE!</v>
      </c>
      <c r="E98" s="83" t="e">
        <f t="shared" si="11"/>
        <v>#VALUE!</v>
      </c>
      <c r="F98" s="83" t="e">
        <f t="shared" si="12"/>
        <v>#VALUE!</v>
      </c>
      <c r="G98" s="83" t="e">
        <f t="shared" si="13"/>
        <v>#VALUE!</v>
      </c>
      <c r="H98" s="83" t="e">
        <f>SUM($F$28:$F98)</f>
        <v>#VALUE!</v>
      </c>
      <c r="I98" s="418" t="e">
        <f t="shared" si="9"/>
        <v>#VALUE!</v>
      </c>
    </row>
    <row r="99" spans="1:9">
      <c r="A99" s="82" t="e">
        <f t="shared" si="14"/>
        <v>#VALUE!</v>
      </c>
      <c r="B99" s="79" t="e">
        <f t="shared" si="8"/>
        <v>#VALUE!</v>
      </c>
      <c r="C99" s="83" t="e">
        <f t="shared" si="10"/>
        <v>#VALUE!</v>
      </c>
      <c r="D99" s="83" t="e">
        <f t="shared" si="15"/>
        <v>#VALUE!</v>
      </c>
      <c r="E99" s="83" t="e">
        <f t="shared" si="11"/>
        <v>#VALUE!</v>
      </c>
      <c r="F99" s="83" t="e">
        <f t="shared" si="12"/>
        <v>#VALUE!</v>
      </c>
      <c r="G99" s="83" t="e">
        <f t="shared" si="13"/>
        <v>#VALUE!</v>
      </c>
      <c r="H99" s="83" t="e">
        <f>SUM($F$28:$F99)</f>
        <v>#VALUE!</v>
      </c>
      <c r="I99" s="418" t="e">
        <f t="shared" si="9"/>
        <v>#VALUE!</v>
      </c>
    </row>
    <row r="100" spans="1:9">
      <c r="A100" s="82" t="e">
        <f t="shared" si="14"/>
        <v>#VALUE!</v>
      </c>
      <c r="B100" s="79" t="e">
        <f t="shared" si="8"/>
        <v>#VALUE!</v>
      </c>
      <c r="C100" s="83" t="e">
        <f t="shared" si="10"/>
        <v>#VALUE!</v>
      </c>
      <c r="D100" s="83" t="e">
        <f t="shared" si="15"/>
        <v>#VALUE!</v>
      </c>
      <c r="E100" s="83" t="e">
        <f t="shared" si="11"/>
        <v>#VALUE!</v>
      </c>
      <c r="F100" s="83" t="e">
        <f t="shared" si="12"/>
        <v>#VALUE!</v>
      </c>
      <c r="G100" s="83" t="e">
        <f t="shared" si="13"/>
        <v>#VALUE!</v>
      </c>
      <c r="H100" s="83" t="e">
        <f>SUM($F$28:$F100)</f>
        <v>#VALUE!</v>
      </c>
      <c r="I100" s="418" t="e">
        <f t="shared" si="9"/>
        <v>#VALUE!</v>
      </c>
    </row>
    <row r="101" spans="1:9">
      <c r="A101" s="82" t="e">
        <f t="shared" si="14"/>
        <v>#VALUE!</v>
      </c>
      <c r="B101" s="79" t="e">
        <f t="shared" si="8"/>
        <v>#VALUE!</v>
      </c>
      <c r="C101" s="83" t="e">
        <f t="shared" si="10"/>
        <v>#VALUE!</v>
      </c>
      <c r="D101" s="83" t="e">
        <f t="shared" si="15"/>
        <v>#VALUE!</v>
      </c>
      <c r="E101" s="83" t="e">
        <f t="shared" si="11"/>
        <v>#VALUE!</v>
      </c>
      <c r="F101" s="83" t="e">
        <f t="shared" si="12"/>
        <v>#VALUE!</v>
      </c>
      <c r="G101" s="83" t="e">
        <f t="shared" si="13"/>
        <v>#VALUE!</v>
      </c>
      <c r="H101" s="83" t="e">
        <f>SUM($F$28:$F101)</f>
        <v>#VALUE!</v>
      </c>
      <c r="I101" s="418" t="e">
        <f t="shared" si="9"/>
        <v>#VALUE!</v>
      </c>
    </row>
    <row r="102" spans="1:9">
      <c r="A102" s="82" t="e">
        <f t="shared" si="14"/>
        <v>#VALUE!</v>
      </c>
      <c r="B102" s="79" t="e">
        <f t="shared" si="8"/>
        <v>#VALUE!</v>
      </c>
      <c r="C102" s="83" t="e">
        <f t="shared" si="10"/>
        <v>#VALUE!</v>
      </c>
      <c r="D102" s="83" t="e">
        <f t="shared" si="15"/>
        <v>#VALUE!</v>
      </c>
      <c r="E102" s="83" t="e">
        <f t="shared" si="11"/>
        <v>#VALUE!</v>
      </c>
      <c r="F102" s="83" t="e">
        <f t="shared" si="12"/>
        <v>#VALUE!</v>
      </c>
      <c r="G102" s="83" t="e">
        <f t="shared" si="13"/>
        <v>#VALUE!</v>
      </c>
      <c r="H102" s="83" t="e">
        <f>SUM($F$28:$F102)</f>
        <v>#VALUE!</v>
      </c>
      <c r="I102" s="418" t="e">
        <f t="shared" si="9"/>
        <v>#VALUE!</v>
      </c>
    </row>
    <row r="103" spans="1:9">
      <c r="A103" s="82" t="e">
        <f t="shared" si="14"/>
        <v>#VALUE!</v>
      </c>
      <c r="B103" s="79" t="e">
        <f t="shared" si="8"/>
        <v>#VALUE!</v>
      </c>
      <c r="C103" s="83" t="e">
        <f t="shared" si="10"/>
        <v>#VALUE!</v>
      </c>
      <c r="D103" s="83" t="e">
        <f t="shared" si="15"/>
        <v>#VALUE!</v>
      </c>
      <c r="E103" s="83" t="e">
        <f t="shared" si="11"/>
        <v>#VALUE!</v>
      </c>
      <c r="F103" s="83" t="e">
        <f t="shared" si="12"/>
        <v>#VALUE!</v>
      </c>
      <c r="G103" s="83" t="e">
        <f t="shared" si="13"/>
        <v>#VALUE!</v>
      </c>
      <c r="H103" s="83" t="e">
        <f>SUM($F$28:$F103)</f>
        <v>#VALUE!</v>
      </c>
      <c r="I103" s="418" t="e">
        <f t="shared" si="9"/>
        <v>#VALUE!</v>
      </c>
    </row>
    <row r="104" spans="1:9">
      <c r="A104" s="82" t="e">
        <f t="shared" si="14"/>
        <v>#VALUE!</v>
      </c>
      <c r="B104" s="79" t="e">
        <f t="shared" si="8"/>
        <v>#VALUE!</v>
      </c>
      <c r="C104" s="83" t="e">
        <f t="shared" si="10"/>
        <v>#VALUE!</v>
      </c>
      <c r="D104" s="83" t="e">
        <f t="shared" si="15"/>
        <v>#VALUE!</v>
      </c>
      <c r="E104" s="83" t="e">
        <f t="shared" si="11"/>
        <v>#VALUE!</v>
      </c>
      <c r="F104" s="83" t="e">
        <f t="shared" si="12"/>
        <v>#VALUE!</v>
      </c>
      <c r="G104" s="83" t="e">
        <f t="shared" si="13"/>
        <v>#VALUE!</v>
      </c>
      <c r="H104" s="83" t="e">
        <f>SUM($F$28:$F104)</f>
        <v>#VALUE!</v>
      </c>
      <c r="I104" s="418" t="e">
        <f t="shared" si="9"/>
        <v>#VALUE!</v>
      </c>
    </row>
    <row r="105" spans="1:9">
      <c r="A105" s="82" t="e">
        <f t="shared" si="14"/>
        <v>#VALUE!</v>
      </c>
      <c r="B105" s="79" t="e">
        <f t="shared" si="8"/>
        <v>#VALUE!</v>
      </c>
      <c r="C105" s="83" t="e">
        <f t="shared" si="10"/>
        <v>#VALUE!</v>
      </c>
      <c r="D105" s="83" t="e">
        <f t="shared" si="15"/>
        <v>#VALUE!</v>
      </c>
      <c r="E105" s="83" t="e">
        <f t="shared" si="11"/>
        <v>#VALUE!</v>
      </c>
      <c r="F105" s="83" t="e">
        <f t="shared" si="12"/>
        <v>#VALUE!</v>
      </c>
      <c r="G105" s="83" t="e">
        <f t="shared" si="13"/>
        <v>#VALUE!</v>
      </c>
      <c r="H105" s="83" t="e">
        <f>SUM($F$28:$F105)</f>
        <v>#VALUE!</v>
      </c>
      <c r="I105" s="418" t="e">
        <f t="shared" si="9"/>
        <v>#VALUE!</v>
      </c>
    </row>
    <row r="106" spans="1:9">
      <c r="A106" s="82" t="e">
        <f t="shared" si="14"/>
        <v>#VALUE!</v>
      </c>
      <c r="B106" s="79" t="e">
        <f t="shared" si="8"/>
        <v>#VALUE!</v>
      </c>
      <c r="C106" s="83" t="e">
        <f t="shared" si="10"/>
        <v>#VALUE!</v>
      </c>
      <c r="D106" s="83" t="e">
        <f t="shared" si="15"/>
        <v>#VALUE!</v>
      </c>
      <c r="E106" s="83" t="e">
        <f t="shared" si="11"/>
        <v>#VALUE!</v>
      </c>
      <c r="F106" s="83" t="e">
        <f t="shared" si="12"/>
        <v>#VALUE!</v>
      </c>
      <c r="G106" s="83" t="e">
        <f t="shared" si="13"/>
        <v>#VALUE!</v>
      </c>
      <c r="H106" s="83" t="e">
        <f>SUM($F$28:$F106)</f>
        <v>#VALUE!</v>
      </c>
      <c r="I106" s="418" t="e">
        <f t="shared" si="9"/>
        <v>#VALUE!</v>
      </c>
    </row>
    <row r="107" spans="1:9">
      <c r="A107" s="82" t="e">
        <f t="shared" si="14"/>
        <v>#VALUE!</v>
      </c>
      <c r="B107" s="79" t="e">
        <f t="shared" si="8"/>
        <v>#VALUE!</v>
      </c>
      <c r="C107" s="83" t="e">
        <f t="shared" si="10"/>
        <v>#VALUE!</v>
      </c>
      <c r="D107" s="83" t="e">
        <f t="shared" si="15"/>
        <v>#VALUE!</v>
      </c>
      <c r="E107" s="83" t="e">
        <f t="shared" si="11"/>
        <v>#VALUE!</v>
      </c>
      <c r="F107" s="83" t="e">
        <f t="shared" si="12"/>
        <v>#VALUE!</v>
      </c>
      <c r="G107" s="83" t="e">
        <f t="shared" si="13"/>
        <v>#VALUE!</v>
      </c>
      <c r="H107" s="83" t="e">
        <f>SUM($F$28:$F107)</f>
        <v>#VALUE!</v>
      </c>
      <c r="I107" s="418" t="e">
        <f t="shared" si="9"/>
        <v>#VALUE!</v>
      </c>
    </row>
    <row r="108" spans="1:9">
      <c r="A108" s="82" t="e">
        <f t="shared" si="14"/>
        <v>#VALUE!</v>
      </c>
      <c r="B108" s="79" t="e">
        <f t="shared" si="8"/>
        <v>#VALUE!</v>
      </c>
      <c r="C108" s="83" t="e">
        <f t="shared" si="10"/>
        <v>#VALUE!</v>
      </c>
      <c r="D108" s="83" t="e">
        <f t="shared" si="15"/>
        <v>#VALUE!</v>
      </c>
      <c r="E108" s="83" t="e">
        <f t="shared" si="11"/>
        <v>#VALUE!</v>
      </c>
      <c r="F108" s="83" t="e">
        <f t="shared" si="12"/>
        <v>#VALUE!</v>
      </c>
      <c r="G108" s="83" t="e">
        <f t="shared" si="13"/>
        <v>#VALUE!</v>
      </c>
      <c r="H108" s="83" t="e">
        <f>SUM($F$28:$F108)</f>
        <v>#VALUE!</v>
      </c>
      <c r="I108" s="418" t="e">
        <f t="shared" si="9"/>
        <v>#VALUE!</v>
      </c>
    </row>
    <row r="109" spans="1:9">
      <c r="A109" s="82" t="e">
        <f t="shared" si="14"/>
        <v>#VALUE!</v>
      </c>
      <c r="B109" s="79" t="e">
        <f t="shared" si="8"/>
        <v>#VALUE!</v>
      </c>
      <c r="C109" s="83" t="e">
        <f t="shared" si="10"/>
        <v>#VALUE!</v>
      </c>
      <c r="D109" s="83" t="e">
        <f t="shared" si="15"/>
        <v>#VALUE!</v>
      </c>
      <c r="E109" s="83" t="e">
        <f t="shared" si="11"/>
        <v>#VALUE!</v>
      </c>
      <c r="F109" s="83" t="e">
        <f t="shared" si="12"/>
        <v>#VALUE!</v>
      </c>
      <c r="G109" s="83" t="e">
        <f t="shared" si="13"/>
        <v>#VALUE!</v>
      </c>
      <c r="H109" s="83" t="e">
        <f>SUM($F$28:$F109)</f>
        <v>#VALUE!</v>
      </c>
      <c r="I109" s="418" t="e">
        <f t="shared" si="9"/>
        <v>#VALUE!</v>
      </c>
    </row>
    <row r="110" spans="1:9">
      <c r="A110" s="82" t="e">
        <f t="shared" si="14"/>
        <v>#VALUE!</v>
      </c>
      <c r="B110" s="79" t="e">
        <f t="shared" si="8"/>
        <v>#VALUE!</v>
      </c>
      <c r="C110" s="83" t="e">
        <f t="shared" si="10"/>
        <v>#VALUE!</v>
      </c>
      <c r="D110" s="83" t="e">
        <f t="shared" si="15"/>
        <v>#VALUE!</v>
      </c>
      <c r="E110" s="83" t="e">
        <f t="shared" si="11"/>
        <v>#VALUE!</v>
      </c>
      <c r="F110" s="83" t="e">
        <f t="shared" si="12"/>
        <v>#VALUE!</v>
      </c>
      <c r="G110" s="83" t="e">
        <f t="shared" si="13"/>
        <v>#VALUE!</v>
      </c>
      <c r="H110" s="83" t="e">
        <f>SUM($F$28:$F110)</f>
        <v>#VALUE!</v>
      </c>
      <c r="I110" s="418" t="e">
        <f t="shared" si="9"/>
        <v>#VALUE!</v>
      </c>
    </row>
    <row r="111" spans="1:9">
      <c r="A111" s="82" t="e">
        <f t="shared" si="14"/>
        <v>#VALUE!</v>
      </c>
      <c r="B111" s="79" t="e">
        <f t="shared" si="8"/>
        <v>#VALUE!</v>
      </c>
      <c r="C111" s="83" t="e">
        <f t="shared" si="10"/>
        <v>#VALUE!</v>
      </c>
      <c r="D111" s="83" t="e">
        <f t="shared" si="15"/>
        <v>#VALUE!</v>
      </c>
      <c r="E111" s="83" t="e">
        <f t="shared" si="11"/>
        <v>#VALUE!</v>
      </c>
      <c r="F111" s="83" t="e">
        <f t="shared" si="12"/>
        <v>#VALUE!</v>
      </c>
      <c r="G111" s="83" t="e">
        <f t="shared" si="13"/>
        <v>#VALUE!</v>
      </c>
      <c r="H111" s="83" t="e">
        <f>SUM($F$28:$F111)</f>
        <v>#VALUE!</v>
      </c>
      <c r="I111" s="418" t="e">
        <f t="shared" si="9"/>
        <v>#VALUE!</v>
      </c>
    </row>
    <row r="112" spans="1:9">
      <c r="A112" s="82" t="e">
        <f t="shared" si="14"/>
        <v>#VALUE!</v>
      </c>
      <c r="B112" s="79" t="e">
        <f t="shared" si="8"/>
        <v>#VALUE!</v>
      </c>
      <c r="C112" s="83" t="e">
        <f t="shared" si="10"/>
        <v>#VALUE!</v>
      </c>
      <c r="D112" s="83" t="e">
        <f t="shared" si="15"/>
        <v>#VALUE!</v>
      </c>
      <c r="E112" s="83" t="e">
        <f t="shared" si="11"/>
        <v>#VALUE!</v>
      </c>
      <c r="F112" s="83" t="e">
        <f t="shared" si="12"/>
        <v>#VALUE!</v>
      </c>
      <c r="G112" s="83" t="e">
        <f t="shared" si="13"/>
        <v>#VALUE!</v>
      </c>
      <c r="H112" s="83" t="e">
        <f>SUM($F$28:$F112)</f>
        <v>#VALUE!</v>
      </c>
      <c r="I112" s="418" t="e">
        <f t="shared" si="9"/>
        <v>#VALUE!</v>
      </c>
    </row>
    <row r="113" spans="1:9">
      <c r="A113" s="82" t="e">
        <f t="shared" si="14"/>
        <v>#VALUE!</v>
      </c>
      <c r="B113" s="79" t="e">
        <f t="shared" si="8"/>
        <v>#VALUE!</v>
      </c>
      <c r="C113" s="83" t="e">
        <f t="shared" si="10"/>
        <v>#VALUE!</v>
      </c>
      <c r="D113" s="83" t="e">
        <f t="shared" si="15"/>
        <v>#VALUE!</v>
      </c>
      <c r="E113" s="83" t="e">
        <f t="shared" si="11"/>
        <v>#VALUE!</v>
      </c>
      <c r="F113" s="83" t="e">
        <f t="shared" si="12"/>
        <v>#VALUE!</v>
      </c>
      <c r="G113" s="83" t="e">
        <f t="shared" si="13"/>
        <v>#VALUE!</v>
      </c>
      <c r="H113" s="83" t="e">
        <f>SUM($F$28:$F113)</f>
        <v>#VALUE!</v>
      </c>
      <c r="I113" s="418" t="e">
        <f t="shared" si="9"/>
        <v>#VALUE!</v>
      </c>
    </row>
    <row r="114" spans="1:9">
      <c r="A114" s="82" t="e">
        <f t="shared" si="14"/>
        <v>#VALUE!</v>
      </c>
      <c r="B114" s="79" t="e">
        <f t="shared" si="8"/>
        <v>#VALUE!</v>
      </c>
      <c r="C114" s="83" t="e">
        <f t="shared" si="10"/>
        <v>#VALUE!</v>
      </c>
      <c r="D114" s="83" t="e">
        <f t="shared" si="15"/>
        <v>#VALUE!</v>
      </c>
      <c r="E114" s="83" t="e">
        <f t="shared" si="11"/>
        <v>#VALUE!</v>
      </c>
      <c r="F114" s="83" t="e">
        <f t="shared" si="12"/>
        <v>#VALUE!</v>
      </c>
      <c r="G114" s="83" t="e">
        <f t="shared" si="13"/>
        <v>#VALUE!</v>
      </c>
      <c r="H114" s="83" t="e">
        <f>SUM($F$28:$F114)</f>
        <v>#VALUE!</v>
      </c>
      <c r="I114" s="418" t="e">
        <f t="shared" si="9"/>
        <v>#VALUE!</v>
      </c>
    </row>
    <row r="115" spans="1:9">
      <c r="A115" s="82" t="e">
        <f t="shared" si="14"/>
        <v>#VALUE!</v>
      </c>
      <c r="B115" s="79" t="e">
        <f t="shared" si="8"/>
        <v>#VALUE!</v>
      </c>
      <c r="C115" s="83" t="e">
        <f t="shared" si="10"/>
        <v>#VALUE!</v>
      </c>
      <c r="D115" s="83" t="e">
        <f t="shared" si="15"/>
        <v>#VALUE!</v>
      </c>
      <c r="E115" s="83" t="e">
        <f t="shared" si="11"/>
        <v>#VALUE!</v>
      </c>
      <c r="F115" s="83" t="e">
        <f t="shared" si="12"/>
        <v>#VALUE!</v>
      </c>
      <c r="G115" s="83" t="e">
        <f t="shared" si="13"/>
        <v>#VALUE!</v>
      </c>
      <c r="H115" s="83" t="e">
        <f>SUM($F$28:$F115)</f>
        <v>#VALUE!</v>
      </c>
      <c r="I115" s="418" t="e">
        <f t="shared" si="9"/>
        <v>#VALUE!</v>
      </c>
    </row>
    <row r="116" spans="1:9">
      <c r="A116" s="82" t="e">
        <f t="shared" si="14"/>
        <v>#VALUE!</v>
      </c>
      <c r="B116" s="79" t="e">
        <f t="shared" si="8"/>
        <v>#VALUE!</v>
      </c>
      <c r="C116" s="83" t="e">
        <f t="shared" si="10"/>
        <v>#VALUE!</v>
      </c>
      <c r="D116" s="83" t="e">
        <f t="shared" si="15"/>
        <v>#VALUE!</v>
      </c>
      <c r="E116" s="83" t="e">
        <f t="shared" si="11"/>
        <v>#VALUE!</v>
      </c>
      <c r="F116" s="83" t="e">
        <f t="shared" si="12"/>
        <v>#VALUE!</v>
      </c>
      <c r="G116" s="83" t="e">
        <f t="shared" si="13"/>
        <v>#VALUE!</v>
      </c>
      <c r="H116" s="83" t="e">
        <f>SUM($F$28:$F116)</f>
        <v>#VALUE!</v>
      </c>
      <c r="I116" s="418" t="e">
        <f t="shared" si="9"/>
        <v>#VALUE!</v>
      </c>
    </row>
    <row r="117" spans="1:9">
      <c r="A117" s="82" t="e">
        <f t="shared" si="14"/>
        <v>#VALUE!</v>
      </c>
      <c r="B117" s="79" t="e">
        <f t="shared" si="8"/>
        <v>#VALUE!</v>
      </c>
      <c r="C117" s="83" t="e">
        <f t="shared" si="10"/>
        <v>#VALUE!</v>
      </c>
      <c r="D117" s="83" t="e">
        <f t="shared" si="15"/>
        <v>#VALUE!</v>
      </c>
      <c r="E117" s="83" t="e">
        <f t="shared" si="11"/>
        <v>#VALUE!</v>
      </c>
      <c r="F117" s="83" t="e">
        <f t="shared" si="12"/>
        <v>#VALUE!</v>
      </c>
      <c r="G117" s="83" t="e">
        <f t="shared" si="13"/>
        <v>#VALUE!</v>
      </c>
      <c r="H117" s="83" t="e">
        <f>SUM($F$28:$F117)</f>
        <v>#VALUE!</v>
      </c>
      <c r="I117" s="418" t="e">
        <f t="shared" si="9"/>
        <v>#VALUE!</v>
      </c>
    </row>
    <row r="118" spans="1:9">
      <c r="A118" s="82" t="e">
        <f t="shared" si="14"/>
        <v>#VALUE!</v>
      </c>
      <c r="B118" s="79" t="e">
        <f t="shared" si="8"/>
        <v>#VALUE!</v>
      </c>
      <c r="C118" s="83" t="e">
        <f t="shared" si="10"/>
        <v>#VALUE!</v>
      </c>
      <c r="D118" s="83" t="e">
        <f t="shared" si="15"/>
        <v>#VALUE!</v>
      </c>
      <c r="E118" s="83" t="e">
        <f t="shared" si="11"/>
        <v>#VALUE!</v>
      </c>
      <c r="F118" s="83" t="e">
        <f t="shared" si="12"/>
        <v>#VALUE!</v>
      </c>
      <c r="G118" s="83" t="e">
        <f t="shared" si="13"/>
        <v>#VALUE!</v>
      </c>
      <c r="H118" s="83" t="e">
        <f>SUM($F$28:$F118)</f>
        <v>#VALUE!</v>
      </c>
      <c r="I118" s="418" t="e">
        <f t="shared" si="9"/>
        <v>#VALUE!</v>
      </c>
    </row>
    <row r="119" spans="1:9">
      <c r="A119" s="82" t="e">
        <f t="shared" si="14"/>
        <v>#VALUE!</v>
      </c>
      <c r="B119" s="79" t="e">
        <f t="shared" si="8"/>
        <v>#VALUE!</v>
      </c>
      <c r="C119" s="83" t="e">
        <f t="shared" si="10"/>
        <v>#VALUE!</v>
      </c>
      <c r="D119" s="83" t="e">
        <f t="shared" si="15"/>
        <v>#VALUE!</v>
      </c>
      <c r="E119" s="83" t="e">
        <f t="shared" si="11"/>
        <v>#VALUE!</v>
      </c>
      <c r="F119" s="83" t="e">
        <f t="shared" si="12"/>
        <v>#VALUE!</v>
      </c>
      <c r="G119" s="83" t="e">
        <f t="shared" si="13"/>
        <v>#VALUE!</v>
      </c>
      <c r="H119" s="83" t="e">
        <f>SUM($F$28:$F119)</f>
        <v>#VALUE!</v>
      </c>
      <c r="I119" s="418" t="e">
        <f t="shared" si="9"/>
        <v>#VALUE!</v>
      </c>
    </row>
    <row r="120" spans="1:9">
      <c r="A120" s="82" t="e">
        <f t="shared" si="14"/>
        <v>#VALUE!</v>
      </c>
      <c r="B120" s="79" t="e">
        <f t="shared" si="8"/>
        <v>#VALUE!</v>
      </c>
      <c r="C120" s="83" t="e">
        <f t="shared" si="10"/>
        <v>#VALUE!</v>
      </c>
      <c r="D120" s="83" t="e">
        <f t="shared" si="15"/>
        <v>#VALUE!</v>
      </c>
      <c r="E120" s="83" t="e">
        <f t="shared" si="11"/>
        <v>#VALUE!</v>
      </c>
      <c r="F120" s="83" t="e">
        <f t="shared" si="12"/>
        <v>#VALUE!</v>
      </c>
      <c r="G120" s="83" t="e">
        <f t="shared" si="13"/>
        <v>#VALUE!</v>
      </c>
      <c r="H120" s="83" t="e">
        <f>SUM($F$28:$F120)</f>
        <v>#VALUE!</v>
      </c>
      <c r="I120" s="418" t="e">
        <f t="shared" si="9"/>
        <v>#VALUE!</v>
      </c>
    </row>
    <row r="121" spans="1:9">
      <c r="A121" s="82" t="e">
        <f t="shared" si="14"/>
        <v>#VALUE!</v>
      </c>
      <c r="B121" s="79" t="e">
        <f t="shared" si="8"/>
        <v>#VALUE!</v>
      </c>
      <c r="C121" s="83" t="e">
        <f t="shared" si="10"/>
        <v>#VALUE!</v>
      </c>
      <c r="D121" s="83" t="e">
        <f t="shared" si="15"/>
        <v>#VALUE!</v>
      </c>
      <c r="E121" s="83" t="e">
        <f t="shared" si="11"/>
        <v>#VALUE!</v>
      </c>
      <c r="F121" s="83" t="e">
        <f t="shared" si="12"/>
        <v>#VALUE!</v>
      </c>
      <c r="G121" s="83" t="e">
        <f t="shared" si="13"/>
        <v>#VALUE!</v>
      </c>
      <c r="H121" s="83" t="e">
        <f>SUM($F$28:$F121)</f>
        <v>#VALUE!</v>
      </c>
      <c r="I121" s="418" t="e">
        <f t="shared" si="9"/>
        <v>#VALUE!</v>
      </c>
    </row>
    <row r="122" spans="1:9">
      <c r="A122" s="82" t="e">
        <f t="shared" si="14"/>
        <v>#VALUE!</v>
      </c>
      <c r="B122" s="79" t="e">
        <f t="shared" si="8"/>
        <v>#VALUE!</v>
      </c>
      <c r="C122" s="83" t="e">
        <f t="shared" si="10"/>
        <v>#VALUE!</v>
      </c>
      <c r="D122" s="83" t="e">
        <f t="shared" si="15"/>
        <v>#VALUE!</v>
      </c>
      <c r="E122" s="83" t="e">
        <f t="shared" si="11"/>
        <v>#VALUE!</v>
      </c>
      <c r="F122" s="83" t="e">
        <f t="shared" si="12"/>
        <v>#VALUE!</v>
      </c>
      <c r="G122" s="83" t="e">
        <f t="shared" si="13"/>
        <v>#VALUE!</v>
      </c>
      <c r="H122" s="83" t="e">
        <f>SUM($F$28:$F122)</f>
        <v>#VALUE!</v>
      </c>
      <c r="I122" s="418" t="e">
        <f t="shared" si="9"/>
        <v>#VALUE!</v>
      </c>
    </row>
    <row r="123" spans="1:9">
      <c r="A123" s="82" t="e">
        <f t="shared" si="14"/>
        <v>#VALUE!</v>
      </c>
      <c r="B123" s="79" t="e">
        <f t="shared" si="8"/>
        <v>#VALUE!</v>
      </c>
      <c r="C123" s="83" t="e">
        <f t="shared" si="10"/>
        <v>#VALUE!</v>
      </c>
      <c r="D123" s="83" t="e">
        <f t="shared" si="15"/>
        <v>#VALUE!</v>
      </c>
      <c r="E123" s="83" t="e">
        <f t="shared" si="11"/>
        <v>#VALUE!</v>
      </c>
      <c r="F123" s="83" t="e">
        <f t="shared" si="12"/>
        <v>#VALUE!</v>
      </c>
      <c r="G123" s="83" t="e">
        <f t="shared" si="13"/>
        <v>#VALUE!</v>
      </c>
      <c r="H123" s="83" t="e">
        <f>SUM($F$28:$F123)</f>
        <v>#VALUE!</v>
      </c>
      <c r="I123" s="418" t="e">
        <f t="shared" si="9"/>
        <v>#VALUE!</v>
      </c>
    </row>
    <row r="124" spans="1:9">
      <c r="A124" s="82" t="e">
        <f t="shared" si="14"/>
        <v>#VALUE!</v>
      </c>
      <c r="B124" s="79" t="e">
        <f t="shared" si="8"/>
        <v>#VALUE!</v>
      </c>
      <c r="C124" s="83" t="e">
        <f t="shared" si="10"/>
        <v>#VALUE!</v>
      </c>
      <c r="D124" s="83" t="e">
        <f t="shared" si="15"/>
        <v>#VALUE!</v>
      </c>
      <c r="E124" s="83" t="e">
        <f t="shared" si="11"/>
        <v>#VALUE!</v>
      </c>
      <c r="F124" s="83" t="e">
        <f t="shared" si="12"/>
        <v>#VALUE!</v>
      </c>
      <c r="G124" s="83" t="e">
        <f t="shared" si="13"/>
        <v>#VALUE!</v>
      </c>
      <c r="H124" s="83" t="e">
        <f>SUM($F$28:$F124)</f>
        <v>#VALUE!</v>
      </c>
      <c r="I124" s="418" t="e">
        <f t="shared" si="9"/>
        <v>#VALUE!</v>
      </c>
    </row>
    <row r="125" spans="1:9">
      <c r="A125" s="82" t="e">
        <f t="shared" si="14"/>
        <v>#VALUE!</v>
      </c>
      <c r="B125" s="79" t="e">
        <f t="shared" si="8"/>
        <v>#VALUE!</v>
      </c>
      <c r="C125" s="83" t="e">
        <f t="shared" si="10"/>
        <v>#VALUE!</v>
      </c>
      <c r="D125" s="83" t="e">
        <f t="shared" si="15"/>
        <v>#VALUE!</v>
      </c>
      <c r="E125" s="83" t="e">
        <f t="shared" si="11"/>
        <v>#VALUE!</v>
      </c>
      <c r="F125" s="83" t="e">
        <f t="shared" si="12"/>
        <v>#VALUE!</v>
      </c>
      <c r="G125" s="83" t="e">
        <f t="shared" si="13"/>
        <v>#VALUE!</v>
      </c>
      <c r="H125" s="83" t="e">
        <f>SUM($F$28:$F125)</f>
        <v>#VALUE!</v>
      </c>
      <c r="I125" s="418" t="e">
        <f t="shared" si="9"/>
        <v>#VALUE!</v>
      </c>
    </row>
    <row r="126" spans="1:9">
      <c r="A126" s="82" t="e">
        <f t="shared" si="14"/>
        <v>#VALUE!</v>
      </c>
      <c r="B126" s="79" t="e">
        <f t="shared" si="8"/>
        <v>#VALUE!</v>
      </c>
      <c r="C126" s="83" t="e">
        <f t="shared" si="10"/>
        <v>#VALUE!</v>
      </c>
      <c r="D126" s="83" t="e">
        <f t="shared" si="15"/>
        <v>#VALUE!</v>
      </c>
      <c r="E126" s="83" t="e">
        <f t="shared" si="11"/>
        <v>#VALUE!</v>
      </c>
      <c r="F126" s="83" t="e">
        <f t="shared" si="12"/>
        <v>#VALUE!</v>
      </c>
      <c r="G126" s="83" t="e">
        <f t="shared" si="13"/>
        <v>#VALUE!</v>
      </c>
      <c r="H126" s="83" t="e">
        <f>SUM($F$28:$F126)</f>
        <v>#VALUE!</v>
      </c>
      <c r="I126" s="418" t="e">
        <f t="shared" si="9"/>
        <v>#VALUE!</v>
      </c>
    </row>
    <row r="127" spans="1:9">
      <c r="A127" s="82" t="e">
        <f t="shared" si="14"/>
        <v>#VALUE!</v>
      </c>
      <c r="B127" s="79" t="e">
        <f t="shared" si="8"/>
        <v>#VALUE!</v>
      </c>
      <c r="C127" s="83" t="e">
        <f t="shared" si="10"/>
        <v>#VALUE!</v>
      </c>
      <c r="D127" s="83" t="e">
        <f t="shared" si="15"/>
        <v>#VALUE!</v>
      </c>
      <c r="E127" s="83" t="e">
        <f t="shared" si="11"/>
        <v>#VALUE!</v>
      </c>
      <c r="F127" s="83" t="e">
        <f t="shared" si="12"/>
        <v>#VALUE!</v>
      </c>
      <c r="G127" s="83" t="e">
        <f t="shared" si="13"/>
        <v>#VALUE!</v>
      </c>
      <c r="H127" s="83" t="e">
        <f>SUM($F$28:$F127)</f>
        <v>#VALUE!</v>
      </c>
      <c r="I127" s="418" t="e">
        <f t="shared" si="9"/>
        <v>#VALUE!</v>
      </c>
    </row>
    <row r="128" spans="1:9">
      <c r="A128" s="82" t="e">
        <f t="shared" si="14"/>
        <v>#VALUE!</v>
      </c>
      <c r="B128" s="79" t="e">
        <f t="shared" si="8"/>
        <v>#VALUE!</v>
      </c>
      <c r="C128" s="83" t="e">
        <f t="shared" si="10"/>
        <v>#VALUE!</v>
      </c>
      <c r="D128" s="83" t="e">
        <f t="shared" si="15"/>
        <v>#VALUE!</v>
      </c>
      <c r="E128" s="83" t="e">
        <f t="shared" si="11"/>
        <v>#VALUE!</v>
      </c>
      <c r="F128" s="83" t="e">
        <f t="shared" si="12"/>
        <v>#VALUE!</v>
      </c>
      <c r="G128" s="83" t="e">
        <f t="shared" si="13"/>
        <v>#VALUE!</v>
      </c>
      <c r="H128" s="83" t="e">
        <f>SUM($F$28:$F128)</f>
        <v>#VALUE!</v>
      </c>
      <c r="I128" s="418" t="e">
        <f t="shared" si="9"/>
        <v>#VALUE!</v>
      </c>
    </row>
    <row r="129" spans="1:9">
      <c r="A129" s="82" t="e">
        <f t="shared" si="14"/>
        <v>#VALUE!</v>
      </c>
      <c r="B129" s="79" t="e">
        <f t="shared" si="8"/>
        <v>#VALUE!</v>
      </c>
      <c r="C129" s="83" t="e">
        <f t="shared" si="10"/>
        <v>#VALUE!</v>
      </c>
      <c r="D129" s="83" t="e">
        <f t="shared" si="15"/>
        <v>#VALUE!</v>
      </c>
      <c r="E129" s="83" t="e">
        <f t="shared" si="11"/>
        <v>#VALUE!</v>
      </c>
      <c r="F129" s="83" t="e">
        <f t="shared" si="12"/>
        <v>#VALUE!</v>
      </c>
      <c r="G129" s="83" t="e">
        <f t="shared" si="13"/>
        <v>#VALUE!</v>
      </c>
      <c r="H129" s="83" t="e">
        <f>SUM($F$28:$F129)</f>
        <v>#VALUE!</v>
      </c>
      <c r="I129" s="418" t="e">
        <f t="shared" si="9"/>
        <v>#VALUE!</v>
      </c>
    </row>
    <row r="130" spans="1:9">
      <c r="A130" s="82" t="e">
        <f t="shared" si="14"/>
        <v>#VALUE!</v>
      </c>
      <c r="B130" s="79" t="e">
        <f t="shared" si="8"/>
        <v>#VALUE!</v>
      </c>
      <c r="C130" s="83" t="e">
        <f t="shared" si="10"/>
        <v>#VALUE!</v>
      </c>
      <c r="D130" s="83" t="e">
        <f t="shared" si="15"/>
        <v>#VALUE!</v>
      </c>
      <c r="E130" s="83" t="e">
        <f t="shared" si="11"/>
        <v>#VALUE!</v>
      </c>
      <c r="F130" s="83" t="e">
        <f t="shared" si="12"/>
        <v>#VALUE!</v>
      </c>
      <c r="G130" s="83" t="e">
        <f t="shared" si="13"/>
        <v>#VALUE!</v>
      </c>
      <c r="H130" s="83" t="e">
        <f>SUM($F$28:$F130)</f>
        <v>#VALUE!</v>
      </c>
      <c r="I130" s="418" t="e">
        <f t="shared" si="9"/>
        <v>#VALUE!</v>
      </c>
    </row>
    <row r="131" spans="1:9">
      <c r="A131" s="82" t="e">
        <f t="shared" si="14"/>
        <v>#VALUE!</v>
      </c>
      <c r="B131" s="79" t="e">
        <f t="shared" si="8"/>
        <v>#VALUE!</v>
      </c>
      <c r="C131" s="83" t="e">
        <f t="shared" si="10"/>
        <v>#VALUE!</v>
      </c>
      <c r="D131" s="83" t="e">
        <f t="shared" si="15"/>
        <v>#VALUE!</v>
      </c>
      <c r="E131" s="83" t="e">
        <f t="shared" si="11"/>
        <v>#VALUE!</v>
      </c>
      <c r="F131" s="83" t="e">
        <f t="shared" si="12"/>
        <v>#VALUE!</v>
      </c>
      <c r="G131" s="83" t="e">
        <f t="shared" si="13"/>
        <v>#VALUE!</v>
      </c>
      <c r="H131" s="83" t="e">
        <f>SUM($F$28:$F131)</f>
        <v>#VALUE!</v>
      </c>
      <c r="I131" s="418" t="e">
        <f t="shared" si="9"/>
        <v>#VALUE!</v>
      </c>
    </row>
    <row r="132" spans="1:9">
      <c r="A132" s="82" t="e">
        <f t="shared" si="14"/>
        <v>#VALUE!</v>
      </c>
      <c r="B132" s="79" t="e">
        <f t="shared" si="8"/>
        <v>#VALUE!</v>
      </c>
      <c r="C132" s="83" t="e">
        <f t="shared" si="10"/>
        <v>#VALUE!</v>
      </c>
      <c r="D132" s="83" t="e">
        <f t="shared" si="15"/>
        <v>#VALUE!</v>
      </c>
      <c r="E132" s="83" t="e">
        <f t="shared" si="11"/>
        <v>#VALUE!</v>
      </c>
      <c r="F132" s="83" t="e">
        <f t="shared" si="12"/>
        <v>#VALUE!</v>
      </c>
      <c r="G132" s="83" t="e">
        <f t="shared" si="13"/>
        <v>#VALUE!</v>
      </c>
      <c r="H132" s="83" t="e">
        <f>SUM($F$28:$F132)</f>
        <v>#VALUE!</v>
      </c>
      <c r="I132" s="418" t="e">
        <f t="shared" si="9"/>
        <v>#VALUE!</v>
      </c>
    </row>
    <row r="133" spans="1:9">
      <c r="A133" s="82" t="e">
        <f t="shared" si="14"/>
        <v>#VALUE!</v>
      </c>
      <c r="B133" s="79" t="e">
        <f t="shared" si="8"/>
        <v>#VALUE!</v>
      </c>
      <c r="C133" s="83" t="e">
        <f t="shared" si="10"/>
        <v>#VALUE!</v>
      </c>
      <c r="D133" s="83" t="e">
        <f t="shared" si="15"/>
        <v>#VALUE!</v>
      </c>
      <c r="E133" s="83" t="e">
        <f t="shared" si="11"/>
        <v>#VALUE!</v>
      </c>
      <c r="F133" s="83" t="e">
        <f t="shared" si="12"/>
        <v>#VALUE!</v>
      </c>
      <c r="G133" s="83" t="e">
        <f t="shared" si="13"/>
        <v>#VALUE!</v>
      </c>
      <c r="H133" s="83" t="e">
        <f>SUM($F$28:$F133)</f>
        <v>#VALUE!</v>
      </c>
      <c r="I133" s="418" t="e">
        <f t="shared" si="9"/>
        <v>#VALUE!</v>
      </c>
    </row>
    <row r="134" spans="1:9">
      <c r="A134" s="82" t="e">
        <f t="shared" si="14"/>
        <v>#VALUE!</v>
      </c>
      <c r="B134" s="79" t="e">
        <f t="shared" si="8"/>
        <v>#VALUE!</v>
      </c>
      <c r="C134" s="83" t="e">
        <f t="shared" si="10"/>
        <v>#VALUE!</v>
      </c>
      <c r="D134" s="83" t="e">
        <f t="shared" si="15"/>
        <v>#VALUE!</v>
      </c>
      <c r="E134" s="83" t="e">
        <f t="shared" si="11"/>
        <v>#VALUE!</v>
      </c>
      <c r="F134" s="83" t="e">
        <f t="shared" si="12"/>
        <v>#VALUE!</v>
      </c>
      <c r="G134" s="83" t="e">
        <f t="shared" si="13"/>
        <v>#VALUE!</v>
      </c>
      <c r="H134" s="83" t="e">
        <f>SUM($F$28:$F134)</f>
        <v>#VALUE!</v>
      </c>
      <c r="I134" s="418" t="e">
        <f t="shared" si="9"/>
        <v>#VALUE!</v>
      </c>
    </row>
    <row r="135" spans="1:9">
      <c r="A135" s="82" t="e">
        <f t="shared" si="14"/>
        <v>#VALUE!</v>
      </c>
      <c r="B135" s="79" t="e">
        <f t="shared" si="8"/>
        <v>#VALUE!</v>
      </c>
      <c r="C135" s="83" t="e">
        <f t="shared" si="10"/>
        <v>#VALUE!</v>
      </c>
      <c r="D135" s="83" t="e">
        <f t="shared" si="15"/>
        <v>#VALUE!</v>
      </c>
      <c r="E135" s="83" t="e">
        <f t="shared" si="11"/>
        <v>#VALUE!</v>
      </c>
      <c r="F135" s="83" t="e">
        <f t="shared" si="12"/>
        <v>#VALUE!</v>
      </c>
      <c r="G135" s="83" t="e">
        <f t="shared" si="13"/>
        <v>#VALUE!</v>
      </c>
      <c r="H135" s="83" t="e">
        <f>SUM($F$28:$F135)</f>
        <v>#VALUE!</v>
      </c>
      <c r="I135" s="418" t="e">
        <f t="shared" si="9"/>
        <v>#VALUE!</v>
      </c>
    </row>
    <row r="136" spans="1:9">
      <c r="A136" s="82" t="e">
        <f t="shared" si="14"/>
        <v>#VALUE!</v>
      </c>
      <c r="B136" s="79" t="e">
        <f t="shared" si="8"/>
        <v>#VALUE!</v>
      </c>
      <c r="C136" s="83" t="e">
        <f t="shared" si="10"/>
        <v>#VALUE!</v>
      </c>
      <c r="D136" s="83" t="e">
        <f t="shared" si="15"/>
        <v>#VALUE!</v>
      </c>
      <c r="E136" s="83" t="e">
        <f t="shared" si="11"/>
        <v>#VALUE!</v>
      </c>
      <c r="F136" s="83" t="e">
        <f t="shared" si="12"/>
        <v>#VALUE!</v>
      </c>
      <c r="G136" s="83" t="e">
        <f t="shared" si="13"/>
        <v>#VALUE!</v>
      </c>
      <c r="H136" s="83" t="e">
        <f>SUM($F$28:$F136)</f>
        <v>#VALUE!</v>
      </c>
      <c r="I136" s="418" t="e">
        <f t="shared" si="9"/>
        <v>#VALUE!</v>
      </c>
    </row>
    <row r="137" spans="1:9">
      <c r="A137" s="82" t="e">
        <f t="shared" si="14"/>
        <v>#VALUE!</v>
      </c>
      <c r="B137" s="79" t="e">
        <f t="shared" si="8"/>
        <v>#VALUE!</v>
      </c>
      <c r="C137" s="83" t="e">
        <f t="shared" si="10"/>
        <v>#VALUE!</v>
      </c>
      <c r="D137" s="83" t="e">
        <f t="shared" si="15"/>
        <v>#VALUE!</v>
      </c>
      <c r="E137" s="83" t="e">
        <f t="shared" si="11"/>
        <v>#VALUE!</v>
      </c>
      <c r="F137" s="83" t="e">
        <f t="shared" si="12"/>
        <v>#VALUE!</v>
      </c>
      <c r="G137" s="83" t="e">
        <f t="shared" si="13"/>
        <v>#VALUE!</v>
      </c>
      <c r="H137" s="83" t="e">
        <f>SUM($F$28:$F137)</f>
        <v>#VALUE!</v>
      </c>
      <c r="I137" s="418" t="e">
        <f t="shared" si="9"/>
        <v>#VALUE!</v>
      </c>
    </row>
    <row r="138" spans="1:9">
      <c r="A138" s="82" t="e">
        <f t="shared" si="14"/>
        <v>#VALUE!</v>
      </c>
      <c r="B138" s="79" t="e">
        <f t="shared" si="8"/>
        <v>#VALUE!</v>
      </c>
      <c r="C138" s="83" t="e">
        <f t="shared" si="10"/>
        <v>#VALUE!</v>
      </c>
      <c r="D138" s="83" t="e">
        <f t="shared" si="15"/>
        <v>#VALUE!</v>
      </c>
      <c r="E138" s="83" t="e">
        <f t="shared" si="11"/>
        <v>#VALUE!</v>
      </c>
      <c r="F138" s="83" t="e">
        <f t="shared" si="12"/>
        <v>#VALUE!</v>
      </c>
      <c r="G138" s="83" t="e">
        <f t="shared" si="13"/>
        <v>#VALUE!</v>
      </c>
      <c r="H138" s="83" t="e">
        <f>SUM($F$28:$F138)</f>
        <v>#VALUE!</v>
      </c>
      <c r="I138" s="418" t="e">
        <f t="shared" si="9"/>
        <v>#VALUE!</v>
      </c>
    </row>
    <row r="139" spans="1:9">
      <c r="A139" s="82" t="e">
        <f t="shared" si="14"/>
        <v>#VALUE!</v>
      </c>
      <c r="B139" s="79" t="e">
        <f t="shared" si="8"/>
        <v>#VALUE!</v>
      </c>
      <c r="C139" s="83" t="e">
        <f t="shared" si="10"/>
        <v>#VALUE!</v>
      </c>
      <c r="D139" s="83" t="e">
        <f t="shared" si="15"/>
        <v>#VALUE!</v>
      </c>
      <c r="E139" s="83" t="e">
        <f t="shared" si="11"/>
        <v>#VALUE!</v>
      </c>
      <c r="F139" s="83" t="e">
        <f t="shared" si="12"/>
        <v>#VALUE!</v>
      </c>
      <c r="G139" s="83" t="e">
        <f t="shared" si="13"/>
        <v>#VALUE!</v>
      </c>
      <c r="H139" s="83" t="e">
        <f>SUM($F$28:$F139)</f>
        <v>#VALUE!</v>
      </c>
      <c r="I139" s="418" t="e">
        <f t="shared" si="9"/>
        <v>#VALUE!</v>
      </c>
    </row>
    <row r="140" spans="1:9">
      <c r="A140" s="82" t="e">
        <f t="shared" si="14"/>
        <v>#VALUE!</v>
      </c>
      <c r="B140" s="79" t="e">
        <f t="shared" si="8"/>
        <v>#VALUE!</v>
      </c>
      <c r="C140" s="83" t="e">
        <f t="shared" si="10"/>
        <v>#VALUE!</v>
      </c>
      <c r="D140" s="83" t="e">
        <f t="shared" si="15"/>
        <v>#VALUE!</v>
      </c>
      <c r="E140" s="83" t="e">
        <f t="shared" si="11"/>
        <v>#VALUE!</v>
      </c>
      <c r="F140" s="83" t="e">
        <f t="shared" si="12"/>
        <v>#VALUE!</v>
      </c>
      <c r="G140" s="83" t="e">
        <f t="shared" si="13"/>
        <v>#VALUE!</v>
      </c>
      <c r="H140" s="83" t="e">
        <f>SUM($F$28:$F140)</f>
        <v>#VALUE!</v>
      </c>
      <c r="I140" s="418" t="e">
        <f t="shared" si="9"/>
        <v>#VALUE!</v>
      </c>
    </row>
    <row r="141" spans="1:9">
      <c r="A141" s="82" t="e">
        <f t="shared" si="14"/>
        <v>#VALUE!</v>
      </c>
      <c r="B141" s="79" t="e">
        <f t="shared" si="8"/>
        <v>#VALUE!</v>
      </c>
      <c r="C141" s="83" t="e">
        <f t="shared" si="10"/>
        <v>#VALUE!</v>
      </c>
      <c r="D141" s="83" t="e">
        <f t="shared" si="15"/>
        <v>#VALUE!</v>
      </c>
      <c r="E141" s="83" t="e">
        <f t="shared" si="11"/>
        <v>#VALUE!</v>
      </c>
      <c r="F141" s="83" t="e">
        <f t="shared" si="12"/>
        <v>#VALUE!</v>
      </c>
      <c r="G141" s="83" t="e">
        <f t="shared" si="13"/>
        <v>#VALUE!</v>
      </c>
      <c r="H141" s="83" t="e">
        <f>SUM($F$28:$F141)</f>
        <v>#VALUE!</v>
      </c>
      <c r="I141" s="418" t="e">
        <f t="shared" si="9"/>
        <v>#VALUE!</v>
      </c>
    </row>
    <row r="142" spans="1:9">
      <c r="A142" s="82" t="e">
        <f t="shared" si="14"/>
        <v>#VALUE!</v>
      </c>
      <c r="B142" s="79" t="e">
        <f t="shared" si="8"/>
        <v>#VALUE!</v>
      </c>
      <c r="C142" s="83" t="e">
        <f t="shared" si="10"/>
        <v>#VALUE!</v>
      </c>
      <c r="D142" s="83" t="e">
        <f t="shared" si="15"/>
        <v>#VALUE!</v>
      </c>
      <c r="E142" s="83" t="e">
        <f t="shared" si="11"/>
        <v>#VALUE!</v>
      </c>
      <c r="F142" s="83" t="e">
        <f t="shared" si="12"/>
        <v>#VALUE!</v>
      </c>
      <c r="G142" s="83" t="e">
        <f t="shared" si="13"/>
        <v>#VALUE!</v>
      </c>
      <c r="H142" s="83" t="e">
        <f>SUM($F$28:$F142)</f>
        <v>#VALUE!</v>
      </c>
      <c r="I142" s="418" t="e">
        <f t="shared" si="9"/>
        <v>#VALUE!</v>
      </c>
    </row>
    <row r="143" spans="1:9">
      <c r="A143" s="82" t="e">
        <f t="shared" si="14"/>
        <v>#VALUE!</v>
      </c>
      <c r="B143" s="79" t="e">
        <f t="shared" si="8"/>
        <v>#VALUE!</v>
      </c>
      <c r="C143" s="83" t="e">
        <f t="shared" si="10"/>
        <v>#VALUE!</v>
      </c>
      <c r="D143" s="83" t="e">
        <f t="shared" si="15"/>
        <v>#VALUE!</v>
      </c>
      <c r="E143" s="83" t="e">
        <f t="shared" si="11"/>
        <v>#VALUE!</v>
      </c>
      <c r="F143" s="83" t="e">
        <f t="shared" si="12"/>
        <v>#VALUE!</v>
      </c>
      <c r="G143" s="83" t="e">
        <f t="shared" si="13"/>
        <v>#VALUE!</v>
      </c>
      <c r="H143" s="83" t="e">
        <f>SUM($F$28:$F143)</f>
        <v>#VALUE!</v>
      </c>
      <c r="I143" s="418" t="e">
        <f t="shared" si="9"/>
        <v>#VALUE!</v>
      </c>
    </row>
    <row r="144" spans="1:9">
      <c r="A144" s="82" t="e">
        <f t="shared" si="14"/>
        <v>#VALUE!</v>
      </c>
      <c r="B144" s="79" t="e">
        <f t="shared" si="8"/>
        <v>#VALUE!</v>
      </c>
      <c r="C144" s="83" t="e">
        <f t="shared" si="10"/>
        <v>#VALUE!</v>
      </c>
      <c r="D144" s="83" t="e">
        <f t="shared" si="15"/>
        <v>#VALUE!</v>
      </c>
      <c r="E144" s="83" t="e">
        <f t="shared" si="11"/>
        <v>#VALUE!</v>
      </c>
      <c r="F144" s="83" t="e">
        <f t="shared" si="12"/>
        <v>#VALUE!</v>
      </c>
      <c r="G144" s="83" t="e">
        <f t="shared" si="13"/>
        <v>#VALUE!</v>
      </c>
      <c r="H144" s="83" t="e">
        <f>SUM($F$28:$F144)</f>
        <v>#VALUE!</v>
      </c>
      <c r="I144" s="418" t="e">
        <f t="shared" si="9"/>
        <v>#VALUE!</v>
      </c>
    </row>
    <row r="145" spans="1:9">
      <c r="A145" s="82" t="e">
        <f t="shared" si="14"/>
        <v>#VALUE!</v>
      </c>
      <c r="B145" s="79" t="e">
        <f t="shared" si="8"/>
        <v>#VALUE!</v>
      </c>
      <c r="C145" s="83" t="e">
        <f t="shared" si="10"/>
        <v>#VALUE!</v>
      </c>
      <c r="D145" s="83" t="e">
        <f t="shared" si="15"/>
        <v>#VALUE!</v>
      </c>
      <c r="E145" s="83" t="e">
        <f t="shared" si="11"/>
        <v>#VALUE!</v>
      </c>
      <c r="F145" s="83" t="e">
        <f t="shared" si="12"/>
        <v>#VALUE!</v>
      </c>
      <c r="G145" s="83" t="e">
        <f t="shared" si="13"/>
        <v>#VALUE!</v>
      </c>
      <c r="H145" s="83" t="e">
        <f>SUM($F$28:$F145)</f>
        <v>#VALUE!</v>
      </c>
      <c r="I145" s="418" t="e">
        <f t="shared" si="9"/>
        <v>#VALUE!</v>
      </c>
    </row>
    <row r="146" spans="1:9">
      <c r="A146" s="82" t="e">
        <f t="shared" si="14"/>
        <v>#VALUE!</v>
      </c>
      <c r="B146" s="79" t="e">
        <f t="shared" si="8"/>
        <v>#VALUE!</v>
      </c>
      <c r="C146" s="83" t="e">
        <f t="shared" si="10"/>
        <v>#VALUE!</v>
      </c>
      <c r="D146" s="83" t="e">
        <f t="shared" si="15"/>
        <v>#VALUE!</v>
      </c>
      <c r="E146" s="83" t="e">
        <f t="shared" si="11"/>
        <v>#VALUE!</v>
      </c>
      <c r="F146" s="83" t="e">
        <f t="shared" si="12"/>
        <v>#VALUE!</v>
      </c>
      <c r="G146" s="83" t="e">
        <f t="shared" si="13"/>
        <v>#VALUE!</v>
      </c>
      <c r="H146" s="83" t="e">
        <f>SUM($F$28:$F146)</f>
        <v>#VALUE!</v>
      </c>
      <c r="I146" s="418" t="e">
        <f t="shared" si="9"/>
        <v>#VALUE!</v>
      </c>
    </row>
    <row r="147" spans="1:9">
      <c r="A147" s="82" t="e">
        <f t="shared" si="14"/>
        <v>#VALUE!</v>
      </c>
      <c r="B147" s="79" t="e">
        <f t="shared" si="8"/>
        <v>#VALUE!</v>
      </c>
      <c r="C147" s="83" t="e">
        <f t="shared" si="10"/>
        <v>#VALUE!</v>
      </c>
      <c r="D147" s="83" t="e">
        <f t="shared" si="15"/>
        <v>#VALUE!</v>
      </c>
      <c r="E147" s="83" t="e">
        <f t="shared" si="11"/>
        <v>#VALUE!</v>
      </c>
      <c r="F147" s="83" t="e">
        <f t="shared" si="12"/>
        <v>#VALUE!</v>
      </c>
      <c r="G147" s="83" t="e">
        <f t="shared" si="13"/>
        <v>#VALUE!</v>
      </c>
      <c r="H147" s="83" t="e">
        <f>SUM($F$28:$F147)</f>
        <v>#VALUE!</v>
      </c>
      <c r="I147" s="418" t="e">
        <f t="shared" si="9"/>
        <v>#VALUE!</v>
      </c>
    </row>
    <row r="148" spans="1:9">
      <c r="A148" s="82" t="e">
        <f t="shared" si="14"/>
        <v>#VALUE!</v>
      </c>
      <c r="B148" s="79" t="e">
        <f t="shared" si="8"/>
        <v>#VALUE!</v>
      </c>
      <c r="C148" s="83" t="e">
        <f t="shared" si="10"/>
        <v>#VALUE!</v>
      </c>
      <c r="D148" s="83" t="e">
        <f t="shared" si="15"/>
        <v>#VALUE!</v>
      </c>
      <c r="E148" s="83" t="e">
        <f t="shared" si="11"/>
        <v>#VALUE!</v>
      </c>
      <c r="F148" s="83" t="e">
        <f t="shared" si="12"/>
        <v>#VALUE!</v>
      </c>
      <c r="G148" s="83" t="e">
        <f t="shared" si="13"/>
        <v>#VALUE!</v>
      </c>
      <c r="H148" s="83" t="e">
        <f>SUM($F$28:$F148)</f>
        <v>#VALUE!</v>
      </c>
      <c r="I148" s="418" t="e">
        <f t="shared" si="9"/>
        <v>#VALUE!</v>
      </c>
    </row>
    <row r="149" spans="1:9">
      <c r="A149" s="82" t="e">
        <f t="shared" si="14"/>
        <v>#VALUE!</v>
      </c>
      <c r="B149" s="79" t="e">
        <f t="shared" si="8"/>
        <v>#VALUE!</v>
      </c>
      <c r="C149" s="83" t="e">
        <f t="shared" si="10"/>
        <v>#VALUE!</v>
      </c>
      <c r="D149" s="83" t="e">
        <f t="shared" si="15"/>
        <v>#VALUE!</v>
      </c>
      <c r="E149" s="83" t="e">
        <f t="shared" si="11"/>
        <v>#VALUE!</v>
      </c>
      <c r="F149" s="83" t="e">
        <f t="shared" si="12"/>
        <v>#VALUE!</v>
      </c>
      <c r="G149" s="83" t="e">
        <f t="shared" si="13"/>
        <v>#VALUE!</v>
      </c>
      <c r="H149" s="83" t="e">
        <f>SUM($F$28:$F149)</f>
        <v>#VALUE!</v>
      </c>
      <c r="I149" s="418" t="e">
        <f t="shared" si="9"/>
        <v>#VALUE!</v>
      </c>
    </row>
    <row r="150" spans="1:9">
      <c r="A150" s="82" t="e">
        <f t="shared" si="14"/>
        <v>#VALUE!</v>
      </c>
      <c r="B150" s="79" t="e">
        <f t="shared" si="8"/>
        <v>#VALUE!</v>
      </c>
      <c r="C150" s="83" t="e">
        <f t="shared" si="10"/>
        <v>#VALUE!</v>
      </c>
      <c r="D150" s="83" t="e">
        <f t="shared" si="15"/>
        <v>#VALUE!</v>
      </c>
      <c r="E150" s="83" t="e">
        <f t="shared" si="11"/>
        <v>#VALUE!</v>
      </c>
      <c r="F150" s="83" t="e">
        <f t="shared" si="12"/>
        <v>#VALUE!</v>
      </c>
      <c r="G150" s="83" t="e">
        <f t="shared" si="13"/>
        <v>#VALUE!</v>
      </c>
      <c r="H150" s="83" t="e">
        <f>SUM($F$28:$F150)</f>
        <v>#VALUE!</v>
      </c>
      <c r="I150" s="418" t="e">
        <f t="shared" si="9"/>
        <v>#VALUE!</v>
      </c>
    </row>
    <row r="151" spans="1:9">
      <c r="A151" s="82" t="e">
        <f t="shared" si="14"/>
        <v>#VALUE!</v>
      </c>
      <c r="B151" s="79" t="e">
        <f t="shared" si="8"/>
        <v>#VALUE!</v>
      </c>
      <c r="C151" s="83" t="e">
        <f t="shared" si="10"/>
        <v>#VALUE!</v>
      </c>
      <c r="D151" s="83" t="e">
        <f t="shared" si="15"/>
        <v>#VALUE!</v>
      </c>
      <c r="E151" s="83" t="e">
        <f t="shared" si="11"/>
        <v>#VALUE!</v>
      </c>
      <c r="F151" s="83" t="e">
        <f t="shared" si="12"/>
        <v>#VALUE!</v>
      </c>
      <c r="G151" s="83" t="e">
        <f t="shared" si="13"/>
        <v>#VALUE!</v>
      </c>
      <c r="H151" s="83" t="e">
        <f>SUM($F$28:$F151)</f>
        <v>#VALUE!</v>
      </c>
      <c r="I151" s="418" t="e">
        <f t="shared" si="9"/>
        <v>#VALUE!</v>
      </c>
    </row>
    <row r="152" spans="1:9">
      <c r="A152" s="82" t="e">
        <f t="shared" si="14"/>
        <v>#VALUE!</v>
      </c>
      <c r="B152" s="79" t="e">
        <f t="shared" si="8"/>
        <v>#VALUE!</v>
      </c>
      <c r="C152" s="83" t="e">
        <f t="shared" si="10"/>
        <v>#VALUE!</v>
      </c>
      <c r="D152" s="83" t="e">
        <f t="shared" si="15"/>
        <v>#VALUE!</v>
      </c>
      <c r="E152" s="83" t="e">
        <f t="shared" si="11"/>
        <v>#VALUE!</v>
      </c>
      <c r="F152" s="83" t="e">
        <f t="shared" si="12"/>
        <v>#VALUE!</v>
      </c>
      <c r="G152" s="83" t="e">
        <f t="shared" si="13"/>
        <v>#VALUE!</v>
      </c>
      <c r="H152" s="83" t="e">
        <f>SUM($F$28:$F152)</f>
        <v>#VALUE!</v>
      </c>
      <c r="I152" s="418" t="e">
        <f t="shared" si="9"/>
        <v>#VALUE!</v>
      </c>
    </row>
    <row r="153" spans="1:9">
      <c r="A153" s="82" t="e">
        <f t="shared" si="14"/>
        <v>#VALUE!</v>
      </c>
      <c r="B153" s="79" t="e">
        <f t="shared" si="8"/>
        <v>#VALUE!</v>
      </c>
      <c r="C153" s="83" t="e">
        <f t="shared" si="10"/>
        <v>#VALUE!</v>
      </c>
      <c r="D153" s="83" t="e">
        <f t="shared" si="15"/>
        <v>#VALUE!</v>
      </c>
      <c r="E153" s="83" t="e">
        <f t="shared" si="11"/>
        <v>#VALUE!</v>
      </c>
      <c r="F153" s="83" t="e">
        <f t="shared" si="12"/>
        <v>#VALUE!</v>
      </c>
      <c r="G153" s="83" t="e">
        <f t="shared" si="13"/>
        <v>#VALUE!</v>
      </c>
      <c r="H153" s="83" t="e">
        <f>SUM($F$28:$F153)</f>
        <v>#VALUE!</v>
      </c>
      <c r="I153" s="418" t="e">
        <f t="shared" si="9"/>
        <v>#VALUE!</v>
      </c>
    </row>
    <row r="154" spans="1:9">
      <c r="A154" s="82" t="e">
        <f t="shared" si="14"/>
        <v>#VALUE!</v>
      </c>
      <c r="B154" s="79" t="e">
        <f t="shared" si="8"/>
        <v>#VALUE!</v>
      </c>
      <c r="C154" s="83" t="e">
        <f t="shared" si="10"/>
        <v>#VALUE!</v>
      </c>
      <c r="D154" s="83" t="e">
        <f t="shared" si="15"/>
        <v>#VALUE!</v>
      </c>
      <c r="E154" s="83" t="e">
        <f t="shared" si="11"/>
        <v>#VALUE!</v>
      </c>
      <c r="F154" s="83" t="e">
        <f t="shared" si="12"/>
        <v>#VALUE!</v>
      </c>
      <c r="G154" s="83" t="e">
        <f t="shared" si="13"/>
        <v>#VALUE!</v>
      </c>
      <c r="H154" s="83" t="e">
        <f>SUM($F$28:$F154)</f>
        <v>#VALUE!</v>
      </c>
      <c r="I154" s="418" t="e">
        <f t="shared" si="9"/>
        <v>#VALUE!</v>
      </c>
    </row>
    <row r="155" spans="1:9">
      <c r="A155" s="82" t="e">
        <f t="shared" si="14"/>
        <v>#VALUE!</v>
      </c>
      <c r="B155" s="79" t="e">
        <f t="shared" si="8"/>
        <v>#VALUE!</v>
      </c>
      <c r="C155" s="83" t="e">
        <f t="shared" si="10"/>
        <v>#VALUE!</v>
      </c>
      <c r="D155" s="83" t="e">
        <f t="shared" si="15"/>
        <v>#VALUE!</v>
      </c>
      <c r="E155" s="83" t="e">
        <f t="shared" si="11"/>
        <v>#VALUE!</v>
      </c>
      <c r="F155" s="83" t="e">
        <f t="shared" si="12"/>
        <v>#VALUE!</v>
      </c>
      <c r="G155" s="83" t="e">
        <f t="shared" si="13"/>
        <v>#VALUE!</v>
      </c>
      <c r="H155" s="83" t="e">
        <f>SUM($F$28:$F155)</f>
        <v>#VALUE!</v>
      </c>
      <c r="I155" s="418" t="e">
        <f t="shared" si="9"/>
        <v>#VALUE!</v>
      </c>
    </row>
    <row r="156" spans="1:9">
      <c r="A156" s="82" t="e">
        <f t="shared" si="14"/>
        <v>#VALUE!</v>
      </c>
      <c r="B156" s="79" t="e">
        <f t="shared" ref="B156:B219" si="16">IF(Nbre_Pmt&lt;&gt;"",DATE(YEAR(Début_Prêt),MONTH(Début_Prêt)+(Nbre_Pmt)*12/Nbre_Pmt_Par_An,DAY(Début_Prêt)),"")</f>
        <v>#VALUE!</v>
      </c>
      <c r="C156" s="83" t="e">
        <f t="shared" si="10"/>
        <v>#VALUE!</v>
      </c>
      <c r="D156" s="83" t="e">
        <f t="shared" si="15"/>
        <v>#VALUE!</v>
      </c>
      <c r="E156" s="83" t="e">
        <f t="shared" si="11"/>
        <v>#VALUE!</v>
      </c>
      <c r="F156" s="83" t="e">
        <f t="shared" si="12"/>
        <v>#VALUE!</v>
      </c>
      <c r="G156" s="83" t="e">
        <f t="shared" si="13"/>
        <v>#VALUE!</v>
      </c>
      <c r="H156" s="83" t="e">
        <f>SUM($F$28:$F156)</f>
        <v>#VALUE!</v>
      </c>
      <c r="I156" s="418" t="e">
        <f t="shared" ref="I156:I219" si="17">IF(Nbre_Pmt&lt;&gt;"",YEAR(B156),"")</f>
        <v>#VALUE!</v>
      </c>
    </row>
    <row r="157" spans="1:9">
      <c r="A157" s="82" t="e">
        <f t="shared" si="14"/>
        <v>#VALUE!</v>
      </c>
      <c r="B157" s="79" t="e">
        <f t="shared" si="16"/>
        <v>#VALUE!</v>
      </c>
      <c r="C157" s="83" t="e">
        <f t="shared" ref="C157:C220" si="18">IF(A156=" "," ",IF(A156+1&gt;$D$11," ",G156))</f>
        <v>#VALUE!</v>
      </c>
      <c r="D157" s="83" t="e">
        <f t="shared" si="15"/>
        <v>#VALUE!</v>
      </c>
      <c r="E157" s="83" t="e">
        <f t="shared" ref="E157:E220" si="19">IF(A156=" "," ",IF(A156+1&gt;$D$11," ",D157-F157))</f>
        <v>#VALUE!</v>
      </c>
      <c r="F157" s="83" t="e">
        <f t="shared" ref="F157:F220" si="20">IF(A156=" "," ",IF(A156+1&gt;$D$11," ",C157*$D$12))</f>
        <v>#VALUE!</v>
      </c>
      <c r="G157" s="83" t="e">
        <f t="shared" ref="G157:G220" si="21">IF(A156=" "," ",IF(A156+1&gt;$D$11," ",C157-E157))</f>
        <v>#VALUE!</v>
      </c>
      <c r="H157" s="83" t="e">
        <f>SUM($F$28:$F157)</f>
        <v>#VALUE!</v>
      </c>
      <c r="I157" s="418" t="e">
        <f t="shared" si="17"/>
        <v>#VALUE!</v>
      </c>
    </row>
    <row r="158" spans="1:9">
      <c r="A158" s="82" t="e">
        <f t="shared" ref="A158:A221" si="22">IF(A157+1&gt;$D$11," ",A157+1)</f>
        <v>#VALUE!</v>
      </c>
      <c r="B158" s="79" t="e">
        <f t="shared" si="16"/>
        <v>#VALUE!</v>
      </c>
      <c r="C158" s="83" t="e">
        <f t="shared" si="18"/>
        <v>#VALUE!</v>
      </c>
      <c r="D158" s="83" t="e">
        <f t="shared" ref="D158:D221" si="23">IF(A157=" "," ",IF(A157+1&gt;$D$11," ",D157))</f>
        <v>#VALUE!</v>
      </c>
      <c r="E158" s="83" t="e">
        <f t="shared" si="19"/>
        <v>#VALUE!</v>
      </c>
      <c r="F158" s="83" t="e">
        <f t="shared" si="20"/>
        <v>#VALUE!</v>
      </c>
      <c r="G158" s="83" t="e">
        <f t="shared" si="21"/>
        <v>#VALUE!</v>
      </c>
      <c r="H158" s="83" t="e">
        <f>SUM($F$28:$F158)</f>
        <v>#VALUE!</v>
      </c>
      <c r="I158" s="418" t="e">
        <f t="shared" si="17"/>
        <v>#VALUE!</v>
      </c>
    </row>
    <row r="159" spans="1:9">
      <c r="A159" s="82" t="e">
        <f t="shared" si="22"/>
        <v>#VALUE!</v>
      </c>
      <c r="B159" s="79" t="e">
        <f t="shared" si="16"/>
        <v>#VALUE!</v>
      </c>
      <c r="C159" s="83" t="e">
        <f t="shared" si="18"/>
        <v>#VALUE!</v>
      </c>
      <c r="D159" s="83" t="e">
        <f t="shared" si="23"/>
        <v>#VALUE!</v>
      </c>
      <c r="E159" s="83" t="e">
        <f t="shared" si="19"/>
        <v>#VALUE!</v>
      </c>
      <c r="F159" s="83" t="e">
        <f t="shared" si="20"/>
        <v>#VALUE!</v>
      </c>
      <c r="G159" s="83" t="e">
        <f t="shared" si="21"/>
        <v>#VALUE!</v>
      </c>
      <c r="H159" s="83" t="e">
        <f>SUM($F$28:$F159)</f>
        <v>#VALUE!</v>
      </c>
      <c r="I159" s="418" t="e">
        <f t="shared" si="17"/>
        <v>#VALUE!</v>
      </c>
    </row>
    <row r="160" spans="1:9">
      <c r="A160" s="82" t="e">
        <f t="shared" si="22"/>
        <v>#VALUE!</v>
      </c>
      <c r="B160" s="79" t="e">
        <f t="shared" si="16"/>
        <v>#VALUE!</v>
      </c>
      <c r="C160" s="83" t="e">
        <f t="shared" si="18"/>
        <v>#VALUE!</v>
      </c>
      <c r="D160" s="83" t="e">
        <f t="shared" si="23"/>
        <v>#VALUE!</v>
      </c>
      <c r="E160" s="83" t="e">
        <f t="shared" si="19"/>
        <v>#VALUE!</v>
      </c>
      <c r="F160" s="83" t="e">
        <f t="shared" si="20"/>
        <v>#VALUE!</v>
      </c>
      <c r="G160" s="83" t="e">
        <f t="shared" si="21"/>
        <v>#VALUE!</v>
      </c>
      <c r="H160" s="83" t="e">
        <f>SUM($F$28:$F160)</f>
        <v>#VALUE!</v>
      </c>
      <c r="I160" s="418" t="e">
        <f t="shared" si="17"/>
        <v>#VALUE!</v>
      </c>
    </row>
    <row r="161" spans="1:9">
      <c r="A161" s="82" t="e">
        <f t="shared" si="22"/>
        <v>#VALUE!</v>
      </c>
      <c r="B161" s="79" t="e">
        <f t="shared" si="16"/>
        <v>#VALUE!</v>
      </c>
      <c r="C161" s="83" t="e">
        <f t="shared" si="18"/>
        <v>#VALUE!</v>
      </c>
      <c r="D161" s="83" t="e">
        <f t="shared" si="23"/>
        <v>#VALUE!</v>
      </c>
      <c r="E161" s="83" t="e">
        <f t="shared" si="19"/>
        <v>#VALUE!</v>
      </c>
      <c r="F161" s="83" t="e">
        <f t="shared" si="20"/>
        <v>#VALUE!</v>
      </c>
      <c r="G161" s="83" t="e">
        <f t="shared" si="21"/>
        <v>#VALUE!</v>
      </c>
      <c r="H161" s="83" t="e">
        <f>SUM($F$28:$F161)</f>
        <v>#VALUE!</v>
      </c>
      <c r="I161" s="418" t="e">
        <f t="shared" si="17"/>
        <v>#VALUE!</v>
      </c>
    </row>
    <row r="162" spans="1:9">
      <c r="A162" s="82" t="e">
        <f t="shared" si="22"/>
        <v>#VALUE!</v>
      </c>
      <c r="B162" s="79" t="e">
        <f t="shared" si="16"/>
        <v>#VALUE!</v>
      </c>
      <c r="C162" s="83" t="e">
        <f t="shared" si="18"/>
        <v>#VALUE!</v>
      </c>
      <c r="D162" s="83" t="e">
        <f t="shared" si="23"/>
        <v>#VALUE!</v>
      </c>
      <c r="E162" s="83" t="e">
        <f t="shared" si="19"/>
        <v>#VALUE!</v>
      </c>
      <c r="F162" s="83" t="e">
        <f t="shared" si="20"/>
        <v>#VALUE!</v>
      </c>
      <c r="G162" s="83" t="e">
        <f t="shared" si="21"/>
        <v>#VALUE!</v>
      </c>
      <c r="H162" s="83" t="e">
        <f>SUM($F$28:$F162)</f>
        <v>#VALUE!</v>
      </c>
      <c r="I162" s="418" t="e">
        <f t="shared" si="17"/>
        <v>#VALUE!</v>
      </c>
    </row>
    <row r="163" spans="1:9">
      <c r="A163" s="82" t="e">
        <f t="shared" si="22"/>
        <v>#VALUE!</v>
      </c>
      <c r="B163" s="79" t="e">
        <f t="shared" si="16"/>
        <v>#VALUE!</v>
      </c>
      <c r="C163" s="83" t="e">
        <f t="shared" si="18"/>
        <v>#VALUE!</v>
      </c>
      <c r="D163" s="83" t="e">
        <f t="shared" si="23"/>
        <v>#VALUE!</v>
      </c>
      <c r="E163" s="83" t="e">
        <f t="shared" si="19"/>
        <v>#VALUE!</v>
      </c>
      <c r="F163" s="83" t="e">
        <f t="shared" si="20"/>
        <v>#VALUE!</v>
      </c>
      <c r="G163" s="83" t="e">
        <f t="shared" si="21"/>
        <v>#VALUE!</v>
      </c>
      <c r="H163" s="83" t="e">
        <f>SUM($F$28:$F163)</f>
        <v>#VALUE!</v>
      </c>
      <c r="I163" s="418" t="e">
        <f t="shared" si="17"/>
        <v>#VALUE!</v>
      </c>
    </row>
    <row r="164" spans="1:9">
      <c r="A164" s="82" t="e">
        <f t="shared" si="22"/>
        <v>#VALUE!</v>
      </c>
      <c r="B164" s="79" t="e">
        <f t="shared" si="16"/>
        <v>#VALUE!</v>
      </c>
      <c r="C164" s="83" t="e">
        <f t="shared" si="18"/>
        <v>#VALUE!</v>
      </c>
      <c r="D164" s="83" t="e">
        <f t="shared" si="23"/>
        <v>#VALUE!</v>
      </c>
      <c r="E164" s="83" t="e">
        <f t="shared" si="19"/>
        <v>#VALUE!</v>
      </c>
      <c r="F164" s="83" t="e">
        <f t="shared" si="20"/>
        <v>#VALUE!</v>
      </c>
      <c r="G164" s="83" t="e">
        <f t="shared" si="21"/>
        <v>#VALUE!</v>
      </c>
      <c r="H164" s="83" t="e">
        <f>SUM($F$28:$F164)</f>
        <v>#VALUE!</v>
      </c>
      <c r="I164" s="418" t="e">
        <f t="shared" si="17"/>
        <v>#VALUE!</v>
      </c>
    </row>
    <row r="165" spans="1:9">
      <c r="A165" s="82" t="e">
        <f t="shared" si="22"/>
        <v>#VALUE!</v>
      </c>
      <c r="B165" s="79" t="e">
        <f t="shared" si="16"/>
        <v>#VALUE!</v>
      </c>
      <c r="C165" s="83" t="e">
        <f t="shared" si="18"/>
        <v>#VALUE!</v>
      </c>
      <c r="D165" s="83" t="e">
        <f t="shared" si="23"/>
        <v>#VALUE!</v>
      </c>
      <c r="E165" s="83" t="e">
        <f t="shared" si="19"/>
        <v>#VALUE!</v>
      </c>
      <c r="F165" s="83" t="e">
        <f t="shared" si="20"/>
        <v>#VALUE!</v>
      </c>
      <c r="G165" s="83" t="e">
        <f t="shared" si="21"/>
        <v>#VALUE!</v>
      </c>
      <c r="H165" s="83" t="e">
        <f>SUM($F$28:$F165)</f>
        <v>#VALUE!</v>
      </c>
      <c r="I165" s="418" t="e">
        <f t="shared" si="17"/>
        <v>#VALUE!</v>
      </c>
    </row>
    <row r="166" spans="1:9">
      <c r="A166" s="82" t="e">
        <f t="shared" si="22"/>
        <v>#VALUE!</v>
      </c>
      <c r="B166" s="79" t="e">
        <f t="shared" si="16"/>
        <v>#VALUE!</v>
      </c>
      <c r="C166" s="83" t="e">
        <f t="shared" si="18"/>
        <v>#VALUE!</v>
      </c>
      <c r="D166" s="83" t="e">
        <f t="shared" si="23"/>
        <v>#VALUE!</v>
      </c>
      <c r="E166" s="83" t="e">
        <f t="shared" si="19"/>
        <v>#VALUE!</v>
      </c>
      <c r="F166" s="83" t="e">
        <f t="shared" si="20"/>
        <v>#VALUE!</v>
      </c>
      <c r="G166" s="83" t="e">
        <f t="shared" si="21"/>
        <v>#VALUE!</v>
      </c>
      <c r="H166" s="83" t="e">
        <f>SUM($F$28:$F166)</f>
        <v>#VALUE!</v>
      </c>
      <c r="I166" s="418" t="e">
        <f t="shared" si="17"/>
        <v>#VALUE!</v>
      </c>
    </row>
    <row r="167" spans="1:9">
      <c r="A167" s="82" t="e">
        <f t="shared" si="22"/>
        <v>#VALUE!</v>
      </c>
      <c r="B167" s="79" t="e">
        <f t="shared" si="16"/>
        <v>#VALUE!</v>
      </c>
      <c r="C167" s="83" t="e">
        <f t="shared" si="18"/>
        <v>#VALUE!</v>
      </c>
      <c r="D167" s="83" t="e">
        <f t="shared" si="23"/>
        <v>#VALUE!</v>
      </c>
      <c r="E167" s="83" t="e">
        <f t="shared" si="19"/>
        <v>#VALUE!</v>
      </c>
      <c r="F167" s="83" t="e">
        <f t="shared" si="20"/>
        <v>#VALUE!</v>
      </c>
      <c r="G167" s="83" t="e">
        <f t="shared" si="21"/>
        <v>#VALUE!</v>
      </c>
      <c r="H167" s="83" t="e">
        <f>SUM($F$28:$F167)</f>
        <v>#VALUE!</v>
      </c>
      <c r="I167" s="418" t="e">
        <f t="shared" si="17"/>
        <v>#VALUE!</v>
      </c>
    </row>
    <row r="168" spans="1:9">
      <c r="A168" s="82" t="e">
        <f t="shared" si="22"/>
        <v>#VALUE!</v>
      </c>
      <c r="B168" s="79" t="e">
        <f t="shared" si="16"/>
        <v>#VALUE!</v>
      </c>
      <c r="C168" s="83" t="e">
        <f t="shared" si="18"/>
        <v>#VALUE!</v>
      </c>
      <c r="D168" s="83" t="e">
        <f t="shared" si="23"/>
        <v>#VALUE!</v>
      </c>
      <c r="E168" s="83" t="e">
        <f t="shared" si="19"/>
        <v>#VALUE!</v>
      </c>
      <c r="F168" s="83" t="e">
        <f t="shared" si="20"/>
        <v>#VALUE!</v>
      </c>
      <c r="G168" s="83" t="e">
        <f t="shared" si="21"/>
        <v>#VALUE!</v>
      </c>
      <c r="H168" s="83" t="e">
        <f>SUM($F$28:$F168)</f>
        <v>#VALUE!</v>
      </c>
      <c r="I168" s="418" t="e">
        <f t="shared" si="17"/>
        <v>#VALUE!</v>
      </c>
    </row>
    <row r="169" spans="1:9">
      <c r="A169" s="82" t="e">
        <f t="shared" si="22"/>
        <v>#VALUE!</v>
      </c>
      <c r="B169" s="79" t="e">
        <f t="shared" si="16"/>
        <v>#VALUE!</v>
      </c>
      <c r="C169" s="83" t="e">
        <f t="shared" si="18"/>
        <v>#VALUE!</v>
      </c>
      <c r="D169" s="83" t="e">
        <f t="shared" si="23"/>
        <v>#VALUE!</v>
      </c>
      <c r="E169" s="83" t="e">
        <f t="shared" si="19"/>
        <v>#VALUE!</v>
      </c>
      <c r="F169" s="83" t="e">
        <f t="shared" si="20"/>
        <v>#VALUE!</v>
      </c>
      <c r="G169" s="83" t="e">
        <f t="shared" si="21"/>
        <v>#VALUE!</v>
      </c>
      <c r="H169" s="83" t="e">
        <f>SUM($F$28:$F169)</f>
        <v>#VALUE!</v>
      </c>
      <c r="I169" s="418" t="e">
        <f t="shared" si="17"/>
        <v>#VALUE!</v>
      </c>
    </row>
    <row r="170" spans="1:9">
      <c r="A170" s="82" t="e">
        <f t="shared" si="22"/>
        <v>#VALUE!</v>
      </c>
      <c r="B170" s="79" t="e">
        <f t="shared" si="16"/>
        <v>#VALUE!</v>
      </c>
      <c r="C170" s="83" t="e">
        <f t="shared" si="18"/>
        <v>#VALUE!</v>
      </c>
      <c r="D170" s="83" t="e">
        <f t="shared" si="23"/>
        <v>#VALUE!</v>
      </c>
      <c r="E170" s="83" t="e">
        <f t="shared" si="19"/>
        <v>#VALUE!</v>
      </c>
      <c r="F170" s="83" t="e">
        <f t="shared" si="20"/>
        <v>#VALUE!</v>
      </c>
      <c r="G170" s="83" t="e">
        <f t="shared" si="21"/>
        <v>#VALUE!</v>
      </c>
      <c r="H170" s="83" t="e">
        <f>SUM($F$28:$F170)</f>
        <v>#VALUE!</v>
      </c>
      <c r="I170" s="418" t="e">
        <f t="shared" si="17"/>
        <v>#VALUE!</v>
      </c>
    </row>
    <row r="171" spans="1:9">
      <c r="A171" s="82" t="e">
        <f t="shared" si="22"/>
        <v>#VALUE!</v>
      </c>
      <c r="B171" s="79" t="e">
        <f t="shared" si="16"/>
        <v>#VALUE!</v>
      </c>
      <c r="C171" s="83" t="e">
        <f t="shared" si="18"/>
        <v>#VALUE!</v>
      </c>
      <c r="D171" s="83" t="e">
        <f t="shared" si="23"/>
        <v>#VALUE!</v>
      </c>
      <c r="E171" s="83" t="e">
        <f t="shared" si="19"/>
        <v>#VALUE!</v>
      </c>
      <c r="F171" s="83" t="e">
        <f t="shared" si="20"/>
        <v>#VALUE!</v>
      </c>
      <c r="G171" s="83" t="e">
        <f t="shared" si="21"/>
        <v>#VALUE!</v>
      </c>
      <c r="H171" s="83" t="e">
        <f>SUM($F$28:$F171)</f>
        <v>#VALUE!</v>
      </c>
      <c r="I171" s="418" t="e">
        <f t="shared" si="17"/>
        <v>#VALUE!</v>
      </c>
    </row>
    <row r="172" spans="1:9">
      <c r="A172" s="82" t="e">
        <f t="shared" si="22"/>
        <v>#VALUE!</v>
      </c>
      <c r="B172" s="79" t="e">
        <f t="shared" si="16"/>
        <v>#VALUE!</v>
      </c>
      <c r="C172" s="83" t="e">
        <f t="shared" si="18"/>
        <v>#VALUE!</v>
      </c>
      <c r="D172" s="83" t="e">
        <f t="shared" si="23"/>
        <v>#VALUE!</v>
      </c>
      <c r="E172" s="83" t="e">
        <f t="shared" si="19"/>
        <v>#VALUE!</v>
      </c>
      <c r="F172" s="83" t="e">
        <f t="shared" si="20"/>
        <v>#VALUE!</v>
      </c>
      <c r="G172" s="83" t="e">
        <f t="shared" si="21"/>
        <v>#VALUE!</v>
      </c>
      <c r="H172" s="83" t="e">
        <f>SUM($F$28:$F172)</f>
        <v>#VALUE!</v>
      </c>
      <c r="I172" s="418" t="e">
        <f t="shared" si="17"/>
        <v>#VALUE!</v>
      </c>
    </row>
    <row r="173" spans="1:9">
      <c r="A173" s="82" t="e">
        <f t="shared" si="22"/>
        <v>#VALUE!</v>
      </c>
      <c r="B173" s="79" t="e">
        <f t="shared" si="16"/>
        <v>#VALUE!</v>
      </c>
      <c r="C173" s="83" t="e">
        <f t="shared" si="18"/>
        <v>#VALUE!</v>
      </c>
      <c r="D173" s="83" t="e">
        <f t="shared" si="23"/>
        <v>#VALUE!</v>
      </c>
      <c r="E173" s="83" t="e">
        <f t="shared" si="19"/>
        <v>#VALUE!</v>
      </c>
      <c r="F173" s="83" t="e">
        <f t="shared" si="20"/>
        <v>#VALUE!</v>
      </c>
      <c r="G173" s="83" t="e">
        <f t="shared" si="21"/>
        <v>#VALUE!</v>
      </c>
      <c r="H173" s="83" t="e">
        <f>SUM($F$28:$F173)</f>
        <v>#VALUE!</v>
      </c>
      <c r="I173" s="418" t="e">
        <f t="shared" si="17"/>
        <v>#VALUE!</v>
      </c>
    </row>
    <row r="174" spans="1:9">
      <c r="A174" s="82" t="e">
        <f t="shared" si="22"/>
        <v>#VALUE!</v>
      </c>
      <c r="B174" s="79" t="e">
        <f t="shared" si="16"/>
        <v>#VALUE!</v>
      </c>
      <c r="C174" s="83" t="e">
        <f t="shared" si="18"/>
        <v>#VALUE!</v>
      </c>
      <c r="D174" s="83" t="e">
        <f t="shared" si="23"/>
        <v>#VALUE!</v>
      </c>
      <c r="E174" s="83" t="e">
        <f t="shared" si="19"/>
        <v>#VALUE!</v>
      </c>
      <c r="F174" s="83" t="e">
        <f t="shared" si="20"/>
        <v>#VALUE!</v>
      </c>
      <c r="G174" s="83" t="e">
        <f t="shared" si="21"/>
        <v>#VALUE!</v>
      </c>
      <c r="H174" s="83" t="e">
        <f>SUM($F$28:$F174)</f>
        <v>#VALUE!</v>
      </c>
      <c r="I174" s="418" t="e">
        <f t="shared" si="17"/>
        <v>#VALUE!</v>
      </c>
    </row>
    <row r="175" spans="1:9">
      <c r="A175" s="82" t="e">
        <f t="shared" si="22"/>
        <v>#VALUE!</v>
      </c>
      <c r="B175" s="79" t="e">
        <f t="shared" si="16"/>
        <v>#VALUE!</v>
      </c>
      <c r="C175" s="83" t="e">
        <f t="shared" si="18"/>
        <v>#VALUE!</v>
      </c>
      <c r="D175" s="83" t="e">
        <f t="shared" si="23"/>
        <v>#VALUE!</v>
      </c>
      <c r="E175" s="83" t="e">
        <f t="shared" si="19"/>
        <v>#VALUE!</v>
      </c>
      <c r="F175" s="83" t="e">
        <f t="shared" si="20"/>
        <v>#VALUE!</v>
      </c>
      <c r="G175" s="83" t="e">
        <f t="shared" si="21"/>
        <v>#VALUE!</v>
      </c>
      <c r="H175" s="83" t="e">
        <f>SUM($F$28:$F175)</f>
        <v>#VALUE!</v>
      </c>
      <c r="I175" s="418" t="e">
        <f t="shared" si="17"/>
        <v>#VALUE!</v>
      </c>
    </row>
    <row r="176" spans="1:9">
      <c r="A176" s="82" t="e">
        <f t="shared" si="22"/>
        <v>#VALUE!</v>
      </c>
      <c r="B176" s="79" t="e">
        <f t="shared" si="16"/>
        <v>#VALUE!</v>
      </c>
      <c r="C176" s="83" t="e">
        <f t="shared" si="18"/>
        <v>#VALUE!</v>
      </c>
      <c r="D176" s="83" t="e">
        <f t="shared" si="23"/>
        <v>#VALUE!</v>
      </c>
      <c r="E176" s="83" t="e">
        <f t="shared" si="19"/>
        <v>#VALUE!</v>
      </c>
      <c r="F176" s="83" t="e">
        <f t="shared" si="20"/>
        <v>#VALUE!</v>
      </c>
      <c r="G176" s="83" t="e">
        <f t="shared" si="21"/>
        <v>#VALUE!</v>
      </c>
      <c r="H176" s="83" t="e">
        <f>SUM($F$28:$F176)</f>
        <v>#VALUE!</v>
      </c>
      <c r="I176" s="418" t="e">
        <f t="shared" si="17"/>
        <v>#VALUE!</v>
      </c>
    </row>
    <row r="177" spans="1:9">
      <c r="A177" s="82" t="e">
        <f t="shared" si="22"/>
        <v>#VALUE!</v>
      </c>
      <c r="B177" s="79" t="e">
        <f t="shared" si="16"/>
        <v>#VALUE!</v>
      </c>
      <c r="C177" s="83" t="e">
        <f t="shared" si="18"/>
        <v>#VALUE!</v>
      </c>
      <c r="D177" s="83" t="e">
        <f t="shared" si="23"/>
        <v>#VALUE!</v>
      </c>
      <c r="E177" s="83" t="e">
        <f t="shared" si="19"/>
        <v>#VALUE!</v>
      </c>
      <c r="F177" s="83" t="e">
        <f t="shared" si="20"/>
        <v>#VALUE!</v>
      </c>
      <c r="G177" s="83" t="e">
        <f t="shared" si="21"/>
        <v>#VALUE!</v>
      </c>
      <c r="H177" s="83" t="e">
        <f>SUM($F$28:$F177)</f>
        <v>#VALUE!</v>
      </c>
      <c r="I177" s="418" t="e">
        <f t="shared" si="17"/>
        <v>#VALUE!</v>
      </c>
    </row>
    <row r="178" spans="1:9">
      <c r="A178" s="82" t="e">
        <f t="shared" si="22"/>
        <v>#VALUE!</v>
      </c>
      <c r="B178" s="79" t="e">
        <f t="shared" si="16"/>
        <v>#VALUE!</v>
      </c>
      <c r="C178" s="83" t="e">
        <f t="shared" si="18"/>
        <v>#VALUE!</v>
      </c>
      <c r="D178" s="83" t="e">
        <f t="shared" si="23"/>
        <v>#VALUE!</v>
      </c>
      <c r="E178" s="83" t="e">
        <f t="shared" si="19"/>
        <v>#VALUE!</v>
      </c>
      <c r="F178" s="83" t="e">
        <f t="shared" si="20"/>
        <v>#VALUE!</v>
      </c>
      <c r="G178" s="83" t="e">
        <f t="shared" si="21"/>
        <v>#VALUE!</v>
      </c>
      <c r="H178" s="83" t="e">
        <f>SUM($F$28:$F178)</f>
        <v>#VALUE!</v>
      </c>
      <c r="I178" s="418" t="e">
        <f t="shared" si="17"/>
        <v>#VALUE!</v>
      </c>
    </row>
    <row r="179" spans="1:9">
      <c r="A179" s="82" t="e">
        <f t="shared" si="22"/>
        <v>#VALUE!</v>
      </c>
      <c r="B179" s="79" t="e">
        <f t="shared" si="16"/>
        <v>#VALUE!</v>
      </c>
      <c r="C179" s="83" t="e">
        <f t="shared" si="18"/>
        <v>#VALUE!</v>
      </c>
      <c r="D179" s="83" t="e">
        <f t="shared" si="23"/>
        <v>#VALUE!</v>
      </c>
      <c r="E179" s="83" t="e">
        <f t="shared" si="19"/>
        <v>#VALUE!</v>
      </c>
      <c r="F179" s="83" t="e">
        <f t="shared" si="20"/>
        <v>#VALUE!</v>
      </c>
      <c r="G179" s="83" t="e">
        <f t="shared" si="21"/>
        <v>#VALUE!</v>
      </c>
      <c r="H179" s="83" t="e">
        <f>SUM($F$28:$F179)</f>
        <v>#VALUE!</v>
      </c>
      <c r="I179" s="418" t="e">
        <f t="shared" si="17"/>
        <v>#VALUE!</v>
      </c>
    </row>
    <row r="180" spans="1:9">
      <c r="A180" s="82" t="e">
        <f t="shared" si="22"/>
        <v>#VALUE!</v>
      </c>
      <c r="B180" s="79" t="e">
        <f t="shared" si="16"/>
        <v>#VALUE!</v>
      </c>
      <c r="C180" s="83" t="e">
        <f t="shared" si="18"/>
        <v>#VALUE!</v>
      </c>
      <c r="D180" s="83" t="e">
        <f t="shared" si="23"/>
        <v>#VALUE!</v>
      </c>
      <c r="E180" s="83" t="e">
        <f t="shared" si="19"/>
        <v>#VALUE!</v>
      </c>
      <c r="F180" s="83" t="e">
        <f t="shared" si="20"/>
        <v>#VALUE!</v>
      </c>
      <c r="G180" s="83" t="e">
        <f t="shared" si="21"/>
        <v>#VALUE!</v>
      </c>
      <c r="H180" s="83" t="e">
        <f>SUM($F$28:$F180)</f>
        <v>#VALUE!</v>
      </c>
      <c r="I180" s="418" t="e">
        <f t="shared" si="17"/>
        <v>#VALUE!</v>
      </c>
    </row>
    <row r="181" spans="1:9">
      <c r="A181" s="82" t="e">
        <f t="shared" si="22"/>
        <v>#VALUE!</v>
      </c>
      <c r="B181" s="79" t="e">
        <f t="shared" si="16"/>
        <v>#VALUE!</v>
      </c>
      <c r="C181" s="83" t="e">
        <f t="shared" si="18"/>
        <v>#VALUE!</v>
      </c>
      <c r="D181" s="83" t="e">
        <f t="shared" si="23"/>
        <v>#VALUE!</v>
      </c>
      <c r="E181" s="83" t="e">
        <f t="shared" si="19"/>
        <v>#VALUE!</v>
      </c>
      <c r="F181" s="83" t="e">
        <f t="shared" si="20"/>
        <v>#VALUE!</v>
      </c>
      <c r="G181" s="83" t="e">
        <f t="shared" si="21"/>
        <v>#VALUE!</v>
      </c>
      <c r="H181" s="83" t="e">
        <f>SUM($F$28:$F181)</f>
        <v>#VALUE!</v>
      </c>
      <c r="I181" s="418" t="e">
        <f t="shared" si="17"/>
        <v>#VALUE!</v>
      </c>
    </row>
    <row r="182" spans="1:9">
      <c r="A182" s="82" t="e">
        <f t="shared" si="22"/>
        <v>#VALUE!</v>
      </c>
      <c r="B182" s="79" t="e">
        <f t="shared" si="16"/>
        <v>#VALUE!</v>
      </c>
      <c r="C182" s="83" t="e">
        <f t="shared" si="18"/>
        <v>#VALUE!</v>
      </c>
      <c r="D182" s="83" t="e">
        <f t="shared" si="23"/>
        <v>#VALUE!</v>
      </c>
      <c r="E182" s="83" t="e">
        <f t="shared" si="19"/>
        <v>#VALUE!</v>
      </c>
      <c r="F182" s="83" t="e">
        <f t="shared" si="20"/>
        <v>#VALUE!</v>
      </c>
      <c r="G182" s="83" t="e">
        <f t="shared" si="21"/>
        <v>#VALUE!</v>
      </c>
      <c r="H182" s="83" t="e">
        <f>SUM($F$28:$F182)</f>
        <v>#VALUE!</v>
      </c>
      <c r="I182" s="418" t="e">
        <f t="shared" si="17"/>
        <v>#VALUE!</v>
      </c>
    </row>
    <row r="183" spans="1:9">
      <c r="A183" s="82" t="e">
        <f t="shared" si="22"/>
        <v>#VALUE!</v>
      </c>
      <c r="B183" s="79" t="e">
        <f t="shared" si="16"/>
        <v>#VALUE!</v>
      </c>
      <c r="C183" s="83" t="e">
        <f t="shared" si="18"/>
        <v>#VALUE!</v>
      </c>
      <c r="D183" s="83" t="e">
        <f t="shared" si="23"/>
        <v>#VALUE!</v>
      </c>
      <c r="E183" s="83" t="e">
        <f t="shared" si="19"/>
        <v>#VALUE!</v>
      </c>
      <c r="F183" s="83" t="e">
        <f t="shared" si="20"/>
        <v>#VALUE!</v>
      </c>
      <c r="G183" s="83" t="e">
        <f t="shared" si="21"/>
        <v>#VALUE!</v>
      </c>
      <c r="H183" s="83" t="e">
        <f>SUM($F$28:$F183)</f>
        <v>#VALUE!</v>
      </c>
      <c r="I183" s="418" t="e">
        <f t="shared" si="17"/>
        <v>#VALUE!</v>
      </c>
    </row>
    <row r="184" spans="1:9">
      <c r="A184" s="82" t="e">
        <f t="shared" si="22"/>
        <v>#VALUE!</v>
      </c>
      <c r="B184" s="79" t="e">
        <f t="shared" si="16"/>
        <v>#VALUE!</v>
      </c>
      <c r="C184" s="83" t="e">
        <f t="shared" si="18"/>
        <v>#VALUE!</v>
      </c>
      <c r="D184" s="83" t="e">
        <f t="shared" si="23"/>
        <v>#VALUE!</v>
      </c>
      <c r="E184" s="83" t="e">
        <f t="shared" si="19"/>
        <v>#VALUE!</v>
      </c>
      <c r="F184" s="83" t="e">
        <f t="shared" si="20"/>
        <v>#VALUE!</v>
      </c>
      <c r="G184" s="83" t="e">
        <f t="shared" si="21"/>
        <v>#VALUE!</v>
      </c>
      <c r="H184" s="83" t="e">
        <f>SUM($F$28:$F184)</f>
        <v>#VALUE!</v>
      </c>
      <c r="I184" s="418" t="e">
        <f t="shared" si="17"/>
        <v>#VALUE!</v>
      </c>
    </row>
    <row r="185" spans="1:9">
      <c r="A185" s="82" t="e">
        <f t="shared" si="22"/>
        <v>#VALUE!</v>
      </c>
      <c r="B185" s="79" t="e">
        <f t="shared" si="16"/>
        <v>#VALUE!</v>
      </c>
      <c r="C185" s="83" t="e">
        <f t="shared" si="18"/>
        <v>#VALUE!</v>
      </c>
      <c r="D185" s="83" t="e">
        <f t="shared" si="23"/>
        <v>#VALUE!</v>
      </c>
      <c r="E185" s="83" t="e">
        <f t="shared" si="19"/>
        <v>#VALUE!</v>
      </c>
      <c r="F185" s="83" t="e">
        <f t="shared" si="20"/>
        <v>#VALUE!</v>
      </c>
      <c r="G185" s="83" t="e">
        <f t="shared" si="21"/>
        <v>#VALUE!</v>
      </c>
      <c r="H185" s="83" t="e">
        <f>SUM($F$28:$F185)</f>
        <v>#VALUE!</v>
      </c>
      <c r="I185" s="418" t="e">
        <f t="shared" si="17"/>
        <v>#VALUE!</v>
      </c>
    </row>
    <row r="186" spans="1:9">
      <c r="A186" s="82" t="e">
        <f t="shared" si="22"/>
        <v>#VALUE!</v>
      </c>
      <c r="B186" s="79" t="e">
        <f t="shared" si="16"/>
        <v>#VALUE!</v>
      </c>
      <c r="C186" s="83" t="e">
        <f t="shared" si="18"/>
        <v>#VALUE!</v>
      </c>
      <c r="D186" s="83" t="e">
        <f t="shared" si="23"/>
        <v>#VALUE!</v>
      </c>
      <c r="E186" s="83" t="e">
        <f t="shared" si="19"/>
        <v>#VALUE!</v>
      </c>
      <c r="F186" s="83" t="e">
        <f t="shared" si="20"/>
        <v>#VALUE!</v>
      </c>
      <c r="G186" s="83" t="e">
        <f t="shared" si="21"/>
        <v>#VALUE!</v>
      </c>
      <c r="H186" s="83" t="e">
        <f>SUM($F$28:$F186)</f>
        <v>#VALUE!</v>
      </c>
      <c r="I186" s="418" t="e">
        <f t="shared" si="17"/>
        <v>#VALUE!</v>
      </c>
    </row>
    <row r="187" spans="1:9">
      <c r="A187" s="82" t="e">
        <f t="shared" si="22"/>
        <v>#VALUE!</v>
      </c>
      <c r="B187" s="79" t="e">
        <f t="shared" si="16"/>
        <v>#VALUE!</v>
      </c>
      <c r="C187" s="83" t="e">
        <f t="shared" si="18"/>
        <v>#VALUE!</v>
      </c>
      <c r="D187" s="83" t="e">
        <f t="shared" si="23"/>
        <v>#VALUE!</v>
      </c>
      <c r="E187" s="83" t="e">
        <f t="shared" si="19"/>
        <v>#VALUE!</v>
      </c>
      <c r="F187" s="83" t="e">
        <f t="shared" si="20"/>
        <v>#VALUE!</v>
      </c>
      <c r="G187" s="83" t="e">
        <f t="shared" si="21"/>
        <v>#VALUE!</v>
      </c>
      <c r="H187" s="83" t="e">
        <f>SUM($F$28:$F187)</f>
        <v>#VALUE!</v>
      </c>
      <c r="I187" s="418" t="e">
        <f t="shared" si="17"/>
        <v>#VALUE!</v>
      </c>
    </row>
    <row r="188" spans="1:9">
      <c r="A188" s="82" t="e">
        <f t="shared" si="22"/>
        <v>#VALUE!</v>
      </c>
      <c r="B188" s="79" t="e">
        <f t="shared" si="16"/>
        <v>#VALUE!</v>
      </c>
      <c r="C188" s="83" t="e">
        <f t="shared" si="18"/>
        <v>#VALUE!</v>
      </c>
      <c r="D188" s="83" t="e">
        <f t="shared" si="23"/>
        <v>#VALUE!</v>
      </c>
      <c r="E188" s="83" t="e">
        <f t="shared" si="19"/>
        <v>#VALUE!</v>
      </c>
      <c r="F188" s="83" t="e">
        <f t="shared" si="20"/>
        <v>#VALUE!</v>
      </c>
      <c r="G188" s="83" t="e">
        <f t="shared" si="21"/>
        <v>#VALUE!</v>
      </c>
      <c r="H188" s="83" t="e">
        <f>SUM($F$28:$F188)</f>
        <v>#VALUE!</v>
      </c>
      <c r="I188" s="418" t="e">
        <f t="shared" si="17"/>
        <v>#VALUE!</v>
      </c>
    </row>
    <row r="189" spans="1:9">
      <c r="A189" s="82" t="e">
        <f t="shared" si="22"/>
        <v>#VALUE!</v>
      </c>
      <c r="B189" s="79" t="e">
        <f t="shared" si="16"/>
        <v>#VALUE!</v>
      </c>
      <c r="C189" s="83" t="e">
        <f t="shared" si="18"/>
        <v>#VALUE!</v>
      </c>
      <c r="D189" s="83" t="e">
        <f t="shared" si="23"/>
        <v>#VALUE!</v>
      </c>
      <c r="E189" s="83" t="e">
        <f t="shared" si="19"/>
        <v>#VALUE!</v>
      </c>
      <c r="F189" s="83" t="e">
        <f t="shared" si="20"/>
        <v>#VALUE!</v>
      </c>
      <c r="G189" s="83" t="e">
        <f t="shared" si="21"/>
        <v>#VALUE!</v>
      </c>
      <c r="H189" s="83" t="e">
        <f>SUM($F$28:$F189)</f>
        <v>#VALUE!</v>
      </c>
      <c r="I189" s="418" t="e">
        <f t="shared" si="17"/>
        <v>#VALUE!</v>
      </c>
    </row>
    <row r="190" spans="1:9">
      <c r="A190" s="82" t="e">
        <f t="shared" si="22"/>
        <v>#VALUE!</v>
      </c>
      <c r="B190" s="79" t="e">
        <f t="shared" si="16"/>
        <v>#VALUE!</v>
      </c>
      <c r="C190" s="83" t="e">
        <f t="shared" si="18"/>
        <v>#VALUE!</v>
      </c>
      <c r="D190" s="83" t="e">
        <f t="shared" si="23"/>
        <v>#VALUE!</v>
      </c>
      <c r="E190" s="83" t="e">
        <f t="shared" si="19"/>
        <v>#VALUE!</v>
      </c>
      <c r="F190" s="83" t="e">
        <f t="shared" si="20"/>
        <v>#VALUE!</v>
      </c>
      <c r="G190" s="83" t="e">
        <f t="shared" si="21"/>
        <v>#VALUE!</v>
      </c>
      <c r="H190" s="83" t="e">
        <f>SUM($F$28:$F190)</f>
        <v>#VALUE!</v>
      </c>
      <c r="I190" s="418" t="e">
        <f t="shared" si="17"/>
        <v>#VALUE!</v>
      </c>
    </row>
    <row r="191" spans="1:9">
      <c r="A191" s="82" t="e">
        <f t="shared" si="22"/>
        <v>#VALUE!</v>
      </c>
      <c r="B191" s="79" t="e">
        <f t="shared" si="16"/>
        <v>#VALUE!</v>
      </c>
      <c r="C191" s="83" t="e">
        <f t="shared" si="18"/>
        <v>#VALUE!</v>
      </c>
      <c r="D191" s="83" t="e">
        <f t="shared" si="23"/>
        <v>#VALUE!</v>
      </c>
      <c r="E191" s="83" t="e">
        <f t="shared" si="19"/>
        <v>#VALUE!</v>
      </c>
      <c r="F191" s="83" t="e">
        <f t="shared" si="20"/>
        <v>#VALUE!</v>
      </c>
      <c r="G191" s="83" t="e">
        <f t="shared" si="21"/>
        <v>#VALUE!</v>
      </c>
      <c r="H191" s="83" t="e">
        <f>SUM($F$28:$F191)</f>
        <v>#VALUE!</v>
      </c>
      <c r="I191" s="418" t="e">
        <f t="shared" si="17"/>
        <v>#VALUE!</v>
      </c>
    </row>
    <row r="192" spans="1:9">
      <c r="A192" s="82" t="e">
        <f t="shared" si="22"/>
        <v>#VALUE!</v>
      </c>
      <c r="B192" s="79" t="e">
        <f t="shared" si="16"/>
        <v>#VALUE!</v>
      </c>
      <c r="C192" s="83" t="e">
        <f t="shared" si="18"/>
        <v>#VALUE!</v>
      </c>
      <c r="D192" s="83" t="e">
        <f t="shared" si="23"/>
        <v>#VALUE!</v>
      </c>
      <c r="E192" s="83" t="e">
        <f t="shared" si="19"/>
        <v>#VALUE!</v>
      </c>
      <c r="F192" s="83" t="e">
        <f t="shared" si="20"/>
        <v>#VALUE!</v>
      </c>
      <c r="G192" s="83" t="e">
        <f t="shared" si="21"/>
        <v>#VALUE!</v>
      </c>
      <c r="H192" s="83" t="e">
        <f>SUM($F$28:$F192)</f>
        <v>#VALUE!</v>
      </c>
      <c r="I192" s="418" t="e">
        <f t="shared" si="17"/>
        <v>#VALUE!</v>
      </c>
    </row>
    <row r="193" spans="1:9">
      <c r="A193" s="82" t="e">
        <f t="shared" si="22"/>
        <v>#VALUE!</v>
      </c>
      <c r="B193" s="79" t="e">
        <f t="shared" si="16"/>
        <v>#VALUE!</v>
      </c>
      <c r="C193" s="83" t="e">
        <f t="shared" si="18"/>
        <v>#VALUE!</v>
      </c>
      <c r="D193" s="83" t="e">
        <f t="shared" si="23"/>
        <v>#VALUE!</v>
      </c>
      <c r="E193" s="83" t="e">
        <f t="shared" si="19"/>
        <v>#VALUE!</v>
      </c>
      <c r="F193" s="83" t="e">
        <f t="shared" si="20"/>
        <v>#VALUE!</v>
      </c>
      <c r="G193" s="83" t="e">
        <f t="shared" si="21"/>
        <v>#VALUE!</v>
      </c>
      <c r="H193" s="83" t="e">
        <f>SUM($F$28:$F193)</f>
        <v>#VALUE!</v>
      </c>
      <c r="I193" s="418" t="e">
        <f t="shared" si="17"/>
        <v>#VALUE!</v>
      </c>
    </row>
    <row r="194" spans="1:9">
      <c r="A194" s="82" t="e">
        <f t="shared" si="22"/>
        <v>#VALUE!</v>
      </c>
      <c r="B194" s="79" t="e">
        <f t="shared" si="16"/>
        <v>#VALUE!</v>
      </c>
      <c r="C194" s="83" t="e">
        <f t="shared" si="18"/>
        <v>#VALUE!</v>
      </c>
      <c r="D194" s="83" t="e">
        <f t="shared" si="23"/>
        <v>#VALUE!</v>
      </c>
      <c r="E194" s="83" t="e">
        <f t="shared" si="19"/>
        <v>#VALUE!</v>
      </c>
      <c r="F194" s="83" t="e">
        <f t="shared" si="20"/>
        <v>#VALUE!</v>
      </c>
      <c r="G194" s="83" t="e">
        <f t="shared" si="21"/>
        <v>#VALUE!</v>
      </c>
      <c r="H194" s="83" t="e">
        <f>SUM($F$28:$F194)</f>
        <v>#VALUE!</v>
      </c>
      <c r="I194" s="418" t="e">
        <f t="shared" si="17"/>
        <v>#VALUE!</v>
      </c>
    </row>
    <row r="195" spans="1:9">
      <c r="A195" s="82" t="e">
        <f t="shared" si="22"/>
        <v>#VALUE!</v>
      </c>
      <c r="B195" s="79" t="e">
        <f t="shared" si="16"/>
        <v>#VALUE!</v>
      </c>
      <c r="C195" s="83" t="e">
        <f t="shared" si="18"/>
        <v>#VALUE!</v>
      </c>
      <c r="D195" s="83" t="e">
        <f t="shared" si="23"/>
        <v>#VALUE!</v>
      </c>
      <c r="E195" s="83" t="e">
        <f t="shared" si="19"/>
        <v>#VALUE!</v>
      </c>
      <c r="F195" s="83" t="e">
        <f t="shared" si="20"/>
        <v>#VALUE!</v>
      </c>
      <c r="G195" s="83" t="e">
        <f t="shared" si="21"/>
        <v>#VALUE!</v>
      </c>
      <c r="H195" s="83" t="e">
        <f>SUM($F$28:$F195)</f>
        <v>#VALUE!</v>
      </c>
      <c r="I195" s="418" t="e">
        <f t="shared" si="17"/>
        <v>#VALUE!</v>
      </c>
    </row>
    <row r="196" spans="1:9">
      <c r="A196" s="82" t="e">
        <f t="shared" si="22"/>
        <v>#VALUE!</v>
      </c>
      <c r="B196" s="79" t="e">
        <f t="shared" si="16"/>
        <v>#VALUE!</v>
      </c>
      <c r="C196" s="83" t="e">
        <f t="shared" si="18"/>
        <v>#VALUE!</v>
      </c>
      <c r="D196" s="83" t="e">
        <f t="shared" si="23"/>
        <v>#VALUE!</v>
      </c>
      <c r="E196" s="83" t="e">
        <f t="shared" si="19"/>
        <v>#VALUE!</v>
      </c>
      <c r="F196" s="83" t="e">
        <f t="shared" si="20"/>
        <v>#VALUE!</v>
      </c>
      <c r="G196" s="83" t="e">
        <f t="shared" si="21"/>
        <v>#VALUE!</v>
      </c>
      <c r="H196" s="83" t="e">
        <f>SUM($F$28:$F196)</f>
        <v>#VALUE!</v>
      </c>
      <c r="I196" s="418" t="e">
        <f t="shared" si="17"/>
        <v>#VALUE!</v>
      </c>
    </row>
    <row r="197" spans="1:9">
      <c r="A197" s="82" t="e">
        <f t="shared" si="22"/>
        <v>#VALUE!</v>
      </c>
      <c r="B197" s="79" t="e">
        <f t="shared" si="16"/>
        <v>#VALUE!</v>
      </c>
      <c r="C197" s="83" t="e">
        <f t="shared" si="18"/>
        <v>#VALUE!</v>
      </c>
      <c r="D197" s="83" t="e">
        <f t="shared" si="23"/>
        <v>#VALUE!</v>
      </c>
      <c r="E197" s="83" t="e">
        <f t="shared" si="19"/>
        <v>#VALUE!</v>
      </c>
      <c r="F197" s="83" t="e">
        <f t="shared" si="20"/>
        <v>#VALUE!</v>
      </c>
      <c r="G197" s="83" t="e">
        <f t="shared" si="21"/>
        <v>#VALUE!</v>
      </c>
      <c r="H197" s="83" t="e">
        <f>SUM($F$28:$F197)</f>
        <v>#VALUE!</v>
      </c>
      <c r="I197" s="418" t="e">
        <f t="shared" si="17"/>
        <v>#VALUE!</v>
      </c>
    </row>
    <row r="198" spans="1:9">
      <c r="A198" s="82" t="e">
        <f t="shared" si="22"/>
        <v>#VALUE!</v>
      </c>
      <c r="B198" s="79" t="e">
        <f t="shared" si="16"/>
        <v>#VALUE!</v>
      </c>
      <c r="C198" s="83" t="e">
        <f t="shared" si="18"/>
        <v>#VALUE!</v>
      </c>
      <c r="D198" s="83" t="e">
        <f t="shared" si="23"/>
        <v>#VALUE!</v>
      </c>
      <c r="E198" s="83" t="e">
        <f t="shared" si="19"/>
        <v>#VALUE!</v>
      </c>
      <c r="F198" s="83" t="e">
        <f t="shared" si="20"/>
        <v>#VALUE!</v>
      </c>
      <c r="G198" s="83" t="e">
        <f t="shared" si="21"/>
        <v>#VALUE!</v>
      </c>
      <c r="H198" s="83" t="e">
        <f>SUM($F$28:$F198)</f>
        <v>#VALUE!</v>
      </c>
      <c r="I198" s="418" t="e">
        <f t="shared" si="17"/>
        <v>#VALUE!</v>
      </c>
    </row>
    <row r="199" spans="1:9">
      <c r="A199" s="82" t="e">
        <f t="shared" si="22"/>
        <v>#VALUE!</v>
      </c>
      <c r="B199" s="79" t="e">
        <f t="shared" si="16"/>
        <v>#VALUE!</v>
      </c>
      <c r="C199" s="83" t="e">
        <f t="shared" si="18"/>
        <v>#VALUE!</v>
      </c>
      <c r="D199" s="83" t="e">
        <f t="shared" si="23"/>
        <v>#VALUE!</v>
      </c>
      <c r="E199" s="83" t="e">
        <f t="shared" si="19"/>
        <v>#VALUE!</v>
      </c>
      <c r="F199" s="83" t="e">
        <f t="shared" si="20"/>
        <v>#VALUE!</v>
      </c>
      <c r="G199" s="83" t="e">
        <f t="shared" si="21"/>
        <v>#VALUE!</v>
      </c>
      <c r="H199" s="83" t="e">
        <f>SUM($F$28:$F199)</f>
        <v>#VALUE!</v>
      </c>
      <c r="I199" s="418" t="e">
        <f t="shared" si="17"/>
        <v>#VALUE!</v>
      </c>
    </row>
    <row r="200" spans="1:9">
      <c r="A200" s="82" t="e">
        <f t="shared" si="22"/>
        <v>#VALUE!</v>
      </c>
      <c r="B200" s="79" t="e">
        <f t="shared" si="16"/>
        <v>#VALUE!</v>
      </c>
      <c r="C200" s="83" t="e">
        <f t="shared" si="18"/>
        <v>#VALUE!</v>
      </c>
      <c r="D200" s="83" t="e">
        <f t="shared" si="23"/>
        <v>#VALUE!</v>
      </c>
      <c r="E200" s="83" t="e">
        <f t="shared" si="19"/>
        <v>#VALUE!</v>
      </c>
      <c r="F200" s="83" t="e">
        <f t="shared" si="20"/>
        <v>#VALUE!</v>
      </c>
      <c r="G200" s="83" t="e">
        <f t="shared" si="21"/>
        <v>#VALUE!</v>
      </c>
      <c r="H200" s="83" t="e">
        <f>SUM($F$28:$F200)</f>
        <v>#VALUE!</v>
      </c>
      <c r="I200" s="418" t="e">
        <f t="shared" si="17"/>
        <v>#VALUE!</v>
      </c>
    </row>
    <row r="201" spans="1:9">
      <c r="A201" s="82" t="e">
        <f t="shared" si="22"/>
        <v>#VALUE!</v>
      </c>
      <c r="B201" s="79" t="e">
        <f t="shared" si="16"/>
        <v>#VALUE!</v>
      </c>
      <c r="C201" s="83" t="e">
        <f t="shared" si="18"/>
        <v>#VALUE!</v>
      </c>
      <c r="D201" s="83" t="e">
        <f t="shared" si="23"/>
        <v>#VALUE!</v>
      </c>
      <c r="E201" s="83" t="e">
        <f t="shared" si="19"/>
        <v>#VALUE!</v>
      </c>
      <c r="F201" s="83" t="e">
        <f t="shared" si="20"/>
        <v>#VALUE!</v>
      </c>
      <c r="G201" s="83" t="e">
        <f t="shared" si="21"/>
        <v>#VALUE!</v>
      </c>
      <c r="H201" s="83" t="e">
        <f>SUM($F$28:$F201)</f>
        <v>#VALUE!</v>
      </c>
      <c r="I201" s="418" t="e">
        <f t="shared" si="17"/>
        <v>#VALUE!</v>
      </c>
    </row>
    <row r="202" spans="1:9">
      <c r="A202" s="82" t="e">
        <f t="shared" si="22"/>
        <v>#VALUE!</v>
      </c>
      <c r="B202" s="79" t="e">
        <f t="shared" si="16"/>
        <v>#VALUE!</v>
      </c>
      <c r="C202" s="83" t="e">
        <f t="shared" si="18"/>
        <v>#VALUE!</v>
      </c>
      <c r="D202" s="83" t="e">
        <f t="shared" si="23"/>
        <v>#VALUE!</v>
      </c>
      <c r="E202" s="83" t="e">
        <f t="shared" si="19"/>
        <v>#VALUE!</v>
      </c>
      <c r="F202" s="83" t="e">
        <f t="shared" si="20"/>
        <v>#VALUE!</v>
      </c>
      <c r="G202" s="83" t="e">
        <f t="shared" si="21"/>
        <v>#VALUE!</v>
      </c>
      <c r="H202" s="83" t="e">
        <f>SUM($F$28:$F202)</f>
        <v>#VALUE!</v>
      </c>
      <c r="I202" s="418" t="e">
        <f t="shared" si="17"/>
        <v>#VALUE!</v>
      </c>
    </row>
    <row r="203" spans="1:9">
      <c r="A203" s="82" t="e">
        <f t="shared" si="22"/>
        <v>#VALUE!</v>
      </c>
      <c r="B203" s="79" t="e">
        <f t="shared" si="16"/>
        <v>#VALUE!</v>
      </c>
      <c r="C203" s="83" t="e">
        <f t="shared" si="18"/>
        <v>#VALUE!</v>
      </c>
      <c r="D203" s="83" t="e">
        <f t="shared" si="23"/>
        <v>#VALUE!</v>
      </c>
      <c r="E203" s="83" t="e">
        <f t="shared" si="19"/>
        <v>#VALUE!</v>
      </c>
      <c r="F203" s="83" t="e">
        <f t="shared" si="20"/>
        <v>#VALUE!</v>
      </c>
      <c r="G203" s="83" t="e">
        <f t="shared" si="21"/>
        <v>#VALUE!</v>
      </c>
      <c r="H203" s="83" t="e">
        <f>SUM($F$28:$F203)</f>
        <v>#VALUE!</v>
      </c>
      <c r="I203" s="418" t="e">
        <f t="shared" si="17"/>
        <v>#VALUE!</v>
      </c>
    </row>
    <row r="204" spans="1:9">
      <c r="A204" s="82" t="e">
        <f t="shared" si="22"/>
        <v>#VALUE!</v>
      </c>
      <c r="B204" s="79" t="e">
        <f t="shared" si="16"/>
        <v>#VALUE!</v>
      </c>
      <c r="C204" s="83" t="e">
        <f t="shared" si="18"/>
        <v>#VALUE!</v>
      </c>
      <c r="D204" s="83" t="e">
        <f t="shared" si="23"/>
        <v>#VALUE!</v>
      </c>
      <c r="E204" s="83" t="e">
        <f t="shared" si="19"/>
        <v>#VALUE!</v>
      </c>
      <c r="F204" s="83" t="e">
        <f t="shared" si="20"/>
        <v>#VALUE!</v>
      </c>
      <c r="G204" s="83" t="e">
        <f t="shared" si="21"/>
        <v>#VALUE!</v>
      </c>
      <c r="H204" s="83" t="e">
        <f>SUM($F$28:$F204)</f>
        <v>#VALUE!</v>
      </c>
      <c r="I204" s="418" t="e">
        <f t="shared" si="17"/>
        <v>#VALUE!</v>
      </c>
    </row>
    <row r="205" spans="1:9">
      <c r="A205" s="82" t="e">
        <f t="shared" si="22"/>
        <v>#VALUE!</v>
      </c>
      <c r="B205" s="79" t="e">
        <f t="shared" si="16"/>
        <v>#VALUE!</v>
      </c>
      <c r="C205" s="83" t="e">
        <f t="shared" si="18"/>
        <v>#VALUE!</v>
      </c>
      <c r="D205" s="83" t="e">
        <f t="shared" si="23"/>
        <v>#VALUE!</v>
      </c>
      <c r="E205" s="83" t="e">
        <f t="shared" si="19"/>
        <v>#VALUE!</v>
      </c>
      <c r="F205" s="83" t="e">
        <f t="shared" si="20"/>
        <v>#VALUE!</v>
      </c>
      <c r="G205" s="83" t="e">
        <f t="shared" si="21"/>
        <v>#VALUE!</v>
      </c>
      <c r="H205" s="83" t="e">
        <f>SUM($F$28:$F205)</f>
        <v>#VALUE!</v>
      </c>
      <c r="I205" s="418" t="e">
        <f t="shared" si="17"/>
        <v>#VALUE!</v>
      </c>
    </row>
    <row r="206" spans="1:9">
      <c r="A206" s="82" t="e">
        <f t="shared" si="22"/>
        <v>#VALUE!</v>
      </c>
      <c r="B206" s="79" t="e">
        <f t="shared" si="16"/>
        <v>#VALUE!</v>
      </c>
      <c r="C206" s="83" t="e">
        <f t="shared" si="18"/>
        <v>#VALUE!</v>
      </c>
      <c r="D206" s="83" t="e">
        <f t="shared" si="23"/>
        <v>#VALUE!</v>
      </c>
      <c r="E206" s="83" t="e">
        <f t="shared" si="19"/>
        <v>#VALUE!</v>
      </c>
      <c r="F206" s="83" t="e">
        <f t="shared" si="20"/>
        <v>#VALUE!</v>
      </c>
      <c r="G206" s="83" t="e">
        <f t="shared" si="21"/>
        <v>#VALUE!</v>
      </c>
      <c r="H206" s="83" t="e">
        <f>SUM($F$28:$F206)</f>
        <v>#VALUE!</v>
      </c>
      <c r="I206" s="418" t="e">
        <f t="shared" si="17"/>
        <v>#VALUE!</v>
      </c>
    </row>
    <row r="207" spans="1:9">
      <c r="A207" s="82" t="e">
        <f t="shared" si="22"/>
        <v>#VALUE!</v>
      </c>
      <c r="B207" s="79" t="e">
        <f t="shared" si="16"/>
        <v>#VALUE!</v>
      </c>
      <c r="C207" s="83" t="e">
        <f t="shared" si="18"/>
        <v>#VALUE!</v>
      </c>
      <c r="D207" s="83" t="e">
        <f t="shared" si="23"/>
        <v>#VALUE!</v>
      </c>
      <c r="E207" s="83" t="e">
        <f t="shared" si="19"/>
        <v>#VALUE!</v>
      </c>
      <c r="F207" s="83" t="e">
        <f t="shared" si="20"/>
        <v>#VALUE!</v>
      </c>
      <c r="G207" s="83" t="e">
        <f t="shared" si="21"/>
        <v>#VALUE!</v>
      </c>
      <c r="H207" s="83" t="e">
        <f>SUM($F$28:$F207)</f>
        <v>#VALUE!</v>
      </c>
      <c r="I207" s="418" t="e">
        <f t="shared" si="17"/>
        <v>#VALUE!</v>
      </c>
    </row>
    <row r="208" spans="1:9">
      <c r="A208" s="82" t="e">
        <f t="shared" si="22"/>
        <v>#VALUE!</v>
      </c>
      <c r="B208" s="79" t="e">
        <f t="shared" si="16"/>
        <v>#VALUE!</v>
      </c>
      <c r="C208" s="83" t="e">
        <f t="shared" si="18"/>
        <v>#VALUE!</v>
      </c>
      <c r="D208" s="83" t="e">
        <f t="shared" si="23"/>
        <v>#VALUE!</v>
      </c>
      <c r="E208" s="83" t="e">
        <f t="shared" si="19"/>
        <v>#VALUE!</v>
      </c>
      <c r="F208" s="83" t="e">
        <f t="shared" si="20"/>
        <v>#VALUE!</v>
      </c>
      <c r="G208" s="83" t="e">
        <f t="shared" si="21"/>
        <v>#VALUE!</v>
      </c>
      <c r="H208" s="83" t="e">
        <f>SUM($F$28:$F208)</f>
        <v>#VALUE!</v>
      </c>
      <c r="I208" s="418" t="e">
        <f t="shared" si="17"/>
        <v>#VALUE!</v>
      </c>
    </row>
    <row r="209" spans="1:9">
      <c r="A209" s="82" t="e">
        <f t="shared" si="22"/>
        <v>#VALUE!</v>
      </c>
      <c r="B209" s="79" t="e">
        <f t="shared" si="16"/>
        <v>#VALUE!</v>
      </c>
      <c r="C209" s="83" t="e">
        <f t="shared" si="18"/>
        <v>#VALUE!</v>
      </c>
      <c r="D209" s="83" t="e">
        <f t="shared" si="23"/>
        <v>#VALUE!</v>
      </c>
      <c r="E209" s="83" t="e">
        <f t="shared" si="19"/>
        <v>#VALUE!</v>
      </c>
      <c r="F209" s="83" t="e">
        <f t="shared" si="20"/>
        <v>#VALUE!</v>
      </c>
      <c r="G209" s="83" t="e">
        <f t="shared" si="21"/>
        <v>#VALUE!</v>
      </c>
      <c r="H209" s="83" t="e">
        <f>SUM($F$28:$F209)</f>
        <v>#VALUE!</v>
      </c>
      <c r="I209" s="418" t="e">
        <f t="shared" si="17"/>
        <v>#VALUE!</v>
      </c>
    </row>
    <row r="210" spans="1:9">
      <c r="A210" s="82" t="e">
        <f t="shared" si="22"/>
        <v>#VALUE!</v>
      </c>
      <c r="B210" s="79" t="e">
        <f t="shared" si="16"/>
        <v>#VALUE!</v>
      </c>
      <c r="C210" s="83" t="e">
        <f t="shared" si="18"/>
        <v>#VALUE!</v>
      </c>
      <c r="D210" s="83" t="e">
        <f t="shared" si="23"/>
        <v>#VALUE!</v>
      </c>
      <c r="E210" s="83" t="e">
        <f t="shared" si="19"/>
        <v>#VALUE!</v>
      </c>
      <c r="F210" s="83" t="e">
        <f t="shared" si="20"/>
        <v>#VALUE!</v>
      </c>
      <c r="G210" s="83" t="e">
        <f t="shared" si="21"/>
        <v>#VALUE!</v>
      </c>
      <c r="H210" s="83" t="e">
        <f>SUM($F$28:$F210)</f>
        <v>#VALUE!</v>
      </c>
      <c r="I210" s="418" t="e">
        <f t="shared" si="17"/>
        <v>#VALUE!</v>
      </c>
    </row>
    <row r="211" spans="1:9">
      <c r="A211" s="82" t="e">
        <f t="shared" si="22"/>
        <v>#VALUE!</v>
      </c>
      <c r="B211" s="79" t="e">
        <f t="shared" si="16"/>
        <v>#VALUE!</v>
      </c>
      <c r="C211" s="83" t="e">
        <f t="shared" si="18"/>
        <v>#VALUE!</v>
      </c>
      <c r="D211" s="83" t="e">
        <f t="shared" si="23"/>
        <v>#VALUE!</v>
      </c>
      <c r="E211" s="83" t="e">
        <f t="shared" si="19"/>
        <v>#VALUE!</v>
      </c>
      <c r="F211" s="83" t="e">
        <f t="shared" si="20"/>
        <v>#VALUE!</v>
      </c>
      <c r="G211" s="83" t="e">
        <f t="shared" si="21"/>
        <v>#VALUE!</v>
      </c>
      <c r="H211" s="83" t="e">
        <f>SUM($F$28:$F211)</f>
        <v>#VALUE!</v>
      </c>
      <c r="I211" s="418" t="e">
        <f t="shared" si="17"/>
        <v>#VALUE!</v>
      </c>
    </row>
    <row r="212" spans="1:9">
      <c r="A212" s="82" t="e">
        <f t="shared" si="22"/>
        <v>#VALUE!</v>
      </c>
      <c r="B212" s="79" t="e">
        <f t="shared" si="16"/>
        <v>#VALUE!</v>
      </c>
      <c r="C212" s="83" t="e">
        <f t="shared" si="18"/>
        <v>#VALUE!</v>
      </c>
      <c r="D212" s="83" t="e">
        <f t="shared" si="23"/>
        <v>#VALUE!</v>
      </c>
      <c r="E212" s="83" t="e">
        <f t="shared" si="19"/>
        <v>#VALUE!</v>
      </c>
      <c r="F212" s="83" t="e">
        <f t="shared" si="20"/>
        <v>#VALUE!</v>
      </c>
      <c r="G212" s="83" t="e">
        <f t="shared" si="21"/>
        <v>#VALUE!</v>
      </c>
      <c r="H212" s="83" t="e">
        <f>SUM($F$28:$F212)</f>
        <v>#VALUE!</v>
      </c>
      <c r="I212" s="418" t="e">
        <f t="shared" si="17"/>
        <v>#VALUE!</v>
      </c>
    </row>
    <row r="213" spans="1:9">
      <c r="A213" s="82" t="e">
        <f t="shared" si="22"/>
        <v>#VALUE!</v>
      </c>
      <c r="B213" s="79" t="e">
        <f t="shared" si="16"/>
        <v>#VALUE!</v>
      </c>
      <c r="C213" s="83" t="e">
        <f t="shared" si="18"/>
        <v>#VALUE!</v>
      </c>
      <c r="D213" s="83" t="e">
        <f t="shared" si="23"/>
        <v>#VALUE!</v>
      </c>
      <c r="E213" s="83" t="e">
        <f t="shared" si="19"/>
        <v>#VALUE!</v>
      </c>
      <c r="F213" s="83" t="e">
        <f t="shared" si="20"/>
        <v>#VALUE!</v>
      </c>
      <c r="G213" s="83" t="e">
        <f t="shared" si="21"/>
        <v>#VALUE!</v>
      </c>
      <c r="H213" s="83" t="e">
        <f>SUM($F$28:$F213)</f>
        <v>#VALUE!</v>
      </c>
      <c r="I213" s="418" t="e">
        <f t="shared" si="17"/>
        <v>#VALUE!</v>
      </c>
    </row>
    <row r="214" spans="1:9">
      <c r="A214" s="82" t="e">
        <f t="shared" si="22"/>
        <v>#VALUE!</v>
      </c>
      <c r="B214" s="79" t="e">
        <f t="shared" si="16"/>
        <v>#VALUE!</v>
      </c>
      <c r="C214" s="83" t="e">
        <f t="shared" si="18"/>
        <v>#VALUE!</v>
      </c>
      <c r="D214" s="83" t="e">
        <f t="shared" si="23"/>
        <v>#VALUE!</v>
      </c>
      <c r="E214" s="83" t="e">
        <f t="shared" si="19"/>
        <v>#VALUE!</v>
      </c>
      <c r="F214" s="83" t="e">
        <f t="shared" si="20"/>
        <v>#VALUE!</v>
      </c>
      <c r="G214" s="83" t="e">
        <f t="shared" si="21"/>
        <v>#VALUE!</v>
      </c>
      <c r="H214" s="83" t="e">
        <f>SUM($F$28:$F214)</f>
        <v>#VALUE!</v>
      </c>
      <c r="I214" s="418" t="e">
        <f t="shared" si="17"/>
        <v>#VALUE!</v>
      </c>
    </row>
    <row r="215" spans="1:9">
      <c r="A215" s="82" t="e">
        <f t="shared" si="22"/>
        <v>#VALUE!</v>
      </c>
      <c r="B215" s="79" t="e">
        <f t="shared" si="16"/>
        <v>#VALUE!</v>
      </c>
      <c r="C215" s="83" t="e">
        <f t="shared" si="18"/>
        <v>#VALUE!</v>
      </c>
      <c r="D215" s="83" t="e">
        <f t="shared" si="23"/>
        <v>#VALUE!</v>
      </c>
      <c r="E215" s="83" t="e">
        <f t="shared" si="19"/>
        <v>#VALUE!</v>
      </c>
      <c r="F215" s="83" t="e">
        <f t="shared" si="20"/>
        <v>#VALUE!</v>
      </c>
      <c r="G215" s="83" t="e">
        <f t="shared" si="21"/>
        <v>#VALUE!</v>
      </c>
      <c r="H215" s="83" t="e">
        <f>SUM($F$28:$F215)</f>
        <v>#VALUE!</v>
      </c>
      <c r="I215" s="418" t="e">
        <f t="shared" si="17"/>
        <v>#VALUE!</v>
      </c>
    </row>
    <row r="216" spans="1:9">
      <c r="A216" s="82" t="e">
        <f t="shared" si="22"/>
        <v>#VALUE!</v>
      </c>
      <c r="B216" s="79" t="e">
        <f t="shared" si="16"/>
        <v>#VALUE!</v>
      </c>
      <c r="C216" s="83" t="e">
        <f t="shared" si="18"/>
        <v>#VALUE!</v>
      </c>
      <c r="D216" s="83" t="e">
        <f t="shared" si="23"/>
        <v>#VALUE!</v>
      </c>
      <c r="E216" s="83" t="e">
        <f t="shared" si="19"/>
        <v>#VALUE!</v>
      </c>
      <c r="F216" s="83" t="e">
        <f t="shared" si="20"/>
        <v>#VALUE!</v>
      </c>
      <c r="G216" s="83" t="e">
        <f t="shared" si="21"/>
        <v>#VALUE!</v>
      </c>
      <c r="H216" s="83" t="e">
        <f>SUM($F$28:$F216)</f>
        <v>#VALUE!</v>
      </c>
      <c r="I216" s="418" t="e">
        <f t="shared" si="17"/>
        <v>#VALUE!</v>
      </c>
    </row>
    <row r="217" spans="1:9">
      <c r="A217" s="82" t="e">
        <f t="shared" si="22"/>
        <v>#VALUE!</v>
      </c>
      <c r="B217" s="79" t="e">
        <f t="shared" si="16"/>
        <v>#VALUE!</v>
      </c>
      <c r="C217" s="83" t="e">
        <f t="shared" si="18"/>
        <v>#VALUE!</v>
      </c>
      <c r="D217" s="83" t="e">
        <f t="shared" si="23"/>
        <v>#VALUE!</v>
      </c>
      <c r="E217" s="83" t="e">
        <f t="shared" si="19"/>
        <v>#VALUE!</v>
      </c>
      <c r="F217" s="83" t="e">
        <f t="shared" si="20"/>
        <v>#VALUE!</v>
      </c>
      <c r="G217" s="83" t="e">
        <f t="shared" si="21"/>
        <v>#VALUE!</v>
      </c>
      <c r="H217" s="83" t="e">
        <f>SUM($F$28:$F217)</f>
        <v>#VALUE!</v>
      </c>
      <c r="I217" s="418" t="e">
        <f t="shared" si="17"/>
        <v>#VALUE!</v>
      </c>
    </row>
    <row r="218" spans="1:9">
      <c r="A218" s="82" t="e">
        <f t="shared" si="22"/>
        <v>#VALUE!</v>
      </c>
      <c r="B218" s="79" t="e">
        <f t="shared" si="16"/>
        <v>#VALUE!</v>
      </c>
      <c r="C218" s="83" t="e">
        <f t="shared" si="18"/>
        <v>#VALUE!</v>
      </c>
      <c r="D218" s="83" t="e">
        <f t="shared" si="23"/>
        <v>#VALUE!</v>
      </c>
      <c r="E218" s="83" t="e">
        <f t="shared" si="19"/>
        <v>#VALUE!</v>
      </c>
      <c r="F218" s="83" t="e">
        <f t="shared" si="20"/>
        <v>#VALUE!</v>
      </c>
      <c r="G218" s="83" t="e">
        <f t="shared" si="21"/>
        <v>#VALUE!</v>
      </c>
      <c r="H218" s="83" t="e">
        <f>SUM($F$28:$F218)</f>
        <v>#VALUE!</v>
      </c>
      <c r="I218" s="418" t="e">
        <f t="shared" si="17"/>
        <v>#VALUE!</v>
      </c>
    </row>
    <row r="219" spans="1:9">
      <c r="A219" s="82" t="e">
        <f t="shared" si="22"/>
        <v>#VALUE!</v>
      </c>
      <c r="B219" s="79" t="e">
        <f t="shared" si="16"/>
        <v>#VALUE!</v>
      </c>
      <c r="C219" s="83" t="e">
        <f t="shared" si="18"/>
        <v>#VALUE!</v>
      </c>
      <c r="D219" s="83" t="e">
        <f t="shared" si="23"/>
        <v>#VALUE!</v>
      </c>
      <c r="E219" s="83" t="e">
        <f t="shared" si="19"/>
        <v>#VALUE!</v>
      </c>
      <c r="F219" s="83" t="e">
        <f t="shared" si="20"/>
        <v>#VALUE!</v>
      </c>
      <c r="G219" s="83" t="e">
        <f t="shared" si="21"/>
        <v>#VALUE!</v>
      </c>
      <c r="H219" s="83" t="e">
        <f>SUM($F$28:$F219)</f>
        <v>#VALUE!</v>
      </c>
      <c r="I219" s="418" t="e">
        <f t="shared" si="17"/>
        <v>#VALUE!</v>
      </c>
    </row>
    <row r="220" spans="1:9">
      <c r="A220" s="82" t="e">
        <f t="shared" si="22"/>
        <v>#VALUE!</v>
      </c>
      <c r="B220" s="79" t="e">
        <f t="shared" ref="B220:B283" si="24">IF(Nbre_Pmt&lt;&gt;"",DATE(YEAR(Début_Prêt),MONTH(Début_Prêt)+(Nbre_Pmt)*12/Nbre_Pmt_Par_An,DAY(Début_Prêt)),"")</f>
        <v>#VALUE!</v>
      </c>
      <c r="C220" s="83" t="e">
        <f t="shared" si="18"/>
        <v>#VALUE!</v>
      </c>
      <c r="D220" s="83" t="e">
        <f t="shared" si="23"/>
        <v>#VALUE!</v>
      </c>
      <c r="E220" s="83" t="e">
        <f t="shared" si="19"/>
        <v>#VALUE!</v>
      </c>
      <c r="F220" s="83" t="e">
        <f t="shared" si="20"/>
        <v>#VALUE!</v>
      </c>
      <c r="G220" s="83" t="e">
        <f t="shared" si="21"/>
        <v>#VALUE!</v>
      </c>
      <c r="H220" s="83" t="e">
        <f>SUM($F$28:$F220)</f>
        <v>#VALUE!</v>
      </c>
      <c r="I220" s="419" t="e">
        <f t="shared" ref="I220:I283" si="25">IF(Nbre_Pmt&lt;&gt;"",YEAR(B220),"")</f>
        <v>#VALUE!</v>
      </c>
    </row>
    <row r="221" spans="1:9">
      <c r="A221" s="82" t="e">
        <f t="shared" si="22"/>
        <v>#VALUE!</v>
      </c>
      <c r="B221" s="79" t="e">
        <f t="shared" si="24"/>
        <v>#VALUE!</v>
      </c>
      <c r="C221" s="83" t="e">
        <f t="shared" ref="C221:C284" si="26">IF(A220=" "," ",IF(A220+1&gt;$D$11," ",G220))</f>
        <v>#VALUE!</v>
      </c>
      <c r="D221" s="83" t="e">
        <f t="shared" si="23"/>
        <v>#VALUE!</v>
      </c>
      <c r="E221" s="83" t="e">
        <f t="shared" ref="E221:E284" si="27">IF(A220=" "," ",IF(A220+1&gt;$D$11," ",D221-F221))</f>
        <v>#VALUE!</v>
      </c>
      <c r="F221" s="83" t="e">
        <f t="shared" ref="F221:F284" si="28">IF(A220=" "," ",IF(A220+1&gt;$D$11," ",C221*$D$12))</f>
        <v>#VALUE!</v>
      </c>
      <c r="G221" s="83" t="e">
        <f t="shared" ref="G221:G284" si="29">IF(A220=" "," ",IF(A220+1&gt;$D$11," ",C221-E221))</f>
        <v>#VALUE!</v>
      </c>
      <c r="H221" s="83" t="e">
        <f>SUM($F$28:$F221)</f>
        <v>#VALUE!</v>
      </c>
      <c r="I221" s="418" t="e">
        <f t="shared" si="25"/>
        <v>#VALUE!</v>
      </c>
    </row>
    <row r="222" spans="1:9">
      <c r="A222" s="82" t="e">
        <f t="shared" ref="A222:A285" si="30">IF(A221+1&gt;$D$11," ",A221+1)</f>
        <v>#VALUE!</v>
      </c>
      <c r="B222" s="79" t="e">
        <f t="shared" si="24"/>
        <v>#VALUE!</v>
      </c>
      <c r="C222" s="83" t="e">
        <f t="shared" si="26"/>
        <v>#VALUE!</v>
      </c>
      <c r="D222" s="83" t="e">
        <f t="shared" ref="D222:D285" si="31">IF(A221=" "," ",IF(A221+1&gt;$D$11," ",D221))</f>
        <v>#VALUE!</v>
      </c>
      <c r="E222" s="83" t="e">
        <f t="shared" si="27"/>
        <v>#VALUE!</v>
      </c>
      <c r="F222" s="83" t="e">
        <f t="shared" si="28"/>
        <v>#VALUE!</v>
      </c>
      <c r="G222" s="83" t="e">
        <f t="shared" si="29"/>
        <v>#VALUE!</v>
      </c>
      <c r="H222" s="83" t="e">
        <f>SUM($F$28:$F222)</f>
        <v>#VALUE!</v>
      </c>
      <c r="I222" s="418" t="e">
        <f t="shared" si="25"/>
        <v>#VALUE!</v>
      </c>
    </row>
    <row r="223" spans="1:9">
      <c r="A223" s="82" t="e">
        <f t="shared" si="30"/>
        <v>#VALUE!</v>
      </c>
      <c r="B223" s="79" t="e">
        <f t="shared" si="24"/>
        <v>#VALUE!</v>
      </c>
      <c r="C223" s="83" t="e">
        <f t="shared" si="26"/>
        <v>#VALUE!</v>
      </c>
      <c r="D223" s="83" t="e">
        <f t="shared" si="31"/>
        <v>#VALUE!</v>
      </c>
      <c r="E223" s="83" t="e">
        <f t="shared" si="27"/>
        <v>#VALUE!</v>
      </c>
      <c r="F223" s="83" t="e">
        <f t="shared" si="28"/>
        <v>#VALUE!</v>
      </c>
      <c r="G223" s="83" t="e">
        <f t="shared" si="29"/>
        <v>#VALUE!</v>
      </c>
      <c r="H223" s="83" t="e">
        <f>SUM($F$28:$F223)</f>
        <v>#VALUE!</v>
      </c>
      <c r="I223" s="418" t="e">
        <f t="shared" si="25"/>
        <v>#VALUE!</v>
      </c>
    </row>
    <row r="224" spans="1:9">
      <c r="A224" s="82" t="e">
        <f t="shared" si="30"/>
        <v>#VALUE!</v>
      </c>
      <c r="B224" s="79" t="e">
        <f t="shared" si="24"/>
        <v>#VALUE!</v>
      </c>
      <c r="C224" s="83" t="e">
        <f t="shared" si="26"/>
        <v>#VALUE!</v>
      </c>
      <c r="D224" s="83" t="e">
        <f t="shared" si="31"/>
        <v>#VALUE!</v>
      </c>
      <c r="E224" s="83" t="e">
        <f t="shared" si="27"/>
        <v>#VALUE!</v>
      </c>
      <c r="F224" s="83" t="e">
        <f t="shared" si="28"/>
        <v>#VALUE!</v>
      </c>
      <c r="G224" s="83" t="e">
        <f t="shared" si="29"/>
        <v>#VALUE!</v>
      </c>
      <c r="H224" s="83" t="e">
        <f>SUM($F$28:$F224)</f>
        <v>#VALUE!</v>
      </c>
      <c r="I224" s="418" t="e">
        <f t="shared" si="25"/>
        <v>#VALUE!</v>
      </c>
    </row>
    <row r="225" spans="1:9">
      <c r="A225" s="82" t="e">
        <f t="shared" si="30"/>
        <v>#VALUE!</v>
      </c>
      <c r="B225" s="79" t="e">
        <f t="shared" si="24"/>
        <v>#VALUE!</v>
      </c>
      <c r="C225" s="83" t="e">
        <f t="shared" si="26"/>
        <v>#VALUE!</v>
      </c>
      <c r="D225" s="83" t="e">
        <f t="shared" si="31"/>
        <v>#VALUE!</v>
      </c>
      <c r="E225" s="83" t="e">
        <f t="shared" si="27"/>
        <v>#VALUE!</v>
      </c>
      <c r="F225" s="83" t="e">
        <f t="shared" si="28"/>
        <v>#VALUE!</v>
      </c>
      <c r="G225" s="83" t="e">
        <f t="shared" si="29"/>
        <v>#VALUE!</v>
      </c>
      <c r="H225" s="83" t="e">
        <f>SUM($F$28:$F225)</f>
        <v>#VALUE!</v>
      </c>
      <c r="I225" s="418" t="e">
        <f t="shared" si="25"/>
        <v>#VALUE!</v>
      </c>
    </row>
    <row r="226" spans="1:9">
      <c r="A226" s="82" t="e">
        <f t="shared" si="30"/>
        <v>#VALUE!</v>
      </c>
      <c r="B226" s="79" t="e">
        <f t="shared" si="24"/>
        <v>#VALUE!</v>
      </c>
      <c r="C226" s="83" t="e">
        <f t="shared" si="26"/>
        <v>#VALUE!</v>
      </c>
      <c r="D226" s="83" t="e">
        <f t="shared" si="31"/>
        <v>#VALUE!</v>
      </c>
      <c r="E226" s="83" t="e">
        <f t="shared" si="27"/>
        <v>#VALUE!</v>
      </c>
      <c r="F226" s="83" t="e">
        <f t="shared" si="28"/>
        <v>#VALUE!</v>
      </c>
      <c r="G226" s="83" t="e">
        <f t="shared" si="29"/>
        <v>#VALUE!</v>
      </c>
      <c r="H226" s="83" t="e">
        <f>SUM($F$28:$F226)</f>
        <v>#VALUE!</v>
      </c>
      <c r="I226" s="418" t="e">
        <f t="shared" si="25"/>
        <v>#VALUE!</v>
      </c>
    </row>
    <row r="227" spans="1:9">
      <c r="A227" s="82" t="e">
        <f t="shared" si="30"/>
        <v>#VALUE!</v>
      </c>
      <c r="B227" s="79" t="e">
        <f t="shared" si="24"/>
        <v>#VALUE!</v>
      </c>
      <c r="C227" s="83" t="e">
        <f t="shared" si="26"/>
        <v>#VALUE!</v>
      </c>
      <c r="D227" s="83" t="e">
        <f t="shared" si="31"/>
        <v>#VALUE!</v>
      </c>
      <c r="E227" s="83" t="e">
        <f t="shared" si="27"/>
        <v>#VALUE!</v>
      </c>
      <c r="F227" s="83" t="e">
        <f t="shared" si="28"/>
        <v>#VALUE!</v>
      </c>
      <c r="G227" s="83" t="e">
        <f t="shared" si="29"/>
        <v>#VALUE!</v>
      </c>
      <c r="H227" s="83" t="e">
        <f>SUM($F$28:$F227)</f>
        <v>#VALUE!</v>
      </c>
      <c r="I227" s="418" t="e">
        <f t="shared" si="25"/>
        <v>#VALUE!</v>
      </c>
    </row>
    <row r="228" spans="1:9">
      <c r="A228" s="82" t="e">
        <f t="shared" si="30"/>
        <v>#VALUE!</v>
      </c>
      <c r="B228" s="79" t="e">
        <f t="shared" si="24"/>
        <v>#VALUE!</v>
      </c>
      <c r="C228" s="83" t="e">
        <f t="shared" si="26"/>
        <v>#VALUE!</v>
      </c>
      <c r="D228" s="83" t="e">
        <f t="shared" si="31"/>
        <v>#VALUE!</v>
      </c>
      <c r="E228" s="83" t="e">
        <f t="shared" si="27"/>
        <v>#VALUE!</v>
      </c>
      <c r="F228" s="83" t="e">
        <f t="shared" si="28"/>
        <v>#VALUE!</v>
      </c>
      <c r="G228" s="83" t="e">
        <f t="shared" si="29"/>
        <v>#VALUE!</v>
      </c>
      <c r="H228" s="83" t="e">
        <f>SUM($F$28:$F228)</f>
        <v>#VALUE!</v>
      </c>
      <c r="I228" s="418" t="e">
        <f t="shared" si="25"/>
        <v>#VALUE!</v>
      </c>
    </row>
    <row r="229" spans="1:9">
      <c r="A229" s="82" t="e">
        <f t="shared" si="30"/>
        <v>#VALUE!</v>
      </c>
      <c r="B229" s="79" t="e">
        <f t="shared" si="24"/>
        <v>#VALUE!</v>
      </c>
      <c r="C229" s="83" t="e">
        <f t="shared" si="26"/>
        <v>#VALUE!</v>
      </c>
      <c r="D229" s="83" t="e">
        <f t="shared" si="31"/>
        <v>#VALUE!</v>
      </c>
      <c r="E229" s="83" t="e">
        <f t="shared" si="27"/>
        <v>#VALUE!</v>
      </c>
      <c r="F229" s="83" t="e">
        <f t="shared" si="28"/>
        <v>#VALUE!</v>
      </c>
      <c r="G229" s="83" t="e">
        <f t="shared" si="29"/>
        <v>#VALUE!</v>
      </c>
      <c r="H229" s="83" t="e">
        <f>SUM($F$28:$F229)</f>
        <v>#VALUE!</v>
      </c>
      <c r="I229" s="418" t="e">
        <f t="shared" si="25"/>
        <v>#VALUE!</v>
      </c>
    </row>
    <row r="230" spans="1:9">
      <c r="A230" s="82" t="e">
        <f t="shared" si="30"/>
        <v>#VALUE!</v>
      </c>
      <c r="B230" s="79" t="e">
        <f t="shared" si="24"/>
        <v>#VALUE!</v>
      </c>
      <c r="C230" s="83" t="e">
        <f t="shared" si="26"/>
        <v>#VALUE!</v>
      </c>
      <c r="D230" s="83" t="e">
        <f t="shared" si="31"/>
        <v>#VALUE!</v>
      </c>
      <c r="E230" s="83" t="e">
        <f t="shared" si="27"/>
        <v>#VALUE!</v>
      </c>
      <c r="F230" s="83" t="e">
        <f t="shared" si="28"/>
        <v>#VALUE!</v>
      </c>
      <c r="G230" s="83" t="e">
        <f t="shared" si="29"/>
        <v>#VALUE!</v>
      </c>
      <c r="H230" s="83" t="e">
        <f>SUM($F$28:$F230)</f>
        <v>#VALUE!</v>
      </c>
      <c r="I230" s="418" t="e">
        <f t="shared" si="25"/>
        <v>#VALUE!</v>
      </c>
    </row>
    <row r="231" spans="1:9">
      <c r="A231" s="82" t="e">
        <f t="shared" si="30"/>
        <v>#VALUE!</v>
      </c>
      <c r="B231" s="79" t="e">
        <f t="shared" si="24"/>
        <v>#VALUE!</v>
      </c>
      <c r="C231" s="83" t="e">
        <f t="shared" si="26"/>
        <v>#VALUE!</v>
      </c>
      <c r="D231" s="83" t="e">
        <f t="shared" si="31"/>
        <v>#VALUE!</v>
      </c>
      <c r="E231" s="83" t="e">
        <f t="shared" si="27"/>
        <v>#VALUE!</v>
      </c>
      <c r="F231" s="83" t="e">
        <f t="shared" si="28"/>
        <v>#VALUE!</v>
      </c>
      <c r="G231" s="83" t="e">
        <f t="shared" si="29"/>
        <v>#VALUE!</v>
      </c>
      <c r="H231" s="83" t="e">
        <f>SUM($F$28:$F231)</f>
        <v>#VALUE!</v>
      </c>
      <c r="I231" s="418" t="e">
        <f t="shared" si="25"/>
        <v>#VALUE!</v>
      </c>
    </row>
    <row r="232" spans="1:9">
      <c r="A232" s="82" t="e">
        <f t="shared" si="30"/>
        <v>#VALUE!</v>
      </c>
      <c r="B232" s="79" t="e">
        <f t="shared" si="24"/>
        <v>#VALUE!</v>
      </c>
      <c r="C232" s="83" t="e">
        <f t="shared" si="26"/>
        <v>#VALUE!</v>
      </c>
      <c r="D232" s="83" t="e">
        <f t="shared" si="31"/>
        <v>#VALUE!</v>
      </c>
      <c r="E232" s="83" t="e">
        <f t="shared" si="27"/>
        <v>#VALUE!</v>
      </c>
      <c r="F232" s="83" t="e">
        <f t="shared" si="28"/>
        <v>#VALUE!</v>
      </c>
      <c r="G232" s="83" t="e">
        <f t="shared" si="29"/>
        <v>#VALUE!</v>
      </c>
      <c r="H232" s="83" t="e">
        <f>SUM($F$28:$F232)</f>
        <v>#VALUE!</v>
      </c>
      <c r="I232" s="418" t="e">
        <f t="shared" si="25"/>
        <v>#VALUE!</v>
      </c>
    </row>
    <row r="233" spans="1:9">
      <c r="A233" s="82" t="e">
        <f t="shared" si="30"/>
        <v>#VALUE!</v>
      </c>
      <c r="B233" s="79" t="e">
        <f t="shared" si="24"/>
        <v>#VALUE!</v>
      </c>
      <c r="C233" s="83" t="e">
        <f t="shared" si="26"/>
        <v>#VALUE!</v>
      </c>
      <c r="D233" s="83" t="e">
        <f t="shared" si="31"/>
        <v>#VALUE!</v>
      </c>
      <c r="E233" s="83" t="e">
        <f t="shared" si="27"/>
        <v>#VALUE!</v>
      </c>
      <c r="F233" s="83" t="e">
        <f t="shared" si="28"/>
        <v>#VALUE!</v>
      </c>
      <c r="G233" s="83" t="e">
        <f t="shared" si="29"/>
        <v>#VALUE!</v>
      </c>
      <c r="H233" s="83" t="e">
        <f>SUM($F$28:$F233)</f>
        <v>#VALUE!</v>
      </c>
      <c r="I233" s="418" t="e">
        <f t="shared" si="25"/>
        <v>#VALUE!</v>
      </c>
    </row>
    <row r="234" spans="1:9">
      <c r="A234" s="82" t="e">
        <f t="shared" si="30"/>
        <v>#VALUE!</v>
      </c>
      <c r="B234" s="79" t="e">
        <f t="shared" si="24"/>
        <v>#VALUE!</v>
      </c>
      <c r="C234" s="83" t="e">
        <f t="shared" si="26"/>
        <v>#VALUE!</v>
      </c>
      <c r="D234" s="83" t="e">
        <f t="shared" si="31"/>
        <v>#VALUE!</v>
      </c>
      <c r="E234" s="83" t="e">
        <f t="shared" si="27"/>
        <v>#VALUE!</v>
      </c>
      <c r="F234" s="83" t="e">
        <f t="shared" si="28"/>
        <v>#VALUE!</v>
      </c>
      <c r="G234" s="83" t="e">
        <f t="shared" si="29"/>
        <v>#VALUE!</v>
      </c>
      <c r="H234" s="83" t="e">
        <f>SUM($F$28:$F234)</f>
        <v>#VALUE!</v>
      </c>
      <c r="I234" s="418" t="e">
        <f t="shared" si="25"/>
        <v>#VALUE!</v>
      </c>
    </row>
    <row r="235" spans="1:9">
      <c r="A235" s="82" t="e">
        <f t="shared" si="30"/>
        <v>#VALUE!</v>
      </c>
      <c r="B235" s="79" t="e">
        <f t="shared" si="24"/>
        <v>#VALUE!</v>
      </c>
      <c r="C235" s="83" t="e">
        <f t="shared" si="26"/>
        <v>#VALUE!</v>
      </c>
      <c r="D235" s="83" t="e">
        <f t="shared" si="31"/>
        <v>#VALUE!</v>
      </c>
      <c r="E235" s="83" t="e">
        <f t="shared" si="27"/>
        <v>#VALUE!</v>
      </c>
      <c r="F235" s="83" t="e">
        <f t="shared" si="28"/>
        <v>#VALUE!</v>
      </c>
      <c r="G235" s="83" t="e">
        <f t="shared" si="29"/>
        <v>#VALUE!</v>
      </c>
      <c r="H235" s="83" t="e">
        <f>SUM($F$28:$F235)</f>
        <v>#VALUE!</v>
      </c>
      <c r="I235" s="418" t="e">
        <f t="shared" si="25"/>
        <v>#VALUE!</v>
      </c>
    </row>
    <row r="236" spans="1:9">
      <c r="A236" s="82" t="e">
        <f t="shared" si="30"/>
        <v>#VALUE!</v>
      </c>
      <c r="B236" s="79" t="e">
        <f t="shared" si="24"/>
        <v>#VALUE!</v>
      </c>
      <c r="C236" s="83" t="e">
        <f t="shared" si="26"/>
        <v>#VALUE!</v>
      </c>
      <c r="D236" s="83" t="e">
        <f t="shared" si="31"/>
        <v>#VALUE!</v>
      </c>
      <c r="E236" s="83" t="e">
        <f t="shared" si="27"/>
        <v>#VALUE!</v>
      </c>
      <c r="F236" s="83" t="e">
        <f t="shared" si="28"/>
        <v>#VALUE!</v>
      </c>
      <c r="G236" s="83" t="e">
        <f t="shared" si="29"/>
        <v>#VALUE!</v>
      </c>
      <c r="H236" s="83" t="e">
        <f>SUM($F$28:$F236)</f>
        <v>#VALUE!</v>
      </c>
      <c r="I236" s="418" t="e">
        <f t="shared" si="25"/>
        <v>#VALUE!</v>
      </c>
    </row>
    <row r="237" spans="1:9">
      <c r="A237" s="82" t="e">
        <f t="shared" si="30"/>
        <v>#VALUE!</v>
      </c>
      <c r="B237" s="79" t="e">
        <f t="shared" si="24"/>
        <v>#VALUE!</v>
      </c>
      <c r="C237" s="83" t="e">
        <f t="shared" si="26"/>
        <v>#VALUE!</v>
      </c>
      <c r="D237" s="83" t="e">
        <f t="shared" si="31"/>
        <v>#VALUE!</v>
      </c>
      <c r="E237" s="83" t="e">
        <f t="shared" si="27"/>
        <v>#VALUE!</v>
      </c>
      <c r="F237" s="83" t="e">
        <f t="shared" si="28"/>
        <v>#VALUE!</v>
      </c>
      <c r="G237" s="83" t="e">
        <f t="shared" si="29"/>
        <v>#VALUE!</v>
      </c>
      <c r="H237" s="83" t="e">
        <f>SUM($F$28:$F237)</f>
        <v>#VALUE!</v>
      </c>
      <c r="I237" s="418" t="e">
        <f t="shared" si="25"/>
        <v>#VALUE!</v>
      </c>
    </row>
    <row r="238" spans="1:9">
      <c r="A238" s="82" t="e">
        <f t="shared" si="30"/>
        <v>#VALUE!</v>
      </c>
      <c r="B238" s="79" t="e">
        <f t="shared" si="24"/>
        <v>#VALUE!</v>
      </c>
      <c r="C238" s="83" t="e">
        <f t="shared" si="26"/>
        <v>#VALUE!</v>
      </c>
      <c r="D238" s="83" t="e">
        <f t="shared" si="31"/>
        <v>#VALUE!</v>
      </c>
      <c r="E238" s="83" t="e">
        <f t="shared" si="27"/>
        <v>#VALUE!</v>
      </c>
      <c r="F238" s="83" t="e">
        <f t="shared" si="28"/>
        <v>#VALUE!</v>
      </c>
      <c r="G238" s="83" t="e">
        <f t="shared" si="29"/>
        <v>#VALUE!</v>
      </c>
      <c r="H238" s="83" t="e">
        <f>SUM($F$28:$F238)</f>
        <v>#VALUE!</v>
      </c>
      <c r="I238" s="418" t="e">
        <f t="shared" si="25"/>
        <v>#VALUE!</v>
      </c>
    </row>
    <row r="239" spans="1:9">
      <c r="A239" s="82" t="e">
        <f t="shared" si="30"/>
        <v>#VALUE!</v>
      </c>
      <c r="B239" s="79" t="e">
        <f t="shared" si="24"/>
        <v>#VALUE!</v>
      </c>
      <c r="C239" s="83" t="e">
        <f t="shared" si="26"/>
        <v>#VALUE!</v>
      </c>
      <c r="D239" s="83" t="e">
        <f t="shared" si="31"/>
        <v>#VALUE!</v>
      </c>
      <c r="E239" s="83" t="e">
        <f t="shared" si="27"/>
        <v>#VALUE!</v>
      </c>
      <c r="F239" s="83" t="e">
        <f t="shared" si="28"/>
        <v>#VALUE!</v>
      </c>
      <c r="G239" s="83" t="e">
        <f t="shared" si="29"/>
        <v>#VALUE!</v>
      </c>
      <c r="H239" s="83" t="e">
        <f>SUM($F$28:$F239)</f>
        <v>#VALUE!</v>
      </c>
      <c r="I239" s="418" t="e">
        <f t="shared" si="25"/>
        <v>#VALUE!</v>
      </c>
    </row>
    <row r="240" spans="1:9">
      <c r="A240" s="82" t="e">
        <f t="shared" si="30"/>
        <v>#VALUE!</v>
      </c>
      <c r="B240" s="79" t="e">
        <f t="shared" si="24"/>
        <v>#VALUE!</v>
      </c>
      <c r="C240" s="83" t="e">
        <f t="shared" si="26"/>
        <v>#VALUE!</v>
      </c>
      <c r="D240" s="83" t="e">
        <f t="shared" si="31"/>
        <v>#VALUE!</v>
      </c>
      <c r="E240" s="83" t="e">
        <f t="shared" si="27"/>
        <v>#VALUE!</v>
      </c>
      <c r="F240" s="83" t="e">
        <f t="shared" si="28"/>
        <v>#VALUE!</v>
      </c>
      <c r="G240" s="83" t="e">
        <f t="shared" si="29"/>
        <v>#VALUE!</v>
      </c>
      <c r="H240" s="83" t="e">
        <f>SUM($F$28:$F240)</f>
        <v>#VALUE!</v>
      </c>
      <c r="I240" s="418" t="e">
        <f t="shared" si="25"/>
        <v>#VALUE!</v>
      </c>
    </row>
    <row r="241" spans="1:9">
      <c r="A241" s="82" t="e">
        <f t="shared" si="30"/>
        <v>#VALUE!</v>
      </c>
      <c r="B241" s="79" t="e">
        <f t="shared" si="24"/>
        <v>#VALUE!</v>
      </c>
      <c r="C241" s="83" t="e">
        <f t="shared" si="26"/>
        <v>#VALUE!</v>
      </c>
      <c r="D241" s="83" t="e">
        <f t="shared" si="31"/>
        <v>#VALUE!</v>
      </c>
      <c r="E241" s="83" t="e">
        <f t="shared" si="27"/>
        <v>#VALUE!</v>
      </c>
      <c r="F241" s="83" t="e">
        <f t="shared" si="28"/>
        <v>#VALUE!</v>
      </c>
      <c r="G241" s="83" t="e">
        <f t="shared" si="29"/>
        <v>#VALUE!</v>
      </c>
      <c r="H241" s="83" t="e">
        <f>SUM($F$28:$F241)</f>
        <v>#VALUE!</v>
      </c>
      <c r="I241" s="418" t="e">
        <f t="shared" si="25"/>
        <v>#VALUE!</v>
      </c>
    </row>
    <row r="242" spans="1:9">
      <c r="A242" s="82" t="e">
        <f t="shared" si="30"/>
        <v>#VALUE!</v>
      </c>
      <c r="B242" s="79" t="e">
        <f t="shared" si="24"/>
        <v>#VALUE!</v>
      </c>
      <c r="C242" s="83" t="e">
        <f t="shared" si="26"/>
        <v>#VALUE!</v>
      </c>
      <c r="D242" s="83" t="e">
        <f t="shared" si="31"/>
        <v>#VALUE!</v>
      </c>
      <c r="E242" s="83" t="e">
        <f t="shared" si="27"/>
        <v>#VALUE!</v>
      </c>
      <c r="F242" s="83" t="e">
        <f t="shared" si="28"/>
        <v>#VALUE!</v>
      </c>
      <c r="G242" s="83" t="e">
        <f t="shared" si="29"/>
        <v>#VALUE!</v>
      </c>
      <c r="H242" s="83" t="e">
        <f>SUM($F$28:$F242)</f>
        <v>#VALUE!</v>
      </c>
      <c r="I242" s="418" t="e">
        <f t="shared" si="25"/>
        <v>#VALUE!</v>
      </c>
    </row>
    <row r="243" spans="1:9">
      <c r="A243" s="82" t="e">
        <f t="shared" si="30"/>
        <v>#VALUE!</v>
      </c>
      <c r="B243" s="79" t="e">
        <f t="shared" si="24"/>
        <v>#VALUE!</v>
      </c>
      <c r="C243" s="83" t="e">
        <f t="shared" si="26"/>
        <v>#VALUE!</v>
      </c>
      <c r="D243" s="83" t="e">
        <f t="shared" si="31"/>
        <v>#VALUE!</v>
      </c>
      <c r="E243" s="83" t="e">
        <f t="shared" si="27"/>
        <v>#VALUE!</v>
      </c>
      <c r="F243" s="83" t="e">
        <f t="shared" si="28"/>
        <v>#VALUE!</v>
      </c>
      <c r="G243" s="83" t="e">
        <f t="shared" si="29"/>
        <v>#VALUE!</v>
      </c>
      <c r="H243" s="83" t="e">
        <f>SUM($F$28:$F243)</f>
        <v>#VALUE!</v>
      </c>
      <c r="I243" s="418" t="e">
        <f t="shared" si="25"/>
        <v>#VALUE!</v>
      </c>
    </row>
    <row r="244" spans="1:9">
      <c r="A244" s="82" t="e">
        <f t="shared" si="30"/>
        <v>#VALUE!</v>
      </c>
      <c r="B244" s="79" t="e">
        <f t="shared" si="24"/>
        <v>#VALUE!</v>
      </c>
      <c r="C244" s="83" t="e">
        <f t="shared" si="26"/>
        <v>#VALUE!</v>
      </c>
      <c r="D244" s="83" t="e">
        <f t="shared" si="31"/>
        <v>#VALUE!</v>
      </c>
      <c r="E244" s="83" t="e">
        <f t="shared" si="27"/>
        <v>#VALUE!</v>
      </c>
      <c r="F244" s="83" t="e">
        <f t="shared" si="28"/>
        <v>#VALUE!</v>
      </c>
      <c r="G244" s="83" t="e">
        <f t="shared" si="29"/>
        <v>#VALUE!</v>
      </c>
      <c r="H244" s="83" t="e">
        <f>SUM($F$28:$F244)</f>
        <v>#VALUE!</v>
      </c>
      <c r="I244" s="418" t="e">
        <f t="shared" si="25"/>
        <v>#VALUE!</v>
      </c>
    </row>
    <row r="245" spans="1:9">
      <c r="A245" s="82" t="e">
        <f t="shared" si="30"/>
        <v>#VALUE!</v>
      </c>
      <c r="B245" s="79" t="e">
        <f t="shared" si="24"/>
        <v>#VALUE!</v>
      </c>
      <c r="C245" s="83" t="e">
        <f t="shared" si="26"/>
        <v>#VALUE!</v>
      </c>
      <c r="D245" s="83" t="e">
        <f t="shared" si="31"/>
        <v>#VALUE!</v>
      </c>
      <c r="E245" s="83" t="e">
        <f t="shared" si="27"/>
        <v>#VALUE!</v>
      </c>
      <c r="F245" s="83" t="e">
        <f t="shared" si="28"/>
        <v>#VALUE!</v>
      </c>
      <c r="G245" s="83" t="e">
        <f t="shared" si="29"/>
        <v>#VALUE!</v>
      </c>
      <c r="H245" s="83" t="e">
        <f>SUM($F$28:$F245)</f>
        <v>#VALUE!</v>
      </c>
      <c r="I245" s="418" t="e">
        <f t="shared" si="25"/>
        <v>#VALUE!</v>
      </c>
    </row>
    <row r="246" spans="1:9">
      <c r="A246" s="82" t="e">
        <f t="shared" si="30"/>
        <v>#VALUE!</v>
      </c>
      <c r="B246" s="79" t="e">
        <f t="shared" si="24"/>
        <v>#VALUE!</v>
      </c>
      <c r="C246" s="83" t="e">
        <f t="shared" si="26"/>
        <v>#VALUE!</v>
      </c>
      <c r="D246" s="83" t="e">
        <f t="shared" si="31"/>
        <v>#VALUE!</v>
      </c>
      <c r="E246" s="83" t="e">
        <f t="shared" si="27"/>
        <v>#VALUE!</v>
      </c>
      <c r="F246" s="83" t="e">
        <f t="shared" si="28"/>
        <v>#VALUE!</v>
      </c>
      <c r="G246" s="83" t="e">
        <f t="shared" si="29"/>
        <v>#VALUE!</v>
      </c>
      <c r="H246" s="83" t="e">
        <f>SUM($F$28:$F246)</f>
        <v>#VALUE!</v>
      </c>
      <c r="I246" s="418" t="e">
        <f t="shared" si="25"/>
        <v>#VALUE!</v>
      </c>
    </row>
    <row r="247" spans="1:9">
      <c r="A247" s="82" t="e">
        <f t="shared" si="30"/>
        <v>#VALUE!</v>
      </c>
      <c r="B247" s="79" t="e">
        <f t="shared" si="24"/>
        <v>#VALUE!</v>
      </c>
      <c r="C247" s="83" t="e">
        <f t="shared" si="26"/>
        <v>#VALUE!</v>
      </c>
      <c r="D247" s="83" t="e">
        <f t="shared" si="31"/>
        <v>#VALUE!</v>
      </c>
      <c r="E247" s="83" t="e">
        <f t="shared" si="27"/>
        <v>#VALUE!</v>
      </c>
      <c r="F247" s="83" t="e">
        <f t="shared" si="28"/>
        <v>#VALUE!</v>
      </c>
      <c r="G247" s="83" t="e">
        <f t="shared" si="29"/>
        <v>#VALUE!</v>
      </c>
      <c r="H247" s="83" t="e">
        <f>SUM($F$28:$F247)</f>
        <v>#VALUE!</v>
      </c>
      <c r="I247" s="418" t="e">
        <f t="shared" si="25"/>
        <v>#VALUE!</v>
      </c>
    </row>
    <row r="248" spans="1:9">
      <c r="A248" s="82" t="e">
        <f t="shared" si="30"/>
        <v>#VALUE!</v>
      </c>
      <c r="B248" s="79" t="e">
        <f t="shared" si="24"/>
        <v>#VALUE!</v>
      </c>
      <c r="C248" s="83" t="e">
        <f t="shared" si="26"/>
        <v>#VALUE!</v>
      </c>
      <c r="D248" s="83" t="e">
        <f t="shared" si="31"/>
        <v>#VALUE!</v>
      </c>
      <c r="E248" s="83" t="e">
        <f t="shared" si="27"/>
        <v>#VALUE!</v>
      </c>
      <c r="F248" s="83" t="e">
        <f t="shared" si="28"/>
        <v>#VALUE!</v>
      </c>
      <c r="G248" s="83" t="e">
        <f t="shared" si="29"/>
        <v>#VALUE!</v>
      </c>
      <c r="H248" s="83" t="e">
        <f>SUM($F$28:$F248)</f>
        <v>#VALUE!</v>
      </c>
      <c r="I248" s="418" t="e">
        <f t="shared" si="25"/>
        <v>#VALUE!</v>
      </c>
    </row>
    <row r="249" spans="1:9">
      <c r="A249" s="82" t="e">
        <f t="shared" si="30"/>
        <v>#VALUE!</v>
      </c>
      <c r="B249" s="79" t="e">
        <f t="shared" si="24"/>
        <v>#VALUE!</v>
      </c>
      <c r="C249" s="83" t="e">
        <f t="shared" si="26"/>
        <v>#VALUE!</v>
      </c>
      <c r="D249" s="83" t="e">
        <f t="shared" si="31"/>
        <v>#VALUE!</v>
      </c>
      <c r="E249" s="83" t="e">
        <f t="shared" si="27"/>
        <v>#VALUE!</v>
      </c>
      <c r="F249" s="83" t="e">
        <f t="shared" si="28"/>
        <v>#VALUE!</v>
      </c>
      <c r="G249" s="83" t="e">
        <f t="shared" si="29"/>
        <v>#VALUE!</v>
      </c>
      <c r="H249" s="83" t="e">
        <f>SUM($F$28:$F249)</f>
        <v>#VALUE!</v>
      </c>
      <c r="I249" s="418" t="e">
        <f t="shared" si="25"/>
        <v>#VALUE!</v>
      </c>
    </row>
    <row r="250" spans="1:9">
      <c r="A250" s="82" t="e">
        <f t="shared" si="30"/>
        <v>#VALUE!</v>
      </c>
      <c r="B250" s="79" t="e">
        <f t="shared" si="24"/>
        <v>#VALUE!</v>
      </c>
      <c r="C250" s="83" t="e">
        <f t="shared" si="26"/>
        <v>#VALUE!</v>
      </c>
      <c r="D250" s="83" t="e">
        <f t="shared" si="31"/>
        <v>#VALUE!</v>
      </c>
      <c r="E250" s="83" t="e">
        <f t="shared" si="27"/>
        <v>#VALUE!</v>
      </c>
      <c r="F250" s="83" t="e">
        <f t="shared" si="28"/>
        <v>#VALUE!</v>
      </c>
      <c r="G250" s="83" t="e">
        <f t="shared" si="29"/>
        <v>#VALUE!</v>
      </c>
      <c r="H250" s="83" t="e">
        <f>SUM($F$28:$F250)</f>
        <v>#VALUE!</v>
      </c>
      <c r="I250" s="418" t="e">
        <f t="shared" si="25"/>
        <v>#VALUE!</v>
      </c>
    </row>
    <row r="251" spans="1:9">
      <c r="A251" s="82" t="e">
        <f t="shared" si="30"/>
        <v>#VALUE!</v>
      </c>
      <c r="B251" s="79" t="e">
        <f t="shared" si="24"/>
        <v>#VALUE!</v>
      </c>
      <c r="C251" s="83" t="e">
        <f t="shared" si="26"/>
        <v>#VALUE!</v>
      </c>
      <c r="D251" s="83" t="e">
        <f t="shared" si="31"/>
        <v>#VALUE!</v>
      </c>
      <c r="E251" s="83" t="e">
        <f t="shared" si="27"/>
        <v>#VALUE!</v>
      </c>
      <c r="F251" s="83" t="e">
        <f t="shared" si="28"/>
        <v>#VALUE!</v>
      </c>
      <c r="G251" s="83" t="e">
        <f t="shared" si="29"/>
        <v>#VALUE!</v>
      </c>
      <c r="H251" s="83" t="e">
        <f>SUM($F$28:$F251)</f>
        <v>#VALUE!</v>
      </c>
      <c r="I251" s="418" t="e">
        <f t="shared" si="25"/>
        <v>#VALUE!</v>
      </c>
    </row>
    <row r="252" spans="1:9">
      <c r="A252" s="82" t="e">
        <f t="shared" si="30"/>
        <v>#VALUE!</v>
      </c>
      <c r="B252" s="79" t="e">
        <f t="shared" si="24"/>
        <v>#VALUE!</v>
      </c>
      <c r="C252" s="83" t="e">
        <f t="shared" si="26"/>
        <v>#VALUE!</v>
      </c>
      <c r="D252" s="83" t="e">
        <f t="shared" si="31"/>
        <v>#VALUE!</v>
      </c>
      <c r="E252" s="83" t="e">
        <f t="shared" si="27"/>
        <v>#VALUE!</v>
      </c>
      <c r="F252" s="83" t="e">
        <f t="shared" si="28"/>
        <v>#VALUE!</v>
      </c>
      <c r="G252" s="83" t="e">
        <f t="shared" si="29"/>
        <v>#VALUE!</v>
      </c>
      <c r="H252" s="83" t="e">
        <f>SUM($F$28:$F252)</f>
        <v>#VALUE!</v>
      </c>
      <c r="I252" s="418" t="e">
        <f t="shared" si="25"/>
        <v>#VALUE!</v>
      </c>
    </row>
    <row r="253" spans="1:9">
      <c r="A253" s="82" t="e">
        <f t="shared" si="30"/>
        <v>#VALUE!</v>
      </c>
      <c r="B253" s="79" t="e">
        <f t="shared" si="24"/>
        <v>#VALUE!</v>
      </c>
      <c r="C253" s="83" t="e">
        <f t="shared" si="26"/>
        <v>#VALUE!</v>
      </c>
      <c r="D253" s="83" t="e">
        <f t="shared" si="31"/>
        <v>#VALUE!</v>
      </c>
      <c r="E253" s="83" t="e">
        <f t="shared" si="27"/>
        <v>#VALUE!</v>
      </c>
      <c r="F253" s="83" t="e">
        <f t="shared" si="28"/>
        <v>#VALUE!</v>
      </c>
      <c r="G253" s="83" t="e">
        <f t="shared" si="29"/>
        <v>#VALUE!</v>
      </c>
      <c r="H253" s="83" t="e">
        <f>SUM($F$28:$F253)</f>
        <v>#VALUE!</v>
      </c>
      <c r="I253" s="418" t="e">
        <f t="shared" si="25"/>
        <v>#VALUE!</v>
      </c>
    </row>
    <row r="254" spans="1:9">
      <c r="A254" s="82" t="e">
        <f t="shared" si="30"/>
        <v>#VALUE!</v>
      </c>
      <c r="B254" s="79" t="e">
        <f t="shared" si="24"/>
        <v>#VALUE!</v>
      </c>
      <c r="C254" s="83" t="e">
        <f t="shared" si="26"/>
        <v>#VALUE!</v>
      </c>
      <c r="D254" s="83" t="e">
        <f t="shared" si="31"/>
        <v>#VALUE!</v>
      </c>
      <c r="E254" s="83" t="e">
        <f t="shared" si="27"/>
        <v>#VALUE!</v>
      </c>
      <c r="F254" s="83" t="e">
        <f t="shared" si="28"/>
        <v>#VALUE!</v>
      </c>
      <c r="G254" s="83" t="e">
        <f t="shared" si="29"/>
        <v>#VALUE!</v>
      </c>
      <c r="H254" s="83" t="e">
        <f>SUM($F$28:$F254)</f>
        <v>#VALUE!</v>
      </c>
      <c r="I254" s="418" t="e">
        <f t="shared" si="25"/>
        <v>#VALUE!</v>
      </c>
    </row>
    <row r="255" spans="1:9">
      <c r="A255" s="82" t="e">
        <f t="shared" si="30"/>
        <v>#VALUE!</v>
      </c>
      <c r="B255" s="79" t="e">
        <f t="shared" si="24"/>
        <v>#VALUE!</v>
      </c>
      <c r="C255" s="83" t="e">
        <f t="shared" si="26"/>
        <v>#VALUE!</v>
      </c>
      <c r="D255" s="83" t="e">
        <f t="shared" si="31"/>
        <v>#VALUE!</v>
      </c>
      <c r="E255" s="83" t="e">
        <f t="shared" si="27"/>
        <v>#VALUE!</v>
      </c>
      <c r="F255" s="83" t="e">
        <f t="shared" si="28"/>
        <v>#VALUE!</v>
      </c>
      <c r="G255" s="83" t="e">
        <f t="shared" si="29"/>
        <v>#VALUE!</v>
      </c>
      <c r="H255" s="83" t="e">
        <f>SUM($F$28:$F255)</f>
        <v>#VALUE!</v>
      </c>
      <c r="I255" s="418" t="e">
        <f t="shared" si="25"/>
        <v>#VALUE!</v>
      </c>
    </row>
    <row r="256" spans="1:9">
      <c r="A256" s="82" t="e">
        <f t="shared" si="30"/>
        <v>#VALUE!</v>
      </c>
      <c r="B256" s="79" t="e">
        <f t="shared" si="24"/>
        <v>#VALUE!</v>
      </c>
      <c r="C256" s="83" t="e">
        <f t="shared" si="26"/>
        <v>#VALUE!</v>
      </c>
      <c r="D256" s="83" t="e">
        <f t="shared" si="31"/>
        <v>#VALUE!</v>
      </c>
      <c r="E256" s="83" t="e">
        <f t="shared" si="27"/>
        <v>#VALUE!</v>
      </c>
      <c r="F256" s="83" t="e">
        <f t="shared" si="28"/>
        <v>#VALUE!</v>
      </c>
      <c r="G256" s="83" t="e">
        <f t="shared" si="29"/>
        <v>#VALUE!</v>
      </c>
      <c r="H256" s="83" t="e">
        <f>SUM($F$28:$F256)</f>
        <v>#VALUE!</v>
      </c>
      <c r="I256" s="418" t="e">
        <f t="shared" si="25"/>
        <v>#VALUE!</v>
      </c>
    </row>
    <row r="257" spans="1:9">
      <c r="A257" s="82" t="e">
        <f t="shared" si="30"/>
        <v>#VALUE!</v>
      </c>
      <c r="B257" s="79" t="e">
        <f t="shared" si="24"/>
        <v>#VALUE!</v>
      </c>
      <c r="C257" s="83" t="e">
        <f t="shared" si="26"/>
        <v>#VALUE!</v>
      </c>
      <c r="D257" s="83" t="e">
        <f t="shared" si="31"/>
        <v>#VALUE!</v>
      </c>
      <c r="E257" s="83" t="e">
        <f t="shared" si="27"/>
        <v>#VALUE!</v>
      </c>
      <c r="F257" s="83" t="e">
        <f t="shared" si="28"/>
        <v>#VALUE!</v>
      </c>
      <c r="G257" s="83" t="e">
        <f t="shared" si="29"/>
        <v>#VALUE!</v>
      </c>
      <c r="H257" s="83" t="e">
        <f>SUM($F$28:$F257)</f>
        <v>#VALUE!</v>
      </c>
      <c r="I257" s="418" t="e">
        <f t="shared" si="25"/>
        <v>#VALUE!</v>
      </c>
    </row>
    <row r="258" spans="1:9">
      <c r="A258" s="82" t="e">
        <f t="shared" si="30"/>
        <v>#VALUE!</v>
      </c>
      <c r="B258" s="79" t="e">
        <f t="shared" si="24"/>
        <v>#VALUE!</v>
      </c>
      <c r="C258" s="83" t="e">
        <f t="shared" si="26"/>
        <v>#VALUE!</v>
      </c>
      <c r="D258" s="83" t="e">
        <f t="shared" si="31"/>
        <v>#VALUE!</v>
      </c>
      <c r="E258" s="83" t="e">
        <f t="shared" si="27"/>
        <v>#VALUE!</v>
      </c>
      <c r="F258" s="83" t="e">
        <f t="shared" si="28"/>
        <v>#VALUE!</v>
      </c>
      <c r="G258" s="83" t="e">
        <f t="shared" si="29"/>
        <v>#VALUE!</v>
      </c>
      <c r="H258" s="83" t="e">
        <f>SUM($F$28:$F258)</f>
        <v>#VALUE!</v>
      </c>
      <c r="I258" s="418" t="e">
        <f t="shared" si="25"/>
        <v>#VALUE!</v>
      </c>
    </row>
    <row r="259" spans="1:9">
      <c r="A259" s="82" t="e">
        <f t="shared" si="30"/>
        <v>#VALUE!</v>
      </c>
      <c r="B259" s="79" t="e">
        <f t="shared" si="24"/>
        <v>#VALUE!</v>
      </c>
      <c r="C259" s="83" t="e">
        <f t="shared" si="26"/>
        <v>#VALUE!</v>
      </c>
      <c r="D259" s="83" t="e">
        <f t="shared" si="31"/>
        <v>#VALUE!</v>
      </c>
      <c r="E259" s="83" t="e">
        <f t="shared" si="27"/>
        <v>#VALUE!</v>
      </c>
      <c r="F259" s="83" t="e">
        <f t="shared" si="28"/>
        <v>#VALUE!</v>
      </c>
      <c r="G259" s="83" t="e">
        <f t="shared" si="29"/>
        <v>#VALUE!</v>
      </c>
      <c r="H259" s="83" t="e">
        <f>SUM($F$28:$F259)</f>
        <v>#VALUE!</v>
      </c>
      <c r="I259" s="418" t="e">
        <f t="shared" si="25"/>
        <v>#VALUE!</v>
      </c>
    </row>
    <row r="260" spans="1:9">
      <c r="A260" s="82" t="e">
        <f t="shared" si="30"/>
        <v>#VALUE!</v>
      </c>
      <c r="B260" s="79" t="e">
        <f t="shared" si="24"/>
        <v>#VALUE!</v>
      </c>
      <c r="C260" s="83" t="e">
        <f t="shared" si="26"/>
        <v>#VALUE!</v>
      </c>
      <c r="D260" s="83" t="e">
        <f t="shared" si="31"/>
        <v>#VALUE!</v>
      </c>
      <c r="E260" s="83" t="e">
        <f t="shared" si="27"/>
        <v>#VALUE!</v>
      </c>
      <c r="F260" s="83" t="e">
        <f t="shared" si="28"/>
        <v>#VALUE!</v>
      </c>
      <c r="G260" s="83" t="e">
        <f t="shared" si="29"/>
        <v>#VALUE!</v>
      </c>
      <c r="H260" s="83" t="e">
        <f>SUM($F$28:$F260)</f>
        <v>#VALUE!</v>
      </c>
      <c r="I260" s="418" t="e">
        <f t="shared" si="25"/>
        <v>#VALUE!</v>
      </c>
    </row>
    <row r="261" spans="1:9">
      <c r="A261" s="82" t="e">
        <f t="shared" si="30"/>
        <v>#VALUE!</v>
      </c>
      <c r="B261" s="79" t="e">
        <f t="shared" si="24"/>
        <v>#VALUE!</v>
      </c>
      <c r="C261" s="83" t="e">
        <f t="shared" si="26"/>
        <v>#VALUE!</v>
      </c>
      <c r="D261" s="83" t="e">
        <f t="shared" si="31"/>
        <v>#VALUE!</v>
      </c>
      <c r="E261" s="83" t="e">
        <f t="shared" si="27"/>
        <v>#VALUE!</v>
      </c>
      <c r="F261" s="83" t="e">
        <f t="shared" si="28"/>
        <v>#VALUE!</v>
      </c>
      <c r="G261" s="83" t="e">
        <f t="shared" si="29"/>
        <v>#VALUE!</v>
      </c>
      <c r="H261" s="83" t="e">
        <f>SUM($F$28:$F261)</f>
        <v>#VALUE!</v>
      </c>
      <c r="I261" s="418" t="e">
        <f t="shared" si="25"/>
        <v>#VALUE!</v>
      </c>
    </row>
    <row r="262" spans="1:9">
      <c r="A262" s="82" t="e">
        <f t="shared" si="30"/>
        <v>#VALUE!</v>
      </c>
      <c r="B262" s="79" t="e">
        <f t="shared" si="24"/>
        <v>#VALUE!</v>
      </c>
      <c r="C262" s="83" t="e">
        <f t="shared" si="26"/>
        <v>#VALUE!</v>
      </c>
      <c r="D262" s="83" t="e">
        <f t="shared" si="31"/>
        <v>#VALUE!</v>
      </c>
      <c r="E262" s="83" t="e">
        <f t="shared" si="27"/>
        <v>#VALUE!</v>
      </c>
      <c r="F262" s="83" t="e">
        <f t="shared" si="28"/>
        <v>#VALUE!</v>
      </c>
      <c r="G262" s="83" t="e">
        <f t="shared" si="29"/>
        <v>#VALUE!</v>
      </c>
      <c r="H262" s="83" t="e">
        <f>SUM($F$28:$F262)</f>
        <v>#VALUE!</v>
      </c>
      <c r="I262" s="418" t="e">
        <f t="shared" si="25"/>
        <v>#VALUE!</v>
      </c>
    </row>
    <row r="263" spans="1:9">
      <c r="A263" s="82" t="e">
        <f t="shared" si="30"/>
        <v>#VALUE!</v>
      </c>
      <c r="B263" s="79" t="e">
        <f t="shared" si="24"/>
        <v>#VALUE!</v>
      </c>
      <c r="C263" s="83" t="e">
        <f t="shared" si="26"/>
        <v>#VALUE!</v>
      </c>
      <c r="D263" s="83" t="e">
        <f t="shared" si="31"/>
        <v>#VALUE!</v>
      </c>
      <c r="E263" s="83" t="e">
        <f t="shared" si="27"/>
        <v>#VALUE!</v>
      </c>
      <c r="F263" s="83" t="e">
        <f t="shared" si="28"/>
        <v>#VALUE!</v>
      </c>
      <c r="G263" s="83" t="e">
        <f t="shared" si="29"/>
        <v>#VALUE!</v>
      </c>
      <c r="H263" s="83" t="e">
        <f>SUM($F$28:$F263)</f>
        <v>#VALUE!</v>
      </c>
      <c r="I263" s="418" t="e">
        <f t="shared" si="25"/>
        <v>#VALUE!</v>
      </c>
    </row>
    <row r="264" spans="1:9">
      <c r="A264" s="82" t="e">
        <f t="shared" si="30"/>
        <v>#VALUE!</v>
      </c>
      <c r="B264" s="79" t="e">
        <f t="shared" si="24"/>
        <v>#VALUE!</v>
      </c>
      <c r="C264" s="83" t="e">
        <f t="shared" si="26"/>
        <v>#VALUE!</v>
      </c>
      <c r="D264" s="83" t="e">
        <f t="shared" si="31"/>
        <v>#VALUE!</v>
      </c>
      <c r="E264" s="83" t="e">
        <f t="shared" si="27"/>
        <v>#VALUE!</v>
      </c>
      <c r="F264" s="83" t="e">
        <f t="shared" si="28"/>
        <v>#VALUE!</v>
      </c>
      <c r="G264" s="83" t="e">
        <f t="shared" si="29"/>
        <v>#VALUE!</v>
      </c>
      <c r="H264" s="83" t="e">
        <f>SUM($F$28:$F264)</f>
        <v>#VALUE!</v>
      </c>
      <c r="I264" s="418" t="e">
        <f t="shared" si="25"/>
        <v>#VALUE!</v>
      </c>
    </row>
    <row r="265" spans="1:9">
      <c r="A265" s="82" t="e">
        <f t="shared" si="30"/>
        <v>#VALUE!</v>
      </c>
      <c r="B265" s="79" t="e">
        <f t="shared" si="24"/>
        <v>#VALUE!</v>
      </c>
      <c r="C265" s="83" t="e">
        <f t="shared" si="26"/>
        <v>#VALUE!</v>
      </c>
      <c r="D265" s="83" t="e">
        <f t="shared" si="31"/>
        <v>#VALUE!</v>
      </c>
      <c r="E265" s="83" t="e">
        <f t="shared" si="27"/>
        <v>#VALUE!</v>
      </c>
      <c r="F265" s="83" t="e">
        <f t="shared" si="28"/>
        <v>#VALUE!</v>
      </c>
      <c r="G265" s="83" t="e">
        <f t="shared" si="29"/>
        <v>#VALUE!</v>
      </c>
      <c r="H265" s="83" t="e">
        <f>SUM($F$28:$F265)</f>
        <v>#VALUE!</v>
      </c>
      <c r="I265" s="418" t="e">
        <f t="shared" si="25"/>
        <v>#VALUE!</v>
      </c>
    </row>
    <row r="266" spans="1:9">
      <c r="A266" s="82" t="e">
        <f t="shared" si="30"/>
        <v>#VALUE!</v>
      </c>
      <c r="B266" s="79" t="e">
        <f t="shared" si="24"/>
        <v>#VALUE!</v>
      </c>
      <c r="C266" s="83" t="e">
        <f t="shared" si="26"/>
        <v>#VALUE!</v>
      </c>
      <c r="D266" s="83" t="e">
        <f t="shared" si="31"/>
        <v>#VALUE!</v>
      </c>
      <c r="E266" s="83" t="e">
        <f t="shared" si="27"/>
        <v>#VALUE!</v>
      </c>
      <c r="F266" s="83" t="e">
        <f t="shared" si="28"/>
        <v>#VALUE!</v>
      </c>
      <c r="G266" s="83" t="e">
        <f t="shared" si="29"/>
        <v>#VALUE!</v>
      </c>
      <c r="H266" s="83" t="e">
        <f>SUM($F$28:$F266)</f>
        <v>#VALUE!</v>
      </c>
      <c r="I266" s="418" t="e">
        <f t="shared" si="25"/>
        <v>#VALUE!</v>
      </c>
    </row>
    <row r="267" spans="1:9">
      <c r="A267" s="82" t="e">
        <f t="shared" si="30"/>
        <v>#VALUE!</v>
      </c>
      <c r="B267" s="79" t="e">
        <f t="shared" si="24"/>
        <v>#VALUE!</v>
      </c>
      <c r="C267" s="83" t="e">
        <f t="shared" si="26"/>
        <v>#VALUE!</v>
      </c>
      <c r="D267" s="83" t="e">
        <f t="shared" si="31"/>
        <v>#VALUE!</v>
      </c>
      <c r="E267" s="83" t="e">
        <f t="shared" si="27"/>
        <v>#VALUE!</v>
      </c>
      <c r="F267" s="83" t="e">
        <f t="shared" si="28"/>
        <v>#VALUE!</v>
      </c>
      <c r="G267" s="83" t="e">
        <f t="shared" si="29"/>
        <v>#VALUE!</v>
      </c>
      <c r="H267" s="83" t="e">
        <f>SUM($F$28:$F267)</f>
        <v>#VALUE!</v>
      </c>
      <c r="I267" s="418" t="e">
        <f t="shared" si="25"/>
        <v>#VALUE!</v>
      </c>
    </row>
    <row r="268" spans="1:9">
      <c r="A268" s="82" t="e">
        <f t="shared" si="30"/>
        <v>#VALUE!</v>
      </c>
      <c r="B268" s="79" t="e">
        <f t="shared" si="24"/>
        <v>#VALUE!</v>
      </c>
      <c r="C268" s="83" t="e">
        <f t="shared" si="26"/>
        <v>#VALUE!</v>
      </c>
      <c r="D268" s="83" t="e">
        <f t="shared" si="31"/>
        <v>#VALUE!</v>
      </c>
      <c r="E268" s="83" t="e">
        <f t="shared" si="27"/>
        <v>#VALUE!</v>
      </c>
      <c r="F268" s="83" t="e">
        <f t="shared" si="28"/>
        <v>#VALUE!</v>
      </c>
      <c r="G268" s="83" t="e">
        <f t="shared" si="29"/>
        <v>#VALUE!</v>
      </c>
      <c r="H268" s="83" t="e">
        <f>SUM($F$28:$F268)</f>
        <v>#VALUE!</v>
      </c>
      <c r="I268" s="418" t="e">
        <f t="shared" si="25"/>
        <v>#VALUE!</v>
      </c>
    </row>
    <row r="269" spans="1:9">
      <c r="A269" s="82" t="e">
        <f t="shared" si="30"/>
        <v>#VALUE!</v>
      </c>
      <c r="B269" s="79" t="e">
        <f t="shared" si="24"/>
        <v>#VALUE!</v>
      </c>
      <c r="C269" s="83" t="e">
        <f t="shared" si="26"/>
        <v>#VALUE!</v>
      </c>
      <c r="D269" s="83" t="e">
        <f t="shared" si="31"/>
        <v>#VALUE!</v>
      </c>
      <c r="E269" s="83" t="e">
        <f t="shared" si="27"/>
        <v>#VALUE!</v>
      </c>
      <c r="F269" s="83" t="e">
        <f t="shared" si="28"/>
        <v>#VALUE!</v>
      </c>
      <c r="G269" s="83" t="e">
        <f t="shared" si="29"/>
        <v>#VALUE!</v>
      </c>
      <c r="H269" s="83" t="e">
        <f>SUM($F$28:$F269)</f>
        <v>#VALUE!</v>
      </c>
      <c r="I269" s="418" t="e">
        <f t="shared" si="25"/>
        <v>#VALUE!</v>
      </c>
    </row>
    <row r="270" spans="1:9">
      <c r="A270" s="82" t="e">
        <f t="shared" si="30"/>
        <v>#VALUE!</v>
      </c>
      <c r="B270" s="79" t="e">
        <f t="shared" si="24"/>
        <v>#VALUE!</v>
      </c>
      <c r="C270" s="83" t="e">
        <f t="shared" si="26"/>
        <v>#VALUE!</v>
      </c>
      <c r="D270" s="83" t="e">
        <f t="shared" si="31"/>
        <v>#VALUE!</v>
      </c>
      <c r="E270" s="83" t="e">
        <f t="shared" si="27"/>
        <v>#VALUE!</v>
      </c>
      <c r="F270" s="83" t="e">
        <f t="shared" si="28"/>
        <v>#VALUE!</v>
      </c>
      <c r="G270" s="83" t="e">
        <f t="shared" si="29"/>
        <v>#VALUE!</v>
      </c>
      <c r="H270" s="83" t="e">
        <f>SUM($F$28:$F270)</f>
        <v>#VALUE!</v>
      </c>
      <c r="I270" s="418" t="e">
        <f t="shared" si="25"/>
        <v>#VALUE!</v>
      </c>
    </row>
    <row r="271" spans="1:9">
      <c r="A271" s="82" t="e">
        <f t="shared" si="30"/>
        <v>#VALUE!</v>
      </c>
      <c r="B271" s="79" t="e">
        <f t="shared" si="24"/>
        <v>#VALUE!</v>
      </c>
      <c r="C271" s="83" t="e">
        <f t="shared" si="26"/>
        <v>#VALUE!</v>
      </c>
      <c r="D271" s="83" t="e">
        <f t="shared" si="31"/>
        <v>#VALUE!</v>
      </c>
      <c r="E271" s="83" t="e">
        <f t="shared" si="27"/>
        <v>#VALUE!</v>
      </c>
      <c r="F271" s="83" t="e">
        <f t="shared" si="28"/>
        <v>#VALUE!</v>
      </c>
      <c r="G271" s="83" t="e">
        <f t="shared" si="29"/>
        <v>#VALUE!</v>
      </c>
      <c r="H271" s="83" t="e">
        <f>SUM($F$28:$F271)</f>
        <v>#VALUE!</v>
      </c>
      <c r="I271" s="418" t="e">
        <f t="shared" si="25"/>
        <v>#VALUE!</v>
      </c>
    </row>
    <row r="272" spans="1:9">
      <c r="A272" s="82" t="e">
        <f t="shared" si="30"/>
        <v>#VALUE!</v>
      </c>
      <c r="B272" s="79" t="e">
        <f t="shared" si="24"/>
        <v>#VALUE!</v>
      </c>
      <c r="C272" s="83" t="e">
        <f t="shared" si="26"/>
        <v>#VALUE!</v>
      </c>
      <c r="D272" s="83" t="e">
        <f t="shared" si="31"/>
        <v>#VALUE!</v>
      </c>
      <c r="E272" s="83" t="e">
        <f t="shared" si="27"/>
        <v>#VALUE!</v>
      </c>
      <c r="F272" s="83" t="e">
        <f t="shared" si="28"/>
        <v>#VALUE!</v>
      </c>
      <c r="G272" s="83" t="e">
        <f t="shared" si="29"/>
        <v>#VALUE!</v>
      </c>
      <c r="H272" s="83" t="e">
        <f>SUM($F$28:$F272)</f>
        <v>#VALUE!</v>
      </c>
      <c r="I272" s="418" t="e">
        <f t="shared" si="25"/>
        <v>#VALUE!</v>
      </c>
    </row>
    <row r="273" spans="1:9">
      <c r="A273" s="82" t="e">
        <f t="shared" si="30"/>
        <v>#VALUE!</v>
      </c>
      <c r="B273" s="79" t="e">
        <f t="shared" si="24"/>
        <v>#VALUE!</v>
      </c>
      <c r="C273" s="83" t="e">
        <f t="shared" si="26"/>
        <v>#VALUE!</v>
      </c>
      <c r="D273" s="83" t="e">
        <f t="shared" si="31"/>
        <v>#VALUE!</v>
      </c>
      <c r="E273" s="83" t="e">
        <f t="shared" si="27"/>
        <v>#VALUE!</v>
      </c>
      <c r="F273" s="83" t="e">
        <f t="shared" si="28"/>
        <v>#VALUE!</v>
      </c>
      <c r="G273" s="83" t="e">
        <f t="shared" si="29"/>
        <v>#VALUE!</v>
      </c>
      <c r="H273" s="83" t="e">
        <f>SUM($F$28:$F273)</f>
        <v>#VALUE!</v>
      </c>
      <c r="I273" s="418" t="e">
        <f t="shared" si="25"/>
        <v>#VALUE!</v>
      </c>
    </row>
    <row r="274" spans="1:9">
      <c r="A274" s="82" t="e">
        <f t="shared" si="30"/>
        <v>#VALUE!</v>
      </c>
      <c r="B274" s="79" t="e">
        <f t="shared" si="24"/>
        <v>#VALUE!</v>
      </c>
      <c r="C274" s="83" t="e">
        <f t="shared" si="26"/>
        <v>#VALUE!</v>
      </c>
      <c r="D274" s="83" t="e">
        <f t="shared" si="31"/>
        <v>#VALUE!</v>
      </c>
      <c r="E274" s="83" t="e">
        <f t="shared" si="27"/>
        <v>#VALUE!</v>
      </c>
      <c r="F274" s="83" t="e">
        <f t="shared" si="28"/>
        <v>#VALUE!</v>
      </c>
      <c r="G274" s="83" t="e">
        <f t="shared" si="29"/>
        <v>#VALUE!</v>
      </c>
      <c r="H274" s="83" t="e">
        <f>SUM($F$28:$F274)</f>
        <v>#VALUE!</v>
      </c>
      <c r="I274" s="418" t="e">
        <f t="shared" si="25"/>
        <v>#VALUE!</v>
      </c>
    </row>
    <row r="275" spans="1:9">
      <c r="A275" s="82" t="e">
        <f t="shared" si="30"/>
        <v>#VALUE!</v>
      </c>
      <c r="B275" s="79" t="e">
        <f t="shared" si="24"/>
        <v>#VALUE!</v>
      </c>
      <c r="C275" s="83" t="e">
        <f t="shared" si="26"/>
        <v>#VALUE!</v>
      </c>
      <c r="D275" s="83" t="e">
        <f t="shared" si="31"/>
        <v>#VALUE!</v>
      </c>
      <c r="E275" s="83" t="e">
        <f t="shared" si="27"/>
        <v>#VALUE!</v>
      </c>
      <c r="F275" s="83" t="e">
        <f t="shared" si="28"/>
        <v>#VALUE!</v>
      </c>
      <c r="G275" s="83" t="e">
        <f t="shared" si="29"/>
        <v>#VALUE!</v>
      </c>
      <c r="H275" s="83" t="e">
        <f>SUM($F$28:$F275)</f>
        <v>#VALUE!</v>
      </c>
      <c r="I275" s="418" t="e">
        <f t="shared" si="25"/>
        <v>#VALUE!</v>
      </c>
    </row>
    <row r="276" spans="1:9">
      <c r="A276" s="82" t="e">
        <f t="shared" si="30"/>
        <v>#VALUE!</v>
      </c>
      <c r="B276" s="79" t="e">
        <f t="shared" si="24"/>
        <v>#VALUE!</v>
      </c>
      <c r="C276" s="83" t="e">
        <f t="shared" si="26"/>
        <v>#VALUE!</v>
      </c>
      <c r="D276" s="83" t="e">
        <f t="shared" si="31"/>
        <v>#VALUE!</v>
      </c>
      <c r="E276" s="83" t="e">
        <f t="shared" si="27"/>
        <v>#VALUE!</v>
      </c>
      <c r="F276" s="83" t="e">
        <f t="shared" si="28"/>
        <v>#VALUE!</v>
      </c>
      <c r="G276" s="83" t="e">
        <f t="shared" si="29"/>
        <v>#VALUE!</v>
      </c>
      <c r="H276" s="83" t="e">
        <f>SUM($F$28:$F276)</f>
        <v>#VALUE!</v>
      </c>
      <c r="I276" s="418" t="e">
        <f t="shared" si="25"/>
        <v>#VALUE!</v>
      </c>
    </row>
    <row r="277" spans="1:9">
      <c r="A277" s="82" t="e">
        <f t="shared" si="30"/>
        <v>#VALUE!</v>
      </c>
      <c r="B277" s="79" t="e">
        <f t="shared" si="24"/>
        <v>#VALUE!</v>
      </c>
      <c r="C277" s="83" t="e">
        <f t="shared" si="26"/>
        <v>#VALUE!</v>
      </c>
      <c r="D277" s="83" t="e">
        <f t="shared" si="31"/>
        <v>#VALUE!</v>
      </c>
      <c r="E277" s="83" t="e">
        <f t="shared" si="27"/>
        <v>#VALUE!</v>
      </c>
      <c r="F277" s="83" t="e">
        <f t="shared" si="28"/>
        <v>#VALUE!</v>
      </c>
      <c r="G277" s="83" t="e">
        <f t="shared" si="29"/>
        <v>#VALUE!</v>
      </c>
      <c r="H277" s="83" t="e">
        <f>SUM($F$28:$F277)</f>
        <v>#VALUE!</v>
      </c>
      <c r="I277" s="418" t="e">
        <f t="shared" si="25"/>
        <v>#VALUE!</v>
      </c>
    </row>
    <row r="278" spans="1:9">
      <c r="A278" s="82" t="e">
        <f t="shared" si="30"/>
        <v>#VALUE!</v>
      </c>
      <c r="B278" s="79" t="e">
        <f t="shared" si="24"/>
        <v>#VALUE!</v>
      </c>
      <c r="C278" s="83" t="e">
        <f t="shared" si="26"/>
        <v>#VALUE!</v>
      </c>
      <c r="D278" s="83" t="e">
        <f t="shared" si="31"/>
        <v>#VALUE!</v>
      </c>
      <c r="E278" s="83" t="e">
        <f t="shared" si="27"/>
        <v>#VALUE!</v>
      </c>
      <c r="F278" s="83" t="e">
        <f t="shared" si="28"/>
        <v>#VALUE!</v>
      </c>
      <c r="G278" s="83" t="e">
        <f t="shared" si="29"/>
        <v>#VALUE!</v>
      </c>
      <c r="H278" s="83" t="e">
        <f>SUM($F$28:$F278)</f>
        <v>#VALUE!</v>
      </c>
      <c r="I278" s="418" t="e">
        <f t="shared" si="25"/>
        <v>#VALUE!</v>
      </c>
    </row>
    <row r="279" spans="1:9">
      <c r="A279" s="82" t="e">
        <f t="shared" si="30"/>
        <v>#VALUE!</v>
      </c>
      <c r="B279" s="79" t="e">
        <f t="shared" si="24"/>
        <v>#VALUE!</v>
      </c>
      <c r="C279" s="83" t="e">
        <f t="shared" si="26"/>
        <v>#VALUE!</v>
      </c>
      <c r="D279" s="83" t="e">
        <f t="shared" si="31"/>
        <v>#VALUE!</v>
      </c>
      <c r="E279" s="83" t="e">
        <f t="shared" si="27"/>
        <v>#VALUE!</v>
      </c>
      <c r="F279" s="83" t="e">
        <f t="shared" si="28"/>
        <v>#VALUE!</v>
      </c>
      <c r="G279" s="83" t="e">
        <f t="shared" si="29"/>
        <v>#VALUE!</v>
      </c>
      <c r="H279" s="83" t="e">
        <f>SUM($F$28:$F279)</f>
        <v>#VALUE!</v>
      </c>
      <c r="I279" s="418" t="e">
        <f t="shared" si="25"/>
        <v>#VALUE!</v>
      </c>
    </row>
    <row r="280" spans="1:9">
      <c r="A280" s="82" t="e">
        <f t="shared" si="30"/>
        <v>#VALUE!</v>
      </c>
      <c r="B280" s="79" t="e">
        <f t="shared" si="24"/>
        <v>#VALUE!</v>
      </c>
      <c r="C280" s="83" t="e">
        <f t="shared" si="26"/>
        <v>#VALUE!</v>
      </c>
      <c r="D280" s="83" t="e">
        <f t="shared" si="31"/>
        <v>#VALUE!</v>
      </c>
      <c r="E280" s="83" t="e">
        <f t="shared" si="27"/>
        <v>#VALUE!</v>
      </c>
      <c r="F280" s="83" t="e">
        <f t="shared" si="28"/>
        <v>#VALUE!</v>
      </c>
      <c r="G280" s="83" t="e">
        <f t="shared" si="29"/>
        <v>#VALUE!</v>
      </c>
      <c r="H280" s="83" t="e">
        <f>SUM($F$28:$F280)</f>
        <v>#VALUE!</v>
      </c>
      <c r="I280" s="418" t="e">
        <f t="shared" si="25"/>
        <v>#VALUE!</v>
      </c>
    </row>
    <row r="281" spans="1:9">
      <c r="A281" s="82" t="e">
        <f t="shared" si="30"/>
        <v>#VALUE!</v>
      </c>
      <c r="B281" s="79" t="e">
        <f t="shared" si="24"/>
        <v>#VALUE!</v>
      </c>
      <c r="C281" s="83" t="e">
        <f t="shared" si="26"/>
        <v>#VALUE!</v>
      </c>
      <c r="D281" s="83" t="e">
        <f t="shared" si="31"/>
        <v>#VALUE!</v>
      </c>
      <c r="E281" s="83" t="e">
        <f t="shared" si="27"/>
        <v>#VALUE!</v>
      </c>
      <c r="F281" s="83" t="e">
        <f t="shared" si="28"/>
        <v>#VALUE!</v>
      </c>
      <c r="G281" s="83" t="e">
        <f t="shared" si="29"/>
        <v>#VALUE!</v>
      </c>
      <c r="H281" s="83" t="e">
        <f>SUM($F$28:$F281)</f>
        <v>#VALUE!</v>
      </c>
      <c r="I281" s="418" t="e">
        <f t="shared" si="25"/>
        <v>#VALUE!</v>
      </c>
    </row>
    <row r="282" spans="1:9">
      <c r="A282" s="82" t="e">
        <f t="shared" si="30"/>
        <v>#VALUE!</v>
      </c>
      <c r="B282" s="79" t="e">
        <f t="shared" si="24"/>
        <v>#VALUE!</v>
      </c>
      <c r="C282" s="83" t="e">
        <f t="shared" si="26"/>
        <v>#VALUE!</v>
      </c>
      <c r="D282" s="83" t="e">
        <f t="shared" si="31"/>
        <v>#VALUE!</v>
      </c>
      <c r="E282" s="83" t="e">
        <f t="shared" si="27"/>
        <v>#VALUE!</v>
      </c>
      <c r="F282" s="83" t="e">
        <f t="shared" si="28"/>
        <v>#VALUE!</v>
      </c>
      <c r="G282" s="83" t="e">
        <f t="shared" si="29"/>
        <v>#VALUE!</v>
      </c>
      <c r="H282" s="83" t="e">
        <f>SUM($F$28:$F282)</f>
        <v>#VALUE!</v>
      </c>
      <c r="I282" s="418" t="e">
        <f t="shared" si="25"/>
        <v>#VALUE!</v>
      </c>
    </row>
    <row r="283" spans="1:9">
      <c r="A283" s="82" t="e">
        <f t="shared" si="30"/>
        <v>#VALUE!</v>
      </c>
      <c r="B283" s="79" t="e">
        <f t="shared" si="24"/>
        <v>#VALUE!</v>
      </c>
      <c r="C283" s="83" t="e">
        <f t="shared" si="26"/>
        <v>#VALUE!</v>
      </c>
      <c r="D283" s="83" t="e">
        <f t="shared" si="31"/>
        <v>#VALUE!</v>
      </c>
      <c r="E283" s="83" t="e">
        <f t="shared" si="27"/>
        <v>#VALUE!</v>
      </c>
      <c r="F283" s="83" t="e">
        <f t="shared" si="28"/>
        <v>#VALUE!</v>
      </c>
      <c r="G283" s="83" t="e">
        <f t="shared" si="29"/>
        <v>#VALUE!</v>
      </c>
      <c r="H283" s="83" t="e">
        <f>SUM($F$28:$F283)</f>
        <v>#VALUE!</v>
      </c>
      <c r="I283" s="418" t="e">
        <f t="shared" si="25"/>
        <v>#VALUE!</v>
      </c>
    </row>
    <row r="284" spans="1:9">
      <c r="A284" s="82" t="e">
        <f t="shared" si="30"/>
        <v>#VALUE!</v>
      </c>
      <c r="B284" s="79" t="e">
        <f t="shared" ref="B284:B347" si="32">IF(Nbre_Pmt&lt;&gt;"",DATE(YEAR(Début_Prêt),MONTH(Début_Prêt)+(Nbre_Pmt)*12/Nbre_Pmt_Par_An,DAY(Début_Prêt)),"")</f>
        <v>#VALUE!</v>
      </c>
      <c r="C284" s="83" t="e">
        <f t="shared" si="26"/>
        <v>#VALUE!</v>
      </c>
      <c r="D284" s="83" t="e">
        <f t="shared" si="31"/>
        <v>#VALUE!</v>
      </c>
      <c r="E284" s="83" t="e">
        <f t="shared" si="27"/>
        <v>#VALUE!</v>
      </c>
      <c r="F284" s="83" t="e">
        <f t="shared" si="28"/>
        <v>#VALUE!</v>
      </c>
      <c r="G284" s="83" t="e">
        <f t="shared" si="29"/>
        <v>#VALUE!</v>
      </c>
      <c r="H284" s="83" t="e">
        <f>SUM($F$28:$F284)</f>
        <v>#VALUE!</v>
      </c>
      <c r="I284" s="418" t="e">
        <f t="shared" ref="I284:I347" si="33">IF(Nbre_Pmt&lt;&gt;"",YEAR(B284),"")</f>
        <v>#VALUE!</v>
      </c>
    </row>
    <row r="285" spans="1:9">
      <c r="A285" s="82" t="e">
        <f t="shared" si="30"/>
        <v>#VALUE!</v>
      </c>
      <c r="B285" s="79" t="e">
        <f t="shared" si="32"/>
        <v>#VALUE!</v>
      </c>
      <c r="C285" s="83" t="e">
        <f t="shared" ref="C285:C348" si="34">IF(A284=" "," ",IF(A284+1&gt;$D$11," ",G284))</f>
        <v>#VALUE!</v>
      </c>
      <c r="D285" s="83" t="e">
        <f t="shared" si="31"/>
        <v>#VALUE!</v>
      </c>
      <c r="E285" s="83" t="e">
        <f t="shared" ref="E285:E348" si="35">IF(A284=" "," ",IF(A284+1&gt;$D$11," ",D285-F285))</f>
        <v>#VALUE!</v>
      </c>
      <c r="F285" s="83" t="e">
        <f t="shared" ref="F285:F348" si="36">IF(A284=" "," ",IF(A284+1&gt;$D$11," ",C285*$D$12))</f>
        <v>#VALUE!</v>
      </c>
      <c r="G285" s="83" t="e">
        <f t="shared" ref="G285:G348" si="37">IF(A284=" "," ",IF(A284+1&gt;$D$11," ",C285-E285))</f>
        <v>#VALUE!</v>
      </c>
      <c r="H285" s="83" t="e">
        <f>SUM($F$28:$F285)</f>
        <v>#VALUE!</v>
      </c>
      <c r="I285" s="418" t="e">
        <f t="shared" si="33"/>
        <v>#VALUE!</v>
      </c>
    </row>
    <row r="286" spans="1:9">
      <c r="A286" s="82" t="e">
        <f t="shared" ref="A286:A349" si="38">IF(A285+1&gt;$D$11," ",A285+1)</f>
        <v>#VALUE!</v>
      </c>
      <c r="B286" s="79" t="e">
        <f t="shared" si="32"/>
        <v>#VALUE!</v>
      </c>
      <c r="C286" s="83" t="e">
        <f t="shared" si="34"/>
        <v>#VALUE!</v>
      </c>
      <c r="D286" s="83" t="e">
        <f t="shared" ref="D286:D339" si="39">IF(A285=" "," ",IF(A285+1&gt;$D$11," ",D285))</f>
        <v>#VALUE!</v>
      </c>
      <c r="E286" s="83" t="e">
        <f t="shared" si="35"/>
        <v>#VALUE!</v>
      </c>
      <c r="F286" s="83" t="e">
        <f t="shared" si="36"/>
        <v>#VALUE!</v>
      </c>
      <c r="G286" s="83" t="e">
        <f t="shared" si="37"/>
        <v>#VALUE!</v>
      </c>
      <c r="H286" s="83" t="e">
        <f>SUM($F$28:$F286)</f>
        <v>#VALUE!</v>
      </c>
      <c r="I286" s="418" t="e">
        <f t="shared" si="33"/>
        <v>#VALUE!</v>
      </c>
    </row>
    <row r="287" spans="1:9">
      <c r="A287" s="82" t="e">
        <f t="shared" si="38"/>
        <v>#VALUE!</v>
      </c>
      <c r="B287" s="79" t="e">
        <f t="shared" si="32"/>
        <v>#VALUE!</v>
      </c>
      <c r="C287" s="83" t="e">
        <f t="shared" si="34"/>
        <v>#VALUE!</v>
      </c>
      <c r="D287" s="83" t="e">
        <f t="shared" si="39"/>
        <v>#VALUE!</v>
      </c>
      <c r="E287" s="83" t="e">
        <f t="shared" si="35"/>
        <v>#VALUE!</v>
      </c>
      <c r="F287" s="83" t="e">
        <f t="shared" si="36"/>
        <v>#VALUE!</v>
      </c>
      <c r="G287" s="83" t="e">
        <f t="shared" si="37"/>
        <v>#VALUE!</v>
      </c>
      <c r="H287" s="83" t="e">
        <f>SUM($F$28:$F287)</f>
        <v>#VALUE!</v>
      </c>
      <c r="I287" s="418" t="e">
        <f t="shared" si="33"/>
        <v>#VALUE!</v>
      </c>
    </row>
    <row r="288" spans="1:9">
      <c r="A288" s="82" t="e">
        <f t="shared" si="38"/>
        <v>#VALUE!</v>
      </c>
      <c r="B288" s="79" t="e">
        <f t="shared" si="32"/>
        <v>#VALUE!</v>
      </c>
      <c r="C288" s="83" t="e">
        <f t="shared" si="34"/>
        <v>#VALUE!</v>
      </c>
      <c r="D288" s="83" t="e">
        <f t="shared" si="39"/>
        <v>#VALUE!</v>
      </c>
      <c r="E288" s="83" t="e">
        <f t="shared" si="35"/>
        <v>#VALUE!</v>
      </c>
      <c r="F288" s="83" t="e">
        <f t="shared" si="36"/>
        <v>#VALUE!</v>
      </c>
      <c r="G288" s="83" t="e">
        <f t="shared" si="37"/>
        <v>#VALUE!</v>
      </c>
      <c r="H288" s="83" t="e">
        <f>SUM($F$28:$F288)</f>
        <v>#VALUE!</v>
      </c>
      <c r="I288" s="418" t="e">
        <f t="shared" si="33"/>
        <v>#VALUE!</v>
      </c>
    </row>
    <row r="289" spans="1:9">
      <c r="A289" s="82" t="e">
        <f t="shared" si="38"/>
        <v>#VALUE!</v>
      </c>
      <c r="B289" s="79" t="e">
        <f t="shared" si="32"/>
        <v>#VALUE!</v>
      </c>
      <c r="C289" s="83" t="e">
        <f t="shared" si="34"/>
        <v>#VALUE!</v>
      </c>
      <c r="D289" s="83" t="e">
        <f t="shared" si="39"/>
        <v>#VALUE!</v>
      </c>
      <c r="E289" s="83" t="e">
        <f t="shared" si="35"/>
        <v>#VALUE!</v>
      </c>
      <c r="F289" s="83" t="e">
        <f t="shared" si="36"/>
        <v>#VALUE!</v>
      </c>
      <c r="G289" s="83" t="e">
        <f t="shared" si="37"/>
        <v>#VALUE!</v>
      </c>
      <c r="H289" s="83" t="e">
        <f>SUM($F$28:$F289)</f>
        <v>#VALUE!</v>
      </c>
      <c r="I289" s="418" t="e">
        <f t="shared" si="33"/>
        <v>#VALUE!</v>
      </c>
    </row>
    <row r="290" spans="1:9">
      <c r="A290" s="82" t="e">
        <f t="shared" si="38"/>
        <v>#VALUE!</v>
      </c>
      <c r="B290" s="79" t="e">
        <f t="shared" si="32"/>
        <v>#VALUE!</v>
      </c>
      <c r="C290" s="83" t="e">
        <f t="shared" si="34"/>
        <v>#VALUE!</v>
      </c>
      <c r="D290" s="83" t="e">
        <f t="shared" si="39"/>
        <v>#VALUE!</v>
      </c>
      <c r="E290" s="83" t="e">
        <f t="shared" si="35"/>
        <v>#VALUE!</v>
      </c>
      <c r="F290" s="83" t="e">
        <f t="shared" si="36"/>
        <v>#VALUE!</v>
      </c>
      <c r="G290" s="83" t="e">
        <f t="shared" si="37"/>
        <v>#VALUE!</v>
      </c>
      <c r="H290" s="83" t="e">
        <f>SUM($F$28:$F290)</f>
        <v>#VALUE!</v>
      </c>
      <c r="I290" s="418" t="e">
        <f t="shared" si="33"/>
        <v>#VALUE!</v>
      </c>
    </row>
    <row r="291" spans="1:9">
      <c r="A291" s="82" t="e">
        <f t="shared" si="38"/>
        <v>#VALUE!</v>
      </c>
      <c r="B291" s="79" t="e">
        <f t="shared" si="32"/>
        <v>#VALUE!</v>
      </c>
      <c r="C291" s="83" t="e">
        <f t="shared" si="34"/>
        <v>#VALUE!</v>
      </c>
      <c r="D291" s="83" t="e">
        <f t="shared" si="39"/>
        <v>#VALUE!</v>
      </c>
      <c r="E291" s="83" t="e">
        <f t="shared" si="35"/>
        <v>#VALUE!</v>
      </c>
      <c r="F291" s="83" t="e">
        <f t="shared" si="36"/>
        <v>#VALUE!</v>
      </c>
      <c r="G291" s="83" t="e">
        <f t="shared" si="37"/>
        <v>#VALUE!</v>
      </c>
      <c r="H291" s="83" t="e">
        <f>SUM($F$28:$F291)</f>
        <v>#VALUE!</v>
      </c>
      <c r="I291" s="418" t="e">
        <f t="shared" si="33"/>
        <v>#VALUE!</v>
      </c>
    </row>
    <row r="292" spans="1:9">
      <c r="A292" s="82" t="e">
        <f t="shared" si="38"/>
        <v>#VALUE!</v>
      </c>
      <c r="B292" s="79" t="e">
        <f t="shared" si="32"/>
        <v>#VALUE!</v>
      </c>
      <c r="C292" s="83" t="e">
        <f t="shared" si="34"/>
        <v>#VALUE!</v>
      </c>
      <c r="D292" s="83" t="e">
        <f t="shared" si="39"/>
        <v>#VALUE!</v>
      </c>
      <c r="E292" s="83" t="e">
        <f t="shared" si="35"/>
        <v>#VALUE!</v>
      </c>
      <c r="F292" s="83" t="e">
        <f t="shared" si="36"/>
        <v>#VALUE!</v>
      </c>
      <c r="G292" s="83" t="e">
        <f t="shared" si="37"/>
        <v>#VALUE!</v>
      </c>
      <c r="H292" s="83" t="e">
        <f>SUM($F$28:$F292)</f>
        <v>#VALUE!</v>
      </c>
      <c r="I292" s="418" t="e">
        <f t="shared" si="33"/>
        <v>#VALUE!</v>
      </c>
    </row>
    <row r="293" spans="1:9">
      <c r="A293" s="82" t="e">
        <f t="shared" si="38"/>
        <v>#VALUE!</v>
      </c>
      <c r="B293" s="79" t="e">
        <f t="shared" si="32"/>
        <v>#VALUE!</v>
      </c>
      <c r="C293" s="83" t="e">
        <f t="shared" si="34"/>
        <v>#VALUE!</v>
      </c>
      <c r="D293" s="83" t="e">
        <f t="shared" si="39"/>
        <v>#VALUE!</v>
      </c>
      <c r="E293" s="83" t="e">
        <f t="shared" si="35"/>
        <v>#VALUE!</v>
      </c>
      <c r="F293" s="83" t="e">
        <f t="shared" si="36"/>
        <v>#VALUE!</v>
      </c>
      <c r="G293" s="83" t="e">
        <f t="shared" si="37"/>
        <v>#VALUE!</v>
      </c>
      <c r="H293" s="83" t="e">
        <f>SUM($F$28:$F293)</f>
        <v>#VALUE!</v>
      </c>
      <c r="I293" s="418" t="e">
        <f t="shared" si="33"/>
        <v>#VALUE!</v>
      </c>
    </row>
    <row r="294" spans="1:9">
      <c r="A294" s="82" t="e">
        <f t="shared" si="38"/>
        <v>#VALUE!</v>
      </c>
      <c r="B294" s="79" t="e">
        <f t="shared" si="32"/>
        <v>#VALUE!</v>
      </c>
      <c r="C294" s="83" t="e">
        <f t="shared" si="34"/>
        <v>#VALUE!</v>
      </c>
      <c r="D294" s="83" t="e">
        <f t="shared" si="39"/>
        <v>#VALUE!</v>
      </c>
      <c r="E294" s="83" t="e">
        <f t="shared" si="35"/>
        <v>#VALUE!</v>
      </c>
      <c r="F294" s="83" t="e">
        <f t="shared" si="36"/>
        <v>#VALUE!</v>
      </c>
      <c r="G294" s="83" t="e">
        <f t="shared" si="37"/>
        <v>#VALUE!</v>
      </c>
      <c r="H294" s="83" t="e">
        <f>SUM($F$28:$F294)</f>
        <v>#VALUE!</v>
      </c>
      <c r="I294" s="418" t="e">
        <f t="shared" si="33"/>
        <v>#VALUE!</v>
      </c>
    </row>
    <row r="295" spans="1:9">
      <c r="A295" s="82" t="e">
        <f t="shared" si="38"/>
        <v>#VALUE!</v>
      </c>
      <c r="B295" s="79" t="e">
        <f t="shared" si="32"/>
        <v>#VALUE!</v>
      </c>
      <c r="C295" s="83" t="e">
        <f t="shared" si="34"/>
        <v>#VALUE!</v>
      </c>
      <c r="D295" s="83" t="e">
        <f t="shared" si="39"/>
        <v>#VALUE!</v>
      </c>
      <c r="E295" s="83" t="e">
        <f t="shared" si="35"/>
        <v>#VALUE!</v>
      </c>
      <c r="F295" s="83" t="e">
        <f t="shared" si="36"/>
        <v>#VALUE!</v>
      </c>
      <c r="G295" s="83" t="e">
        <f t="shared" si="37"/>
        <v>#VALUE!</v>
      </c>
      <c r="H295" s="83" t="e">
        <f>SUM($F$28:$F295)</f>
        <v>#VALUE!</v>
      </c>
      <c r="I295" s="418" t="e">
        <f t="shared" si="33"/>
        <v>#VALUE!</v>
      </c>
    </row>
    <row r="296" spans="1:9">
      <c r="A296" s="82" t="e">
        <f t="shared" si="38"/>
        <v>#VALUE!</v>
      </c>
      <c r="B296" s="79" t="e">
        <f t="shared" si="32"/>
        <v>#VALUE!</v>
      </c>
      <c r="C296" s="83" t="e">
        <f t="shared" si="34"/>
        <v>#VALUE!</v>
      </c>
      <c r="D296" s="83" t="e">
        <f t="shared" si="39"/>
        <v>#VALUE!</v>
      </c>
      <c r="E296" s="83" t="e">
        <f t="shared" si="35"/>
        <v>#VALUE!</v>
      </c>
      <c r="F296" s="83" t="e">
        <f t="shared" si="36"/>
        <v>#VALUE!</v>
      </c>
      <c r="G296" s="83" t="e">
        <f t="shared" si="37"/>
        <v>#VALUE!</v>
      </c>
      <c r="H296" s="83" t="e">
        <f>SUM($F$28:$F296)</f>
        <v>#VALUE!</v>
      </c>
      <c r="I296" s="418" t="e">
        <f t="shared" si="33"/>
        <v>#VALUE!</v>
      </c>
    </row>
    <row r="297" spans="1:9">
      <c r="A297" s="82" t="e">
        <f t="shared" si="38"/>
        <v>#VALUE!</v>
      </c>
      <c r="B297" s="79" t="e">
        <f t="shared" si="32"/>
        <v>#VALUE!</v>
      </c>
      <c r="C297" s="83" t="e">
        <f t="shared" si="34"/>
        <v>#VALUE!</v>
      </c>
      <c r="D297" s="83" t="e">
        <f t="shared" si="39"/>
        <v>#VALUE!</v>
      </c>
      <c r="E297" s="83" t="e">
        <f t="shared" si="35"/>
        <v>#VALUE!</v>
      </c>
      <c r="F297" s="83" t="e">
        <f t="shared" si="36"/>
        <v>#VALUE!</v>
      </c>
      <c r="G297" s="83" t="e">
        <f t="shared" si="37"/>
        <v>#VALUE!</v>
      </c>
      <c r="H297" s="83" t="e">
        <f>SUM($F$28:$F297)</f>
        <v>#VALUE!</v>
      </c>
      <c r="I297" s="418" t="e">
        <f t="shared" si="33"/>
        <v>#VALUE!</v>
      </c>
    </row>
    <row r="298" spans="1:9">
      <c r="A298" s="82" t="e">
        <f t="shared" si="38"/>
        <v>#VALUE!</v>
      </c>
      <c r="B298" s="79" t="e">
        <f t="shared" si="32"/>
        <v>#VALUE!</v>
      </c>
      <c r="C298" s="83" t="e">
        <f t="shared" si="34"/>
        <v>#VALUE!</v>
      </c>
      <c r="D298" s="83" t="e">
        <f t="shared" si="39"/>
        <v>#VALUE!</v>
      </c>
      <c r="E298" s="83" t="e">
        <f t="shared" si="35"/>
        <v>#VALUE!</v>
      </c>
      <c r="F298" s="83" t="e">
        <f t="shared" si="36"/>
        <v>#VALUE!</v>
      </c>
      <c r="G298" s="83" t="e">
        <f t="shared" si="37"/>
        <v>#VALUE!</v>
      </c>
      <c r="H298" s="83" t="e">
        <f>SUM($F$28:$F298)</f>
        <v>#VALUE!</v>
      </c>
      <c r="I298" s="418" t="e">
        <f t="shared" si="33"/>
        <v>#VALUE!</v>
      </c>
    </row>
    <row r="299" spans="1:9">
      <c r="A299" s="82" t="e">
        <f t="shared" si="38"/>
        <v>#VALUE!</v>
      </c>
      <c r="B299" s="79" t="e">
        <f t="shared" si="32"/>
        <v>#VALUE!</v>
      </c>
      <c r="C299" s="83" t="e">
        <f t="shared" si="34"/>
        <v>#VALUE!</v>
      </c>
      <c r="D299" s="83" t="e">
        <f t="shared" si="39"/>
        <v>#VALUE!</v>
      </c>
      <c r="E299" s="83" t="e">
        <f t="shared" si="35"/>
        <v>#VALUE!</v>
      </c>
      <c r="F299" s="83" t="e">
        <f t="shared" si="36"/>
        <v>#VALUE!</v>
      </c>
      <c r="G299" s="83" t="e">
        <f t="shared" si="37"/>
        <v>#VALUE!</v>
      </c>
      <c r="H299" s="83" t="e">
        <f>SUM($F$28:$F299)</f>
        <v>#VALUE!</v>
      </c>
      <c r="I299" s="418" t="e">
        <f t="shared" si="33"/>
        <v>#VALUE!</v>
      </c>
    </row>
    <row r="300" spans="1:9">
      <c r="A300" s="82" t="e">
        <f t="shared" si="38"/>
        <v>#VALUE!</v>
      </c>
      <c r="B300" s="79" t="e">
        <f t="shared" si="32"/>
        <v>#VALUE!</v>
      </c>
      <c r="C300" s="83" t="e">
        <f t="shared" si="34"/>
        <v>#VALUE!</v>
      </c>
      <c r="D300" s="83" t="e">
        <f t="shared" si="39"/>
        <v>#VALUE!</v>
      </c>
      <c r="E300" s="83" t="e">
        <f t="shared" si="35"/>
        <v>#VALUE!</v>
      </c>
      <c r="F300" s="83" t="e">
        <f t="shared" si="36"/>
        <v>#VALUE!</v>
      </c>
      <c r="G300" s="83" t="e">
        <f t="shared" si="37"/>
        <v>#VALUE!</v>
      </c>
      <c r="H300" s="83" t="e">
        <f>SUM($F$28:$F300)</f>
        <v>#VALUE!</v>
      </c>
      <c r="I300" s="418" t="e">
        <f t="shared" si="33"/>
        <v>#VALUE!</v>
      </c>
    </row>
    <row r="301" spans="1:9">
      <c r="A301" s="82" t="e">
        <f t="shared" si="38"/>
        <v>#VALUE!</v>
      </c>
      <c r="B301" s="79" t="e">
        <f t="shared" si="32"/>
        <v>#VALUE!</v>
      </c>
      <c r="C301" s="83" t="e">
        <f t="shared" si="34"/>
        <v>#VALUE!</v>
      </c>
      <c r="D301" s="83" t="e">
        <f t="shared" si="39"/>
        <v>#VALUE!</v>
      </c>
      <c r="E301" s="83" t="e">
        <f t="shared" si="35"/>
        <v>#VALUE!</v>
      </c>
      <c r="F301" s="83" t="e">
        <f t="shared" si="36"/>
        <v>#VALUE!</v>
      </c>
      <c r="G301" s="83" t="e">
        <f t="shared" si="37"/>
        <v>#VALUE!</v>
      </c>
      <c r="H301" s="83" t="e">
        <f>SUM($F$28:$F301)</f>
        <v>#VALUE!</v>
      </c>
      <c r="I301" s="418" t="e">
        <f t="shared" si="33"/>
        <v>#VALUE!</v>
      </c>
    </row>
    <row r="302" spans="1:9">
      <c r="A302" s="82" t="e">
        <f t="shared" si="38"/>
        <v>#VALUE!</v>
      </c>
      <c r="B302" s="79" t="e">
        <f t="shared" si="32"/>
        <v>#VALUE!</v>
      </c>
      <c r="C302" s="83" t="e">
        <f t="shared" si="34"/>
        <v>#VALUE!</v>
      </c>
      <c r="D302" s="83" t="e">
        <f t="shared" si="39"/>
        <v>#VALUE!</v>
      </c>
      <c r="E302" s="83" t="e">
        <f t="shared" si="35"/>
        <v>#VALUE!</v>
      </c>
      <c r="F302" s="83" t="e">
        <f t="shared" si="36"/>
        <v>#VALUE!</v>
      </c>
      <c r="G302" s="83" t="e">
        <f t="shared" si="37"/>
        <v>#VALUE!</v>
      </c>
      <c r="H302" s="83" t="e">
        <f>SUM($F$28:$F302)</f>
        <v>#VALUE!</v>
      </c>
      <c r="I302" s="418" t="e">
        <f t="shared" si="33"/>
        <v>#VALUE!</v>
      </c>
    </row>
    <row r="303" spans="1:9">
      <c r="A303" s="82" t="e">
        <f t="shared" si="38"/>
        <v>#VALUE!</v>
      </c>
      <c r="B303" s="79" t="e">
        <f t="shared" si="32"/>
        <v>#VALUE!</v>
      </c>
      <c r="C303" s="83" t="e">
        <f t="shared" si="34"/>
        <v>#VALUE!</v>
      </c>
      <c r="D303" s="83" t="e">
        <f t="shared" si="39"/>
        <v>#VALUE!</v>
      </c>
      <c r="E303" s="83" t="e">
        <f t="shared" si="35"/>
        <v>#VALUE!</v>
      </c>
      <c r="F303" s="83" t="e">
        <f t="shared" si="36"/>
        <v>#VALUE!</v>
      </c>
      <c r="G303" s="83" t="e">
        <f t="shared" si="37"/>
        <v>#VALUE!</v>
      </c>
      <c r="H303" s="83" t="e">
        <f>SUM($F$28:$F303)</f>
        <v>#VALUE!</v>
      </c>
      <c r="I303" s="418" t="e">
        <f t="shared" si="33"/>
        <v>#VALUE!</v>
      </c>
    </row>
    <row r="304" spans="1:9">
      <c r="A304" s="82" t="e">
        <f t="shared" si="38"/>
        <v>#VALUE!</v>
      </c>
      <c r="B304" s="79" t="e">
        <f t="shared" si="32"/>
        <v>#VALUE!</v>
      </c>
      <c r="C304" s="83" t="e">
        <f t="shared" si="34"/>
        <v>#VALUE!</v>
      </c>
      <c r="D304" s="83" t="e">
        <f t="shared" si="39"/>
        <v>#VALUE!</v>
      </c>
      <c r="E304" s="83" t="e">
        <f t="shared" si="35"/>
        <v>#VALUE!</v>
      </c>
      <c r="F304" s="83" t="e">
        <f t="shared" si="36"/>
        <v>#VALUE!</v>
      </c>
      <c r="G304" s="83" t="e">
        <f t="shared" si="37"/>
        <v>#VALUE!</v>
      </c>
      <c r="H304" s="83" t="e">
        <f>SUM($F$28:$F304)</f>
        <v>#VALUE!</v>
      </c>
      <c r="I304" s="418" t="e">
        <f t="shared" si="33"/>
        <v>#VALUE!</v>
      </c>
    </row>
    <row r="305" spans="1:9">
      <c r="A305" s="82" t="e">
        <f t="shared" si="38"/>
        <v>#VALUE!</v>
      </c>
      <c r="B305" s="79" t="e">
        <f t="shared" si="32"/>
        <v>#VALUE!</v>
      </c>
      <c r="C305" s="83" t="e">
        <f t="shared" si="34"/>
        <v>#VALUE!</v>
      </c>
      <c r="D305" s="83" t="e">
        <f t="shared" si="39"/>
        <v>#VALUE!</v>
      </c>
      <c r="E305" s="83" t="e">
        <f t="shared" si="35"/>
        <v>#VALUE!</v>
      </c>
      <c r="F305" s="83" t="e">
        <f t="shared" si="36"/>
        <v>#VALUE!</v>
      </c>
      <c r="G305" s="83" t="e">
        <f t="shared" si="37"/>
        <v>#VALUE!</v>
      </c>
      <c r="H305" s="83" t="e">
        <f>SUM($F$28:$F305)</f>
        <v>#VALUE!</v>
      </c>
      <c r="I305" s="418" t="e">
        <f t="shared" si="33"/>
        <v>#VALUE!</v>
      </c>
    </row>
    <row r="306" spans="1:9">
      <c r="A306" s="82" t="e">
        <f t="shared" si="38"/>
        <v>#VALUE!</v>
      </c>
      <c r="B306" s="79" t="e">
        <f t="shared" si="32"/>
        <v>#VALUE!</v>
      </c>
      <c r="C306" s="83" t="e">
        <f t="shared" si="34"/>
        <v>#VALUE!</v>
      </c>
      <c r="D306" s="83" t="e">
        <f t="shared" si="39"/>
        <v>#VALUE!</v>
      </c>
      <c r="E306" s="83" t="e">
        <f t="shared" si="35"/>
        <v>#VALUE!</v>
      </c>
      <c r="F306" s="83" t="e">
        <f t="shared" si="36"/>
        <v>#VALUE!</v>
      </c>
      <c r="G306" s="83" t="e">
        <f t="shared" si="37"/>
        <v>#VALUE!</v>
      </c>
      <c r="H306" s="83" t="e">
        <f>SUM($F$28:$F306)</f>
        <v>#VALUE!</v>
      </c>
      <c r="I306" s="418" t="e">
        <f t="shared" si="33"/>
        <v>#VALUE!</v>
      </c>
    </row>
    <row r="307" spans="1:9">
      <c r="A307" s="82" t="e">
        <f t="shared" si="38"/>
        <v>#VALUE!</v>
      </c>
      <c r="B307" s="79" t="e">
        <f t="shared" si="32"/>
        <v>#VALUE!</v>
      </c>
      <c r="C307" s="83" t="e">
        <f t="shared" si="34"/>
        <v>#VALUE!</v>
      </c>
      <c r="D307" s="83" t="e">
        <f t="shared" si="39"/>
        <v>#VALUE!</v>
      </c>
      <c r="E307" s="83" t="e">
        <f t="shared" si="35"/>
        <v>#VALUE!</v>
      </c>
      <c r="F307" s="83" t="e">
        <f t="shared" si="36"/>
        <v>#VALUE!</v>
      </c>
      <c r="G307" s="83" t="e">
        <f t="shared" si="37"/>
        <v>#VALUE!</v>
      </c>
      <c r="H307" s="83" t="e">
        <f>SUM($F$28:$F307)</f>
        <v>#VALUE!</v>
      </c>
      <c r="I307" s="418" t="e">
        <f t="shared" si="33"/>
        <v>#VALUE!</v>
      </c>
    </row>
    <row r="308" spans="1:9">
      <c r="A308" s="82" t="e">
        <f t="shared" si="38"/>
        <v>#VALUE!</v>
      </c>
      <c r="B308" s="79" t="e">
        <f t="shared" si="32"/>
        <v>#VALUE!</v>
      </c>
      <c r="C308" s="83" t="e">
        <f t="shared" si="34"/>
        <v>#VALUE!</v>
      </c>
      <c r="D308" s="83" t="e">
        <f t="shared" si="39"/>
        <v>#VALUE!</v>
      </c>
      <c r="E308" s="83" t="e">
        <f t="shared" si="35"/>
        <v>#VALUE!</v>
      </c>
      <c r="F308" s="83" t="e">
        <f t="shared" si="36"/>
        <v>#VALUE!</v>
      </c>
      <c r="G308" s="83" t="e">
        <f t="shared" si="37"/>
        <v>#VALUE!</v>
      </c>
      <c r="H308" s="83" t="e">
        <f>SUM($F$28:$F308)</f>
        <v>#VALUE!</v>
      </c>
      <c r="I308" s="418" t="e">
        <f t="shared" si="33"/>
        <v>#VALUE!</v>
      </c>
    </row>
    <row r="309" spans="1:9">
      <c r="A309" s="82" t="e">
        <f t="shared" si="38"/>
        <v>#VALUE!</v>
      </c>
      <c r="B309" s="79" t="e">
        <f t="shared" si="32"/>
        <v>#VALUE!</v>
      </c>
      <c r="C309" s="83" t="e">
        <f t="shared" si="34"/>
        <v>#VALUE!</v>
      </c>
      <c r="D309" s="83" t="e">
        <f t="shared" si="39"/>
        <v>#VALUE!</v>
      </c>
      <c r="E309" s="83" t="e">
        <f t="shared" si="35"/>
        <v>#VALUE!</v>
      </c>
      <c r="F309" s="83" t="e">
        <f t="shared" si="36"/>
        <v>#VALUE!</v>
      </c>
      <c r="G309" s="83" t="e">
        <f t="shared" si="37"/>
        <v>#VALUE!</v>
      </c>
      <c r="H309" s="83" t="e">
        <f>SUM($F$28:$F309)</f>
        <v>#VALUE!</v>
      </c>
      <c r="I309" s="418" t="e">
        <f t="shared" si="33"/>
        <v>#VALUE!</v>
      </c>
    </row>
    <row r="310" spans="1:9">
      <c r="A310" s="82" t="e">
        <f t="shared" si="38"/>
        <v>#VALUE!</v>
      </c>
      <c r="B310" s="79" t="e">
        <f t="shared" si="32"/>
        <v>#VALUE!</v>
      </c>
      <c r="C310" s="83" t="e">
        <f t="shared" si="34"/>
        <v>#VALUE!</v>
      </c>
      <c r="D310" s="83" t="e">
        <f t="shared" si="39"/>
        <v>#VALUE!</v>
      </c>
      <c r="E310" s="83" t="e">
        <f t="shared" si="35"/>
        <v>#VALUE!</v>
      </c>
      <c r="F310" s="83" t="e">
        <f t="shared" si="36"/>
        <v>#VALUE!</v>
      </c>
      <c r="G310" s="83" t="e">
        <f t="shared" si="37"/>
        <v>#VALUE!</v>
      </c>
      <c r="H310" s="83" t="e">
        <f>SUM($F$28:$F310)</f>
        <v>#VALUE!</v>
      </c>
      <c r="I310" s="418" t="e">
        <f t="shared" si="33"/>
        <v>#VALUE!</v>
      </c>
    </row>
    <row r="311" spans="1:9">
      <c r="A311" s="82" t="e">
        <f t="shared" si="38"/>
        <v>#VALUE!</v>
      </c>
      <c r="B311" s="79" t="e">
        <f t="shared" si="32"/>
        <v>#VALUE!</v>
      </c>
      <c r="C311" s="83" t="e">
        <f t="shared" si="34"/>
        <v>#VALUE!</v>
      </c>
      <c r="D311" s="83" t="e">
        <f t="shared" si="39"/>
        <v>#VALUE!</v>
      </c>
      <c r="E311" s="83" t="e">
        <f t="shared" si="35"/>
        <v>#VALUE!</v>
      </c>
      <c r="F311" s="83" t="e">
        <f t="shared" si="36"/>
        <v>#VALUE!</v>
      </c>
      <c r="G311" s="83" t="e">
        <f t="shared" si="37"/>
        <v>#VALUE!</v>
      </c>
      <c r="H311" s="83" t="e">
        <f>SUM($F$28:$F311)</f>
        <v>#VALUE!</v>
      </c>
      <c r="I311" s="418" t="e">
        <f t="shared" si="33"/>
        <v>#VALUE!</v>
      </c>
    </row>
    <row r="312" spans="1:9">
      <c r="A312" s="82" t="e">
        <f t="shared" si="38"/>
        <v>#VALUE!</v>
      </c>
      <c r="B312" s="79" t="e">
        <f t="shared" si="32"/>
        <v>#VALUE!</v>
      </c>
      <c r="C312" s="83" t="e">
        <f t="shared" si="34"/>
        <v>#VALUE!</v>
      </c>
      <c r="D312" s="83" t="e">
        <f t="shared" si="39"/>
        <v>#VALUE!</v>
      </c>
      <c r="E312" s="83" t="e">
        <f t="shared" si="35"/>
        <v>#VALUE!</v>
      </c>
      <c r="F312" s="83" t="e">
        <f t="shared" si="36"/>
        <v>#VALUE!</v>
      </c>
      <c r="G312" s="83" t="e">
        <f t="shared" si="37"/>
        <v>#VALUE!</v>
      </c>
      <c r="H312" s="83" t="e">
        <f>SUM($F$28:$F312)</f>
        <v>#VALUE!</v>
      </c>
      <c r="I312" s="418" t="e">
        <f t="shared" si="33"/>
        <v>#VALUE!</v>
      </c>
    </row>
    <row r="313" spans="1:9">
      <c r="A313" s="82" t="e">
        <f t="shared" si="38"/>
        <v>#VALUE!</v>
      </c>
      <c r="B313" s="79" t="e">
        <f t="shared" si="32"/>
        <v>#VALUE!</v>
      </c>
      <c r="C313" s="83" t="e">
        <f t="shared" si="34"/>
        <v>#VALUE!</v>
      </c>
      <c r="D313" s="83" t="e">
        <f t="shared" si="39"/>
        <v>#VALUE!</v>
      </c>
      <c r="E313" s="83" t="e">
        <f t="shared" si="35"/>
        <v>#VALUE!</v>
      </c>
      <c r="F313" s="83" t="e">
        <f t="shared" si="36"/>
        <v>#VALUE!</v>
      </c>
      <c r="G313" s="83" t="e">
        <f t="shared" si="37"/>
        <v>#VALUE!</v>
      </c>
      <c r="H313" s="83" t="e">
        <f>SUM($F$28:$F313)</f>
        <v>#VALUE!</v>
      </c>
      <c r="I313" s="418" t="e">
        <f t="shared" si="33"/>
        <v>#VALUE!</v>
      </c>
    </row>
    <row r="314" spans="1:9">
      <c r="A314" s="82" t="e">
        <f t="shared" si="38"/>
        <v>#VALUE!</v>
      </c>
      <c r="B314" s="79" t="e">
        <f t="shared" si="32"/>
        <v>#VALUE!</v>
      </c>
      <c r="C314" s="83" t="e">
        <f t="shared" si="34"/>
        <v>#VALUE!</v>
      </c>
      <c r="D314" s="83" t="e">
        <f t="shared" si="39"/>
        <v>#VALUE!</v>
      </c>
      <c r="E314" s="83" t="e">
        <f t="shared" si="35"/>
        <v>#VALUE!</v>
      </c>
      <c r="F314" s="83" t="e">
        <f t="shared" si="36"/>
        <v>#VALUE!</v>
      </c>
      <c r="G314" s="83" t="e">
        <f t="shared" si="37"/>
        <v>#VALUE!</v>
      </c>
      <c r="H314" s="83" t="e">
        <f>SUM($F$28:$F314)</f>
        <v>#VALUE!</v>
      </c>
      <c r="I314" s="418" t="e">
        <f t="shared" si="33"/>
        <v>#VALUE!</v>
      </c>
    </row>
    <row r="315" spans="1:9">
      <c r="A315" s="82" t="e">
        <f t="shared" si="38"/>
        <v>#VALUE!</v>
      </c>
      <c r="B315" s="79" t="e">
        <f t="shared" si="32"/>
        <v>#VALUE!</v>
      </c>
      <c r="C315" s="83" t="e">
        <f t="shared" si="34"/>
        <v>#VALUE!</v>
      </c>
      <c r="D315" s="83" t="e">
        <f t="shared" si="39"/>
        <v>#VALUE!</v>
      </c>
      <c r="E315" s="83" t="e">
        <f t="shared" si="35"/>
        <v>#VALUE!</v>
      </c>
      <c r="F315" s="83" t="e">
        <f t="shared" si="36"/>
        <v>#VALUE!</v>
      </c>
      <c r="G315" s="83" t="e">
        <f t="shared" si="37"/>
        <v>#VALUE!</v>
      </c>
      <c r="H315" s="83" t="e">
        <f>SUM($F$28:$F315)</f>
        <v>#VALUE!</v>
      </c>
      <c r="I315" s="418" t="e">
        <f t="shared" si="33"/>
        <v>#VALUE!</v>
      </c>
    </row>
    <row r="316" spans="1:9">
      <c r="A316" s="82" t="e">
        <f t="shared" si="38"/>
        <v>#VALUE!</v>
      </c>
      <c r="B316" s="79" t="e">
        <f t="shared" si="32"/>
        <v>#VALUE!</v>
      </c>
      <c r="C316" s="83" t="e">
        <f t="shared" si="34"/>
        <v>#VALUE!</v>
      </c>
      <c r="D316" s="83" t="e">
        <f t="shared" si="39"/>
        <v>#VALUE!</v>
      </c>
      <c r="E316" s="83" t="e">
        <f t="shared" si="35"/>
        <v>#VALUE!</v>
      </c>
      <c r="F316" s="83" t="e">
        <f t="shared" si="36"/>
        <v>#VALUE!</v>
      </c>
      <c r="G316" s="83" t="e">
        <f t="shared" si="37"/>
        <v>#VALUE!</v>
      </c>
      <c r="H316" s="83" t="e">
        <f>SUM($F$28:$F316)</f>
        <v>#VALUE!</v>
      </c>
      <c r="I316" s="418" t="e">
        <f t="shared" si="33"/>
        <v>#VALUE!</v>
      </c>
    </row>
    <row r="317" spans="1:9">
      <c r="A317" s="82" t="e">
        <f t="shared" si="38"/>
        <v>#VALUE!</v>
      </c>
      <c r="B317" s="79" t="e">
        <f t="shared" si="32"/>
        <v>#VALUE!</v>
      </c>
      <c r="C317" s="83" t="e">
        <f t="shared" si="34"/>
        <v>#VALUE!</v>
      </c>
      <c r="D317" s="83" t="e">
        <f t="shared" si="39"/>
        <v>#VALUE!</v>
      </c>
      <c r="E317" s="83" t="e">
        <f t="shared" si="35"/>
        <v>#VALUE!</v>
      </c>
      <c r="F317" s="83" t="e">
        <f t="shared" si="36"/>
        <v>#VALUE!</v>
      </c>
      <c r="G317" s="83" t="e">
        <f t="shared" si="37"/>
        <v>#VALUE!</v>
      </c>
      <c r="H317" s="83" t="e">
        <f>SUM($F$28:$F317)</f>
        <v>#VALUE!</v>
      </c>
      <c r="I317" s="418" t="e">
        <f t="shared" si="33"/>
        <v>#VALUE!</v>
      </c>
    </row>
    <row r="318" spans="1:9">
      <c r="A318" s="82" t="e">
        <f t="shared" si="38"/>
        <v>#VALUE!</v>
      </c>
      <c r="B318" s="79" t="e">
        <f t="shared" si="32"/>
        <v>#VALUE!</v>
      </c>
      <c r="C318" s="83" t="e">
        <f t="shared" si="34"/>
        <v>#VALUE!</v>
      </c>
      <c r="D318" s="83" t="e">
        <f t="shared" si="39"/>
        <v>#VALUE!</v>
      </c>
      <c r="E318" s="83" t="e">
        <f t="shared" si="35"/>
        <v>#VALUE!</v>
      </c>
      <c r="F318" s="83" t="e">
        <f t="shared" si="36"/>
        <v>#VALUE!</v>
      </c>
      <c r="G318" s="83" t="e">
        <f t="shared" si="37"/>
        <v>#VALUE!</v>
      </c>
      <c r="H318" s="83" t="e">
        <f>SUM($F$28:$F318)</f>
        <v>#VALUE!</v>
      </c>
      <c r="I318" s="418" t="e">
        <f t="shared" si="33"/>
        <v>#VALUE!</v>
      </c>
    </row>
    <row r="319" spans="1:9">
      <c r="A319" s="82" t="e">
        <f t="shared" si="38"/>
        <v>#VALUE!</v>
      </c>
      <c r="B319" s="79" t="e">
        <f t="shared" si="32"/>
        <v>#VALUE!</v>
      </c>
      <c r="C319" s="83" t="e">
        <f t="shared" si="34"/>
        <v>#VALUE!</v>
      </c>
      <c r="D319" s="83" t="e">
        <f t="shared" si="39"/>
        <v>#VALUE!</v>
      </c>
      <c r="E319" s="83" t="e">
        <f t="shared" si="35"/>
        <v>#VALUE!</v>
      </c>
      <c r="F319" s="83" t="e">
        <f t="shared" si="36"/>
        <v>#VALUE!</v>
      </c>
      <c r="G319" s="83" t="e">
        <f t="shared" si="37"/>
        <v>#VALUE!</v>
      </c>
      <c r="H319" s="83" t="e">
        <f>SUM($F$28:$F319)</f>
        <v>#VALUE!</v>
      </c>
      <c r="I319" s="418" t="e">
        <f t="shared" si="33"/>
        <v>#VALUE!</v>
      </c>
    </row>
    <row r="320" spans="1:9">
      <c r="A320" s="82" t="e">
        <f t="shared" si="38"/>
        <v>#VALUE!</v>
      </c>
      <c r="B320" s="79" t="e">
        <f t="shared" si="32"/>
        <v>#VALUE!</v>
      </c>
      <c r="C320" s="83" t="e">
        <f t="shared" si="34"/>
        <v>#VALUE!</v>
      </c>
      <c r="D320" s="83" t="e">
        <f t="shared" si="39"/>
        <v>#VALUE!</v>
      </c>
      <c r="E320" s="83" t="e">
        <f t="shared" si="35"/>
        <v>#VALUE!</v>
      </c>
      <c r="F320" s="83" t="e">
        <f t="shared" si="36"/>
        <v>#VALUE!</v>
      </c>
      <c r="G320" s="83" t="e">
        <f t="shared" si="37"/>
        <v>#VALUE!</v>
      </c>
      <c r="H320" s="83" t="e">
        <f>SUM($F$28:$F320)</f>
        <v>#VALUE!</v>
      </c>
      <c r="I320" s="418" t="e">
        <f t="shared" si="33"/>
        <v>#VALUE!</v>
      </c>
    </row>
    <row r="321" spans="1:9">
      <c r="A321" s="82" t="e">
        <f t="shared" si="38"/>
        <v>#VALUE!</v>
      </c>
      <c r="B321" s="79" t="e">
        <f t="shared" si="32"/>
        <v>#VALUE!</v>
      </c>
      <c r="C321" s="83" t="e">
        <f t="shared" si="34"/>
        <v>#VALUE!</v>
      </c>
      <c r="D321" s="83" t="e">
        <f t="shared" si="39"/>
        <v>#VALUE!</v>
      </c>
      <c r="E321" s="83" t="e">
        <f t="shared" si="35"/>
        <v>#VALUE!</v>
      </c>
      <c r="F321" s="83" t="e">
        <f t="shared" si="36"/>
        <v>#VALUE!</v>
      </c>
      <c r="G321" s="83" t="e">
        <f t="shared" si="37"/>
        <v>#VALUE!</v>
      </c>
      <c r="H321" s="83" t="e">
        <f>SUM($F$28:$F321)</f>
        <v>#VALUE!</v>
      </c>
      <c r="I321" s="418" t="e">
        <f t="shared" si="33"/>
        <v>#VALUE!</v>
      </c>
    </row>
    <row r="322" spans="1:9">
      <c r="A322" s="82" t="e">
        <f t="shared" si="38"/>
        <v>#VALUE!</v>
      </c>
      <c r="B322" s="79" t="e">
        <f t="shared" si="32"/>
        <v>#VALUE!</v>
      </c>
      <c r="C322" s="83" t="e">
        <f t="shared" si="34"/>
        <v>#VALUE!</v>
      </c>
      <c r="D322" s="83" t="e">
        <f t="shared" si="39"/>
        <v>#VALUE!</v>
      </c>
      <c r="E322" s="83" t="e">
        <f t="shared" si="35"/>
        <v>#VALUE!</v>
      </c>
      <c r="F322" s="83" t="e">
        <f t="shared" si="36"/>
        <v>#VALUE!</v>
      </c>
      <c r="G322" s="83" t="e">
        <f t="shared" si="37"/>
        <v>#VALUE!</v>
      </c>
      <c r="H322" s="83" t="e">
        <f>SUM($F$28:$F322)</f>
        <v>#VALUE!</v>
      </c>
      <c r="I322" s="418" t="e">
        <f t="shared" si="33"/>
        <v>#VALUE!</v>
      </c>
    </row>
    <row r="323" spans="1:9">
      <c r="A323" s="82" t="e">
        <f t="shared" si="38"/>
        <v>#VALUE!</v>
      </c>
      <c r="B323" s="79" t="e">
        <f t="shared" si="32"/>
        <v>#VALUE!</v>
      </c>
      <c r="C323" s="83" t="e">
        <f t="shared" si="34"/>
        <v>#VALUE!</v>
      </c>
      <c r="D323" s="83" t="e">
        <f t="shared" si="39"/>
        <v>#VALUE!</v>
      </c>
      <c r="E323" s="83" t="e">
        <f t="shared" si="35"/>
        <v>#VALUE!</v>
      </c>
      <c r="F323" s="83" t="e">
        <f t="shared" si="36"/>
        <v>#VALUE!</v>
      </c>
      <c r="G323" s="83" t="e">
        <f t="shared" si="37"/>
        <v>#VALUE!</v>
      </c>
      <c r="H323" s="83" t="e">
        <f>SUM($F$28:$F323)</f>
        <v>#VALUE!</v>
      </c>
      <c r="I323" s="418" t="e">
        <f t="shared" si="33"/>
        <v>#VALUE!</v>
      </c>
    </row>
    <row r="324" spans="1:9">
      <c r="A324" s="82" t="e">
        <f t="shared" si="38"/>
        <v>#VALUE!</v>
      </c>
      <c r="B324" s="79" t="e">
        <f t="shared" si="32"/>
        <v>#VALUE!</v>
      </c>
      <c r="C324" s="83" t="e">
        <f t="shared" si="34"/>
        <v>#VALUE!</v>
      </c>
      <c r="D324" s="83" t="e">
        <f t="shared" si="39"/>
        <v>#VALUE!</v>
      </c>
      <c r="E324" s="83" t="e">
        <f t="shared" si="35"/>
        <v>#VALUE!</v>
      </c>
      <c r="F324" s="83" t="e">
        <f t="shared" si="36"/>
        <v>#VALUE!</v>
      </c>
      <c r="G324" s="83" t="e">
        <f t="shared" si="37"/>
        <v>#VALUE!</v>
      </c>
      <c r="H324" s="83" t="e">
        <f>SUM($F$28:$F324)</f>
        <v>#VALUE!</v>
      </c>
      <c r="I324" s="418" t="e">
        <f t="shared" si="33"/>
        <v>#VALUE!</v>
      </c>
    </row>
    <row r="325" spans="1:9">
      <c r="A325" s="82" t="e">
        <f t="shared" si="38"/>
        <v>#VALUE!</v>
      </c>
      <c r="B325" s="79" t="e">
        <f t="shared" si="32"/>
        <v>#VALUE!</v>
      </c>
      <c r="C325" s="83" t="e">
        <f t="shared" si="34"/>
        <v>#VALUE!</v>
      </c>
      <c r="D325" s="83" t="e">
        <f t="shared" si="39"/>
        <v>#VALUE!</v>
      </c>
      <c r="E325" s="83" t="e">
        <f t="shared" si="35"/>
        <v>#VALUE!</v>
      </c>
      <c r="F325" s="83" t="e">
        <f t="shared" si="36"/>
        <v>#VALUE!</v>
      </c>
      <c r="G325" s="83" t="e">
        <f t="shared" si="37"/>
        <v>#VALUE!</v>
      </c>
      <c r="H325" s="83" t="e">
        <f>SUM($F$28:$F325)</f>
        <v>#VALUE!</v>
      </c>
      <c r="I325" s="418" t="e">
        <f t="shared" si="33"/>
        <v>#VALUE!</v>
      </c>
    </row>
    <row r="326" spans="1:9">
      <c r="A326" s="82" t="e">
        <f t="shared" si="38"/>
        <v>#VALUE!</v>
      </c>
      <c r="B326" s="79" t="e">
        <f t="shared" si="32"/>
        <v>#VALUE!</v>
      </c>
      <c r="C326" s="83" t="e">
        <f t="shared" si="34"/>
        <v>#VALUE!</v>
      </c>
      <c r="D326" s="83" t="e">
        <f t="shared" si="39"/>
        <v>#VALUE!</v>
      </c>
      <c r="E326" s="83" t="e">
        <f t="shared" si="35"/>
        <v>#VALUE!</v>
      </c>
      <c r="F326" s="83" t="e">
        <f t="shared" si="36"/>
        <v>#VALUE!</v>
      </c>
      <c r="G326" s="83" t="e">
        <f t="shared" si="37"/>
        <v>#VALUE!</v>
      </c>
      <c r="H326" s="83" t="e">
        <f>SUM($F$28:$F326)</f>
        <v>#VALUE!</v>
      </c>
      <c r="I326" s="418" t="e">
        <f t="shared" si="33"/>
        <v>#VALUE!</v>
      </c>
    </row>
    <row r="327" spans="1:9">
      <c r="A327" s="82" t="e">
        <f t="shared" si="38"/>
        <v>#VALUE!</v>
      </c>
      <c r="B327" s="79" t="e">
        <f t="shared" si="32"/>
        <v>#VALUE!</v>
      </c>
      <c r="C327" s="83" t="e">
        <f t="shared" si="34"/>
        <v>#VALUE!</v>
      </c>
      <c r="D327" s="83" t="e">
        <f t="shared" si="39"/>
        <v>#VALUE!</v>
      </c>
      <c r="E327" s="83" t="e">
        <f t="shared" si="35"/>
        <v>#VALUE!</v>
      </c>
      <c r="F327" s="83" t="e">
        <f t="shared" si="36"/>
        <v>#VALUE!</v>
      </c>
      <c r="G327" s="83" t="e">
        <f t="shared" si="37"/>
        <v>#VALUE!</v>
      </c>
      <c r="H327" s="83" t="e">
        <f>SUM($F$28:$F327)</f>
        <v>#VALUE!</v>
      </c>
      <c r="I327" s="418" t="e">
        <f t="shared" si="33"/>
        <v>#VALUE!</v>
      </c>
    </row>
    <row r="328" spans="1:9">
      <c r="A328" s="82" t="e">
        <f t="shared" si="38"/>
        <v>#VALUE!</v>
      </c>
      <c r="B328" s="79" t="e">
        <f t="shared" si="32"/>
        <v>#VALUE!</v>
      </c>
      <c r="C328" s="83" t="e">
        <f t="shared" si="34"/>
        <v>#VALUE!</v>
      </c>
      <c r="D328" s="83" t="e">
        <f t="shared" si="39"/>
        <v>#VALUE!</v>
      </c>
      <c r="E328" s="83" t="e">
        <f t="shared" si="35"/>
        <v>#VALUE!</v>
      </c>
      <c r="F328" s="83" t="e">
        <f t="shared" si="36"/>
        <v>#VALUE!</v>
      </c>
      <c r="G328" s="83" t="e">
        <f t="shared" si="37"/>
        <v>#VALUE!</v>
      </c>
      <c r="H328" s="83" t="e">
        <f>SUM($F$28:$F328)</f>
        <v>#VALUE!</v>
      </c>
      <c r="I328" s="418" t="e">
        <f t="shared" si="33"/>
        <v>#VALUE!</v>
      </c>
    </row>
    <row r="329" spans="1:9">
      <c r="A329" s="82" t="e">
        <f t="shared" si="38"/>
        <v>#VALUE!</v>
      </c>
      <c r="B329" s="79" t="e">
        <f t="shared" si="32"/>
        <v>#VALUE!</v>
      </c>
      <c r="C329" s="83" t="e">
        <f t="shared" si="34"/>
        <v>#VALUE!</v>
      </c>
      <c r="D329" s="83" t="e">
        <f t="shared" si="39"/>
        <v>#VALUE!</v>
      </c>
      <c r="E329" s="83" t="e">
        <f t="shared" si="35"/>
        <v>#VALUE!</v>
      </c>
      <c r="F329" s="83" t="e">
        <f t="shared" si="36"/>
        <v>#VALUE!</v>
      </c>
      <c r="G329" s="83" t="e">
        <f t="shared" si="37"/>
        <v>#VALUE!</v>
      </c>
      <c r="H329" s="83" t="e">
        <f>SUM($F$28:$F329)</f>
        <v>#VALUE!</v>
      </c>
      <c r="I329" s="418" t="e">
        <f t="shared" si="33"/>
        <v>#VALUE!</v>
      </c>
    </row>
    <row r="330" spans="1:9">
      <c r="A330" s="82" t="e">
        <f t="shared" si="38"/>
        <v>#VALUE!</v>
      </c>
      <c r="B330" s="79" t="e">
        <f t="shared" si="32"/>
        <v>#VALUE!</v>
      </c>
      <c r="C330" s="83" t="e">
        <f t="shared" si="34"/>
        <v>#VALUE!</v>
      </c>
      <c r="D330" s="83" t="e">
        <f t="shared" si="39"/>
        <v>#VALUE!</v>
      </c>
      <c r="E330" s="83" t="e">
        <f t="shared" si="35"/>
        <v>#VALUE!</v>
      </c>
      <c r="F330" s="83" t="e">
        <f t="shared" si="36"/>
        <v>#VALUE!</v>
      </c>
      <c r="G330" s="83" t="e">
        <f t="shared" si="37"/>
        <v>#VALUE!</v>
      </c>
      <c r="H330" s="83" t="e">
        <f>SUM($F$28:$F330)</f>
        <v>#VALUE!</v>
      </c>
      <c r="I330" s="418" t="e">
        <f t="shared" si="33"/>
        <v>#VALUE!</v>
      </c>
    </row>
    <row r="331" spans="1:9">
      <c r="A331" s="82" t="e">
        <f t="shared" si="38"/>
        <v>#VALUE!</v>
      </c>
      <c r="B331" s="79" t="e">
        <f t="shared" si="32"/>
        <v>#VALUE!</v>
      </c>
      <c r="C331" s="83" t="e">
        <f t="shared" si="34"/>
        <v>#VALUE!</v>
      </c>
      <c r="D331" s="83" t="e">
        <f t="shared" si="39"/>
        <v>#VALUE!</v>
      </c>
      <c r="E331" s="83" t="e">
        <f t="shared" si="35"/>
        <v>#VALUE!</v>
      </c>
      <c r="F331" s="83" t="e">
        <f t="shared" si="36"/>
        <v>#VALUE!</v>
      </c>
      <c r="G331" s="83" t="e">
        <f t="shared" si="37"/>
        <v>#VALUE!</v>
      </c>
      <c r="H331" s="83" t="e">
        <f>SUM($F$28:$F331)</f>
        <v>#VALUE!</v>
      </c>
      <c r="I331" s="418" t="e">
        <f t="shared" si="33"/>
        <v>#VALUE!</v>
      </c>
    </row>
    <row r="332" spans="1:9">
      <c r="A332" s="82" t="e">
        <f t="shared" si="38"/>
        <v>#VALUE!</v>
      </c>
      <c r="B332" s="79" t="e">
        <f t="shared" si="32"/>
        <v>#VALUE!</v>
      </c>
      <c r="C332" s="83" t="e">
        <f t="shared" si="34"/>
        <v>#VALUE!</v>
      </c>
      <c r="D332" s="83" t="e">
        <f t="shared" si="39"/>
        <v>#VALUE!</v>
      </c>
      <c r="E332" s="83" t="e">
        <f t="shared" si="35"/>
        <v>#VALUE!</v>
      </c>
      <c r="F332" s="83" t="e">
        <f t="shared" si="36"/>
        <v>#VALUE!</v>
      </c>
      <c r="G332" s="83" t="e">
        <f t="shared" si="37"/>
        <v>#VALUE!</v>
      </c>
      <c r="H332" s="83" t="e">
        <f>SUM($F$28:$F332)</f>
        <v>#VALUE!</v>
      </c>
      <c r="I332" s="418" t="e">
        <f t="shared" si="33"/>
        <v>#VALUE!</v>
      </c>
    </row>
    <row r="333" spans="1:9">
      <c r="A333" s="82" t="e">
        <f t="shared" si="38"/>
        <v>#VALUE!</v>
      </c>
      <c r="B333" s="79" t="e">
        <f t="shared" si="32"/>
        <v>#VALUE!</v>
      </c>
      <c r="C333" s="83" t="e">
        <f t="shared" si="34"/>
        <v>#VALUE!</v>
      </c>
      <c r="D333" s="83" t="e">
        <f t="shared" si="39"/>
        <v>#VALUE!</v>
      </c>
      <c r="E333" s="83" t="e">
        <f t="shared" si="35"/>
        <v>#VALUE!</v>
      </c>
      <c r="F333" s="83" t="e">
        <f t="shared" si="36"/>
        <v>#VALUE!</v>
      </c>
      <c r="G333" s="83" t="e">
        <f t="shared" si="37"/>
        <v>#VALUE!</v>
      </c>
      <c r="H333" s="83" t="e">
        <f>SUM($F$28:$F333)</f>
        <v>#VALUE!</v>
      </c>
      <c r="I333" s="418" t="e">
        <f t="shared" si="33"/>
        <v>#VALUE!</v>
      </c>
    </row>
    <row r="334" spans="1:9">
      <c r="A334" s="82" t="e">
        <f t="shared" si="38"/>
        <v>#VALUE!</v>
      </c>
      <c r="B334" s="79" t="e">
        <f t="shared" si="32"/>
        <v>#VALUE!</v>
      </c>
      <c r="C334" s="83" t="e">
        <f t="shared" si="34"/>
        <v>#VALUE!</v>
      </c>
      <c r="D334" s="83" t="e">
        <f t="shared" si="39"/>
        <v>#VALUE!</v>
      </c>
      <c r="E334" s="83" t="e">
        <f t="shared" si="35"/>
        <v>#VALUE!</v>
      </c>
      <c r="F334" s="83" t="e">
        <f t="shared" si="36"/>
        <v>#VALUE!</v>
      </c>
      <c r="G334" s="83" t="e">
        <f t="shared" si="37"/>
        <v>#VALUE!</v>
      </c>
      <c r="H334" s="83" t="e">
        <f>SUM($F$28:$F334)</f>
        <v>#VALUE!</v>
      </c>
      <c r="I334" s="418" t="e">
        <f t="shared" si="33"/>
        <v>#VALUE!</v>
      </c>
    </row>
    <row r="335" spans="1:9">
      <c r="A335" s="82" t="e">
        <f t="shared" si="38"/>
        <v>#VALUE!</v>
      </c>
      <c r="B335" s="79" t="e">
        <f t="shared" si="32"/>
        <v>#VALUE!</v>
      </c>
      <c r="C335" s="83" t="e">
        <f t="shared" si="34"/>
        <v>#VALUE!</v>
      </c>
      <c r="D335" s="83" t="e">
        <f t="shared" si="39"/>
        <v>#VALUE!</v>
      </c>
      <c r="E335" s="83" t="e">
        <f t="shared" si="35"/>
        <v>#VALUE!</v>
      </c>
      <c r="F335" s="83" t="e">
        <f t="shared" si="36"/>
        <v>#VALUE!</v>
      </c>
      <c r="G335" s="83" t="e">
        <f t="shared" si="37"/>
        <v>#VALUE!</v>
      </c>
      <c r="H335" s="83" t="e">
        <f>SUM($F$28:$F335)</f>
        <v>#VALUE!</v>
      </c>
      <c r="I335" s="418" t="e">
        <f t="shared" si="33"/>
        <v>#VALUE!</v>
      </c>
    </row>
    <row r="336" spans="1:9">
      <c r="A336" s="82" t="e">
        <f t="shared" si="38"/>
        <v>#VALUE!</v>
      </c>
      <c r="B336" s="79" t="e">
        <f t="shared" si="32"/>
        <v>#VALUE!</v>
      </c>
      <c r="C336" s="83" t="e">
        <f t="shared" si="34"/>
        <v>#VALUE!</v>
      </c>
      <c r="D336" s="83" t="e">
        <f t="shared" si="39"/>
        <v>#VALUE!</v>
      </c>
      <c r="E336" s="83" t="e">
        <f t="shared" si="35"/>
        <v>#VALUE!</v>
      </c>
      <c r="F336" s="83" t="e">
        <f t="shared" si="36"/>
        <v>#VALUE!</v>
      </c>
      <c r="G336" s="83" t="e">
        <f t="shared" si="37"/>
        <v>#VALUE!</v>
      </c>
      <c r="H336" s="83" t="e">
        <f>SUM($F$28:$F336)</f>
        <v>#VALUE!</v>
      </c>
      <c r="I336" s="418" t="e">
        <f t="shared" si="33"/>
        <v>#VALUE!</v>
      </c>
    </row>
    <row r="337" spans="1:9">
      <c r="A337" s="82" t="e">
        <f t="shared" si="38"/>
        <v>#VALUE!</v>
      </c>
      <c r="B337" s="79" t="e">
        <f t="shared" si="32"/>
        <v>#VALUE!</v>
      </c>
      <c r="C337" s="83" t="e">
        <f t="shared" si="34"/>
        <v>#VALUE!</v>
      </c>
      <c r="D337" s="83" t="e">
        <f t="shared" si="39"/>
        <v>#VALUE!</v>
      </c>
      <c r="E337" s="83" t="e">
        <f t="shared" si="35"/>
        <v>#VALUE!</v>
      </c>
      <c r="F337" s="83" t="e">
        <f t="shared" si="36"/>
        <v>#VALUE!</v>
      </c>
      <c r="G337" s="83" t="e">
        <f t="shared" si="37"/>
        <v>#VALUE!</v>
      </c>
      <c r="H337" s="83" t="e">
        <f>SUM($F$28:$F337)</f>
        <v>#VALUE!</v>
      </c>
      <c r="I337" s="418" t="e">
        <f t="shared" si="33"/>
        <v>#VALUE!</v>
      </c>
    </row>
    <row r="338" spans="1:9">
      <c r="A338" s="82" t="e">
        <f t="shared" si="38"/>
        <v>#VALUE!</v>
      </c>
      <c r="B338" s="79" t="e">
        <f t="shared" si="32"/>
        <v>#VALUE!</v>
      </c>
      <c r="C338" s="83" t="e">
        <f t="shared" si="34"/>
        <v>#VALUE!</v>
      </c>
      <c r="D338" s="83" t="e">
        <f t="shared" si="39"/>
        <v>#VALUE!</v>
      </c>
      <c r="E338" s="83" t="e">
        <f t="shared" si="35"/>
        <v>#VALUE!</v>
      </c>
      <c r="F338" s="83" t="e">
        <f t="shared" si="36"/>
        <v>#VALUE!</v>
      </c>
      <c r="G338" s="83" t="e">
        <f t="shared" si="37"/>
        <v>#VALUE!</v>
      </c>
      <c r="H338" s="83" t="e">
        <f>SUM($F$28:$F338)</f>
        <v>#VALUE!</v>
      </c>
      <c r="I338" s="418" t="e">
        <f t="shared" si="33"/>
        <v>#VALUE!</v>
      </c>
    </row>
    <row r="339" spans="1:9">
      <c r="A339" s="82" t="e">
        <f t="shared" si="38"/>
        <v>#VALUE!</v>
      </c>
      <c r="B339" s="79" t="e">
        <f t="shared" si="32"/>
        <v>#VALUE!</v>
      </c>
      <c r="C339" s="83" t="e">
        <f t="shared" si="34"/>
        <v>#VALUE!</v>
      </c>
      <c r="D339" s="83" t="e">
        <f t="shared" si="39"/>
        <v>#VALUE!</v>
      </c>
      <c r="E339" s="83" t="e">
        <f t="shared" si="35"/>
        <v>#VALUE!</v>
      </c>
      <c r="F339" s="83" t="e">
        <f t="shared" si="36"/>
        <v>#VALUE!</v>
      </c>
      <c r="G339" s="83" t="e">
        <f t="shared" si="37"/>
        <v>#VALUE!</v>
      </c>
      <c r="H339" s="83" t="e">
        <f>SUM($F$28:$F339)</f>
        <v>#VALUE!</v>
      </c>
      <c r="I339" s="418" t="e">
        <f t="shared" si="33"/>
        <v>#VALUE!</v>
      </c>
    </row>
    <row r="340" spans="1:9">
      <c r="A340" s="82" t="e">
        <f t="shared" si="38"/>
        <v>#VALUE!</v>
      </c>
      <c r="B340" s="79" t="e">
        <f t="shared" si="32"/>
        <v>#VALUE!</v>
      </c>
      <c r="C340" s="83" t="e">
        <f t="shared" si="34"/>
        <v>#VALUE!</v>
      </c>
      <c r="D340" s="83" t="e">
        <f t="shared" ref="D340:D349" si="40">IF(Nbre_Pmt&lt;&gt;"",Pmt_Mensuel_Programmé,"")</f>
        <v>#VALUE!</v>
      </c>
      <c r="E340" s="83" t="e">
        <f t="shared" si="35"/>
        <v>#VALUE!</v>
      </c>
      <c r="F340" s="83" t="e">
        <f t="shared" si="36"/>
        <v>#VALUE!</v>
      </c>
      <c r="G340" s="83" t="e">
        <f t="shared" si="37"/>
        <v>#VALUE!</v>
      </c>
      <c r="H340" s="83" t="e">
        <f>SUM($F$28:$F340)</f>
        <v>#VALUE!</v>
      </c>
      <c r="I340" s="418" t="e">
        <f t="shared" si="33"/>
        <v>#VALUE!</v>
      </c>
    </row>
    <row r="341" spans="1:9">
      <c r="A341" s="82" t="e">
        <f t="shared" si="38"/>
        <v>#VALUE!</v>
      </c>
      <c r="B341" s="79" t="e">
        <f t="shared" si="32"/>
        <v>#VALUE!</v>
      </c>
      <c r="C341" s="83" t="e">
        <f t="shared" si="34"/>
        <v>#VALUE!</v>
      </c>
      <c r="D341" s="83" t="e">
        <f t="shared" si="40"/>
        <v>#VALUE!</v>
      </c>
      <c r="E341" s="83" t="e">
        <f t="shared" si="35"/>
        <v>#VALUE!</v>
      </c>
      <c r="F341" s="83" t="e">
        <f t="shared" si="36"/>
        <v>#VALUE!</v>
      </c>
      <c r="G341" s="83" t="e">
        <f t="shared" si="37"/>
        <v>#VALUE!</v>
      </c>
      <c r="H341" s="83" t="e">
        <f>SUM($F$28:$F341)</f>
        <v>#VALUE!</v>
      </c>
      <c r="I341" s="418" t="e">
        <f t="shared" si="33"/>
        <v>#VALUE!</v>
      </c>
    </row>
    <row r="342" spans="1:9">
      <c r="A342" s="82" t="e">
        <f t="shared" si="38"/>
        <v>#VALUE!</v>
      </c>
      <c r="B342" s="79" t="e">
        <f t="shared" si="32"/>
        <v>#VALUE!</v>
      </c>
      <c r="C342" s="83" t="e">
        <f t="shared" si="34"/>
        <v>#VALUE!</v>
      </c>
      <c r="D342" s="83" t="e">
        <f t="shared" si="40"/>
        <v>#VALUE!</v>
      </c>
      <c r="E342" s="83" t="e">
        <f t="shared" si="35"/>
        <v>#VALUE!</v>
      </c>
      <c r="F342" s="83" t="e">
        <f t="shared" si="36"/>
        <v>#VALUE!</v>
      </c>
      <c r="G342" s="83" t="e">
        <f t="shared" si="37"/>
        <v>#VALUE!</v>
      </c>
      <c r="H342" s="83" t="e">
        <f>SUM($F$28:$F342)</f>
        <v>#VALUE!</v>
      </c>
      <c r="I342" s="418" t="e">
        <f t="shared" si="33"/>
        <v>#VALUE!</v>
      </c>
    </row>
    <row r="343" spans="1:9">
      <c r="A343" s="82" t="e">
        <f t="shared" si="38"/>
        <v>#VALUE!</v>
      </c>
      <c r="B343" s="79" t="e">
        <f t="shared" si="32"/>
        <v>#VALUE!</v>
      </c>
      <c r="C343" s="83" t="e">
        <f t="shared" si="34"/>
        <v>#VALUE!</v>
      </c>
      <c r="D343" s="83" t="e">
        <f t="shared" si="40"/>
        <v>#VALUE!</v>
      </c>
      <c r="E343" s="83" t="e">
        <f t="shared" si="35"/>
        <v>#VALUE!</v>
      </c>
      <c r="F343" s="83" t="e">
        <f t="shared" si="36"/>
        <v>#VALUE!</v>
      </c>
      <c r="G343" s="83" t="e">
        <f t="shared" si="37"/>
        <v>#VALUE!</v>
      </c>
      <c r="H343" s="83" t="e">
        <f>SUM($F$28:$F343)</f>
        <v>#VALUE!</v>
      </c>
      <c r="I343" s="418" t="e">
        <f t="shared" si="33"/>
        <v>#VALUE!</v>
      </c>
    </row>
    <row r="344" spans="1:9">
      <c r="A344" s="82" t="e">
        <f t="shared" si="38"/>
        <v>#VALUE!</v>
      </c>
      <c r="B344" s="79" t="e">
        <f t="shared" si="32"/>
        <v>#VALUE!</v>
      </c>
      <c r="C344" s="83" t="e">
        <f t="shared" si="34"/>
        <v>#VALUE!</v>
      </c>
      <c r="D344" s="83" t="e">
        <f t="shared" si="40"/>
        <v>#VALUE!</v>
      </c>
      <c r="E344" s="83" t="e">
        <f t="shared" si="35"/>
        <v>#VALUE!</v>
      </c>
      <c r="F344" s="83" t="e">
        <f t="shared" si="36"/>
        <v>#VALUE!</v>
      </c>
      <c r="G344" s="83" t="e">
        <f t="shared" si="37"/>
        <v>#VALUE!</v>
      </c>
      <c r="H344" s="83" t="e">
        <f>SUM($F$28:$F344)</f>
        <v>#VALUE!</v>
      </c>
      <c r="I344" s="418" t="e">
        <f t="shared" si="33"/>
        <v>#VALUE!</v>
      </c>
    </row>
    <row r="345" spans="1:9">
      <c r="A345" s="82" t="e">
        <f t="shared" si="38"/>
        <v>#VALUE!</v>
      </c>
      <c r="B345" s="79" t="e">
        <f t="shared" si="32"/>
        <v>#VALUE!</v>
      </c>
      <c r="C345" s="83" t="e">
        <f t="shared" si="34"/>
        <v>#VALUE!</v>
      </c>
      <c r="D345" s="83" t="e">
        <f t="shared" si="40"/>
        <v>#VALUE!</v>
      </c>
      <c r="E345" s="83" t="e">
        <f t="shared" si="35"/>
        <v>#VALUE!</v>
      </c>
      <c r="F345" s="83" t="e">
        <f t="shared" si="36"/>
        <v>#VALUE!</v>
      </c>
      <c r="G345" s="83" t="e">
        <f t="shared" si="37"/>
        <v>#VALUE!</v>
      </c>
      <c r="H345" s="83" t="e">
        <f>SUM($F$28:$F345)</f>
        <v>#VALUE!</v>
      </c>
      <c r="I345" s="418" t="e">
        <f t="shared" si="33"/>
        <v>#VALUE!</v>
      </c>
    </row>
    <row r="346" spans="1:9">
      <c r="A346" s="82" t="e">
        <f t="shared" si="38"/>
        <v>#VALUE!</v>
      </c>
      <c r="B346" s="79" t="e">
        <f t="shared" si="32"/>
        <v>#VALUE!</v>
      </c>
      <c r="C346" s="83" t="e">
        <f t="shared" si="34"/>
        <v>#VALUE!</v>
      </c>
      <c r="D346" s="83" t="e">
        <f t="shared" si="40"/>
        <v>#VALUE!</v>
      </c>
      <c r="E346" s="83" t="e">
        <f t="shared" si="35"/>
        <v>#VALUE!</v>
      </c>
      <c r="F346" s="83" t="e">
        <f t="shared" si="36"/>
        <v>#VALUE!</v>
      </c>
      <c r="G346" s="83" t="e">
        <f t="shared" si="37"/>
        <v>#VALUE!</v>
      </c>
      <c r="H346" s="83" t="e">
        <f>SUM($F$28:$F346)</f>
        <v>#VALUE!</v>
      </c>
      <c r="I346" s="418" t="e">
        <f t="shared" si="33"/>
        <v>#VALUE!</v>
      </c>
    </row>
    <row r="347" spans="1:9">
      <c r="A347" s="82" t="e">
        <f t="shared" si="38"/>
        <v>#VALUE!</v>
      </c>
      <c r="B347" s="79" t="e">
        <f t="shared" si="32"/>
        <v>#VALUE!</v>
      </c>
      <c r="C347" s="83" t="e">
        <f t="shared" si="34"/>
        <v>#VALUE!</v>
      </c>
      <c r="D347" s="83" t="e">
        <f t="shared" si="40"/>
        <v>#VALUE!</v>
      </c>
      <c r="E347" s="83" t="e">
        <f t="shared" si="35"/>
        <v>#VALUE!</v>
      </c>
      <c r="F347" s="83" t="e">
        <f t="shared" si="36"/>
        <v>#VALUE!</v>
      </c>
      <c r="G347" s="83" t="e">
        <f t="shared" si="37"/>
        <v>#VALUE!</v>
      </c>
      <c r="H347" s="83" t="e">
        <f>SUM($F$28:$F347)</f>
        <v>#VALUE!</v>
      </c>
      <c r="I347" s="418" t="e">
        <f t="shared" si="33"/>
        <v>#VALUE!</v>
      </c>
    </row>
    <row r="348" spans="1:9">
      <c r="A348" s="82" t="e">
        <f t="shared" si="38"/>
        <v>#VALUE!</v>
      </c>
      <c r="B348" s="79" t="e">
        <f t="shared" ref="B348:B411" si="41">IF(Nbre_Pmt&lt;&gt;"",DATE(YEAR(Début_Prêt),MONTH(Début_Prêt)+(Nbre_Pmt)*12/Nbre_Pmt_Par_An,DAY(Début_Prêt)),"")</f>
        <v>#VALUE!</v>
      </c>
      <c r="C348" s="83" t="e">
        <f t="shared" si="34"/>
        <v>#VALUE!</v>
      </c>
      <c r="D348" s="83" t="e">
        <f t="shared" si="40"/>
        <v>#VALUE!</v>
      </c>
      <c r="E348" s="83" t="e">
        <f t="shared" si="35"/>
        <v>#VALUE!</v>
      </c>
      <c r="F348" s="83" t="e">
        <f t="shared" si="36"/>
        <v>#VALUE!</v>
      </c>
      <c r="G348" s="83" t="e">
        <f t="shared" si="37"/>
        <v>#VALUE!</v>
      </c>
      <c r="H348" s="83" t="e">
        <f>SUM($F$28:$F348)</f>
        <v>#VALUE!</v>
      </c>
      <c r="I348" s="418" t="e">
        <f t="shared" ref="I348:I411" si="42">IF(Nbre_Pmt&lt;&gt;"",YEAR(B348),"")</f>
        <v>#VALUE!</v>
      </c>
    </row>
    <row r="349" spans="1:9">
      <c r="A349" s="82" t="e">
        <f t="shared" si="38"/>
        <v>#VALUE!</v>
      </c>
      <c r="B349" s="79" t="e">
        <f t="shared" si="41"/>
        <v>#VALUE!</v>
      </c>
      <c r="C349" s="83" t="e">
        <f t="shared" ref="C349:C412" si="43">IF(A348=" "," ",IF(A348+1&gt;$D$11," ",G348))</f>
        <v>#VALUE!</v>
      </c>
      <c r="D349" s="83" t="e">
        <f t="shared" si="40"/>
        <v>#VALUE!</v>
      </c>
      <c r="E349" s="83" t="e">
        <f t="shared" ref="E349:E412" si="44">IF(A348=" "," ",IF(A348+1&gt;$D$11," ",D349-F349))</f>
        <v>#VALUE!</v>
      </c>
      <c r="F349" s="83" t="e">
        <f t="shared" ref="F349:F412" si="45">IF(A348=" "," ",IF(A348+1&gt;$D$11," ",C349*$D$12))</f>
        <v>#VALUE!</v>
      </c>
      <c r="G349" s="83" t="e">
        <f t="shared" ref="G349:G412" si="46">IF(A348=" "," ",IF(A348+1&gt;$D$11," ",C349-E349))</f>
        <v>#VALUE!</v>
      </c>
      <c r="H349" s="83" t="e">
        <f>SUM($F$28:$F349)</f>
        <v>#VALUE!</v>
      </c>
      <c r="I349" s="418" t="e">
        <f t="shared" si="42"/>
        <v>#VALUE!</v>
      </c>
    </row>
    <row r="350" spans="1:9">
      <c r="A350" s="82" t="e">
        <f t="shared" ref="A350:A413" si="47">IF(A349+1&gt;$D$11," ",A349+1)</f>
        <v>#VALUE!</v>
      </c>
      <c r="B350" s="79" t="e">
        <f t="shared" si="41"/>
        <v>#VALUE!</v>
      </c>
      <c r="C350" s="83" t="e">
        <f t="shared" si="43"/>
        <v>#VALUE!</v>
      </c>
      <c r="D350" s="83" t="e">
        <f t="shared" ref="D350:D413" si="48">IF(Nbre_Pmt&lt;&gt;"",Pmt_Mensuel_Programmé,"")</f>
        <v>#VALUE!</v>
      </c>
      <c r="E350" s="83" t="e">
        <f t="shared" si="44"/>
        <v>#VALUE!</v>
      </c>
      <c r="F350" s="83" t="e">
        <f t="shared" si="45"/>
        <v>#VALUE!</v>
      </c>
      <c r="G350" s="83" t="e">
        <f t="shared" si="46"/>
        <v>#VALUE!</v>
      </c>
      <c r="H350" s="83" t="e">
        <f>SUM($F$28:$F350)</f>
        <v>#VALUE!</v>
      </c>
      <c r="I350" s="418" t="e">
        <f t="shared" si="42"/>
        <v>#VALUE!</v>
      </c>
    </row>
    <row r="351" spans="1:9">
      <c r="A351" s="82" t="e">
        <f t="shared" si="47"/>
        <v>#VALUE!</v>
      </c>
      <c r="B351" s="79" t="e">
        <f t="shared" si="41"/>
        <v>#VALUE!</v>
      </c>
      <c r="C351" s="83" t="e">
        <f t="shared" si="43"/>
        <v>#VALUE!</v>
      </c>
      <c r="D351" s="83" t="e">
        <f t="shared" si="48"/>
        <v>#VALUE!</v>
      </c>
      <c r="E351" s="83" t="e">
        <f t="shared" si="44"/>
        <v>#VALUE!</v>
      </c>
      <c r="F351" s="83" t="e">
        <f t="shared" si="45"/>
        <v>#VALUE!</v>
      </c>
      <c r="G351" s="83" t="e">
        <f t="shared" si="46"/>
        <v>#VALUE!</v>
      </c>
      <c r="H351" s="83" t="e">
        <f>SUM($F$28:$F351)</f>
        <v>#VALUE!</v>
      </c>
      <c r="I351" s="418" t="e">
        <f t="shared" si="42"/>
        <v>#VALUE!</v>
      </c>
    </row>
    <row r="352" spans="1:9">
      <c r="A352" s="82" t="e">
        <f t="shared" si="47"/>
        <v>#VALUE!</v>
      </c>
      <c r="B352" s="79" t="e">
        <f t="shared" si="41"/>
        <v>#VALUE!</v>
      </c>
      <c r="C352" s="83" t="e">
        <f t="shared" si="43"/>
        <v>#VALUE!</v>
      </c>
      <c r="D352" s="83" t="e">
        <f t="shared" si="48"/>
        <v>#VALUE!</v>
      </c>
      <c r="E352" s="83" t="e">
        <f t="shared" si="44"/>
        <v>#VALUE!</v>
      </c>
      <c r="F352" s="83" t="e">
        <f t="shared" si="45"/>
        <v>#VALUE!</v>
      </c>
      <c r="G352" s="83" t="e">
        <f t="shared" si="46"/>
        <v>#VALUE!</v>
      </c>
      <c r="H352" s="83" t="e">
        <f>SUM($F$28:$F352)</f>
        <v>#VALUE!</v>
      </c>
      <c r="I352" s="418" t="e">
        <f t="shared" si="42"/>
        <v>#VALUE!</v>
      </c>
    </row>
    <row r="353" spans="1:9">
      <c r="A353" s="82" t="e">
        <f t="shared" si="47"/>
        <v>#VALUE!</v>
      </c>
      <c r="B353" s="79" t="e">
        <f t="shared" si="41"/>
        <v>#VALUE!</v>
      </c>
      <c r="C353" s="83" t="e">
        <f t="shared" si="43"/>
        <v>#VALUE!</v>
      </c>
      <c r="D353" s="83" t="e">
        <f t="shared" si="48"/>
        <v>#VALUE!</v>
      </c>
      <c r="E353" s="83" t="e">
        <f t="shared" si="44"/>
        <v>#VALUE!</v>
      </c>
      <c r="F353" s="83" t="e">
        <f t="shared" si="45"/>
        <v>#VALUE!</v>
      </c>
      <c r="G353" s="83" t="e">
        <f t="shared" si="46"/>
        <v>#VALUE!</v>
      </c>
      <c r="H353" s="83" t="e">
        <f>SUM($F$28:$F353)</f>
        <v>#VALUE!</v>
      </c>
      <c r="I353" s="418" t="e">
        <f t="shared" si="42"/>
        <v>#VALUE!</v>
      </c>
    </row>
    <row r="354" spans="1:9">
      <c r="A354" s="82" t="e">
        <f t="shared" si="47"/>
        <v>#VALUE!</v>
      </c>
      <c r="B354" s="79" t="e">
        <f t="shared" si="41"/>
        <v>#VALUE!</v>
      </c>
      <c r="C354" s="83" t="e">
        <f t="shared" si="43"/>
        <v>#VALUE!</v>
      </c>
      <c r="D354" s="83" t="e">
        <f t="shared" si="48"/>
        <v>#VALUE!</v>
      </c>
      <c r="E354" s="83" t="e">
        <f t="shared" si="44"/>
        <v>#VALUE!</v>
      </c>
      <c r="F354" s="83" t="e">
        <f t="shared" si="45"/>
        <v>#VALUE!</v>
      </c>
      <c r="G354" s="83" t="e">
        <f t="shared" si="46"/>
        <v>#VALUE!</v>
      </c>
      <c r="H354" s="83" t="e">
        <f>SUM($F$28:$F354)</f>
        <v>#VALUE!</v>
      </c>
      <c r="I354" s="418" t="e">
        <f t="shared" si="42"/>
        <v>#VALUE!</v>
      </c>
    </row>
    <row r="355" spans="1:9">
      <c r="A355" s="82" t="e">
        <f t="shared" si="47"/>
        <v>#VALUE!</v>
      </c>
      <c r="B355" s="79" t="e">
        <f t="shared" si="41"/>
        <v>#VALUE!</v>
      </c>
      <c r="C355" s="83" t="e">
        <f t="shared" si="43"/>
        <v>#VALUE!</v>
      </c>
      <c r="D355" s="83" t="e">
        <f t="shared" si="48"/>
        <v>#VALUE!</v>
      </c>
      <c r="E355" s="83" t="e">
        <f t="shared" si="44"/>
        <v>#VALUE!</v>
      </c>
      <c r="F355" s="83" t="e">
        <f t="shared" si="45"/>
        <v>#VALUE!</v>
      </c>
      <c r="G355" s="83" t="e">
        <f t="shared" si="46"/>
        <v>#VALUE!</v>
      </c>
      <c r="H355" s="83" t="e">
        <f>SUM($F$28:$F355)</f>
        <v>#VALUE!</v>
      </c>
      <c r="I355" s="418" t="e">
        <f t="shared" si="42"/>
        <v>#VALUE!</v>
      </c>
    </row>
    <row r="356" spans="1:9">
      <c r="A356" s="82" t="e">
        <f t="shared" si="47"/>
        <v>#VALUE!</v>
      </c>
      <c r="B356" s="79" t="e">
        <f t="shared" si="41"/>
        <v>#VALUE!</v>
      </c>
      <c r="C356" s="83" t="e">
        <f t="shared" si="43"/>
        <v>#VALUE!</v>
      </c>
      <c r="D356" s="83" t="e">
        <f t="shared" si="48"/>
        <v>#VALUE!</v>
      </c>
      <c r="E356" s="83" t="e">
        <f t="shared" si="44"/>
        <v>#VALUE!</v>
      </c>
      <c r="F356" s="83" t="e">
        <f t="shared" si="45"/>
        <v>#VALUE!</v>
      </c>
      <c r="G356" s="83" t="e">
        <f t="shared" si="46"/>
        <v>#VALUE!</v>
      </c>
      <c r="H356" s="83" t="e">
        <f>SUM($F$28:$F356)</f>
        <v>#VALUE!</v>
      </c>
      <c r="I356" s="418" t="e">
        <f t="shared" si="42"/>
        <v>#VALUE!</v>
      </c>
    </row>
    <row r="357" spans="1:9">
      <c r="A357" s="82" t="e">
        <f t="shared" si="47"/>
        <v>#VALUE!</v>
      </c>
      <c r="B357" s="79" t="e">
        <f t="shared" si="41"/>
        <v>#VALUE!</v>
      </c>
      <c r="C357" s="83" t="e">
        <f t="shared" si="43"/>
        <v>#VALUE!</v>
      </c>
      <c r="D357" s="83" t="e">
        <f t="shared" si="48"/>
        <v>#VALUE!</v>
      </c>
      <c r="E357" s="83" t="e">
        <f t="shared" si="44"/>
        <v>#VALUE!</v>
      </c>
      <c r="F357" s="83" t="e">
        <f t="shared" si="45"/>
        <v>#VALUE!</v>
      </c>
      <c r="G357" s="83" t="e">
        <f t="shared" si="46"/>
        <v>#VALUE!</v>
      </c>
      <c r="H357" s="83" t="e">
        <f>SUM($F$28:$F357)</f>
        <v>#VALUE!</v>
      </c>
      <c r="I357" s="418" t="e">
        <f t="shared" si="42"/>
        <v>#VALUE!</v>
      </c>
    </row>
    <row r="358" spans="1:9">
      <c r="A358" s="82" t="e">
        <f t="shared" si="47"/>
        <v>#VALUE!</v>
      </c>
      <c r="B358" s="79" t="e">
        <f t="shared" si="41"/>
        <v>#VALUE!</v>
      </c>
      <c r="C358" s="83" t="e">
        <f t="shared" si="43"/>
        <v>#VALUE!</v>
      </c>
      <c r="D358" s="83" t="e">
        <f t="shared" si="48"/>
        <v>#VALUE!</v>
      </c>
      <c r="E358" s="83" t="e">
        <f t="shared" si="44"/>
        <v>#VALUE!</v>
      </c>
      <c r="F358" s="83" t="e">
        <f t="shared" si="45"/>
        <v>#VALUE!</v>
      </c>
      <c r="G358" s="83" t="e">
        <f t="shared" si="46"/>
        <v>#VALUE!</v>
      </c>
      <c r="H358" s="83" t="e">
        <f>SUM($F$28:$F358)</f>
        <v>#VALUE!</v>
      </c>
      <c r="I358" s="418" t="e">
        <f t="shared" si="42"/>
        <v>#VALUE!</v>
      </c>
    </row>
    <row r="359" spans="1:9">
      <c r="A359" s="82" t="e">
        <f t="shared" si="47"/>
        <v>#VALUE!</v>
      </c>
      <c r="B359" s="79" t="e">
        <f t="shared" si="41"/>
        <v>#VALUE!</v>
      </c>
      <c r="C359" s="83" t="e">
        <f t="shared" si="43"/>
        <v>#VALUE!</v>
      </c>
      <c r="D359" s="83" t="e">
        <f t="shared" si="48"/>
        <v>#VALUE!</v>
      </c>
      <c r="E359" s="83" t="e">
        <f t="shared" si="44"/>
        <v>#VALUE!</v>
      </c>
      <c r="F359" s="83" t="e">
        <f t="shared" si="45"/>
        <v>#VALUE!</v>
      </c>
      <c r="G359" s="83" t="e">
        <f t="shared" si="46"/>
        <v>#VALUE!</v>
      </c>
      <c r="H359" s="83" t="e">
        <f>SUM($F$28:$F359)</f>
        <v>#VALUE!</v>
      </c>
      <c r="I359" s="418" t="e">
        <f t="shared" si="42"/>
        <v>#VALUE!</v>
      </c>
    </row>
    <row r="360" spans="1:9">
      <c r="A360" s="82" t="e">
        <f t="shared" si="47"/>
        <v>#VALUE!</v>
      </c>
      <c r="B360" s="79" t="e">
        <f t="shared" si="41"/>
        <v>#VALUE!</v>
      </c>
      <c r="C360" s="83" t="e">
        <f t="shared" si="43"/>
        <v>#VALUE!</v>
      </c>
      <c r="D360" s="83" t="e">
        <f t="shared" si="48"/>
        <v>#VALUE!</v>
      </c>
      <c r="E360" s="83" t="e">
        <f t="shared" si="44"/>
        <v>#VALUE!</v>
      </c>
      <c r="F360" s="83" t="e">
        <f t="shared" si="45"/>
        <v>#VALUE!</v>
      </c>
      <c r="G360" s="83" t="e">
        <f t="shared" si="46"/>
        <v>#VALUE!</v>
      </c>
      <c r="H360" s="83" t="e">
        <f>SUM($F$28:$F360)</f>
        <v>#VALUE!</v>
      </c>
      <c r="I360" s="418" t="e">
        <f t="shared" si="42"/>
        <v>#VALUE!</v>
      </c>
    </row>
    <row r="361" spans="1:9">
      <c r="A361" s="82" t="e">
        <f t="shared" si="47"/>
        <v>#VALUE!</v>
      </c>
      <c r="B361" s="79" t="e">
        <f t="shared" si="41"/>
        <v>#VALUE!</v>
      </c>
      <c r="C361" s="83" t="e">
        <f t="shared" si="43"/>
        <v>#VALUE!</v>
      </c>
      <c r="D361" s="83" t="e">
        <f t="shared" si="48"/>
        <v>#VALUE!</v>
      </c>
      <c r="E361" s="83" t="e">
        <f t="shared" si="44"/>
        <v>#VALUE!</v>
      </c>
      <c r="F361" s="83" t="e">
        <f t="shared" si="45"/>
        <v>#VALUE!</v>
      </c>
      <c r="G361" s="83" t="e">
        <f t="shared" si="46"/>
        <v>#VALUE!</v>
      </c>
      <c r="H361" s="83" t="e">
        <f>SUM($F$28:$F361)</f>
        <v>#VALUE!</v>
      </c>
      <c r="I361" s="418" t="e">
        <f t="shared" si="42"/>
        <v>#VALUE!</v>
      </c>
    </row>
    <row r="362" spans="1:9">
      <c r="A362" s="82" t="e">
        <f t="shared" si="47"/>
        <v>#VALUE!</v>
      </c>
      <c r="B362" s="79" t="e">
        <f t="shared" si="41"/>
        <v>#VALUE!</v>
      </c>
      <c r="C362" s="83" t="e">
        <f t="shared" si="43"/>
        <v>#VALUE!</v>
      </c>
      <c r="D362" s="83" t="e">
        <f t="shared" si="48"/>
        <v>#VALUE!</v>
      </c>
      <c r="E362" s="83" t="e">
        <f t="shared" si="44"/>
        <v>#VALUE!</v>
      </c>
      <c r="F362" s="83" t="e">
        <f t="shared" si="45"/>
        <v>#VALUE!</v>
      </c>
      <c r="G362" s="83" t="e">
        <f t="shared" si="46"/>
        <v>#VALUE!</v>
      </c>
      <c r="H362" s="83" t="e">
        <f>SUM($F$28:$F362)</f>
        <v>#VALUE!</v>
      </c>
      <c r="I362" s="418" t="e">
        <f t="shared" si="42"/>
        <v>#VALUE!</v>
      </c>
    </row>
    <row r="363" spans="1:9">
      <c r="A363" s="82" t="e">
        <f t="shared" si="47"/>
        <v>#VALUE!</v>
      </c>
      <c r="B363" s="79" t="e">
        <f t="shared" si="41"/>
        <v>#VALUE!</v>
      </c>
      <c r="C363" s="83" t="e">
        <f t="shared" si="43"/>
        <v>#VALUE!</v>
      </c>
      <c r="D363" s="83" t="e">
        <f t="shared" si="48"/>
        <v>#VALUE!</v>
      </c>
      <c r="E363" s="83" t="e">
        <f t="shared" si="44"/>
        <v>#VALUE!</v>
      </c>
      <c r="F363" s="83" t="e">
        <f t="shared" si="45"/>
        <v>#VALUE!</v>
      </c>
      <c r="G363" s="83" t="e">
        <f t="shared" si="46"/>
        <v>#VALUE!</v>
      </c>
      <c r="H363" s="83" t="e">
        <f>SUM($F$28:$F363)</f>
        <v>#VALUE!</v>
      </c>
      <c r="I363" s="418" t="e">
        <f t="shared" si="42"/>
        <v>#VALUE!</v>
      </c>
    </row>
    <row r="364" spans="1:9">
      <c r="A364" s="82" t="e">
        <f t="shared" si="47"/>
        <v>#VALUE!</v>
      </c>
      <c r="B364" s="79" t="e">
        <f t="shared" si="41"/>
        <v>#VALUE!</v>
      </c>
      <c r="C364" s="83" t="e">
        <f t="shared" si="43"/>
        <v>#VALUE!</v>
      </c>
      <c r="D364" s="83" t="e">
        <f t="shared" si="48"/>
        <v>#VALUE!</v>
      </c>
      <c r="E364" s="83" t="e">
        <f t="shared" si="44"/>
        <v>#VALUE!</v>
      </c>
      <c r="F364" s="83" t="e">
        <f t="shared" si="45"/>
        <v>#VALUE!</v>
      </c>
      <c r="G364" s="83" t="e">
        <f t="shared" si="46"/>
        <v>#VALUE!</v>
      </c>
      <c r="H364" s="83" t="e">
        <f>SUM($F$28:$F364)</f>
        <v>#VALUE!</v>
      </c>
      <c r="I364" s="418" t="e">
        <f t="shared" si="42"/>
        <v>#VALUE!</v>
      </c>
    </row>
    <row r="365" spans="1:9">
      <c r="A365" s="82" t="e">
        <f t="shared" si="47"/>
        <v>#VALUE!</v>
      </c>
      <c r="B365" s="79" t="e">
        <f t="shared" si="41"/>
        <v>#VALUE!</v>
      </c>
      <c r="C365" s="83" t="e">
        <f t="shared" si="43"/>
        <v>#VALUE!</v>
      </c>
      <c r="D365" s="83" t="e">
        <f t="shared" si="48"/>
        <v>#VALUE!</v>
      </c>
      <c r="E365" s="83" t="e">
        <f t="shared" si="44"/>
        <v>#VALUE!</v>
      </c>
      <c r="F365" s="83" t="e">
        <f t="shared" si="45"/>
        <v>#VALUE!</v>
      </c>
      <c r="G365" s="83" t="e">
        <f t="shared" si="46"/>
        <v>#VALUE!</v>
      </c>
      <c r="H365" s="83" t="e">
        <f>SUM($F$28:$F365)</f>
        <v>#VALUE!</v>
      </c>
      <c r="I365" s="418" t="e">
        <f t="shared" si="42"/>
        <v>#VALUE!</v>
      </c>
    </row>
    <row r="366" spans="1:9">
      <c r="A366" s="82" t="e">
        <f t="shared" si="47"/>
        <v>#VALUE!</v>
      </c>
      <c r="B366" s="79" t="e">
        <f t="shared" si="41"/>
        <v>#VALUE!</v>
      </c>
      <c r="C366" s="83" t="e">
        <f t="shared" si="43"/>
        <v>#VALUE!</v>
      </c>
      <c r="D366" s="83" t="e">
        <f t="shared" si="48"/>
        <v>#VALUE!</v>
      </c>
      <c r="E366" s="83" t="e">
        <f t="shared" si="44"/>
        <v>#VALUE!</v>
      </c>
      <c r="F366" s="83" t="e">
        <f t="shared" si="45"/>
        <v>#VALUE!</v>
      </c>
      <c r="G366" s="83" t="e">
        <f t="shared" si="46"/>
        <v>#VALUE!</v>
      </c>
      <c r="H366" s="83" t="e">
        <f>SUM($F$28:$F366)</f>
        <v>#VALUE!</v>
      </c>
      <c r="I366" s="418" t="e">
        <f t="shared" si="42"/>
        <v>#VALUE!</v>
      </c>
    </row>
    <row r="367" spans="1:9">
      <c r="A367" s="82" t="e">
        <f t="shared" si="47"/>
        <v>#VALUE!</v>
      </c>
      <c r="B367" s="79" t="e">
        <f t="shared" si="41"/>
        <v>#VALUE!</v>
      </c>
      <c r="C367" s="83" t="e">
        <f t="shared" si="43"/>
        <v>#VALUE!</v>
      </c>
      <c r="D367" s="83" t="e">
        <f t="shared" si="48"/>
        <v>#VALUE!</v>
      </c>
      <c r="E367" s="83" t="e">
        <f t="shared" si="44"/>
        <v>#VALUE!</v>
      </c>
      <c r="F367" s="83" t="e">
        <f t="shared" si="45"/>
        <v>#VALUE!</v>
      </c>
      <c r="G367" s="83" t="e">
        <f t="shared" si="46"/>
        <v>#VALUE!</v>
      </c>
      <c r="H367" s="83" t="e">
        <f>SUM($F$28:$F367)</f>
        <v>#VALUE!</v>
      </c>
      <c r="I367" s="418" t="e">
        <f t="shared" si="42"/>
        <v>#VALUE!</v>
      </c>
    </row>
    <row r="368" spans="1:9">
      <c r="A368" s="82" t="e">
        <f t="shared" si="47"/>
        <v>#VALUE!</v>
      </c>
      <c r="B368" s="79" t="e">
        <f t="shared" si="41"/>
        <v>#VALUE!</v>
      </c>
      <c r="C368" s="83" t="e">
        <f t="shared" si="43"/>
        <v>#VALUE!</v>
      </c>
      <c r="D368" s="83" t="e">
        <f t="shared" si="48"/>
        <v>#VALUE!</v>
      </c>
      <c r="E368" s="83" t="e">
        <f t="shared" si="44"/>
        <v>#VALUE!</v>
      </c>
      <c r="F368" s="83" t="e">
        <f t="shared" si="45"/>
        <v>#VALUE!</v>
      </c>
      <c r="G368" s="83" t="e">
        <f t="shared" si="46"/>
        <v>#VALUE!</v>
      </c>
      <c r="H368" s="83" t="e">
        <f>SUM($F$28:$F368)</f>
        <v>#VALUE!</v>
      </c>
      <c r="I368" s="418" t="e">
        <f t="shared" si="42"/>
        <v>#VALUE!</v>
      </c>
    </row>
    <row r="369" spans="1:9">
      <c r="A369" s="82" t="e">
        <f t="shared" si="47"/>
        <v>#VALUE!</v>
      </c>
      <c r="B369" s="79" t="e">
        <f t="shared" si="41"/>
        <v>#VALUE!</v>
      </c>
      <c r="C369" s="83" t="e">
        <f t="shared" si="43"/>
        <v>#VALUE!</v>
      </c>
      <c r="D369" s="83" t="e">
        <f t="shared" si="48"/>
        <v>#VALUE!</v>
      </c>
      <c r="E369" s="83" t="e">
        <f t="shared" si="44"/>
        <v>#VALUE!</v>
      </c>
      <c r="F369" s="83" t="e">
        <f t="shared" si="45"/>
        <v>#VALUE!</v>
      </c>
      <c r="G369" s="83" t="e">
        <f t="shared" si="46"/>
        <v>#VALUE!</v>
      </c>
      <c r="H369" s="83" t="e">
        <f>SUM($F$28:$F369)</f>
        <v>#VALUE!</v>
      </c>
      <c r="I369" s="418" t="e">
        <f t="shared" si="42"/>
        <v>#VALUE!</v>
      </c>
    </row>
    <row r="370" spans="1:9">
      <c r="A370" s="82" t="e">
        <f t="shared" si="47"/>
        <v>#VALUE!</v>
      </c>
      <c r="B370" s="79" t="e">
        <f t="shared" si="41"/>
        <v>#VALUE!</v>
      </c>
      <c r="C370" s="83" t="e">
        <f t="shared" si="43"/>
        <v>#VALUE!</v>
      </c>
      <c r="D370" s="83" t="e">
        <f t="shared" si="48"/>
        <v>#VALUE!</v>
      </c>
      <c r="E370" s="83" t="e">
        <f t="shared" si="44"/>
        <v>#VALUE!</v>
      </c>
      <c r="F370" s="83" t="e">
        <f t="shared" si="45"/>
        <v>#VALUE!</v>
      </c>
      <c r="G370" s="83" t="e">
        <f t="shared" si="46"/>
        <v>#VALUE!</v>
      </c>
      <c r="H370" s="83" t="e">
        <f>SUM($F$28:$F370)</f>
        <v>#VALUE!</v>
      </c>
      <c r="I370" s="418" t="e">
        <f t="shared" si="42"/>
        <v>#VALUE!</v>
      </c>
    </row>
    <row r="371" spans="1:9">
      <c r="A371" s="82" t="e">
        <f t="shared" si="47"/>
        <v>#VALUE!</v>
      </c>
      <c r="B371" s="79" t="e">
        <f t="shared" si="41"/>
        <v>#VALUE!</v>
      </c>
      <c r="C371" s="83" t="e">
        <f t="shared" si="43"/>
        <v>#VALUE!</v>
      </c>
      <c r="D371" s="83" t="e">
        <f t="shared" si="48"/>
        <v>#VALUE!</v>
      </c>
      <c r="E371" s="83" t="e">
        <f t="shared" si="44"/>
        <v>#VALUE!</v>
      </c>
      <c r="F371" s="83" t="e">
        <f t="shared" si="45"/>
        <v>#VALUE!</v>
      </c>
      <c r="G371" s="83" t="e">
        <f t="shared" si="46"/>
        <v>#VALUE!</v>
      </c>
      <c r="H371" s="83" t="e">
        <f>SUM($F$28:$F371)</f>
        <v>#VALUE!</v>
      </c>
      <c r="I371" s="418" t="e">
        <f t="shared" si="42"/>
        <v>#VALUE!</v>
      </c>
    </row>
    <row r="372" spans="1:9">
      <c r="A372" s="82" t="e">
        <f t="shared" si="47"/>
        <v>#VALUE!</v>
      </c>
      <c r="B372" s="79" t="e">
        <f t="shared" si="41"/>
        <v>#VALUE!</v>
      </c>
      <c r="C372" s="83" t="e">
        <f t="shared" si="43"/>
        <v>#VALUE!</v>
      </c>
      <c r="D372" s="83" t="e">
        <f t="shared" si="48"/>
        <v>#VALUE!</v>
      </c>
      <c r="E372" s="83" t="e">
        <f t="shared" si="44"/>
        <v>#VALUE!</v>
      </c>
      <c r="F372" s="83" t="e">
        <f t="shared" si="45"/>
        <v>#VALUE!</v>
      </c>
      <c r="G372" s="83" t="e">
        <f t="shared" si="46"/>
        <v>#VALUE!</v>
      </c>
      <c r="H372" s="83" t="e">
        <f>SUM($F$28:$F372)</f>
        <v>#VALUE!</v>
      </c>
      <c r="I372" s="418" t="e">
        <f t="shared" si="42"/>
        <v>#VALUE!</v>
      </c>
    </row>
    <row r="373" spans="1:9">
      <c r="A373" s="82" t="e">
        <f t="shared" si="47"/>
        <v>#VALUE!</v>
      </c>
      <c r="B373" s="79" t="e">
        <f t="shared" si="41"/>
        <v>#VALUE!</v>
      </c>
      <c r="C373" s="83" t="e">
        <f t="shared" si="43"/>
        <v>#VALUE!</v>
      </c>
      <c r="D373" s="83" t="e">
        <f t="shared" si="48"/>
        <v>#VALUE!</v>
      </c>
      <c r="E373" s="83" t="e">
        <f t="shared" si="44"/>
        <v>#VALUE!</v>
      </c>
      <c r="F373" s="83" t="e">
        <f t="shared" si="45"/>
        <v>#VALUE!</v>
      </c>
      <c r="G373" s="83" t="e">
        <f t="shared" si="46"/>
        <v>#VALUE!</v>
      </c>
      <c r="H373" s="83" t="e">
        <f>SUM($F$28:$F373)</f>
        <v>#VALUE!</v>
      </c>
      <c r="I373" s="418" t="e">
        <f t="shared" si="42"/>
        <v>#VALUE!</v>
      </c>
    </row>
    <row r="374" spans="1:9">
      <c r="A374" s="82" t="e">
        <f t="shared" si="47"/>
        <v>#VALUE!</v>
      </c>
      <c r="B374" s="79" t="e">
        <f t="shared" si="41"/>
        <v>#VALUE!</v>
      </c>
      <c r="C374" s="83" t="e">
        <f t="shared" si="43"/>
        <v>#VALUE!</v>
      </c>
      <c r="D374" s="83" t="e">
        <f t="shared" si="48"/>
        <v>#VALUE!</v>
      </c>
      <c r="E374" s="83" t="e">
        <f t="shared" si="44"/>
        <v>#VALUE!</v>
      </c>
      <c r="F374" s="83" t="e">
        <f t="shared" si="45"/>
        <v>#VALUE!</v>
      </c>
      <c r="G374" s="83" t="e">
        <f t="shared" si="46"/>
        <v>#VALUE!</v>
      </c>
      <c r="H374" s="83" t="e">
        <f>SUM($F$28:$F374)</f>
        <v>#VALUE!</v>
      </c>
      <c r="I374" s="418" t="e">
        <f t="shared" si="42"/>
        <v>#VALUE!</v>
      </c>
    </row>
    <row r="375" spans="1:9">
      <c r="A375" s="82" t="e">
        <f t="shared" si="47"/>
        <v>#VALUE!</v>
      </c>
      <c r="B375" s="79" t="e">
        <f t="shared" si="41"/>
        <v>#VALUE!</v>
      </c>
      <c r="C375" s="83" t="e">
        <f t="shared" si="43"/>
        <v>#VALUE!</v>
      </c>
      <c r="D375" s="83" t="e">
        <f t="shared" si="48"/>
        <v>#VALUE!</v>
      </c>
      <c r="E375" s="83" t="e">
        <f t="shared" si="44"/>
        <v>#VALUE!</v>
      </c>
      <c r="F375" s="83" t="e">
        <f t="shared" si="45"/>
        <v>#VALUE!</v>
      </c>
      <c r="G375" s="83" t="e">
        <f t="shared" si="46"/>
        <v>#VALUE!</v>
      </c>
      <c r="H375" s="83" t="e">
        <f>SUM($F$28:$F375)</f>
        <v>#VALUE!</v>
      </c>
      <c r="I375" s="418" t="e">
        <f t="shared" si="42"/>
        <v>#VALUE!</v>
      </c>
    </row>
    <row r="376" spans="1:9">
      <c r="A376" s="82" t="e">
        <f t="shared" si="47"/>
        <v>#VALUE!</v>
      </c>
      <c r="B376" s="79" t="e">
        <f t="shared" si="41"/>
        <v>#VALUE!</v>
      </c>
      <c r="C376" s="83" t="e">
        <f t="shared" si="43"/>
        <v>#VALUE!</v>
      </c>
      <c r="D376" s="83" t="e">
        <f t="shared" si="48"/>
        <v>#VALUE!</v>
      </c>
      <c r="E376" s="83" t="e">
        <f t="shared" si="44"/>
        <v>#VALUE!</v>
      </c>
      <c r="F376" s="83" t="e">
        <f t="shared" si="45"/>
        <v>#VALUE!</v>
      </c>
      <c r="G376" s="83" t="e">
        <f t="shared" si="46"/>
        <v>#VALUE!</v>
      </c>
      <c r="H376" s="83" t="e">
        <f>SUM($F$28:$F376)</f>
        <v>#VALUE!</v>
      </c>
      <c r="I376" s="418" t="e">
        <f t="shared" si="42"/>
        <v>#VALUE!</v>
      </c>
    </row>
    <row r="377" spans="1:9">
      <c r="A377" s="82" t="e">
        <f t="shared" si="47"/>
        <v>#VALUE!</v>
      </c>
      <c r="B377" s="79" t="e">
        <f t="shared" si="41"/>
        <v>#VALUE!</v>
      </c>
      <c r="C377" s="83" t="e">
        <f t="shared" si="43"/>
        <v>#VALUE!</v>
      </c>
      <c r="D377" s="83" t="e">
        <f t="shared" si="48"/>
        <v>#VALUE!</v>
      </c>
      <c r="E377" s="83" t="e">
        <f t="shared" si="44"/>
        <v>#VALUE!</v>
      </c>
      <c r="F377" s="83" t="e">
        <f t="shared" si="45"/>
        <v>#VALUE!</v>
      </c>
      <c r="G377" s="83" t="e">
        <f t="shared" si="46"/>
        <v>#VALUE!</v>
      </c>
      <c r="H377" s="83" t="e">
        <f>SUM($F$28:$F377)</f>
        <v>#VALUE!</v>
      </c>
      <c r="I377" s="418" t="e">
        <f t="shared" si="42"/>
        <v>#VALUE!</v>
      </c>
    </row>
    <row r="378" spans="1:9">
      <c r="A378" s="82" t="e">
        <f t="shared" si="47"/>
        <v>#VALUE!</v>
      </c>
      <c r="B378" s="79" t="e">
        <f t="shared" si="41"/>
        <v>#VALUE!</v>
      </c>
      <c r="C378" s="83" t="e">
        <f t="shared" si="43"/>
        <v>#VALUE!</v>
      </c>
      <c r="D378" s="83" t="e">
        <f t="shared" si="48"/>
        <v>#VALUE!</v>
      </c>
      <c r="E378" s="83" t="e">
        <f t="shared" si="44"/>
        <v>#VALUE!</v>
      </c>
      <c r="F378" s="83" t="e">
        <f t="shared" si="45"/>
        <v>#VALUE!</v>
      </c>
      <c r="G378" s="83" t="e">
        <f t="shared" si="46"/>
        <v>#VALUE!</v>
      </c>
      <c r="H378" s="83" t="e">
        <f>SUM($F$28:$F378)</f>
        <v>#VALUE!</v>
      </c>
      <c r="I378" s="418" t="e">
        <f t="shared" si="42"/>
        <v>#VALUE!</v>
      </c>
    </row>
    <row r="379" spans="1:9">
      <c r="A379" s="82" t="e">
        <f t="shared" si="47"/>
        <v>#VALUE!</v>
      </c>
      <c r="B379" s="79" t="e">
        <f t="shared" si="41"/>
        <v>#VALUE!</v>
      </c>
      <c r="C379" s="83" t="e">
        <f t="shared" si="43"/>
        <v>#VALUE!</v>
      </c>
      <c r="D379" s="83" t="e">
        <f t="shared" si="48"/>
        <v>#VALUE!</v>
      </c>
      <c r="E379" s="83" t="e">
        <f t="shared" si="44"/>
        <v>#VALUE!</v>
      </c>
      <c r="F379" s="83" t="e">
        <f t="shared" si="45"/>
        <v>#VALUE!</v>
      </c>
      <c r="G379" s="83" t="e">
        <f t="shared" si="46"/>
        <v>#VALUE!</v>
      </c>
      <c r="H379" s="83" t="e">
        <f>SUM($F$28:$F379)</f>
        <v>#VALUE!</v>
      </c>
      <c r="I379" s="418" t="e">
        <f t="shared" si="42"/>
        <v>#VALUE!</v>
      </c>
    </row>
    <row r="380" spans="1:9">
      <c r="A380" s="82" t="e">
        <f t="shared" si="47"/>
        <v>#VALUE!</v>
      </c>
      <c r="B380" s="79" t="e">
        <f t="shared" si="41"/>
        <v>#VALUE!</v>
      </c>
      <c r="C380" s="83" t="e">
        <f t="shared" si="43"/>
        <v>#VALUE!</v>
      </c>
      <c r="D380" s="83" t="e">
        <f t="shared" si="48"/>
        <v>#VALUE!</v>
      </c>
      <c r="E380" s="83" t="e">
        <f t="shared" si="44"/>
        <v>#VALUE!</v>
      </c>
      <c r="F380" s="83" t="e">
        <f t="shared" si="45"/>
        <v>#VALUE!</v>
      </c>
      <c r="G380" s="83" t="e">
        <f t="shared" si="46"/>
        <v>#VALUE!</v>
      </c>
      <c r="H380" s="83" t="e">
        <f>SUM($F$28:$F380)</f>
        <v>#VALUE!</v>
      </c>
      <c r="I380" s="418" t="e">
        <f t="shared" si="42"/>
        <v>#VALUE!</v>
      </c>
    </row>
    <row r="381" spans="1:9">
      <c r="A381" s="82" t="e">
        <f t="shared" si="47"/>
        <v>#VALUE!</v>
      </c>
      <c r="B381" s="79" t="e">
        <f t="shared" si="41"/>
        <v>#VALUE!</v>
      </c>
      <c r="C381" s="83" t="e">
        <f t="shared" si="43"/>
        <v>#VALUE!</v>
      </c>
      <c r="D381" s="83" t="e">
        <f t="shared" si="48"/>
        <v>#VALUE!</v>
      </c>
      <c r="E381" s="83" t="e">
        <f t="shared" si="44"/>
        <v>#VALUE!</v>
      </c>
      <c r="F381" s="83" t="e">
        <f t="shared" si="45"/>
        <v>#VALUE!</v>
      </c>
      <c r="G381" s="83" t="e">
        <f t="shared" si="46"/>
        <v>#VALUE!</v>
      </c>
      <c r="H381" s="83" t="e">
        <f>SUM($F$28:$F381)</f>
        <v>#VALUE!</v>
      </c>
      <c r="I381" s="418" t="e">
        <f t="shared" si="42"/>
        <v>#VALUE!</v>
      </c>
    </row>
    <row r="382" spans="1:9">
      <c r="A382" s="82" t="e">
        <f t="shared" si="47"/>
        <v>#VALUE!</v>
      </c>
      <c r="B382" s="79" t="e">
        <f t="shared" si="41"/>
        <v>#VALUE!</v>
      </c>
      <c r="C382" s="83" t="e">
        <f t="shared" si="43"/>
        <v>#VALUE!</v>
      </c>
      <c r="D382" s="83" t="e">
        <f t="shared" si="48"/>
        <v>#VALUE!</v>
      </c>
      <c r="E382" s="83" t="e">
        <f t="shared" si="44"/>
        <v>#VALUE!</v>
      </c>
      <c r="F382" s="83" t="e">
        <f t="shared" si="45"/>
        <v>#VALUE!</v>
      </c>
      <c r="G382" s="83" t="e">
        <f t="shared" si="46"/>
        <v>#VALUE!</v>
      </c>
      <c r="H382" s="83" t="e">
        <f>SUM($F$28:$F382)</f>
        <v>#VALUE!</v>
      </c>
      <c r="I382" s="418" t="e">
        <f t="shared" si="42"/>
        <v>#VALUE!</v>
      </c>
    </row>
    <row r="383" spans="1:9">
      <c r="A383" s="82" t="e">
        <f t="shared" si="47"/>
        <v>#VALUE!</v>
      </c>
      <c r="B383" s="79" t="e">
        <f t="shared" si="41"/>
        <v>#VALUE!</v>
      </c>
      <c r="C383" s="83" t="e">
        <f t="shared" si="43"/>
        <v>#VALUE!</v>
      </c>
      <c r="D383" s="83" t="e">
        <f t="shared" si="48"/>
        <v>#VALUE!</v>
      </c>
      <c r="E383" s="83" t="e">
        <f t="shared" si="44"/>
        <v>#VALUE!</v>
      </c>
      <c r="F383" s="83" t="e">
        <f t="shared" si="45"/>
        <v>#VALUE!</v>
      </c>
      <c r="G383" s="83" t="e">
        <f t="shared" si="46"/>
        <v>#VALUE!</v>
      </c>
      <c r="H383" s="83" t="e">
        <f>SUM($F$28:$F383)</f>
        <v>#VALUE!</v>
      </c>
      <c r="I383" s="418" t="e">
        <f t="shared" si="42"/>
        <v>#VALUE!</v>
      </c>
    </row>
    <row r="384" spans="1:9">
      <c r="A384" s="82" t="e">
        <f t="shared" si="47"/>
        <v>#VALUE!</v>
      </c>
      <c r="B384" s="79" t="e">
        <f t="shared" si="41"/>
        <v>#VALUE!</v>
      </c>
      <c r="C384" s="83" t="e">
        <f t="shared" si="43"/>
        <v>#VALUE!</v>
      </c>
      <c r="D384" s="83" t="e">
        <f t="shared" si="48"/>
        <v>#VALUE!</v>
      </c>
      <c r="E384" s="83" t="e">
        <f t="shared" si="44"/>
        <v>#VALUE!</v>
      </c>
      <c r="F384" s="83" t="e">
        <f t="shared" si="45"/>
        <v>#VALUE!</v>
      </c>
      <c r="G384" s="83" t="e">
        <f t="shared" si="46"/>
        <v>#VALUE!</v>
      </c>
      <c r="H384" s="83" t="e">
        <f>SUM($F$28:$F384)</f>
        <v>#VALUE!</v>
      </c>
      <c r="I384" s="418" t="e">
        <f t="shared" si="42"/>
        <v>#VALUE!</v>
      </c>
    </row>
    <row r="385" spans="1:9">
      <c r="A385" s="82" t="e">
        <f t="shared" si="47"/>
        <v>#VALUE!</v>
      </c>
      <c r="B385" s="79" t="e">
        <f t="shared" si="41"/>
        <v>#VALUE!</v>
      </c>
      <c r="C385" s="83" t="e">
        <f t="shared" si="43"/>
        <v>#VALUE!</v>
      </c>
      <c r="D385" s="83" t="e">
        <f t="shared" si="48"/>
        <v>#VALUE!</v>
      </c>
      <c r="E385" s="83" t="e">
        <f t="shared" si="44"/>
        <v>#VALUE!</v>
      </c>
      <c r="F385" s="83" t="e">
        <f t="shared" si="45"/>
        <v>#VALUE!</v>
      </c>
      <c r="G385" s="83" t="e">
        <f t="shared" si="46"/>
        <v>#VALUE!</v>
      </c>
      <c r="H385" s="83" t="e">
        <f>SUM($F$28:$F385)</f>
        <v>#VALUE!</v>
      </c>
      <c r="I385" s="418" t="e">
        <f t="shared" si="42"/>
        <v>#VALUE!</v>
      </c>
    </row>
    <row r="386" spans="1:9">
      <c r="A386" s="82" t="e">
        <f t="shared" si="47"/>
        <v>#VALUE!</v>
      </c>
      <c r="B386" s="79" t="e">
        <f t="shared" si="41"/>
        <v>#VALUE!</v>
      </c>
      <c r="C386" s="83" t="e">
        <f t="shared" si="43"/>
        <v>#VALUE!</v>
      </c>
      <c r="D386" s="83" t="e">
        <f t="shared" si="48"/>
        <v>#VALUE!</v>
      </c>
      <c r="E386" s="83" t="e">
        <f t="shared" si="44"/>
        <v>#VALUE!</v>
      </c>
      <c r="F386" s="83" t="e">
        <f t="shared" si="45"/>
        <v>#VALUE!</v>
      </c>
      <c r="G386" s="83" t="e">
        <f t="shared" si="46"/>
        <v>#VALUE!</v>
      </c>
      <c r="H386" s="83" t="e">
        <f>SUM($F$28:$F386)</f>
        <v>#VALUE!</v>
      </c>
      <c r="I386" s="418" t="e">
        <f t="shared" si="42"/>
        <v>#VALUE!</v>
      </c>
    </row>
    <row r="387" spans="1:9">
      <c r="A387" s="82" t="e">
        <f t="shared" si="47"/>
        <v>#VALUE!</v>
      </c>
      <c r="B387" s="79" t="e">
        <f t="shared" si="41"/>
        <v>#VALUE!</v>
      </c>
      <c r="C387" s="83" t="e">
        <f t="shared" si="43"/>
        <v>#VALUE!</v>
      </c>
      <c r="D387" s="83" t="e">
        <f t="shared" si="48"/>
        <v>#VALUE!</v>
      </c>
      <c r="E387" s="83" t="e">
        <f t="shared" si="44"/>
        <v>#VALUE!</v>
      </c>
      <c r="F387" s="83" t="e">
        <f t="shared" si="45"/>
        <v>#VALUE!</v>
      </c>
      <c r="G387" s="83" t="e">
        <f t="shared" si="46"/>
        <v>#VALUE!</v>
      </c>
      <c r="H387" s="83" t="e">
        <f>SUM($F$28:$F387)</f>
        <v>#VALUE!</v>
      </c>
      <c r="I387" s="418" t="e">
        <f t="shared" si="42"/>
        <v>#VALUE!</v>
      </c>
    </row>
    <row r="388" spans="1:9">
      <c r="A388" s="82" t="e">
        <f t="shared" si="47"/>
        <v>#VALUE!</v>
      </c>
      <c r="B388" s="79" t="e">
        <f t="shared" si="41"/>
        <v>#VALUE!</v>
      </c>
      <c r="C388" s="83" t="e">
        <f t="shared" si="43"/>
        <v>#VALUE!</v>
      </c>
      <c r="D388" s="83" t="e">
        <f t="shared" si="48"/>
        <v>#VALUE!</v>
      </c>
      <c r="E388" s="83" t="e">
        <f t="shared" si="44"/>
        <v>#VALUE!</v>
      </c>
      <c r="F388" s="83" t="e">
        <f t="shared" si="45"/>
        <v>#VALUE!</v>
      </c>
      <c r="G388" s="83" t="e">
        <f t="shared" si="46"/>
        <v>#VALUE!</v>
      </c>
      <c r="H388" s="83" t="e">
        <f>SUM($F$28:$F388)</f>
        <v>#VALUE!</v>
      </c>
      <c r="I388" s="418" t="e">
        <f t="shared" si="42"/>
        <v>#VALUE!</v>
      </c>
    </row>
    <row r="389" spans="1:9">
      <c r="A389" s="82" t="e">
        <f t="shared" si="47"/>
        <v>#VALUE!</v>
      </c>
      <c r="B389" s="79" t="e">
        <f t="shared" si="41"/>
        <v>#VALUE!</v>
      </c>
      <c r="C389" s="83" t="e">
        <f t="shared" si="43"/>
        <v>#VALUE!</v>
      </c>
      <c r="D389" s="83" t="e">
        <f t="shared" si="48"/>
        <v>#VALUE!</v>
      </c>
      <c r="E389" s="83" t="e">
        <f t="shared" si="44"/>
        <v>#VALUE!</v>
      </c>
      <c r="F389" s="83" t="e">
        <f t="shared" si="45"/>
        <v>#VALUE!</v>
      </c>
      <c r="G389" s="83" t="e">
        <f t="shared" si="46"/>
        <v>#VALUE!</v>
      </c>
      <c r="H389" s="83" t="e">
        <f>SUM($F$28:$F389)</f>
        <v>#VALUE!</v>
      </c>
      <c r="I389" s="418" t="e">
        <f t="shared" si="42"/>
        <v>#VALUE!</v>
      </c>
    </row>
    <row r="390" spans="1:9">
      <c r="A390" s="82" t="e">
        <f t="shared" si="47"/>
        <v>#VALUE!</v>
      </c>
      <c r="B390" s="79" t="e">
        <f t="shared" si="41"/>
        <v>#VALUE!</v>
      </c>
      <c r="C390" s="83" t="e">
        <f t="shared" si="43"/>
        <v>#VALUE!</v>
      </c>
      <c r="D390" s="83" t="e">
        <f t="shared" si="48"/>
        <v>#VALUE!</v>
      </c>
      <c r="E390" s="83" t="e">
        <f t="shared" si="44"/>
        <v>#VALUE!</v>
      </c>
      <c r="F390" s="83" t="e">
        <f t="shared" si="45"/>
        <v>#VALUE!</v>
      </c>
      <c r="G390" s="83" t="e">
        <f t="shared" si="46"/>
        <v>#VALUE!</v>
      </c>
      <c r="H390" s="83" t="e">
        <f>SUM($F$28:$F390)</f>
        <v>#VALUE!</v>
      </c>
      <c r="I390" s="418" t="e">
        <f t="shared" si="42"/>
        <v>#VALUE!</v>
      </c>
    </row>
    <row r="391" spans="1:9">
      <c r="A391" s="82" t="e">
        <f t="shared" si="47"/>
        <v>#VALUE!</v>
      </c>
      <c r="B391" s="79" t="e">
        <f t="shared" si="41"/>
        <v>#VALUE!</v>
      </c>
      <c r="C391" s="83" t="e">
        <f t="shared" si="43"/>
        <v>#VALUE!</v>
      </c>
      <c r="D391" s="83" t="e">
        <f t="shared" si="48"/>
        <v>#VALUE!</v>
      </c>
      <c r="E391" s="83" t="e">
        <f t="shared" si="44"/>
        <v>#VALUE!</v>
      </c>
      <c r="F391" s="83" t="e">
        <f t="shared" si="45"/>
        <v>#VALUE!</v>
      </c>
      <c r="G391" s="83" t="e">
        <f t="shared" si="46"/>
        <v>#VALUE!</v>
      </c>
      <c r="H391" s="83" t="e">
        <f>SUM($F$28:$F391)</f>
        <v>#VALUE!</v>
      </c>
      <c r="I391" s="418" t="e">
        <f t="shared" si="42"/>
        <v>#VALUE!</v>
      </c>
    </row>
    <row r="392" spans="1:9">
      <c r="A392" s="82" t="e">
        <f t="shared" si="47"/>
        <v>#VALUE!</v>
      </c>
      <c r="B392" s="79" t="e">
        <f t="shared" si="41"/>
        <v>#VALUE!</v>
      </c>
      <c r="C392" s="83" t="e">
        <f t="shared" si="43"/>
        <v>#VALUE!</v>
      </c>
      <c r="D392" s="83" t="e">
        <f t="shared" si="48"/>
        <v>#VALUE!</v>
      </c>
      <c r="E392" s="83" t="e">
        <f t="shared" si="44"/>
        <v>#VALUE!</v>
      </c>
      <c r="F392" s="83" t="e">
        <f t="shared" si="45"/>
        <v>#VALUE!</v>
      </c>
      <c r="G392" s="83" t="e">
        <f t="shared" si="46"/>
        <v>#VALUE!</v>
      </c>
      <c r="H392" s="83" t="e">
        <f>SUM($F$28:$F392)</f>
        <v>#VALUE!</v>
      </c>
      <c r="I392" s="418" t="e">
        <f t="shared" si="42"/>
        <v>#VALUE!</v>
      </c>
    </row>
    <row r="393" spans="1:9">
      <c r="A393" s="82" t="e">
        <f t="shared" si="47"/>
        <v>#VALUE!</v>
      </c>
      <c r="B393" s="79" t="e">
        <f t="shared" si="41"/>
        <v>#VALUE!</v>
      </c>
      <c r="C393" s="83" t="e">
        <f t="shared" si="43"/>
        <v>#VALUE!</v>
      </c>
      <c r="D393" s="83" t="e">
        <f t="shared" si="48"/>
        <v>#VALUE!</v>
      </c>
      <c r="E393" s="83" t="e">
        <f t="shared" si="44"/>
        <v>#VALUE!</v>
      </c>
      <c r="F393" s="83" t="e">
        <f t="shared" si="45"/>
        <v>#VALUE!</v>
      </c>
      <c r="G393" s="83" t="e">
        <f t="shared" si="46"/>
        <v>#VALUE!</v>
      </c>
      <c r="H393" s="83" t="e">
        <f>SUM($F$28:$F393)</f>
        <v>#VALUE!</v>
      </c>
      <c r="I393" s="418" t="e">
        <f t="shared" si="42"/>
        <v>#VALUE!</v>
      </c>
    </row>
    <row r="394" spans="1:9">
      <c r="A394" s="82" t="e">
        <f t="shared" si="47"/>
        <v>#VALUE!</v>
      </c>
      <c r="B394" s="79" t="e">
        <f t="shared" si="41"/>
        <v>#VALUE!</v>
      </c>
      <c r="C394" s="83" t="e">
        <f t="shared" si="43"/>
        <v>#VALUE!</v>
      </c>
      <c r="D394" s="83" t="e">
        <f t="shared" si="48"/>
        <v>#VALUE!</v>
      </c>
      <c r="E394" s="83" t="e">
        <f t="shared" si="44"/>
        <v>#VALUE!</v>
      </c>
      <c r="F394" s="83" t="e">
        <f t="shared" si="45"/>
        <v>#VALUE!</v>
      </c>
      <c r="G394" s="83" t="e">
        <f t="shared" si="46"/>
        <v>#VALUE!</v>
      </c>
      <c r="H394" s="83" t="e">
        <f>SUM($F$28:$F394)</f>
        <v>#VALUE!</v>
      </c>
      <c r="I394" s="418" t="e">
        <f t="shared" si="42"/>
        <v>#VALUE!</v>
      </c>
    </row>
    <row r="395" spans="1:9">
      <c r="A395" s="82" t="e">
        <f t="shared" si="47"/>
        <v>#VALUE!</v>
      </c>
      <c r="B395" s="79" t="e">
        <f t="shared" si="41"/>
        <v>#VALUE!</v>
      </c>
      <c r="C395" s="83" t="e">
        <f t="shared" si="43"/>
        <v>#VALUE!</v>
      </c>
      <c r="D395" s="83" t="e">
        <f t="shared" si="48"/>
        <v>#VALUE!</v>
      </c>
      <c r="E395" s="83" t="e">
        <f t="shared" si="44"/>
        <v>#VALUE!</v>
      </c>
      <c r="F395" s="83" t="e">
        <f t="shared" si="45"/>
        <v>#VALUE!</v>
      </c>
      <c r="G395" s="83" t="e">
        <f t="shared" si="46"/>
        <v>#VALUE!</v>
      </c>
      <c r="H395" s="83" t="e">
        <f>SUM($F$28:$F395)</f>
        <v>#VALUE!</v>
      </c>
      <c r="I395" s="418" t="e">
        <f t="shared" si="42"/>
        <v>#VALUE!</v>
      </c>
    </row>
    <row r="396" spans="1:9">
      <c r="A396" s="82" t="e">
        <f t="shared" si="47"/>
        <v>#VALUE!</v>
      </c>
      <c r="B396" s="79" t="e">
        <f t="shared" si="41"/>
        <v>#VALUE!</v>
      </c>
      <c r="C396" s="83" t="e">
        <f t="shared" si="43"/>
        <v>#VALUE!</v>
      </c>
      <c r="D396" s="83" t="e">
        <f t="shared" si="48"/>
        <v>#VALUE!</v>
      </c>
      <c r="E396" s="83" t="e">
        <f t="shared" si="44"/>
        <v>#VALUE!</v>
      </c>
      <c r="F396" s="83" t="e">
        <f t="shared" si="45"/>
        <v>#VALUE!</v>
      </c>
      <c r="G396" s="83" t="e">
        <f t="shared" si="46"/>
        <v>#VALUE!</v>
      </c>
      <c r="H396" s="83" t="e">
        <f>SUM($F$28:$F396)</f>
        <v>#VALUE!</v>
      </c>
      <c r="I396" s="418" t="e">
        <f t="shared" si="42"/>
        <v>#VALUE!</v>
      </c>
    </row>
    <row r="397" spans="1:9">
      <c r="A397" s="82" t="e">
        <f t="shared" si="47"/>
        <v>#VALUE!</v>
      </c>
      <c r="B397" s="79" t="e">
        <f t="shared" si="41"/>
        <v>#VALUE!</v>
      </c>
      <c r="C397" s="83" t="e">
        <f t="shared" si="43"/>
        <v>#VALUE!</v>
      </c>
      <c r="D397" s="83" t="e">
        <f t="shared" si="48"/>
        <v>#VALUE!</v>
      </c>
      <c r="E397" s="83" t="e">
        <f t="shared" si="44"/>
        <v>#VALUE!</v>
      </c>
      <c r="F397" s="83" t="e">
        <f t="shared" si="45"/>
        <v>#VALUE!</v>
      </c>
      <c r="G397" s="83" t="e">
        <f t="shared" si="46"/>
        <v>#VALUE!</v>
      </c>
      <c r="H397" s="83" t="e">
        <f>SUM($F$28:$F397)</f>
        <v>#VALUE!</v>
      </c>
      <c r="I397" s="418" t="e">
        <f t="shared" si="42"/>
        <v>#VALUE!</v>
      </c>
    </row>
    <row r="398" spans="1:9">
      <c r="A398" s="82" t="e">
        <f t="shared" si="47"/>
        <v>#VALUE!</v>
      </c>
      <c r="B398" s="79" t="e">
        <f t="shared" si="41"/>
        <v>#VALUE!</v>
      </c>
      <c r="C398" s="83" t="e">
        <f t="shared" si="43"/>
        <v>#VALUE!</v>
      </c>
      <c r="D398" s="83" t="e">
        <f t="shared" si="48"/>
        <v>#VALUE!</v>
      </c>
      <c r="E398" s="83" t="e">
        <f t="shared" si="44"/>
        <v>#VALUE!</v>
      </c>
      <c r="F398" s="83" t="e">
        <f t="shared" si="45"/>
        <v>#VALUE!</v>
      </c>
      <c r="G398" s="83" t="e">
        <f t="shared" si="46"/>
        <v>#VALUE!</v>
      </c>
      <c r="H398" s="83" t="e">
        <f>SUM($F$28:$F398)</f>
        <v>#VALUE!</v>
      </c>
      <c r="I398" s="418" t="e">
        <f t="shared" si="42"/>
        <v>#VALUE!</v>
      </c>
    </row>
    <row r="399" spans="1:9">
      <c r="A399" s="82" t="e">
        <f t="shared" si="47"/>
        <v>#VALUE!</v>
      </c>
      <c r="B399" s="79" t="e">
        <f t="shared" si="41"/>
        <v>#VALUE!</v>
      </c>
      <c r="C399" s="83" t="e">
        <f t="shared" si="43"/>
        <v>#VALUE!</v>
      </c>
      <c r="D399" s="83" t="e">
        <f t="shared" si="48"/>
        <v>#VALUE!</v>
      </c>
      <c r="E399" s="83" t="e">
        <f t="shared" si="44"/>
        <v>#VALUE!</v>
      </c>
      <c r="F399" s="83" t="e">
        <f t="shared" si="45"/>
        <v>#VALUE!</v>
      </c>
      <c r="G399" s="83" t="e">
        <f t="shared" si="46"/>
        <v>#VALUE!</v>
      </c>
      <c r="H399" s="83" t="e">
        <f>SUM($F$28:$F399)</f>
        <v>#VALUE!</v>
      </c>
      <c r="I399" s="418" t="e">
        <f t="shared" si="42"/>
        <v>#VALUE!</v>
      </c>
    </row>
    <row r="400" spans="1:9">
      <c r="A400" s="82" t="e">
        <f t="shared" si="47"/>
        <v>#VALUE!</v>
      </c>
      <c r="B400" s="79" t="e">
        <f t="shared" si="41"/>
        <v>#VALUE!</v>
      </c>
      <c r="C400" s="83" t="e">
        <f t="shared" si="43"/>
        <v>#VALUE!</v>
      </c>
      <c r="D400" s="83" t="e">
        <f t="shared" si="48"/>
        <v>#VALUE!</v>
      </c>
      <c r="E400" s="83" t="e">
        <f t="shared" si="44"/>
        <v>#VALUE!</v>
      </c>
      <c r="F400" s="83" t="e">
        <f t="shared" si="45"/>
        <v>#VALUE!</v>
      </c>
      <c r="G400" s="83" t="e">
        <f t="shared" si="46"/>
        <v>#VALUE!</v>
      </c>
      <c r="H400" s="83" t="e">
        <f>SUM($F$28:$F400)</f>
        <v>#VALUE!</v>
      </c>
      <c r="I400" s="418" t="e">
        <f t="shared" si="42"/>
        <v>#VALUE!</v>
      </c>
    </row>
    <row r="401" spans="1:9">
      <c r="A401" s="82" t="e">
        <f t="shared" si="47"/>
        <v>#VALUE!</v>
      </c>
      <c r="B401" s="79" t="e">
        <f t="shared" si="41"/>
        <v>#VALUE!</v>
      </c>
      <c r="C401" s="83" t="e">
        <f t="shared" si="43"/>
        <v>#VALUE!</v>
      </c>
      <c r="D401" s="83" t="e">
        <f t="shared" si="48"/>
        <v>#VALUE!</v>
      </c>
      <c r="E401" s="83" t="e">
        <f t="shared" si="44"/>
        <v>#VALUE!</v>
      </c>
      <c r="F401" s="83" t="e">
        <f t="shared" si="45"/>
        <v>#VALUE!</v>
      </c>
      <c r="G401" s="83" t="e">
        <f t="shared" si="46"/>
        <v>#VALUE!</v>
      </c>
      <c r="H401" s="83" t="e">
        <f>SUM($F$28:$F401)</f>
        <v>#VALUE!</v>
      </c>
      <c r="I401" s="418" t="e">
        <f t="shared" si="42"/>
        <v>#VALUE!</v>
      </c>
    </row>
    <row r="402" spans="1:9">
      <c r="A402" s="82" t="e">
        <f t="shared" si="47"/>
        <v>#VALUE!</v>
      </c>
      <c r="B402" s="79" t="e">
        <f t="shared" si="41"/>
        <v>#VALUE!</v>
      </c>
      <c r="C402" s="83" t="e">
        <f t="shared" si="43"/>
        <v>#VALUE!</v>
      </c>
      <c r="D402" s="83" t="e">
        <f t="shared" si="48"/>
        <v>#VALUE!</v>
      </c>
      <c r="E402" s="83" t="e">
        <f t="shared" si="44"/>
        <v>#VALUE!</v>
      </c>
      <c r="F402" s="83" t="e">
        <f t="shared" si="45"/>
        <v>#VALUE!</v>
      </c>
      <c r="G402" s="83" t="e">
        <f t="shared" si="46"/>
        <v>#VALUE!</v>
      </c>
      <c r="H402" s="83" t="e">
        <f>SUM($F$28:$F402)</f>
        <v>#VALUE!</v>
      </c>
      <c r="I402" s="418" t="e">
        <f t="shared" si="42"/>
        <v>#VALUE!</v>
      </c>
    </row>
    <row r="403" spans="1:9">
      <c r="A403" s="82" t="e">
        <f t="shared" si="47"/>
        <v>#VALUE!</v>
      </c>
      <c r="B403" s="79" t="e">
        <f t="shared" si="41"/>
        <v>#VALUE!</v>
      </c>
      <c r="C403" s="83" t="e">
        <f t="shared" si="43"/>
        <v>#VALUE!</v>
      </c>
      <c r="D403" s="83" t="e">
        <f t="shared" si="48"/>
        <v>#VALUE!</v>
      </c>
      <c r="E403" s="83" t="e">
        <f t="shared" si="44"/>
        <v>#VALUE!</v>
      </c>
      <c r="F403" s="83" t="e">
        <f t="shared" si="45"/>
        <v>#VALUE!</v>
      </c>
      <c r="G403" s="83" t="e">
        <f t="shared" si="46"/>
        <v>#VALUE!</v>
      </c>
      <c r="H403" s="83" t="e">
        <f>SUM($F$28:$F403)</f>
        <v>#VALUE!</v>
      </c>
      <c r="I403" s="418" t="e">
        <f t="shared" si="42"/>
        <v>#VALUE!</v>
      </c>
    </row>
    <row r="404" spans="1:9">
      <c r="A404" s="82" t="e">
        <f t="shared" si="47"/>
        <v>#VALUE!</v>
      </c>
      <c r="B404" s="79" t="e">
        <f t="shared" si="41"/>
        <v>#VALUE!</v>
      </c>
      <c r="C404" s="83" t="e">
        <f t="shared" si="43"/>
        <v>#VALUE!</v>
      </c>
      <c r="D404" s="83" t="e">
        <f t="shared" si="48"/>
        <v>#VALUE!</v>
      </c>
      <c r="E404" s="83" t="e">
        <f t="shared" si="44"/>
        <v>#VALUE!</v>
      </c>
      <c r="F404" s="83" t="e">
        <f t="shared" si="45"/>
        <v>#VALUE!</v>
      </c>
      <c r="G404" s="83" t="e">
        <f t="shared" si="46"/>
        <v>#VALUE!</v>
      </c>
      <c r="H404" s="83" t="e">
        <f>SUM($F$28:$F404)</f>
        <v>#VALUE!</v>
      </c>
      <c r="I404" s="418" t="e">
        <f t="shared" si="42"/>
        <v>#VALUE!</v>
      </c>
    </row>
    <row r="405" spans="1:9">
      <c r="A405" s="82" t="e">
        <f t="shared" si="47"/>
        <v>#VALUE!</v>
      </c>
      <c r="B405" s="79" t="e">
        <f t="shared" si="41"/>
        <v>#VALUE!</v>
      </c>
      <c r="C405" s="83" t="e">
        <f t="shared" si="43"/>
        <v>#VALUE!</v>
      </c>
      <c r="D405" s="83" t="e">
        <f t="shared" si="48"/>
        <v>#VALUE!</v>
      </c>
      <c r="E405" s="83" t="e">
        <f t="shared" si="44"/>
        <v>#VALUE!</v>
      </c>
      <c r="F405" s="83" t="e">
        <f t="shared" si="45"/>
        <v>#VALUE!</v>
      </c>
      <c r="G405" s="83" t="e">
        <f t="shared" si="46"/>
        <v>#VALUE!</v>
      </c>
      <c r="H405" s="83" t="e">
        <f>SUM($F$28:$F405)</f>
        <v>#VALUE!</v>
      </c>
      <c r="I405" s="418" t="e">
        <f t="shared" si="42"/>
        <v>#VALUE!</v>
      </c>
    </row>
    <row r="406" spans="1:9">
      <c r="A406" s="82" t="e">
        <f t="shared" si="47"/>
        <v>#VALUE!</v>
      </c>
      <c r="B406" s="79" t="e">
        <f t="shared" si="41"/>
        <v>#VALUE!</v>
      </c>
      <c r="C406" s="83" t="e">
        <f t="shared" si="43"/>
        <v>#VALUE!</v>
      </c>
      <c r="D406" s="83" t="e">
        <f t="shared" si="48"/>
        <v>#VALUE!</v>
      </c>
      <c r="E406" s="83" t="e">
        <f t="shared" si="44"/>
        <v>#VALUE!</v>
      </c>
      <c r="F406" s="83" t="e">
        <f t="shared" si="45"/>
        <v>#VALUE!</v>
      </c>
      <c r="G406" s="83" t="e">
        <f t="shared" si="46"/>
        <v>#VALUE!</v>
      </c>
      <c r="H406" s="83" t="e">
        <f>SUM($F$28:$F406)</f>
        <v>#VALUE!</v>
      </c>
      <c r="I406" s="418" t="e">
        <f t="shared" si="42"/>
        <v>#VALUE!</v>
      </c>
    </row>
    <row r="407" spans="1:9">
      <c r="A407" s="82" t="e">
        <f t="shared" si="47"/>
        <v>#VALUE!</v>
      </c>
      <c r="B407" s="79" t="e">
        <f t="shared" si="41"/>
        <v>#VALUE!</v>
      </c>
      <c r="C407" s="83" t="e">
        <f t="shared" si="43"/>
        <v>#VALUE!</v>
      </c>
      <c r="D407" s="83" t="e">
        <f t="shared" si="48"/>
        <v>#VALUE!</v>
      </c>
      <c r="E407" s="83" t="e">
        <f t="shared" si="44"/>
        <v>#VALUE!</v>
      </c>
      <c r="F407" s="83" t="e">
        <f t="shared" si="45"/>
        <v>#VALUE!</v>
      </c>
      <c r="G407" s="83" t="e">
        <f t="shared" si="46"/>
        <v>#VALUE!</v>
      </c>
      <c r="H407" s="83" t="e">
        <f>SUM($F$28:$F407)</f>
        <v>#VALUE!</v>
      </c>
      <c r="I407" s="418" t="e">
        <f t="shared" si="42"/>
        <v>#VALUE!</v>
      </c>
    </row>
    <row r="408" spans="1:9">
      <c r="A408" s="82" t="e">
        <f t="shared" si="47"/>
        <v>#VALUE!</v>
      </c>
      <c r="B408" s="79" t="e">
        <f t="shared" si="41"/>
        <v>#VALUE!</v>
      </c>
      <c r="C408" s="83" t="e">
        <f t="shared" si="43"/>
        <v>#VALUE!</v>
      </c>
      <c r="D408" s="83" t="e">
        <f t="shared" si="48"/>
        <v>#VALUE!</v>
      </c>
      <c r="E408" s="83" t="e">
        <f t="shared" si="44"/>
        <v>#VALUE!</v>
      </c>
      <c r="F408" s="83" t="e">
        <f t="shared" si="45"/>
        <v>#VALUE!</v>
      </c>
      <c r="G408" s="83" t="e">
        <f t="shared" si="46"/>
        <v>#VALUE!</v>
      </c>
      <c r="H408" s="83" t="e">
        <f>SUM($F$28:$F408)</f>
        <v>#VALUE!</v>
      </c>
      <c r="I408" s="418" t="e">
        <f t="shared" si="42"/>
        <v>#VALUE!</v>
      </c>
    </row>
    <row r="409" spans="1:9">
      <c r="A409" s="82" t="e">
        <f t="shared" si="47"/>
        <v>#VALUE!</v>
      </c>
      <c r="B409" s="79" t="e">
        <f t="shared" si="41"/>
        <v>#VALUE!</v>
      </c>
      <c r="C409" s="83" t="e">
        <f t="shared" si="43"/>
        <v>#VALUE!</v>
      </c>
      <c r="D409" s="83" t="e">
        <f t="shared" si="48"/>
        <v>#VALUE!</v>
      </c>
      <c r="E409" s="83" t="e">
        <f t="shared" si="44"/>
        <v>#VALUE!</v>
      </c>
      <c r="F409" s="83" t="e">
        <f t="shared" si="45"/>
        <v>#VALUE!</v>
      </c>
      <c r="G409" s="83" t="e">
        <f t="shared" si="46"/>
        <v>#VALUE!</v>
      </c>
      <c r="H409" s="83" t="e">
        <f>SUM($F$28:$F409)</f>
        <v>#VALUE!</v>
      </c>
      <c r="I409" s="418" t="e">
        <f t="shared" si="42"/>
        <v>#VALUE!</v>
      </c>
    </row>
    <row r="410" spans="1:9">
      <c r="A410" s="82" t="e">
        <f t="shared" si="47"/>
        <v>#VALUE!</v>
      </c>
      <c r="B410" s="79" t="e">
        <f t="shared" si="41"/>
        <v>#VALUE!</v>
      </c>
      <c r="C410" s="83" t="e">
        <f t="shared" si="43"/>
        <v>#VALUE!</v>
      </c>
      <c r="D410" s="83" t="e">
        <f t="shared" si="48"/>
        <v>#VALUE!</v>
      </c>
      <c r="E410" s="83" t="e">
        <f t="shared" si="44"/>
        <v>#VALUE!</v>
      </c>
      <c r="F410" s="83" t="e">
        <f t="shared" si="45"/>
        <v>#VALUE!</v>
      </c>
      <c r="G410" s="83" t="e">
        <f t="shared" si="46"/>
        <v>#VALUE!</v>
      </c>
      <c r="H410" s="83" t="e">
        <f>SUM($F$28:$F410)</f>
        <v>#VALUE!</v>
      </c>
      <c r="I410" s="418" t="e">
        <f t="shared" si="42"/>
        <v>#VALUE!</v>
      </c>
    </row>
    <row r="411" spans="1:9">
      <c r="A411" s="82" t="e">
        <f t="shared" si="47"/>
        <v>#VALUE!</v>
      </c>
      <c r="B411" s="79" t="e">
        <f t="shared" si="41"/>
        <v>#VALUE!</v>
      </c>
      <c r="C411" s="83" t="e">
        <f t="shared" si="43"/>
        <v>#VALUE!</v>
      </c>
      <c r="D411" s="83" t="e">
        <f t="shared" si="48"/>
        <v>#VALUE!</v>
      </c>
      <c r="E411" s="83" t="e">
        <f t="shared" si="44"/>
        <v>#VALUE!</v>
      </c>
      <c r="F411" s="83" t="e">
        <f t="shared" si="45"/>
        <v>#VALUE!</v>
      </c>
      <c r="G411" s="83" t="e">
        <f t="shared" si="46"/>
        <v>#VALUE!</v>
      </c>
      <c r="H411" s="83" t="e">
        <f>SUM($F$28:$F411)</f>
        <v>#VALUE!</v>
      </c>
      <c r="I411" s="418" t="e">
        <f t="shared" si="42"/>
        <v>#VALUE!</v>
      </c>
    </row>
    <row r="412" spans="1:9">
      <c r="A412" s="82" t="e">
        <f t="shared" si="47"/>
        <v>#VALUE!</v>
      </c>
      <c r="B412" s="79" t="e">
        <f t="shared" ref="B412:B475" si="49">IF(Nbre_Pmt&lt;&gt;"",DATE(YEAR(Début_Prêt),MONTH(Début_Prêt)+(Nbre_Pmt)*12/Nbre_Pmt_Par_An,DAY(Début_Prêt)),"")</f>
        <v>#VALUE!</v>
      </c>
      <c r="C412" s="83" t="e">
        <f t="shared" si="43"/>
        <v>#VALUE!</v>
      </c>
      <c r="D412" s="83" t="e">
        <f t="shared" si="48"/>
        <v>#VALUE!</v>
      </c>
      <c r="E412" s="83" t="e">
        <f t="shared" si="44"/>
        <v>#VALUE!</v>
      </c>
      <c r="F412" s="83" t="e">
        <f t="shared" si="45"/>
        <v>#VALUE!</v>
      </c>
      <c r="G412" s="83" t="e">
        <f t="shared" si="46"/>
        <v>#VALUE!</v>
      </c>
      <c r="H412" s="83" t="e">
        <f>SUM($F$28:$F412)</f>
        <v>#VALUE!</v>
      </c>
      <c r="I412" s="418" t="e">
        <f t="shared" ref="I412:I475" si="50">IF(Nbre_Pmt&lt;&gt;"",YEAR(B412),"")</f>
        <v>#VALUE!</v>
      </c>
    </row>
    <row r="413" spans="1:9">
      <c r="A413" s="82" t="e">
        <f t="shared" si="47"/>
        <v>#VALUE!</v>
      </c>
      <c r="B413" s="79" t="e">
        <f t="shared" si="49"/>
        <v>#VALUE!</v>
      </c>
      <c r="C413" s="83" t="e">
        <f t="shared" ref="C413:C476" si="51">IF(A412=" "," ",IF(A412+1&gt;$D$11," ",G412))</f>
        <v>#VALUE!</v>
      </c>
      <c r="D413" s="83" t="e">
        <f t="shared" si="48"/>
        <v>#VALUE!</v>
      </c>
      <c r="E413" s="83" t="e">
        <f t="shared" ref="E413:E476" si="52">IF(A412=" "," ",IF(A412+1&gt;$D$11," ",D413-F413))</f>
        <v>#VALUE!</v>
      </c>
      <c r="F413" s="83" t="e">
        <f t="shared" ref="F413:F476" si="53">IF(A412=" "," ",IF(A412+1&gt;$D$11," ",C413*$D$12))</f>
        <v>#VALUE!</v>
      </c>
      <c r="G413" s="83" t="e">
        <f t="shared" ref="G413:G476" si="54">IF(A412=" "," ",IF(A412+1&gt;$D$11," ",C413-E413))</f>
        <v>#VALUE!</v>
      </c>
      <c r="H413" s="83" t="e">
        <f>SUM($F$28:$F413)</f>
        <v>#VALUE!</v>
      </c>
      <c r="I413" s="418" t="e">
        <f t="shared" si="50"/>
        <v>#VALUE!</v>
      </c>
    </row>
    <row r="414" spans="1:9">
      <c r="A414" s="82" t="e">
        <f t="shared" ref="A414:A477" si="55">IF(A413+1&gt;$D$11," ",A413+1)</f>
        <v>#VALUE!</v>
      </c>
      <c r="B414" s="79" t="e">
        <f t="shared" si="49"/>
        <v>#VALUE!</v>
      </c>
      <c r="C414" s="83" t="e">
        <f t="shared" si="51"/>
        <v>#VALUE!</v>
      </c>
      <c r="D414" s="83" t="e">
        <f t="shared" ref="D414:D477" si="56">IF(Nbre_Pmt&lt;&gt;"",Pmt_Mensuel_Programmé,"")</f>
        <v>#VALUE!</v>
      </c>
      <c r="E414" s="83" t="e">
        <f t="shared" si="52"/>
        <v>#VALUE!</v>
      </c>
      <c r="F414" s="83" t="e">
        <f t="shared" si="53"/>
        <v>#VALUE!</v>
      </c>
      <c r="G414" s="83" t="e">
        <f t="shared" si="54"/>
        <v>#VALUE!</v>
      </c>
      <c r="H414" s="83" t="e">
        <f>SUM($F$28:$F414)</f>
        <v>#VALUE!</v>
      </c>
      <c r="I414" s="418" t="e">
        <f t="shared" si="50"/>
        <v>#VALUE!</v>
      </c>
    </row>
    <row r="415" spans="1:9">
      <c r="A415" s="82" t="e">
        <f t="shared" si="55"/>
        <v>#VALUE!</v>
      </c>
      <c r="B415" s="79" t="e">
        <f t="shared" si="49"/>
        <v>#VALUE!</v>
      </c>
      <c r="C415" s="83" t="e">
        <f t="shared" si="51"/>
        <v>#VALUE!</v>
      </c>
      <c r="D415" s="83" t="e">
        <f t="shared" si="56"/>
        <v>#VALUE!</v>
      </c>
      <c r="E415" s="83" t="e">
        <f t="shared" si="52"/>
        <v>#VALUE!</v>
      </c>
      <c r="F415" s="83" t="e">
        <f t="shared" si="53"/>
        <v>#VALUE!</v>
      </c>
      <c r="G415" s="83" t="e">
        <f t="shared" si="54"/>
        <v>#VALUE!</v>
      </c>
      <c r="H415" s="83" t="e">
        <f>SUM($F$28:$F415)</f>
        <v>#VALUE!</v>
      </c>
      <c r="I415" s="418" t="e">
        <f t="shared" si="50"/>
        <v>#VALUE!</v>
      </c>
    </row>
    <row r="416" spans="1:9">
      <c r="A416" s="82" t="e">
        <f t="shared" si="55"/>
        <v>#VALUE!</v>
      </c>
      <c r="B416" s="79" t="e">
        <f t="shared" si="49"/>
        <v>#VALUE!</v>
      </c>
      <c r="C416" s="83" t="e">
        <f t="shared" si="51"/>
        <v>#VALUE!</v>
      </c>
      <c r="D416" s="83" t="e">
        <f t="shared" si="56"/>
        <v>#VALUE!</v>
      </c>
      <c r="E416" s="83" t="e">
        <f t="shared" si="52"/>
        <v>#VALUE!</v>
      </c>
      <c r="F416" s="83" t="e">
        <f t="shared" si="53"/>
        <v>#VALUE!</v>
      </c>
      <c r="G416" s="83" t="e">
        <f t="shared" si="54"/>
        <v>#VALUE!</v>
      </c>
      <c r="H416" s="83" t="e">
        <f>SUM($F$28:$F416)</f>
        <v>#VALUE!</v>
      </c>
      <c r="I416" s="418" t="e">
        <f t="shared" si="50"/>
        <v>#VALUE!</v>
      </c>
    </row>
    <row r="417" spans="1:9">
      <c r="A417" s="82" t="e">
        <f t="shared" si="55"/>
        <v>#VALUE!</v>
      </c>
      <c r="B417" s="79" t="e">
        <f t="shared" si="49"/>
        <v>#VALUE!</v>
      </c>
      <c r="C417" s="83" t="e">
        <f t="shared" si="51"/>
        <v>#VALUE!</v>
      </c>
      <c r="D417" s="83" t="e">
        <f t="shared" si="56"/>
        <v>#VALUE!</v>
      </c>
      <c r="E417" s="83" t="e">
        <f t="shared" si="52"/>
        <v>#VALUE!</v>
      </c>
      <c r="F417" s="83" t="e">
        <f t="shared" si="53"/>
        <v>#VALUE!</v>
      </c>
      <c r="G417" s="83" t="e">
        <f t="shared" si="54"/>
        <v>#VALUE!</v>
      </c>
      <c r="H417" s="83" t="e">
        <f>SUM($F$28:$F417)</f>
        <v>#VALUE!</v>
      </c>
      <c r="I417" s="418" t="e">
        <f t="shared" si="50"/>
        <v>#VALUE!</v>
      </c>
    </row>
    <row r="418" spans="1:9">
      <c r="A418" s="82" t="e">
        <f t="shared" si="55"/>
        <v>#VALUE!</v>
      </c>
      <c r="B418" s="79" t="e">
        <f t="shared" si="49"/>
        <v>#VALUE!</v>
      </c>
      <c r="C418" s="83" t="e">
        <f t="shared" si="51"/>
        <v>#VALUE!</v>
      </c>
      <c r="D418" s="83" t="e">
        <f t="shared" si="56"/>
        <v>#VALUE!</v>
      </c>
      <c r="E418" s="83" t="e">
        <f t="shared" si="52"/>
        <v>#VALUE!</v>
      </c>
      <c r="F418" s="83" t="e">
        <f t="shared" si="53"/>
        <v>#VALUE!</v>
      </c>
      <c r="G418" s="83" t="e">
        <f t="shared" si="54"/>
        <v>#VALUE!</v>
      </c>
      <c r="H418" s="83" t="e">
        <f>SUM($F$28:$F418)</f>
        <v>#VALUE!</v>
      </c>
      <c r="I418" s="418" t="e">
        <f t="shared" si="50"/>
        <v>#VALUE!</v>
      </c>
    </row>
    <row r="419" spans="1:9">
      <c r="A419" s="82" t="e">
        <f t="shared" si="55"/>
        <v>#VALUE!</v>
      </c>
      <c r="B419" s="79" t="e">
        <f t="shared" si="49"/>
        <v>#VALUE!</v>
      </c>
      <c r="C419" s="83" t="e">
        <f t="shared" si="51"/>
        <v>#VALUE!</v>
      </c>
      <c r="D419" s="83" t="e">
        <f t="shared" si="56"/>
        <v>#VALUE!</v>
      </c>
      <c r="E419" s="83" t="e">
        <f t="shared" si="52"/>
        <v>#VALUE!</v>
      </c>
      <c r="F419" s="83" t="e">
        <f t="shared" si="53"/>
        <v>#VALUE!</v>
      </c>
      <c r="G419" s="83" t="e">
        <f t="shared" si="54"/>
        <v>#VALUE!</v>
      </c>
      <c r="H419" s="83" t="e">
        <f>SUM($F$28:$F419)</f>
        <v>#VALUE!</v>
      </c>
      <c r="I419" s="418" t="e">
        <f t="shared" si="50"/>
        <v>#VALUE!</v>
      </c>
    </row>
    <row r="420" spans="1:9">
      <c r="A420" s="82" t="e">
        <f t="shared" si="55"/>
        <v>#VALUE!</v>
      </c>
      <c r="B420" s="79" t="e">
        <f t="shared" si="49"/>
        <v>#VALUE!</v>
      </c>
      <c r="C420" s="83" t="e">
        <f t="shared" si="51"/>
        <v>#VALUE!</v>
      </c>
      <c r="D420" s="83" t="e">
        <f t="shared" si="56"/>
        <v>#VALUE!</v>
      </c>
      <c r="E420" s="83" t="e">
        <f t="shared" si="52"/>
        <v>#VALUE!</v>
      </c>
      <c r="F420" s="83" t="e">
        <f t="shared" si="53"/>
        <v>#VALUE!</v>
      </c>
      <c r="G420" s="83" t="e">
        <f t="shared" si="54"/>
        <v>#VALUE!</v>
      </c>
      <c r="H420" s="83" t="e">
        <f>SUM($F$28:$F420)</f>
        <v>#VALUE!</v>
      </c>
      <c r="I420" s="418" t="e">
        <f t="shared" si="50"/>
        <v>#VALUE!</v>
      </c>
    </row>
    <row r="421" spans="1:9">
      <c r="A421" s="82" t="e">
        <f t="shared" si="55"/>
        <v>#VALUE!</v>
      </c>
      <c r="B421" s="79" t="e">
        <f t="shared" si="49"/>
        <v>#VALUE!</v>
      </c>
      <c r="C421" s="83" t="e">
        <f t="shared" si="51"/>
        <v>#VALUE!</v>
      </c>
      <c r="D421" s="83" t="e">
        <f t="shared" si="56"/>
        <v>#VALUE!</v>
      </c>
      <c r="E421" s="83" t="e">
        <f t="shared" si="52"/>
        <v>#VALUE!</v>
      </c>
      <c r="F421" s="83" t="e">
        <f t="shared" si="53"/>
        <v>#VALUE!</v>
      </c>
      <c r="G421" s="83" t="e">
        <f t="shared" si="54"/>
        <v>#VALUE!</v>
      </c>
      <c r="H421" s="83" t="e">
        <f>SUM($F$28:$F421)</f>
        <v>#VALUE!</v>
      </c>
      <c r="I421" s="418" t="e">
        <f t="shared" si="50"/>
        <v>#VALUE!</v>
      </c>
    </row>
    <row r="422" spans="1:9">
      <c r="A422" s="82" t="e">
        <f t="shared" si="55"/>
        <v>#VALUE!</v>
      </c>
      <c r="B422" s="79" t="e">
        <f t="shared" si="49"/>
        <v>#VALUE!</v>
      </c>
      <c r="C422" s="83" t="e">
        <f t="shared" si="51"/>
        <v>#VALUE!</v>
      </c>
      <c r="D422" s="83" t="e">
        <f t="shared" si="56"/>
        <v>#VALUE!</v>
      </c>
      <c r="E422" s="83" t="e">
        <f t="shared" si="52"/>
        <v>#VALUE!</v>
      </c>
      <c r="F422" s="83" t="e">
        <f t="shared" si="53"/>
        <v>#VALUE!</v>
      </c>
      <c r="G422" s="83" t="e">
        <f t="shared" si="54"/>
        <v>#VALUE!</v>
      </c>
      <c r="H422" s="83" t="e">
        <f>SUM($F$28:$F422)</f>
        <v>#VALUE!</v>
      </c>
      <c r="I422" s="418" t="e">
        <f t="shared" si="50"/>
        <v>#VALUE!</v>
      </c>
    </row>
    <row r="423" spans="1:9">
      <c r="A423" s="82" t="e">
        <f t="shared" si="55"/>
        <v>#VALUE!</v>
      </c>
      <c r="B423" s="79" t="e">
        <f t="shared" si="49"/>
        <v>#VALUE!</v>
      </c>
      <c r="C423" s="83" t="e">
        <f t="shared" si="51"/>
        <v>#VALUE!</v>
      </c>
      <c r="D423" s="83" t="e">
        <f t="shared" si="56"/>
        <v>#VALUE!</v>
      </c>
      <c r="E423" s="83" t="e">
        <f t="shared" si="52"/>
        <v>#VALUE!</v>
      </c>
      <c r="F423" s="83" t="e">
        <f t="shared" si="53"/>
        <v>#VALUE!</v>
      </c>
      <c r="G423" s="83" t="e">
        <f t="shared" si="54"/>
        <v>#VALUE!</v>
      </c>
      <c r="H423" s="83" t="e">
        <f>SUM($F$28:$F423)</f>
        <v>#VALUE!</v>
      </c>
      <c r="I423" s="418" t="e">
        <f t="shared" si="50"/>
        <v>#VALUE!</v>
      </c>
    </row>
    <row r="424" spans="1:9">
      <c r="A424" s="82" t="e">
        <f t="shared" si="55"/>
        <v>#VALUE!</v>
      </c>
      <c r="B424" s="79" t="e">
        <f t="shared" si="49"/>
        <v>#VALUE!</v>
      </c>
      <c r="C424" s="83" t="e">
        <f t="shared" si="51"/>
        <v>#VALUE!</v>
      </c>
      <c r="D424" s="83" t="e">
        <f t="shared" si="56"/>
        <v>#VALUE!</v>
      </c>
      <c r="E424" s="83" t="e">
        <f t="shared" si="52"/>
        <v>#VALUE!</v>
      </c>
      <c r="F424" s="83" t="e">
        <f t="shared" si="53"/>
        <v>#VALUE!</v>
      </c>
      <c r="G424" s="83" t="e">
        <f t="shared" si="54"/>
        <v>#VALUE!</v>
      </c>
      <c r="H424" s="83" t="e">
        <f>SUM($F$28:$F424)</f>
        <v>#VALUE!</v>
      </c>
      <c r="I424" s="418" t="e">
        <f t="shared" si="50"/>
        <v>#VALUE!</v>
      </c>
    </row>
    <row r="425" spans="1:9">
      <c r="A425" s="82" t="e">
        <f t="shared" si="55"/>
        <v>#VALUE!</v>
      </c>
      <c r="B425" s="79" t="e">
        <f t="shared" si="49"/>
        <v>#VALUE!</v>
      </c>
      <c r="C425" s="83" t="e">
        <f t="shared" si="51"/>
        <v>#VALUE!</v>
      </c>
      <c r="D425" s="83" t="e">
        <f t="shared" si="56"/>
        <v>#VALUE!</v>
      </c>
      <c r="E425" s="83" t="e">
        <f t="shared" si="52"/>
        <v>#VALUE!</v>
      </c>
      <c r="F425" s="83" t="e">
        <f t="shared" si="53"/>
        <v>#VALUE!</v>
      </c>
      <c r="G425" s="83" t="e">
        <f t="shared" si="54"/>
        <v>#VALUE!</v>
      </c>
      <c r="H425" s="83" t="e">
        <f>SUM($F$28:$F425)</f>
        <v>#VALUE!</v>
      </c>
      <c r="I425" s="418" t="e">
        <f t="shared" si="50"/>
        <v>#VALUE!</v>
      </c>
    </row>
    <row r="426" spans="1:9">
      <c r="A426" s="82" t="e">
        <f t="shared" si="55"/>
        <v>#VALUE!</v>
      </c>
      <c r="B426" s="79" t="e">
        <f t="shared" si="49"/>
        <v>#VALUE!</v>
      </c>
      <c r="C426" s="83" t="e">
        <f t="shared" si="51"/>
        <v>#VALUE!</v>
      </c>
      <c r="D426" s="83" t="e">
        <f t="shared" si="56"/>
        <v>#VALUE!</v>
      </c>
      <c r="E426" s="83" t="e">
        <f t="shared" si="52"/>
        <v>#VALUE!</v>
      </c>
      <c r="F426" s="83" t="e">
        <f t="shared" si="53"/>
        <v>#VALUE!</v>
      </c>
      <c r="G426" s="83" t="e">
        <f t="shared" si="54"/>
        <v>#VALUE!</v>
      </c>
      <c r="H426" s="83" t="e">
        <f>SUM($F$28:$F426)</f>
        <v>#VALUE!</v>
      </c>
      <c r="I426" s="418" t="e">
        <f t="shared" si="50"/>
        <v>#VALUE!</v>
      </c>
    </row>
    <row r="427" spans="1:9">
      <c r="A427" s="82" t="e">
        <f t="shared" si="55"/>
        <v>#VALUE!</v>
      </c>
      <c r="B427" s="79" t="e">
        <f t="shared" si="49"/>
        <v>#VALUE!</v>
      </c>
      <c r="C427" s="83" t="e">
        <f t="shared" si="51"/>
        <v>#VALUE!</v>
      </c>
      <c r="D427" s="83" t="e">
        <f t="shared" si="56"/>
        <v>#VALUE!</v>
      </c>
      <c r="E427" s="83" t="e">
        <f t="shared" si="52"/>
        <v>#VALUE!</v>
      </c>
      <c r="F427" s="83" t="e">
        <f t="shared" si="53"/>
        <v>#VALUE!</v>
      </c>
      <c r="G427" s="83" t="e">
        <f t="shared" si="54"/>
        <v>#VALUE!</v>
      </c>
      <c r="H427" s="83" t="e">
        <f>SUM($F$28:$F427)</f>
        <v>#VALUE!</v>
      </c>
      <c r="I427" s="418" t="e">
        <f t="shared" si="50"/>
        <v>#VALUE!</v>
      </c>
    </row>
    <row r="428" spans="1:9">
      <c r="A428" s="82" t="e">
        <f t="shared" si="55"/>
        <v>#VALUE!</v>
      </c>
      <c r="B428" s="79" t="e">
        <f t="shared" si="49"/>
        <v>#VALUE!</v>
      </c>
      <c r="C428" s="83" t="e">
        <f t="shared" si="51"/>
        <v>#VALUE!</v>
      </c>
      <c r="D428" s="83" t="e">
        <f t="shared" si="56"/>
        <v>#VALUE!</v>
      </c>
      <c r="E428" s="83" t="e">
        <f t="shared" si="52"/>
        <v>#VALUE!</v>
      </c>
      <c r="F428" s="83" t="e">
        <f t="shared" si="53"/>
        <v>#VALUE!</v>
      </c>
      <c r="G428" s="83" t="e">
        <f t="shared" si="54"/>
        <v>#VALUE!</v>
      </c>
      <c r="H428" s="83" t="e">
        <f>SUM($F$28:$F428)</f>
        <v>#VALUE!</v>
      </c>
      <c r="I428" s="418" t="e">
        <f t="shared" si="50"/>
        <v>#VALUE!</v>
      </c>
    </row>
    <row r="429" spans="1:9">
      <c r="A429" s="82" t="e">
        <f t="shared" si="55"/>
        <v>#VALUE!</v>
      </c>
      <c r="B429" s="79" t="e">
        <f t="shared" si="49"/>
        <v>#VALUE!</v>
      </c>
      <c r="C429" s="83" t="e">
        <f t="shared" si="51"/>
        <v>#VALUE!</v>
      </c>
      <c r="D429" s="83" t="e">
        <f t="shared" si="56"/>
        <v>#VALUE!</v>
      </c>
      <c r="E429" s="83" t="e">
        <f t="shared" si="52"/>
        <v>#VALUE!</v>
      </c>
      <c r="F429" s="83" t="e">
        <f t="shared" si="53"/>
        <v>#VALUE!</v>
      </c>
      <c r="G429" s="83" t="e">
        <f t="shared" si="54"/>
        <v>#VALUE!</v>
      </c>
      <c r="H429" s="83" t="e">
        <f>SUM($F$28:$F429)</f>
        <v>#VALUE!</v>
      </c>
      <c r="I429" s="418" t="e">
        <f t="shared" si="50"/>
        <v>#VALUE!</v>
      </c>
    </row>
    <row r="430" spans="1:9">
      <c r="A430" s="82" t="e">
        <f t="shared" si="55"/>
        <v>#VALUE!</v>
      </c>
      <c r="B430" s="79" t="e">
        <f t="shared" si="49"/>
        <v>#VALUE!</v>
      </c>
      <c r="C430" s="83" t="e">
        <f t="shared" si="51"/>
        <v>#VALUE!</v>
      </c>
      <c r="D430" s="83" t="e">
        <f t="shared" si="56"/>
        <v>#VALUE!</v>
      </c>
      <c r="E430" s="83" t="e">
        <f t="shared" si="52"/>
        <v>#VALUE!</v>
      </c>
      <c r="F430" s="83" t="e">
        <f t="shared" si="53"/>
        <v>#VALUE!</v>
      </c>
      <c r="G430" s="83" t="e">
        <f t="shared" si="54"/>
        <v>#VALUE!</v>
      </c>
      <c r="H430" s="83" t="e">
        <f>SUM($F$28:$F430)</f>
        <v>#VALUE!</v>
      </c>
      <c r="I430" s="418" t="e">
        <f t="shared" si="50"/>
        <v>#VALUE!</v>
      </c>
    </row>
    <row r="431" spans="1:9">
      <c r="A431" s="82" t="e">
        <f t="shared" si="55"/>
        <v>#VALUE!</v>
      </c>
      <c r="B431" s="79" t="e">
        <f t="shared" si="49"/>
        <v>#VALUE!</v>
      </c>
      <c r="C431" s="83" t="e">
        <f t="shared" si="51"/>
        <v>#VALUE!</v>
      </c>
      <c r="D431" s="83" t="e">
        <f t="shared" si="56"/>
        <v>#VALUE!</v>
      </c>
      <c r="E431" s="83" t="e">
        <f t="shared" si="52"/>
        <v>#VALUE!</v>
      </c>
      <c r="F431" s="83" t="e">
        <f t="shared" si="53"/>
        <v>#VALUE!</v>
      </c>
      <c r="G431" s="83" t="e">
        <f t="shared" si="54"/>
        <v>#VALUE!</v>
      </c>
      <c r="H431" s="83" t="e">
        <f>SUM($F$28:$F431)</f>
        <v>#VALUE!</v>
      </c>
      <c r="I431" s="418" t="e">
        <f t="shared" si="50"/>
        <v>#VALUE!</v>
      </c>
    </row>
    <row r="432" spans="1:9">
      <c r="A432" s="82" t="e">
        <f t="shared" si="55"/>
        <v>#VALUE!</v>
      </c>
      <c r="B432" s="79" t="e">
        <f t="shared" si="49"/>
        <v>#VALUE!</v>
      </c>
      <c r="C432" s="83" t="e">
        <f t="shared" si="51"/>
        <v>#VALUE!</v>
      </c>
      <c r="D432" s="83" t="e">
        <f t="shared" si="56"/>
        <v>#VALUE!</v>
      </c>
      <c r="E432" s="83" t="e">
        <f t="shared" si="52"/>
        <v>#VALUE!</v>
      </c>
      <c r="F432" s="83" t="e">
        <f t="shared" si="53"/>
        <v>#VALUE!</v>
      </c>
      <c r="G432" s="83" t="e">
        <f t="shared" si="54"/>
        <v>#VALUE!</v>
      </c>
      <c r="H432" s="83" t="e">
        <f>SUM($F$28:$F432)</f>
        <v>#VALUE!</v>
      </c>
      <c r="I432" s="418" t="e">
        <f t="shared" si="50"/>
        <v>#VALUE!</v>
      </c>
    </row>
    <row r="433" spans="1:9">
      <c r="A433" s="82" t="e">
        <f t="shared" si="55"/>
        <v>#VALUE!</v>
      </c>
      <c r="B433" s="79" t="e">
        <f t="shared" si="49"/>
        <v>#VALUE!</v>
      </c>
      <c r="C433" s="83" t="e">
        <f t="shared" si="51"/>
        <v>#VALUE!</v>
      </c>
      <c r="D433" s="83" t="e">
        <f t="shared" si="56"/>
        <v>#VALUE!</v>
      </c>
      <c r="E433" s="83" t="e">
        <f t="shared" si="52"/>
        <v>#VALUE!</v>
      </c>
      <c r="F433" s="83" t="e">
        <f t="shared" si="53"/>
        <v>#VALUE!</v>
      </c>
      <c r="G433" s="83" t="e">
        <f t="shared" si="54"/>
        <v>#VALUE!</v>
      </c>
      <c r="H433" s="83" t="e">
        <f>SUM($F$28:$F433)</f>
        <v>#VALUE!</v>
      </c>
      <c r="I433" s="418" t="e">
        <f t="shared" si="50"/>
        <v>#VALUE!</v>
      </c>
    </row>
    <row r="434" spans="1:9">
      <c r="A434" s="82" t="e">
        <f t="shared" si="55"/>
        <v>#VALUE!</v>
      </c>
      <c r="B434" s="79" t="e">
        <f t="shared" si="49"/>
        <v>#VALUE!</v>
      </c>
      <c r="C434" s="83" t="e">
        <f t="shared" si="51"/>
        <v>#VALUE!</v>
      </c>
      <c r="D434" s="83" t="e">
        <f t="shared" si="56"/>
        <v>#VALUE!</v>
      </c>
      <c r="E434" s="83" t="e">
        <f t="shared" si="52"/>
        <v>#VALUE!</v>
      </c>
      <c r="F434" s="83" t="e">
        <f t="shared" si="53"/>
        <v>#VALUE!</v>
      </c>
      <c r="G434" s="83" t="e">
        <f t="shared" si="54"/>
        <v>#VALUE!</v>
      </c>
      <c r="H434" s="83" t="e">
        <f>SUM($F$28:$F434)</f>
        <v>#VALUE!</v>
      </c>
      <c r="I434" s="418" t="e">
        <f t="shared" si="50"/>
        <v>#VALUE!</v>
      </c>
    </row>
    <row r="435" spans="1:9">
      <c r="A435" s="82" t="e">
        <f t="shared" si="55"/>
        <v>#VALUE!</v>
      </c>
      <c r="B435" s="79" t="e">
        <f t="shared" si="49"/>
        <v>#VALUE!</v>
      </c>
      <c r="C435" s="83" t="e">
        <f t="shared" si="51"/>
        <v>#VALUE!</v>
      </c>
      <c r="D435" s="83" t="e">
        <f t="shared" si="56"/>
        <v>#VALUE!</v>
      </c>
      <c r="E435" s="83" t="e">
        <f t="shared" si="52"/>
        <v>#VALUE!</v>
      </c>
      <c r="F435" s="83" t="e">
        <f t="shared" si="53"/>
        <v>#VALUE!</v>
      </c>
      <c r="G435" s="83" t="e">
        <f t="shared" si="54"/>
        <v>#VALUE!</v>
      </c>
      <c r="H435" s="83" t="e">
        <f>SUM($F$28:$F435)</f>
        <v>#VALUE!</v>
      </c>
      <c r="I435" s="418" t="e">
        <f t="shared" si="50"/>
        <v>#VALUE!</v>
      </c>
    </row>
    <row r="436" spans="1:9">
      <c r="A436" s="82" t="e">
        <f t="shared" si="55"/>
        <v>#VALUE!</v>
      </c>
      <c r="B436" s="79" t="e">
        <f t="shared" si="49"/>
        <v>#VALUE!</v>
      </c>
      <c r="C436" s="83" t="e">
        <f t="shared" si="51"/>
        <v>#VALUE!</v>
      </c>
      <c r="D436" s="83" t="e">
        <f t="shared" si="56"/>
        <v>#VALUE!</v>
      </c>
      <c r="E436" s="83" t="e">
        <f t="shared" si="52"/>
        <v>#VALUE!</v>
      </c>
      <c r="F436" s="83" t="e">
        <f t="shared" si="53"/>
        <v>#VALUE!</v>
      </c>
      <c r="G436" s="83" t="e">
        <f t="shared" si="54"/>
        <v>#VALUE!</v>
      </c>
      <c r="H436" s="83" t="e">
        <f>SUM($F$28:$F436)</f>
        <v>#VALUE!</v>
      </c>
      <c r="I436" s="418" t="e">
        <f t="shared" si="50"/>
        <v>#VALUE!</v>
      </c>
    </row>
    <row r="437" spans="1:9">
      <c r="A437" s="82" t="e">
        <f t="shared" si="55"/>
        <v>#VALUE!</v>
      </c>
      <c r="B437" s="79" t="e">
        <f t="shared" si="49"/>
        <v>#VALUE!</v>
      </c>
      <c r="C437" s="83" t="e">
        <f t="shared" si="51"/>
        <v>#VALUE!</v>
      </c>
      <c r="D437" s="83" t="e">
        <f t="shared" si="56"/>
        <v>#VALUE!</v>
      </c>
      <c r="E437" s="83" t="e">
        <f t="shared" si="52"/>
        <v>#VALUE!</v>
      </c>
      <c r="F437" s="83" t="e">
        <f t="shared" si="53"/>
        <v>#VALUE!</v>
      </c>
      <c r="G437" s="83" t="e">
        <f t="shared" si="54"/>
        <v>#VALUE!</v>
      </c>
      <c r="H437" s="83" t="e">
        <f>SUM($F$28:$F437)</f>
        <v>#VALUE!</v>
      </c>
      <c r="I437" s="418" t="e">
        <f t="shared" si="50"/>
        <v>#VALUE!</v>
      </c>
    </row>
    <row r="438" spans="1:9">
      <c r="A438" s="82" t="e">
        <f t="shared" si="55"/>
        <v>#VALUE!</v>
      </c>
      <c r="B438" s="79" t="e">
        <f t="shared" si="49"/>
        <v>#VALUE!</v>
      </c>
      <c r="C438" s="83" t="e">
        <f t="shared" si="51"/>
        <v>#VALUE!</v>
      </c>
      <c r="D438" s="83" t="e">
        <f t="shared" si="56"/>
        <v>#VALUE!</v>
      </c>
      <c r="E438" s="83" t="e">
        <f t="shared" si="52"/>
        <v>#VALUE!</v>
      </c>
      <c r="F438" s="83" t="e">
        <f t="shared" si="53"/>
        <v>#VALUE!</v>
      </c>
      <c r="G438" s="83" t="e">
        <f t="shared" si="54"/>
        <v>#VALUE!</v>
      </c>
      <c r="H438" s="83" t="e">
        <f>SUM($F$28:$F438)</f>
        <v>#VALUE!</v>
      </c>
      <c r="I438" s="418" t="e">
        <f t="shared" si="50"/>
        <v>#VALUE!</v>
      </c>
    </row>
    <row r="439" spans="1:9">
      <c r="A439" s="82" t="e">
        <f t="shared" si="55"/>
        <v>#VALUE!</v>
      </c>
      <c r="B439" s="79" t="e">
        <f t="shared" si="49"/>
        <v>#VALUE!</v>
      </c>
      <c r="C439" s="83" t="e">
        <f t="shared" si="51"/>
        <v>#VALUE!</v>
      </c>
      <c r="D439" s="83" t="e">
        <f t="shared" si="56"/>
        <v>#VALUE!</v>
      </c>
      <c r="E439" s="83" t="e">
        <f t="shared" si="52"/>
        <v>#VALUE!</v>
      </c>
      <c r="F439" s="83" t="e">
        <f t="shared" si="53"/>
        <v>#VALUE!</v>
      </c>
      <c r="G439" s="83" t="e">
        <f t="shared" si="54"/>
        <v>#VALUE!</v>
      </c>
      <c r="H439" s="83" t="e">
        <f>SUM($F$28:$F439)</f>
        <v>#VALUE!</v>
      </c>
      <c r="I439" s="418" t="e">
        <f t="shared" si="50"/>
        <v>#VALUE!</v>
      </c>
    </row>
    <row r="440" spans="1:9">
      <c r="A440" s="82" t="e">
        <f t="shared" si="55"/>
        <v>#VALUE!</v>
      </c>
      <c r="B440" s="79" t="e">
        <f t="shared" si="49"/>
        <v>#VALUE!</v>
      </c>
      <c r="C440" s="83" t="e">
        <f t="shared" si="51"/>
        <v>#VALUE!</v>
      </c>
      <c r="D440" s="83" t="e">
        <f t="shared" si="56"/>
        <v>#VALUE!</v>
      </c>
      <c r="E440" s="83" t="e">
        <f t="shared" si="52"/>
        <v>#VALUE!</v>
      </c>
      <c r="F440" s="83" t="e">
        <f t="shared" si="53"/>
        <v>#VALUE!</v>
      </c>
      <c r="G440" s="83" t="e">
        <f t="shared" si="54"/>
        <v>#VALUE!</v>
      </c>
      <c r="H440" s="83" t="e">
        <f>SUM($F$28:$F440)</f>
        <v>#VALUE!</v>
      </c>
      <c r="I440" s="418" t="e">
        <f t="shared" si="50"/>
        <v>#VALUE!</v>
      </c>
    </row>
    <row r="441" spans="1:9">
      <c r="A441" s="82" t="e">
        <f t="shared" si="55"/>
        <v>#VALUE!</v>
      </c>
      <c r="B441" s="79" t="e">
        <f t="shared" si="49"/>
        <v>#VALUE!</v>
      </c>
      <c r="C441" s="83" t="e">
        <f t="shared" si="51"/>
        <v>#VALUE!</v>
      </c>
      <c r="D441" s="83" t="e">
        <f t="shared" si="56"/>
        <v>#VALUE!</v>
      </c>
      <c r="E441" s="83" t="e">
        <f t="shared" si="52"/>
        <v>#VALUE!</v>
      </c>
      <c r="F441" s="83" t="e">
        <f t="shared" si="53"/>
        <v>#VALUE!</v>
      </c>
      <c r="G441" s="83" t="e">
        <f t="shared" si="54"/>
        <v>#VALUE!</v>
      </c>
      <c r="H441" s="83" t="e">
        <f>SUM($F$28:$F441)</f>
        <v>#VALUE!</v>
      </c>
      <c r="I441" s="418" t="e">
        <f t="shared" si="50"/>
        <v>#VALUE!</v>
      </c>
    </row>
    <row r="442" spans="1:9">
      <c r="A442" s="82" t="e">
        <f t="shared" si="55"/>
        <v>#VALUE!</v>
      </c>
      <c r="B442" s="79" t="e">
        <f t="shared" si="49"/>
        <v>#VALUE!</v>
      </c>
      <c r="C442" s="83" t="e">
        <f t="shared" si="51"/>
        <v>#VALUE!</v>
      </c>
      <c r="D442" s="83" t="e">
        <f t="shared" si="56"/>
        <v>#VALUE!</v>
      </c>
      <c r="E442" s="83" t="e">
        <f t="shared" si="52"/>
        <v>#VALUE!</v>
      </c>
      <c r="F442" s="83" t="e">
        <f t="shared" si="53"/>
        <v>#VALUE!</v>
      </c>
      <c r="G442" s="83" t="e">
        <f t="shared" si="54"/>
        <v>#VALUE!</v>
      </c>
      <c r="H442" s="83" t="e">
        <f>SUM($F$28:$F442)</f>
        <v>#VALUE!</v>
      </c>
      <c r="I442" s="418" t="e">
        <f t="shared" si="50"/>
        <v>#VALUE!</v>
      </c>
    </row>
    <row r="443" spans="1:9">
      <c r="A443" s="82" t="e">
        <f t="shared" si="55"/>
        <v>#VALUE!</v>
      </c>
      <c r="B443" s="79" t="e">
        <f t="shared" si="49"/>
        <v>#VALUE!</v>
      </c>
      <c r="C443" s="83" t="e">
        <f t="shared" si="51"/>
        <v>#VALUE!</v>
      </c>
      <c r="D443" s="83" t="e">
        <f t="shared" si="56"/>
        <v>#VALUE!</v>
      </c>
      <c r="E443" s="83" t="e">
        <f t="shared" si="52"/>
        <v>#VALUE!</v>
      </c>
      <c r="F443" s="83" t="e">
        <f t="shared" si="53"/>
        <v>#VALUE!</v>
      </c>
      <c r="G443" s="83" t="e">
        <f t="shared" si="54"/>
        <v>#VALUE!</v>
      </c>
      <c r="H443" s="83" t="e">
        <f>SUM($F$28:$F443)</f>
        <v>#VALUE!</v>
      </c>
      <c r="I443" s="418" t="e">
        <f t="shared" si="50"/>
        <v>#VALUE!</v>
      </c>
    </row>
    <row r="444" spans="1:9">
      <c r="A444" s="82" t="e">
        <f t="shared" si="55"/>
        <v>#VALUE!</v>
      </c>
      <c r="B444" s="79" t="e">
        <f t="shared" si="49"/>
        <v>#VALUE!</v>
      </c>
      <c r="C444" s="83" t="e">
        <f t="shared" si="51"/>
        <v>#VALUE!</v>
      </c>
      <c r="D444" s="83" t="e">
        <f t="shared" si="56"/>
        <v>#VALUE!</v>
      </c>
      <c r="E444" s="83" t="e">
        <f t="shared" si="52"/>
        <v>#VALUE!</v>
      </c>
      <c r="F444" s="83" t="e">
        <f t="shared" si="53"/>
        <v>#VALUE!</v>
      </c>
      <c r="G444" s="83" t="e">
        <f t="shared" si="54"/>
        <v>#VALUE!</v>
      </c>
      <c r="H444" s="83" t="e">
        <f>SUM($F$28:$F444)</f>
        <v>#VALUE!</v>
      </c>
      <c r="I444" s="418" t="e">
        <f t="shared" si="50"/>
        <v>#VALUE!</v>
      </c>
    </row>
    <row r="445" spans="1:9">
      <c r="A445" s="82" t="e">
        <f t="shared" si="55"/>
        <v>#VALUE!</v>
      </c>
      <c r="B445" s="79" t="e">
        <f t="shared" si="49"/>
        <v>#VALUE!</v>
      </c>
      <c r="C445" s="83" t="e">
        <f t="shared" si="51"/>
        <v>#VALUE!</v>
      </c>
      <c r="D445" s="83" t="e">
        <f t="shared" si="56"/>
        <v>#VALUE!</v>
      </c>
      <c r="E445" s="83" t="e">
        <f t="shared" si="52"/>
        <v>#VALUE!</v>
      </c>
      <c r="F445" s="83" t="e">
        <f t="shared" si="53"/>
        <v>#VALUE!</v>
      </c>
      <c r="G445" s="83" t="e">
        <f t="shared" si="54"/>
        <v>#VALUE!</v>
      </c>
      <c r="H445" s="83" t="e">
        <f>SUM($F$28:$F445)</f>
        <v>#VALUE!</v>
      </c>
      <c r="I445" s="418" t="e">
        <f t="shared" si="50"/>
        <v>#VALUE!</v>
      </c>
    </row>
    <row r="446" spans="1:9">
      <c r="A446" s="82" t="e">
        <f t="shared" si="55"/>
        <v>#VALUE!</v>
      </c>
      <c r="B446" s="79" t="e">
        <f t="shared" si="49"/>
        <v>#VALUE!</v>
      </c>
      <c r="C446" s="83" t="e">
        <f t="shared" si="51"/>
        <v>#VALUE!</v>
      </c>
      <c r="D446" s="83" t="e">
        <f t="shared" si="56"/>
        <v>#VALUE!</v>
      </c>
      <c r="E446" s="83" t="e">
        <f t="shared" si="52"/>
        <v>#VALUE!</v>
      </c>
      <c r="F446" s="83" t="e">
        <f t="shared" si="53"/>
        <v>#VALUE!</v>
      </c>
      <c r="G446" s="83" t="e">
        <f t="shared" si="54"/>
        <v>#VALUE!</v>
      </c>
      <c r="H446" s="83" t="e">
        <f>SUM($F$28:$F446)</f>
        <v>#VALUE!</v>
      </c>
      <c r="I446" s="418" t="e">
        <f t="shared" si="50"/>
        <v>#VALUE!</v>
      </c>
    </row>
    <row r="447" spans="1:9">
      <c r="A447" s="82" t="e">
        <f t="shared" si="55"/>
        <v>#VALUE!</v>
      </c>
      <c r="B447" s="79" t="e">
        <f t="shared" si="49"/>
        <v>#VALUE!</v>
      </c>
      <c r="C447" s="83" t="e">
        <f t="shared" si="51"/>
        <v>#VALUE!</v>
      </c>
      <c r="D447" s="83" t="e">
        <f t="shared" si="56"/>
        <v>#VALUE!</v>
      </c>
      <c r="E447" s="83" t="e">
        <f t="shared" si="52"/>
        <v>#VALUE!</v>
      </c>
      <c r="F447" s="83" t="e">
        <f t="shared" si="53"/>
        <v>#VALUE!</v>
      </c>
      <c r="G447" s="83" t="e">
        <f t="shared" si="54"/>
        <v>#VALUE!</v>
      </c>
      <c r="H447" s="83" t="e">
        <f>SUM($F$28:$F447)</f>
        <v>#VALUE!</v>
      </c>
      <c r="I447" s="418" t="e">
        <f t="shared" si="50"/>
        <v>#VALUE!</v>
      </c>
    </row>
    <row r="448" spans="1:9">
      <c r="A448" s="82" t="e">
        <f t="shared" si="55"/>
        <v>#VALUE!</v>
      </c>
      <c r="B448" s="79" t="e">
        <f t="shared" si="49"/>
        <v>#VALUE!</v>
      </c>
      <c r="C448" s="83" t="e">
        <f t="shared" si="51"/>
        <v>#VALUE!</v>
      </c>
      <c r="D448" s="83" t="e">
        <f t="shared" si="56"/>
        <v>#VALUE!</v>
      </c>
      <c r="E448" s="83" t="e">
        <f t="shared" si="52"/>
        <v>#VALUE!</v>
      </c>
      <c r="F448" s="83" t="e">
        <f t="shared" si="53"/>
        <v>#VALUE!</v>
      </c>
      <c r="G448" s="83" t="e">
        <f t="shared" si="54"/>
        <v>#VALUE!</v>
      </c>
      <c r="H448" s="83" t="e">
        <f>SUM($F$28:$F448)</f>
        <v>#VALUE!</v>
      </c>
      <c r="I448" s="418" t="e">
        <f t="shared" si="50"/>
        <v>#VALUE!</v>
      </c>
    </row>
    <row r="449" spans="1:9">
      <c r="A449" s="82" t="e">
        <f t="shared" si="55"/>
        <v>#VALUE!</v>
      </c>
      <c r="B449" s="79" t="e">
        <f t="shared" si="49"/>
        <v>#VALUE!</v>
      </c>
      <c r="C449" s="83" t="e">
        <f t="shared" si="51"/>
        <v>#VALUE!</v>
      </c>
      <c r="D449" s="83" t="e">
        <f t="shared" si="56"/>
        <v>#VALUE!</v>
      </c>
      <c r="E449" s="83" t="e">
        <f t="shared" si="52"/>
        <v>#VALUE!</v>
      </c>
      <c r="F449" s="83" t="e">
        <f t="shared" si="53"/>
        <v>#VALUE!</v>
      </c>
      <c r="G449" s="83" t="e">
        <f t="shared" si="54"/>
        <v>#VALUE!</v>
      </c>
      <c r="H449" s="83" t="e">
        <f>SUM($F$28:$F449)</f>
        <v>#VALUE!</v>
      </c>
      <c r="I449" s="418" t="e">
        <f t="shared" si="50"/>
        <v>#VALUE!</v>
      </c>
    </row>
    <row r="450" spans="1:9">
      <c r="A450" s="82" t="e">
        <f t="shared" si="55"/>
        <v>#VALUE!</v>
      </c>
      <c r="B450" s="79" t="e">
        <f t="shared" si="49"/>
        <v>#VALUE!</v>
      </c>
      <c r="C450" s="83" t="e">
        <f t="shared" si="51"/>
        <v>#VALUE!</v>
      </c>
      <c r="D450" s="83" t="e">
        <f t="shared" si="56"/>
        <v>#VALUE!</v>
      </c>
      <c r="E450" s="83" t="e">
        <f t="shared" si="52"/>
        <v>#VALUE!</v>
      </c>
      <c r="F450" s="83" t="e">
        <f t="shared" si="53"/>
        <v>#VALUE!</v>
      </c>
      <c r="G450" s="83" t="e">
        <f t="shared" si="54"/>
        <v>#VALUE!</v>
      </c>
      <c r="H450" s="83" t="e">
        <f>SUM($F$28:$F450)</f>
        <v>#VALUE!</v>
      </c>
      <c r="I450" s="418" t="e">
        <f t="shared" si="50"/>
        <v>#VALUE!</v>
      </c>
    </row>
    <row r="451" spans="1:9">
      <c r="A451" s="82" t="e">
        <f t="shared" si="55"/>
        <v>#VALUE!</v>
      </c>
      <c r="B451" s="79" t="e">
        <f t="shared" si="49"/>
        <v>#VALUE!</v>
      </c>
      <c r="C451" s="83" t="e">
        <f t="shared" si="51"/>
        <v>#VALUE!</v>
      </c>
      <c r="D451" s="83" t="e">
        <f t="shared" si="56"/>
        <v>#VALUE!</v>
      </c>
      <c r="E451" s="83" t="e">
        <f t="shared" si="52"/>
        <v>#VALUE!</v>
      </c>
      <c r="F451" s="83" t="e">
        <f t="shared" si="53"/>
        <v>#VALUE!</v>
      </c>
      <c r="G451" s="83" t="e">
        <f t="shared" si="54"/>
        <v>#VALUE!</v>
      </c>
      <c r="H451" s="83" t="e">
        <f>SUM($F$28:$F451)</f>
        <v>#VALUE!</v>
      </c>
      <c r="I451" s="418" t="e">
        <f t="shared" si="50"/>
        <v>#VALUE!</v>
      </c>
    </row>
    <row r="452" spans="1:9">
      <c r="A452" s="82" t="e">
        <f t="shared" si="55"/>
        <v>#VALUE!</v>
      </c>
      <c r="B452" s="79" t="e">
        <f t="shared" si="49"/>
        <v>#VALUE!</v>
      </c>
      <c r="C452" s="83" t="e">
        <f t="shared" si="51"/>
        <v>#VALUE!</v>
      </c>
      <c r="D452" s="83" t="e">
        <f t="shared" si="56"/>
        <v>#VALUE!</v>
      </c>
      <c r="E452" s="83" t="e">
        <f t="shared" si="52"/>
        <v>#VALUE!</v>
      </c>
      <c r="F452" s="83" t="e">
        <f t="shared" si="53"/>
        <v>#VALUE!</v>
      </c>
      <c r="G452" s="83" t="e">
        <f t="shared" si="54"/>
        <v>#VALUE!</v>
      </c>
      <c r="H452" s="83" t="e">
        <f>SUM($F$28:$F452)</f>
        <v>#VALUE!</v>
      </c>
      <c r="I452" s="418" t="e">
        <f t="shared" si="50"/>
        <v>#VALUE!</v>
      </c>
    </row>
    <row r="453" spans="1:9">
      <c r="A453" s="82" t="e">
        <f t="shared" si="55"/>
        <v>#VALUE!</v>
      </c>
      <c r="B453" s="79" t="e">
        <f t="shared" si="49"/>
        <v>#VALUE!</v>
      </c>
      <c r="C453" s="83" t="e">
        <f t="shared" si="51"/>
        <v>#VALUE!</v>
      </c>
      <c r="D453" s="83" t="e">
        <f t="shared" si="56"/>
        <v>#VALUE!</v>
      </c>
      <c r="E453" s="83" t="e">
        <f t="shared" si="52"/>
        <v>#VALUE!</v>
      </c>
      <c r="F453" s="83" t="e">
        <f t="shared" si="53"/>
        <v>#VALUE!</v>
      </c>
      <c r="G453" s="83" t="e">
        <f t="shared" si="54"/>
        <v>#VALUE!</v>
      </c>
      <c r="H453" s="83" t="e">
        <f>SUM($F$28:$F453)</f>
        <v>#VALUE!</v>
      </c>
      <c r="I453" s="418" t="e">
        <f t="shared" si="50"/>
        <v>#VALUE!</v>
      </c>
    </row>
    <row r="454" spans="1:9">
      <c r="A454" s="82" t="e">
        <f t="shared" si="55"/>
        <v>#VALUE!</v>
      </c>
      <c r="B454" s="79" t="e">
        <f t="shared" si="49"/>
        <v>#VALUE!</v>
      </c>
      <c r="C454" s="83" t="e">
        <f t="shared" si="51"/>
        <v>#VALUE!</v>
      </c>
      <c r="D454" s="83" t="e">
        <f t="shared" si="56"/>
        <v>#VALUE!</v>
      </c>
      <c r="E454" s="83" t="e">
        <f t="shared" si="52"/>
        <v>#VALUE!</v>
      </c>
      <c r="F454" s="83" t="e">
        <f t="shared" si="53"/>
        <v>#VALUE!</v>
      </c>
      <c r="G454" s="83" t="e">
        <f t="shared" si="54"/>
        <v>#VALUE!</v>
      </c>
      <c r="H454" s="83" t="e">
        <f>SUM($F$28:$F454)</f>
        <v>#VALUE!</v>
      </c>
      <c r="I454" s="418" t="e">
        <f t="shared" si="50"/>
        <v>#VALUE!</v>
      </c>
    </row>
    <row r="455" spans="1:9">
      <c r="A455" s="82" t="e">
        <f t="shared" si="55"/>
        <v>#VALUE!</v>
      </c>
      <c r="B455" s="79" t="e">
        <f t="shared" si="49"/>
        <v>#VALUE!</v>
      </c>
      <c r="C455" s="83" t="e">
        <f t="shared" si="51"/>
        <v>#VALUE!</v>
      </c>
      <c r="D455" s="83" t="e">
        <f t="shared" si="56"/>
        <v>#VALUE!</v>
      </c>
      <c r="E455" s="83" t="e">
        <f t="shared" si="52"/>
        <v>#VALUE!</v>
      </c>
      <c r="F455" s="83" t="e">
        <f t="shared" si="53"/>
        <v>#VALUE!</v>
      </c>
      <c r="G455" s="83" t="e">
        <f t="shared" si="54"/>
        <v>#VALUE!</v>
      </c>
      <c r="H455" s="83" t="e">
        <f>SUM($F$28:$F455)</f>
        <v>#VALUE!</v>
      </c>
      <c r="I455" s="418" t="e">
        <f t="shared" si="50"/>
        <v>#VALUE!</v>
      </c>
    </row>
    <row r="456" spans="1:9">
      <c r="A456" s="82" t="e">
        <f t="shared" si="55"/>
        <v>#VALUE!</v>
      </c>
      <c r="B456" s="79" t="e">
        <f t="shared" si="49"/>
        <v>#VALUE!</v>
      </c>
      <c r="C456" s="83" t="e">
        <f t="shared" si="51"/>
        <v>#VALUE!</v>
      </c>
      <c r="D456" s="83" t="e">
        <f t="shared" si="56"/>
        <v>#VALUE!</v>
      </c>
      <c r="E456" s="83" t="e">
        <f t="shared" si="52"/>
        <v>#VALUE!</v>
      </c>
      <c r="F456" s="83" t="e">
        <f t="shared" si="53"/>
        <v>#VALUE!</v>
      </c>
      <c r="G456" s="83" t="e">
        <f t="shared" si="54"/>
        <v>#VALUE!</v>
      </c>
      <c r="H456" s="83" t="e">
        <f>SUM($F$28:$F456)</f>
        <v>#VALUE!</v>
      </c>
      <c r="I456" s="418" t="e">
        <f t="shared" si="50"/>
        <v>#VALUE!</v>
      </c>
    </row>
    <row r="457" spans="1:9">
      <c r="A457" s="82" t="e">
        <f t="shared" si="55"/>
        <v>#VALUE!</v>
      </c>
      <c r="B457" s="79" t="e">
        <f t="shared" si="49"/>
        <v>#VALUE!</v>
      </c>
      <c r="C457" s="83" t="e">
        <f t="shared" si="51"/>
        <v>#VALUE!</v>
      </c>
      <c r="D457" s="83" t="e">
        <f t="shared" si="56"/>
        <v>#VALUE!</v>
      </c>
      <c r="E457" s="83" t="e">
        <f t="shared" si="52"/>
        <v>#VALUE!</v>
      </c>
      <c r="F457" s="83" t="e">
        <f t="shared" si="53"/>
        <v>#VALUE!</v>
      </c>
      <c r="G457" s="83" t="e">
        <f t="shared" si="54"/>
        <v>#VALUE!</v>
      </c>
      <c r="H457" s="83" t="e">
        <f>SUM($F$28:$F457)</f>
        <v>#VALUE!</v>
      </c>
      <c r="I457" s="418" t="e">
        <f t="shared" si="50"/>
        <v>#VALUE!</v>
      </c>
    </row>
    <row r="458" spans="1:9">
      <c r="A458" s="82" t="e">
        <f t="shared" si="55"/>
        <v>#VALUE!</v>
      </c>
      <c r="B458" s="79" t="e">
        <f t="shared" si="49"/>
        <v>#VALUE!</v>
      </c>
      <c r="C458" s="83" t="e">
        <f t="shared" si="51"/>
        <v>#VALUE!</v>
      </c>
      <c r="D458" s="83" t="e">
        <f t="shared" si="56"/>
        <v>#VALUE!</v>
      </c>
      <c r="E458" s="83" t="e">
        <f t="shared" si="52"/>
        <v>#VALUE!</v>
      </c>
      <c r="F458" s="83" t="e">
        <f t="shared" si="53"/>
        <v>#VALUE!</v>
      </c>
      <c r="G458" s="83" t="e">
        <f t="shared" si="54"/>
        <v>#VALUE!</v>
      </c>
      <c r="H458" s="83" t="e">
        <f>SUM($F$28:$F458)</f>
        <v>#VALUE!</v>
      </c>
      <c r="I458" s="418" t="e">
        <f t="shared" si="50"/>
        <v>#VALUE!</v>
      </c>
    </row>
    <row r="459" spans="1:9">
      <c r="A459" s="82" t="e">
        <f t="shared" si="55"/>
        <v>#VALUE!</v>
      </c>
      <c r="B459" s="79" t="e">
        <f t="shared" si="49"/>
        <v>#VALUE!</v>
      </c>
      <c r="C459" s="83" t="e">
        <f t="shared" si="51"/>
        <v>#VALUE!</v>
      </c>
      <c r="D459" s="83" t="e">
        <f t="shared" si="56"/>
        <v>#VALUE!</v>
      </c>
      <c r="E459" s="83" t="e">
        <f t="shared" si="52"/>
        <v>#VALUE!</v>
      </c>
      <c r="F459" s="83" t="e">
        <f t="shared" si="53"/>
        <v>#VALUE!</v>
      </c>
      <c r="G459" s="83" t="e">
        <f t="shared" si="54"/>
        <v>#VALUE!</v>
      </c>
      <c r="H459" s="83" t="e">
        <f>SUM($F$28:$F459)</f>
        <v>#VALUE!</v>
      </c>
      <c r="I459" s="418" t="e">
        <f t="shared" si="50"/>
        <v>#VALUE!</v>
      </c>
    </row>
    <row r="460" spans="1:9">
      <c r="A460" s="82" t="e">
        <f t="shared" si="55"/>
        <v>#VALUE!</v>
      </c>
      <c r="B460" s="79" t="e">
        <f t="shared" si="49"/>
        <v>#VALUE!</v>
      </c>
      <c r="C460" s="83" t="e">
        <f t="shared" si="51"/>
        <v>#VALUE!</v>
      </c>
      <c r="D460" s="83" t="e">
        <f t="shared" si="56"/>
        <v>#VALUE!</v>
      </c>
      <c r="E460" s="83" t="e">
        <f t="shared" si="52"/>
        <v>#VALUE!</v>
      </c>
      <c r="F460" s="83" t="e">
        <f t="shared" si="53"/>
        <v>#VALUE!</v>
      </c>
      <c r="G460" s="83" t="e">
        <f t="shared" si="54"/>
        <v>#VALUE!</v>
      </c>
      <c r="H460" s="83" t="e">
        <f>SUM($F$28:$F460)</f>
        <v>#VALUE!</v>
      </c>
      <c r="I460" s="418" t="e">
        <f t="shared" si="50"/>
        <v>#VALUE!</v>
      </c>
    </row>
    <row r="461" spans="1:9">
      <c r="A461" s="82" t="e">
        <f t="shared" si="55"/>
        <v>#VALUE!</v>
      </c>
      <c r="B461" s="79" t="e">
        <f t="shared" si="49"/>
        <v>#VALUE!</v>
      </c>
      <c r="C461" s="83" t="e">
        <f t="shared" si="51"/>
        <v>#VALUE!</v>
      </c>
      <c r="D461" s="83" t="e">
        <f t="shared" si="56"/>
        <v>#VALUE!</v>
      </c>
      <c r="E461" s="83" t="e">
        <f t="shared" si="52"/>
        <v>#VALUE!</v>
      </c>
      <c r="F461" s="83" t="e">
        <f t="shared" si="53"/>
        <v>#VALUE!</v>
      </c>
      <c r="G461" s="83" t="e">
        <f t="shared" si="54"/>
        <v>#VALUE!</v>
      </c>
      <c r="H461" s="83" t="e">
        <f>SUM($F$28:$F461)</f>
        <v>#VALUE!</v>
      </c>
      <c r="I461" s="418" t="e">
        <f t="shared" si="50"/>
        <v>#VALUE!</v>
      </c>
    </row>
    <row r="462" spans="1:9">
      <c r="A462" s="82" t="e">
        <f t="shared" si="55"/>
        <v>#VALUE!</v>
      </c>
      <c r="B462" s="79" t="e">
        <f t="shared" si="49"/>
        <v>#VALUE!</v>
      </c>
      <c r="C462" s="83" t="e">
        <f t="shared" si="51"/>
        <v>#VALUE!</v>
      </c>
      <c r="D462" s="83" t="e">
        <f t="shared" si="56"/>
        <v>#VALUE!</v>
      </c>
      <c r="E462" s="83" t="e">
        <f t="shared" si="52"/>
        <v>#VALUE!</v>
      </c>
      <c r="F462" s="83" t="e">
        <f t="shared" si="53"/>
        <v>#VALUE!</v>
      </c>
      <c r="G462" s="83" t="e">
        <f t="shared" si="54"/>
        <v>#VALUE!</v>
      </c>
      <c r="H462" s="83" t="e">
        <f>SUM($F$28:$F462)</f>
        <v>#VALUE!</v>
      </c>
      <c r="I462" s="418" t="e">
        <f t="shared" si="50"/>
        <v>#VALUE!</v>
      </c>
    </row>
    <row r="463" spans="1:9">
      <c r="A463" s="82" t="e">
        <f t="shared" si="55"/>
        <v>#VALUE!</v>
      </c>
      <c r="B463" s="79" t="e">
        <f t="shared" si="49"/>
        <v>#VALUE!</v>
      </c>
      <c r="C463" s="83" t="e">
        <f t="shared" si="51"/>
        <v>#VALUE!</v>
      </c>
      <c r="D463" s="83" t="e">
        <f t="shared" si="56"/>
        <v>#VALUE!</v>
      </c>
      <c r="E463" s="83" t="e">
        <f t="shared" si="52"/>
        <v>#VALUE!</v>
      </c>
      <c r="F463" s="83" t="e">
        <f t="shared" si="53"/>
        <v>#VALUE!</v>
      </c>
      <c r="G463" s="83" t="e">
        <f t="shared" si="54"/>
        <v>#VALUE!</v>
      </c>
      <c r="H463" s="83" t="e">
        <f>SUM($F$28:$F463)</f>
        <v>#VALUE!</v>
      </c>
      <c r="I463" s="418" t="e">
        <f t="shared" si="50"/>
        <v>#VALUE!</v>
      </c>
    </row>
    <row r="464" spans="1:9">
      <c r="A464" s="82" t="e">
        <f t="shared" si="55"/>
        <v>#VALUE!</v>
      </c>
      <c r="B464" s="79" t="e">
        <f t="shared" si="49"/>
        <v>#VALUE!</v>
      </c>
      <c r="C464" s="83" t="e">
        <f t="shared" si="51"/>
        <v>#VALUE!</v>
      </c>
      <c r="D464" s="83" t="e">
        <f t="shared" si="56"/>
        <v>#VALUE!</v>
      </c>
      <c r="E464" s="83" t="e">
        <f t="shared" si="52"/>
        <v>#VALUE!</v>
      </c>
      <c r="F464" s="83" t="e">
        <f t="shared" si="53"/>
        <v>#VALUE!</v>
      </c>
      <c r="G464" s="83" t="e">
        <f t="shared" si="54"/>
        <v>#VALUE!</v>
      </c>
      <c r="H464" s="83" t="e">
        <f>SUM($F$28:$F464)</f>
        <v>#VALUE!</v>
      </c>
      <c r="I464" s="418" t="e">
        <f t="shared" si="50"/>
        <v>#VALUE!</v>
      </c>
    </row>
    <row r="465" spans="1:9">
      <c r="A465" s="82" t="e">
        <f t="shared" si="55"/>
        <v>#VALUE!</v>
      </c>
      <c r="B465" s="79" t="e">
        <f t="shared" si="49"/>
        <v>#VALUE!</v>
      </c>
      <c r="C465" s="83" t="e">
        <f t="shared" si="51"/>
        <v>#VALUE!</v>
      </c>
      <c r="D465" s="83" t="e">
        <f t="shared" si="56"/>
        <v>#VALUE!</v>
      </c>
      <c r="E465" s="83" t="e">
        <f t="shared" si="52"/>
        <v>#VALUE!</v>
      </c>
      <c r="F465" s="83" t="e">
        <f t="shared" si="53"/>
        <v>#VALUE!</v>
      </c>
      <c r="G465" s="83" t="e">
        <f t="shared" si="54"/>
        <v>#VALUE!</v>
      </c>
      <c r="H465" s="83" t="e">
        <f>SUM($F$28:$F465)</f>
        <v>#VALUE!</v>
      </c>
      <c r="I465" s="418" t="e">
        <f t="shared" si="50"/>
        <v>#VALUE!</v>
      </c>
    </row>
    <row r="466" spans="1:9">
      <c r="A466" s="82" t="e">
        <f t="shared" si="55"/>
        <v>#VALUE!</v>
      </c>
      <c r="B466" s="79" t="e">
        <f t="shared" si="49"/>
        <v>#VALUE!</v>
      </c>
      <c r="C466" s="83" t="e">
        <f t="shared" si="51"/>
        <v>#VALUE!</v>
      </c>
      <c r="D466" s="83" t="e">
        <f t="shared" si="56"/>
        <v>#VALUE!</v>
      </c>
      <c r="E466" s="83" t="e">
        <f t="shared" si="52"/>
        <v>#VALUE!</v>
      </c>
      <c r="F466" s="83" t="e">
        <f t="shared" si="53"/>
        <v>#VALUE!</v>
      </c>
      <c r="G466" s="83" t="e">
        <f t="shared" si="54"/>
        <v>#VALUE!</v>
      </c>
      <c r="H466" s="83" t="e">
        <f>SUM($F$28:$F466)</f>
        <v>#VALUE!</v>
      </c>
      <c r="I466" s="418" t="e">
        <f t="shared" si="50"/>
        <v>#VALUE!</v>
      </c>
    </row>
    <row r="467" spans="1:9">
      <c r="A467" s="82" t="e">
        <f t="shared" si="55"/>
        <v>#VALUE!</v>
      </c>
      <c r="B467" s="79" t="e">
        <f t="shared" si="49"/>
        <v>#VALUE!</v>
      </c>
      <c r="C467" s="83" t="e">
        <f t="shared" si="51"/>
        <v>#VALUE!</v>
      </c>
      <c r="D467" s="83" t="e">
        <f t="shared" si="56"/>
        <v>#VALUE!</v>
      </c>
      <c r="E467" s="83" t="e">
        <f t="shared" si="52"/>
        <v>#VALUE!</v>
      </c>
      <c r="F467" s="83" t="e">
        <f t="shared" si="53"/>
        <v>#VALUE!</v>
      </c>
      <c r="G467" s="83" t="e">
        <f t="shared" si="54"/>
        <v>#VALUE!</v>
      </c>
      <c r="H467" s="83" t="e">
        <f>SUM($F$28:$F467)</f>
        <v>#VALUE!</v>
      </c>
      <c r="I467" s="418" t="e">
        <f t="shared" si="50"/>
        <v>#VALUE!</v>
      </c>
    </row>
    <row r="468" spans="1:9">
      <c r="A468" s="82" t="e">
        <f t="shared" si="55"/>
        <v>#VALUE!</v>
      </c>
      <c r="B468" s="79" t="e">
        <f t="shared" si="49"/>
        <v>#VALUE!</v>
      </c>
      <c r="C468" s="83" t="e">
        <f t="shared" si="51"/>
        <v>#VALUE!</v>
      </c>
      <c r="D468" s="83" t="e">
        <f t="shared" si="56"/>
        <v>#VALUE!</v>
      </c>
      <c r="E468" s="83" t="e">
        <f t="shared" si="52"/>
        <v>#VALUE!</v>
      </c>
      <c r="F468" s="83" t="e">
        <f t="shared" si="53"/>
        <v>#VALUE!</v>
      </c>
      <c r="G468" s="83" t="e">
        <f t="shared" si="54"/>
        <v>#VALUE!</v>
      </c>
      <c r="H468" s="83" t="e">
        <f>SUM($F$28:$F468)</f>
        <v>#VALUE!</v>
      </c>
      <c r="I468" s="418" t="e">
        <f t="shared" si="50"/>
        <v>#VALUE!</v>
      </c>
    </row>
    <row r="469" spans="1:9">
      <c r="A469" s="82" t="e">
        <f t="shared" si="55"/>
        <v>#VALUE!</v>
      </c>
      <c r="B469" s="79" t="e">
        <f t="shared" si="49"/>
        <v>#VALUE!</v>
      </c>
      <c r="C469" s="83" t="e">
        <f t="shared" si="51"/>
        <v>#VALUE!</v>
      </c>
      <c r="D469" s="83" t="e">
        <f t="shared" si="56"/>
        <v>#VALUE!</v>
      </c>
      <c r="E469" s="83" t="e">
        <f t="shared" si="52"/>
        <v>#VALUE!</v>
      </c>
      <c r="F469" s="83" t="e">
        <f t="shared" si="53"/>
        <v>#VALUE!</v>
      </c>
      <c r="G469" s="83" t="e">
        <f t="shared" si="54"/>
        <v>#VALUE!</v>
      </c>
      <c r="H469" s="83" t="e">
        <f>SUM($F$28:$F469)</f>
        <v>#VALUE!</v>
      </c>
      <c r="I469" s="418" t="e">
        <f t="shared" si="50"/>
        <v>#VALUE!</v>
      </c>
    </row>
    <row r="470" spans="1:9">
      <c r="A470" s="82" t="e">
        <f t="shared" si="55"/>
        <v>#VALUE!</v>
      </c>
      <c r="B470" s="79" t="e">
        <f t="shared" si="49"/>
        <v>#VALUE!</v>
      </c>
      <c r="C470" s="83" t="e">
        <f t="shared" si="51"/>
        <v>#VALUE!</v>
      </c>
      <c r="D470" s="83" t="e">
        <f t="shared" si="56"/>
        <v>#VALUE!</v>
      </c>
      <c r="E470" s="83" t="e">
        <f t="shared" si="52"/>
        <v>#VALUE!</v>
      </c>
      <c r="F470" s="83" t="e">
        <f t="shared" si="53"/>
        <v>#VALUE!</v>
      </c>
      <c r="G470" s="83" t="e">
        <f t="shared" si="54"/>
        <v>#VALUE!</v>
      </c>
      <c r="H470" s="83" t="e">
        <f>SUM($F$28:$F470)</f>
        <v>#VALUE!</v>
      </c>
      <c r="I470" s="418" t="e">
        <f t="shared" si="50"/>
        <v>#VALUE!</v>
      </c>
    </row>
    <row r="471" spans="1:9">
      <c r="A471" s="82" t="e">
        <f t="shared" si="55"/>
        <v>#VALUE!</v>
      </c>
      <c r="B471" s="79" t="e">
        <f t="shared" si="49"/>
        <v>#VALUE!</v>
      </c>
      <c r="C471" s="83" t="e">
        <f t="shared" si="51"/>
        <v>#VALUE!</v>
      </c>
      <c r="D471" s="83" t="e">
        <f t="shared" si="56"/>
        <v>#VALUE!</v>
      </c>
      <c r="E471" s="83" t="e">
        <f t="shared" si="52"/>
        <v>#VALUE!</v>
      </c>
      <c r="F471" s="83" t="e">
        <f t="shared" si="53"/>
        <v>#VALUE!</v>
      </c>
      <c r="G471" s="83" t="e">
        <f t="shared" si="54"/>
        <v>#VALUE!</v>
      </c>
      <c r="H471" s="83" t="e">
        <f>SUM($F$28:$F471)</f>
        <v>#VALUE!</v>
      </c>
      <c r="I471" s="418" t="e">
        <f t="shared" si="50"/>
        <v>#VALUE!</v>
      </c>
    </row>
    <row r="472" spans="1:9">
      <c r="A472" s="82" t="e">
        <f t="shared" si="55"/>
        <v>#VALUE!</v>
      </c>
      <c r="B472" s="79" t="e">
        <f t="shared" si="49"/>
        <v>#VALUE!</v>
      </c>
      <c r="C472" s="83" t="e">
        <f t="shared" si="51"/>
        <v>#VALUE!</v>
      </c>
      <c r="D472" s="83" t="e">
        <f t="shared" si="56"/>
        <v>#VALUE!</v>
      </c>
      <c r="E472" s="83" t="e">
        <f t="shared" si="52"/>
        <v>#VALUE!</v>
      </c>
      <c r="F472" s="83" t="e">
        <f t="shared" si="53"/>
        <v>#VALUE!</v>
      </c>
      <c r="G472" s="83" t="e">
        <f t="shared" si="54"/>
        <v>#VALUE!</v>
      </c>
      <c r="H472" s="83" t="e">
        <f>SUM($F$28:$F472)</f>
        <v>#VALUE!</v>
      </c>
      <c r="I472" s="418" t="e">
        <f t="shared" si="50"/>
        <v>#VALUE!</v>
      </c>
    </row>
    <row r="473" spans="1:9">
      <c r="A473" s="82" t="e">
        <f t="shared" si="55"/>
        <v>#VALUE!</v>
      </c>
      <c r="B473" s="79" t="e">
        <f t="shared" si="49"/>
        <v>#VALUE!</v>
      </c>
      <c r="C473" s="83" t="e">
        <f t="shared" si="51"/>
        <v>#VALUE!</v>
      </c>
      <c r="D473" s="83" t="e">
        <f t="shared" si="56"/>
        <v>#VALUE!</v>
      </c>
      <c r="E473" s="83" t="e">
        <f t="shared" si="52"/>
        <v>#VALUE!</v>
      </c>
      <c r="F473" s="83" t="e">
        <f t="shared" si="53"/>
        <v>#VALUE!</v>
      </c>
      <c r="G473" s="83" t="e">
        <f t="shared" si="54"/>
        <v>#VALUE!</v>
      </c>
      <c r="H473" s="83" t="e">
        <f>SUM($F$28:$F473)</f>
        <v>#VALUE!</v>
      </c>
      <c r="I473" s="418" t="e">
        <f t="shared" si="50"/>
        <v>#VALUE!</v>
      </c>
    </row>
    <row r="474" spans="1:9">
      <c r="A474" s="82" t="e">
        <f t="shared" si="55"/>
        <v>#VALUE!</v>
      </c>
      <c r="B474" s="79" t="e">
        <f t="shared" si="49"/>
        <v>#VALUE!</v>
      </c>
      <c r="C474" s="83" t="e">
        <f t="shared" si="51"/>
        <v>#VALUE!</v>
      </c>
      <c r="D474" s="83" t="e">
        <f t="shared" si="56"/>
        <v>#VALUE!</v>
      </c>
      <c r="E474" s="83" t="e">
        <f t="shared" si="52"/>
        <v>#VALUE!</v>
      </c>
      <c r="F474" s="83" t="e">
        <f t="shared" si="53"/>
        <v>#VALUE!</v>
      </c>
      <c r="G474" s="83" t="e">
        <f t="shared" si="54"/>
        <v>#VALUE!</v>
      </c>
      <c r="H474" s="83" t="e">
        <f>SUM($F$28:$F474)</f>
        <v>#VALUE!</v>
      </c>
      <c r="I474" s="418" t="e">
        <f t="shared" si="50"/>
        <v>#VALUE!</v>
      </c>
    </row>
    <row r="475" spans="1:9">
      <c r="A475" s="82" t="e">
        <f t="shared" si="55"/>
        <v>#VALUE!</v>
      </c>
      <c r="B475" s="79" t="e">
        <f t="shared" si="49"/>
        <v>#VALUE!</v>
      </c>
      <c r="C475" s="83" t="e">
        <f t="shared" si="51"/>
        <v>#VALUE!</v>
      </c>
      <c r="D475" s="83" t="e">
        <f t="shared" si="56"/>
        <v>#VALUE!</v>
      </c>
      <c r="E475" s="83" t="e">
        <f t="shared" si="52"/>
        <v>#VALUE!</v>
      </c>
      <c r="F475" s="83" t="e">
        <f t="shared" si="53"/>
        <v>#VALUE!</v>
      </c>
      <c r="G475" s="83" t="e">
        <f t="shared" si="54"/>
        <v>#VALUE!</v>
      </c>
      <c r="H475" s="83" t="e">
        <f>SUM($F$28:$F475)</f>
        <v>#VALUE!</v>
      </c>
      <c r="I475" s="418" t="e">
        <f t="shared" si="50"/>
        <v>#VALUE!</v>
      </c>
    </row>
    <row r="476" spans="1:9">
      <c r="A476" s="82" t="e">
        <f t="shared" si="55"/>
        <v>#VALUE!</v>
      </c>
      <c r="B476" s="79" t="e">
        <f t="shared" ref="B476:B507" si="57">IF(Nbre_Pmt&lt;&gt;"",DATE(YEAR(Début_Prêt),MONTH(Début_Prêt)+(Nbre_Pmt)*12/Nbre_Pmt_Par_An,DAY(Début_Prêt)),"")</f>
        <v>#VALUE!</v>
      </c>
      <c r="C476" s="83" t="e">
        <f t="shared" si="51"/>
        <v>#VALUE!</v>
      </c>
      <c r="D476" s="83" t="e">
        <f t="shared" si="56"/>
        <v>#VALUE!</v>
      </c>
      <c r="E476" s="83" t="e">
        <f t="shared" si="52"/>
        <v>#VALUE!</v>
      </c>
      <c r="F476" s="83" t="e">
        <f t="shared" si="53"/>
        <v>#VALUE!</v>
      </c>
      <c r="G476" s="83" t="e">
        <f t="shared" si="54"/>
        <v>#VALUE!</v>
      </c>
      <c r="H476" s="83" t="e">
        <f>SUM($F$28:$F476)</f>
        <v>#VALUE!</v>
      </c>
      <c r="I476" s="418" t="e">
        <f t="shared" ref="I476:I507" si="58">IF(Nbre_Pmt&lt;&gt;"",YEAR(B476),"")</f>
        <v>#VALUE!</v>
      </c>
    </row>
    <row r="477" spans="1:9">
      <c r="A477" s="82" t="e">
        <f t="shared" si="55"/>
        <v>#VALUE!</v>
      </c>
      <c r="B477" s="79" t="e">
        <f t="shared" si="57"/>
        <v>#VALUE!</v>
      </c>
      <c r="C477" s="83" t="e">
        <f t="shared" ref="C477:C509" si="59">IF(A476=" "," ",IF(A476+1&gt;$D$11," ",G476))</f>
        <v>#VALUE!</v>
      </c>
      <c r="D477" s="83" t="e">
        <f t="shared" si="56"/>
        <v>#VALUE!</v>
      </c>
      <c r="E477" s="83" t="e">
        <f t="shared" ref="E477:E509" si="60">IF(A476=" "," ",IF(A476+1&gt;$D$11," ",D477-F477))</f>
        <v>#VALUE!</v>
      </c>
      <c r="F477" s="83" t="e">
        <f t="shared" ref="F477:F509" si="61">IF(A476=" "," ",IF(A476+1&gt;$D$11," ",C477*$D$12))</f>
        <v>#VALUE!</v>
      </c>
      <c r="G477" s="83" t="e">
        <f t="shared" ref="G477:G509" si="62">IF(A476=" "," ",IF(A476+1&gt;$D$11," ",C477-E477))</f>
        <v>#VALUE!</v>
      </c>
      <c r="H477" s="83" t="e">
        <f>SUM($F$28:$F477)</f>
        <v>#VALUE!</v>
      </c>
      <c r="I477" s="418" t="e">
        <f t="shared" si="58"/>
        <v>#VALUE!</v>
      </c>
    </row>
    <row r="478" spans="1:9">
      <c r="A478" s="82" t="e">
        <f t="shared" ref="A478:A508" si="63">IF(A477+1&gt;$D$11," ",A477+1)</f>
        <v>#VALUE!</v>
      </c>
      <c r="B478" s="79" t="e">
        <f t="shared" si="57"/>
        <v>#VALUE!</v>
      </c>
      <c r="C478" s="83" t="e">
        <f t="shared" si="59"/>
        <v>#VALUE!</v>
      </c>
      <c r="D478" s="83" t="e">
        <f t="shared" ref="D478:D507" si="64">IF(Nbre_Pmt&lt;&gt;"",Pmt_Mensuel_Programmé,"")</f>
        <v>#VALUE!</v>
      </c>
      <c r="E478" s="83" t="e">
        <f t="shared" si="60"/>
        <v>#VALUE!</v>
      </c>
      <c r="F478" s="83" t="e">
        <f t="shared" si="61"/>
        <v>#VALUE!</v>
      </c>
      <c r="G478" s="83" t="e">
        <f t="shared" si="62"/>
        <v>#VALUE!</v>
      </c>
      <c r="H478" s="83" t="e">
        <f>SUM($F$28:$F478)</f>
        <v>#VALUE!</v>
      </c>
      <c r="I478" s="418" t="e">
        <f t="shared" si="58"/>
        <v>#VALUE!</v>
      </c>
    </row>
    <row r="479" spans="1:9">
      <c r="A479" s="82" t="e">
        <f t="shared" si="63"/>
        <v>#VALUE!</v>
      </c>
      <c r="B479" s="79" t="e">
        <f t="shared" si="57"/>
        <v>#VALUE!</v>
      </c>
      <c r="C479" s="83" t="e">
        <f t="shared" si="59"/>
        <v>#VALUE!</v>
      </c>
      <c r="D479" s="83" t="e">
        <f t="shared" si="64"/>
        <v>#VALUE!</v>
      </c>
      <c r="E479" s="83" t="e">
        <f t="shared" si="60"/>
        <v>#VALUE!</v>
      </c>
      <c r="F479" s="83" t="e">
        <f t="shared" si="61"/>
        <v>#VALUE!</v>
      </c>
      <c r="G479" s="83" t="e">
        <f t="shared" si="62"/>
        <v>#VALUE!</v>
      </c>
      <c r="H479" s="83" t="e">
        <f>SUM($F$28:$F479)</f>
        <v>#VALUE!</v>
      </c>
      <c r="I479" s="418" t="e">
        <f t="shared" si="58"/>
        <v>#VALUE!</v>
      </c>
    </row>
    <row r="480" spans="1:9">
      <c r="A480" s="82" t="e">
        <f t="shared" si="63"/>
        <v>#VALUE!</v>
      </c>
      <c r="B480" s="79" t="e">
        <f t="shared" si="57"/>
        <v>#VALUE!</v>
      </c>
      <c r="C480" s="83" t="e">
        <f t="shared" si="59"/>
        <v>#VALUE!</v>
      </c>
      <c r="D480" s="83" t="e">
        <f t="shared" si="64"/>
        <v>#VALUE!</v>
      </c>
      <c r="E480" s="83" t="e">
        <f t="shared" si="60"/>
        <v>#VALUE!</v>
      </c>
      <c r="F480" s="83" t="e">
        <f t="shared" si="61"/>
        <v>#VALUE!</v>
      </c>
      <c r="G480" s="83" t="e">
        <f t="shared" si="62"/>
        <v>#VALUE!</v>
      </c>
      <c r="H480" s="83" t="e">
        <f>SUM($F$28:$F480)</f>
        <v>#VALUE!</v>
      </c>
      <c r="I480" s="418" t="e">
        <f t="shared" si="58"/>
        <v>#VALUE!</v>
      </c>
    </row>
    <row r="481" spans="1:9">
      <c r="A481" s="82" t="e">
        <f t="shared" si="63"/>
        <v>#VALUE!</v>
      </c>
      <c r="B481" s="79" t="e">
        <f t="shared" si="57"/>
        <v>#VALUE!</v>
      </c>
      <c r="C481" s="83" t="e">
        <f t="shared" si="59"/>
        <v>#VALUE!</v>
      </c>
      <c r="D481" s="83" t="e">
        <f t="shared" si="64"/>
        <v>#VALUE!</v>
      </c>
      <c r="E481" s="83" t="e">
        <f t="shared" si="60"/>
        <v>#VALUE!</v>
      </c>
      <c r="F481" s="83" t="e">
        <f t="shared" si="61"/>
        <v>#VALUE!</v>
      </c>
      <c r="G481" s="83" t="e">
        <f t="shared" si="62"/>
        <v>#VALUE!</v>
      </c>
      <c r="H481" s="83" t="e">
        <f>SUM($F$28:$F481)</f>
        <v>#VALUE!</v>
      </c>
      <c r="I481" s="418" t="e">
        <f t="shared" si="58"/>
        <v>#VALUE!</v>
      </c>
    </row>
    <row r="482" spans="1:9">
      <c r="A482" s="82" t="e">
        <f t="shared" si="63"/>
        <v>#VALUE!</v>
      </c>
      <c r="B482" s="79" t="e">
        <f t="shared" si="57"/>
        <v>#VALUE!</v>
      </c>
      <c r="C482" s="83" t="e">
        <f t="shared" si="59"/>
        <v>#VALUE!</v>
      </c>
      <c r="D482" s="83" t="e">
        <f t="shared" si="64"/>
        <v>#VALUE!</v>
      </c>
      <c r="E482" s="83" t="e">
        <f t="shared" si="60"/>
        <v>#VALUE!</v>
      </c>
      <c r="F482" s="83" t="e">
        <f t="shared" si="61"/>
        <v>#VALUE!</v>
      </c>
      <c r="G482" s="83" t="e">
        <f t="shared" si="62"/>
        <v>#VALUE!</v>
      </c>
      <c r="H482" s="83" t="e">
        <f>SUM($F$28:$F482)</f>
        <v>#VALUE!</v>
      </c>
      <c r="I482" s="418" t="e">
        <f t="shared" si="58"/>
        <v>#VALUE!</v>
      </c>
    </row>
    <row r="483" spans="1:9">
      <c r="A483" s="82" t="e">
        <f t="shared" si="63"/>
        <v>#VALUE!</v>
      </c>
      <c r="B483" s="79" t="e">
        <f t="shared" si="57"/>
        <v>#VALUE!</v>
      </c>
      <c r="C483" s="83" t="e">
        <f t="shared" si="59"/>
        <v>#VALUE!</v>
      </c>
      <c r="D483" s="83" t="e">
        <f t="shared" si="64"/>
        <v>#VALUE!</v>
      </c>
      <c r="E483" s="83" t="e">
        <f t="shared" si="60"/>
        <v>#VALUE!</v>
      </c>
      <c r="F483" s="83" t="e">
        <f t="shared" si="61"/>
        <v>#VALUE!</v>
      </c>
      <c r="G483" s="83" t="e">
        <f t="shared" si="62"/>
        <v>#VALUE!</v>
      </c>
      <c r="H483" s="83" t="e">
        <f>SUM($F$28:$F483)</f>
        <v>#VALUE!</v>
      </c>
      <c r="I483" s="418" t="e">
        <f t="shared" si="58"/>
        <v>#VALUE!</v>
      </c>
    </row>
    <row r="484" spans="1:9">
      <c r="A484" s="82" t="e">
        <f t="shared" si="63"/>
        <v>#VALUE!</v>
      </c>
      <c r="B484" s="79" t="e">
        <f t="shared" si="57"/>
        <v>#VALUE!</v>
      </c>
      <c r="C484" s="83" t="e">
        <f t="shared" si="59"/>
        <v>#VALUE!</v>
      </c>
      <c r="D484" s="83" t="e">
        <f t="shared" si="64"/>
        <v>#VALUE!</v>
      </c>
      <c r="E484" s="83" t="e">
        <f t="shared" si="60"/>
        <v>#VALUE!</v>
      </c>
      <c r="F484" s="83" t="e">
        <f t="shared" si="61"/>
        <v>#VALUE!</v>
      </c>
      <c r="G484" s="83" t="e">
        <f t="shared" si="62"/>
        <v>#VALUE!</v>
      </c>
      <c r="H484" s="83" t="e">
        <f>SUM($F$28:$F484)</f>
        <v>#VALUE!</v>
      </c>
      <c r="I484" s="418" t="e">
        <f t="shared" si="58"/>
        <v>#VALUE!</v>
      </c>
    </row>
    <row r="485" spans="1:9">
      <c r="A485" s="82" t="e">
        <f t="shared" si="63"/>
        <v>#VALUE!</v>
      </c>
      <c r="B485" s="79" t="e">
        <f t="shared" si="57"/>
        <v>#VALUE!</v>
      </c>
      <c r="C485" s="83" t="e">
        <f t="shared" si="59"/>
        <v>#VALUE!</v>
      </c>
      <c r="D485" s="83" t="e">
        <f t="shared" si="64"/>
        <v>#VALUE!</v>
      </c>
      <c r="E485" s="83" t="e">
        <f t="shared" si="60"/>
        <v>#VALUE!</v>
      </c>
      <c r="F485" s="83" t="e">
        <f t="shared" si="61"/>
        <v>#VALUE!</v>
      </c>
      <c r="G485" s="83" t="e">
        <f t="shared" si="62"/>
        <v>#VALUE!</v>
      </c>
      <c r="H485" s="83" t="e">
        <f>SUM($F$28:$F485)</f>
        <v>#VALUE!</v>
      </c>
      <c r="I485" s="418" t="e">
        <f t="shared" si="58"/>
        <v>#VALUE!</v>
      </c>
    </row>
    <row r="486" spans="1:9">
      <c r="A486" s="82" t="e">
        <f t="shared" si="63"/>
        <v>#VALUE!</v>
      </c>
      <c r="B486" s="79" t="e">
        <f t="shared" si="57"/>
        <v>#VALUE!</v>
      </c>
      <c r="C486" s="83" t="e">
        <f t="shared" si="59"/>
        <v>#VALUE!</v>
      </c>
      <c r="D486" s="83" t="e">
        <f t="shared" si="64"/>
        <v>#VALUE!</v>
      </c>
      <c r="E486" s="83" t="e">
        <f t="shared" si="60"/>
        <v>#VALUE!</v>
      </c>
      <c r="F486" s="83" t="e">
        <f t="shared" si="61"/>
        <v>#VALUE!</v>
      </c>
      <c r="G486" s="83" t="e">
        <f t="shared" si="62"/>
        <v>#VALUE!</v>
      </c>
      <c r="H486" s="83" t="e">
        <f>SUM($F$28:$F486)</f>
        <v>#VALUE!</v>
      </c>
      <c r="I486" s="418" t="e">
        <f t="shared" si="58"/>
        <v>#VALUE!</v>
      </c>
    </row>
    <row r="487" spans="1:9">
      <c r="A487" s="82" t="e">
        <f t="shared" si="63"/>
        <v>#VALUE!</v>
      </c>
      <c r="B487" s="79" t="e">
        <f t="shared" si="57"/>
        <v>#VALUE!</v>
      </c>
      <c r="C487" s="83" t="e">
        <f t="shared" si="59"/>
        <v>#VALUE!</v>
      </c>
      <c r="D487" s="83" t="e">
        <f t="shared" si="64"/>
        <v>#VALUE!</v>
      </c>
      <c r="E487" s="83" t="e">
        <f t="shared" si="60"/>
        <v>#VALUE!</v>
      </c>
      <c r="F487" s="83" t="e">
        <f t="shared" si="61"/>
        <v>#VALUE!</v>
      </c>
      <c r="G487" s="83" t="e">
        <f t="shared" si="62"/>
        <v>#VALUE!</v>
      </c>
      <c r="H487" s="83" t="e">
        <f>SUM($F$28:$F487)</f>
        <v>#VALUE!</v>
      </c>
      <c r="I487" s="418" t="e">
        <f t="shared" si="58"/>
        <v>#VALUE!</v>
      </c>
    </row>
    <row r="488" spans="1:9">
      <c r="A488" s="82" t="e">
        <f t="shared" si="63"/>
        <v>#VALUE!</v>
      </c>
      <c r="B488" s="79" t="e">
        <f t="shared" si="57"/>
        <v>#VALUE!</v>
      </c>
      <c r="C488" s="83" t="e">
        <f t="shared" si="59"/>
        <v>#VALUE!</v>
      </c>
      <c r="D488" s="83" t="e">
        <f t="shared" si="64"/>
        <v>#VALUE!</v>
      </c>
      <c r="E488" s="83" t="e">
        <f t="shared" si="60"/>
        <v>#VALUE!</v>
      </c>
      <c r="F488" s="83" t="e">
        <f t="shared" si="61"/>
        <v>#VALUE!</v>
      </c>
      <c r="G488" s="83" t="e">
        <f t="shared" si="62"/>
        <v>#VALUE!</v>
      </c>
      <c r="H488" s="83" t="e">
        <f>SUM($F$28:$F488)</f>
        <v>#VALUE!</v>
      </c>
      <c r="I488" s="418" t="e">
        <f t="shared" si="58"/>
        <v>#VALUE!</v>
      </c>
    </row>
    <row r="489" spans="1:9">
      <c r="A489" s="82" t="e">
        <f t="shared" si="63"/>
        <v>#VALUE!</v>
      </c>
      <c r="B489" s="79" t="e">
        <f t="shared" si="57"/>
        <v>#VALUE!</v>
      </c>
      <c r="C489" s="83" t="e">
        <f t="shared" si="59"/>
        <v>#VALUE!</v>
      </c>
      <c r="D489" s="83" t="e">
        <f t="shared" si="64"/>
        <v>#VALUE!</v>
      </c>
      <c r="E489" s="83" t="e">
        <f t="shared" si="60"/>
        <v>#VALUE!</v>
      </c>
      <c r="F489" s="83" t="e">
        <f t="shared" si="61"/>
        <v>#VALUE!</v>
      </c>
      <c r="G489" s="83" t="e">
        <f t="shared" si="62"/>
        <v>#VALUE!</v>
      </c>
      <c r="H489" s="83" t="e">
        <f>SUM($F$28:$F489)</f>
        <v>#VALUE!</v>
      </c>
      <c r="I489" s="418" t="e">
        <f t="shared" si="58"/>
        <v>#VALUE!</v>
      </c>
    </row>
    <row r="490" spans="1:9">
      <c r="A490" s="82" t="e">
        <f t="shared" si="63"/>
        <v>#VALUE!</v>
      </c>
      <c r="B490" s="79" t="e">
        <f t="shared" si="57"/>
        <v>#VALUE!</v>
      </c>
      <c r="C490" s="83" t="e">
        <f t="shared" si="59"/>
        <v>#VALUE!</v>
      </c>
      <c r="D490" s="83" t="e">
        <f t="shared" si="64"/>
        <v>#VALUE!</v>
      </c>
      <c r="E490" s="83" t="e">
        <f t="shared" si="60"/>
        <v>#VALUE!</v>
      </c>
      <c r="F490" s="83" t="e">
        <f t="shared" si="61"/>
        <v>#VALUE!</v>
      </c>
      <c r="G490" s="83" t="e">
        <f t="shared" si="62"/>
        <v>#VALUE!</v>
      </c>
      <c r="H490" s="83" t="e">
        <f>SUM($F$28:$F490)</f>
        <v>#VALUE!</v>
      </c>
      <c r="I490" s="418" t="e">
        <f t="shared" si="58"/>
        <v>#VALUE!</v>
      </c>
    </row>
    <row r="491" spans="1:9">
      <c r="A491" s="82" t="e">
        <f t="shared" si="63"/>
        <v>#VALUE!</v>
      </c>
      <c r="B491" s="79" t="e">
        <f t="shared" si="57"/>
        <v>#VALUE!</v>
      </c>
      <c r="C491" s="83" t="e">
        <f t="shared" si="59"/>
        <v>#VALUE!</v>
      </c>
      <c r="D491" s="83" t="e">
        <f t="shared" si="64"/>
        <v>#VALUE!</v>
      </c>
      <c r="E491" s="83" t="e">
        <f t="shared" si="60"/>
        <v>#VALUE!</v>
      </c>
      <c r="F491" s="83" t="e">
        <f t="shared" si="61"/>
        <v>#VALUE!</v>
      </c>
      <c r="G491" s="83" t="e">
        <f t="shared" si="62"/>
        <v>#VALUE!</v>
      </c>
      <c r="H491" s="83" t="e">
        <f>SUM($F$28:$F491)</f>
        <v>#VALUE!</v>
      </c>
      <c r="I491" s="418" t="e">
        <f t="shared" si="58"/>
        <v>#VALUE!</v>
      </c>
    </row>
    <row r="492" spans="1:9">
      <c r="A492" s="82" t="e">
        <f t="shared" si="63"/>
        <v>#VALUE!</v>
      </c>
      <c r="B492" s="79" t="e">
        <f t="shared" si="57"/>
        <v>#VALUE!</v>
      </c>
      <c r="C492" s="83" t="e">
        <f t="shared" si="59"/>
        <v>#VALUE!</v>
      </c>
      <c r="D492" s="83" t="e">
        <f t="shared" si="64"/>
        <v>#VALUE!</v>
      </c>
      <c r="E492" s="83" t="e">
        <f t="shared" si="60"/>
        <v>#VALUE!</v>
      </c>
      <c r="F492" s="83" t="e">
        <f t="shared" si="61"/>
        <v>#VALUE!</v>
      </c>
      <c r="G492" s="83" t="e">
        <f t="shared" si="62"/>
        <v>#VALUE!</v>
      </c>
      <c r="H492" s="83" t="e">
        <f>SUM($F$28:$F492)</f>
        <v>#VALUE!</v>
      </c>
      <c r="I492" s="418" t="e">
        <f t="shared" si="58"/>
        <v>#VALUE!</v>
      </c>
    </row>
    <row r="493" spans="1:9">
      <c r="A493" s="82" t="e">
        <f t="shared" si="63"/>
        <v>#VALUE!</v>
      </c>
      <c r="B493" s="79" t="e">
        <f t="shared" si="57"/>
        <v>#VALUE!</v>
      </c>
      <c r="C493" s="83" t="e">
        <f t="shared" si="59"/>
        <v>#VALUE!</v>
      </c>
      <c r="D493" s="83" t="e">
        <f t="shared" si="64"/>
        <v>#VALUE!</v>
      </c>
      <c r="E493" s="83" t="e">
        <f t="shared" si="60"/>
        <v>#VALUE!</v>
      </c>
      <c r="F493" s="83" t="e">
        <f t="shared" si="61"/>
        <v>#VALUE!</v>
      </c>
      <c r="G493" s="83" t="e">
        <f t="shared" si="62"/>
        <v>#VALUE!</v>
      </c>
      <c r="H493" s="83" t="e">
        <f>SUM($F$28:$F493)</f>
        <v>#VALUE!</v>
      </c>
      <c r="I493" s="418" t="e">
        <f t="shared" si="58"/>
        <v>#VALUE!</v>
      </c>
    </row>
    <row r="494" spans="1:9">
      <c r="A494" s="82" t="e">
        <f t="shared" si="63"/>
        <v>#VALUE!</v>
      </c>
      <c r="B494" s="79" t="e">
        <f t="shared" si="57"/>
        <v>#VALUE!</v>
      </c>
      <c r="C494" s="83" t="e">
        <f t="shared" si="59"/>
        <v>#VALUE!</v>
      </c>
      <c r="D494" s="83" t="e">
        <f t="shared" si="64"/>
        <v>#VALUE!</v>
      </c>
      <c r="E494" s="83" t="e">
        <f t="shared" si="60"/>
        <v>#VALUE!</v>
      </c>
      <c r="F494" s="83" t="e">
        <f t="shared" si="61"/>
        <v>#VALUE!</v>
      </c>
      <c r="G494" s="83" t="e">
        <f t="shared" si="62"/>
        <v>#VALUE!</v>
      </c>
      <c r="H494" s="83" t="e">
        <f>SUM($F$28:$F494)</f>
        <v>#VALUE!</v>
      </c>
      <c r="I494" s="418" t="e">
        <f t="shared" si="58"/>
        <v>#VALUE!</v>
      </c>
    </row>
    <row r="495" spans="1:9">
      <c r="A495" s="82" t="e">
        <f t="shared" si="63"/>
        <v>#VALUE!</v>
      </c>
      <c r="B495" s="79" t="e">
        <f t="shared" si="57"/>
        <v>#VALUE!</v>
      </c>
      <c r="C495" s="83" t="e">
        <f t="shared" si="59"/>
        <v>#VALUE!</v>
      </c>
      <c r="D495" s="83" t="e">
        <f t="shared" si="64"/>
        <v>#VALUE!</v>
      </c>
      <c r="E495" s="83" t="e">
        <f t="shared" si="60"/>
        <v>#VALUE!</v>
      </c>
      <c r="F495" s="83" t="e">
        <f t="shared" si="61"/>
        <v>#VALUE!</v>
      </c>
      <c r="G495" s="83" t="e">
        <f t="shared" si="62"/>
        <v>#VALUE!</v>
      </c>
      <c r="H495" s="83" t="e">
        <f>SUM($F$28:$F495)</f>
        <v>#VALUE!</v>
      </c>
      <c r="I495" s="418" t="e">
        <f t="shared" si="58"/>
        <v>#VALUE!</v>
      </c>
    </row>
    <row r="496" spans="1:9">
      <c r="A496" s="82" t="e">
        <f t="shared" si="63"/>
        <v>#VALUE!</v>
      </c>
      <c r="B496" s="79" t="e">
        <f t="shared" si="57"/>
        <v>#VALUE!</v>
      </c>
      <c r="C496" s="83" t="e">
        <f t="shared" si="59"/>
        <v>#VALUE!</v>
      </c>
      <c r="D496" s="83" t="e">
        <f t="shared" si="64"/>
        <v>#VALUE!</v>
      </c>
      <c r="E496" s="83" t="e">
        <f t="shared" si="60"/>
        <v>#VALUE!</v>
      </c>
      <c r="F496" s="83" t="e">
        <f t="shared" si="61"/>
        <v>#VALUE!</v>
      </c>
      <c r="G496" s="83" t="e">
        <f t="shared" si="62"/>
        <v>#VALUE!</v>
      </c>
      <c r="H496" s="83" t="e">
        <f>SUM($F$28:$F496)</f>
        <v>#VALUE!</v>
      </c>
      <c r="I496" s="418" t="e">
        <f t="shared" si="58"/>
        <v>#VALUE!</v>
      </c>
    </row>
    <row r="497" spans="1:9">
      <c r="A497" s="82" t="e">
        <f t="shared" si="63"/>
        <v>#VALUE!</v>
      </c>
      <c r="B497" s="79" t="e">
        <f t="shared" si="57"/>
        <v>#VALUE!</v>
      </c>
      <c r="C497" s="83" t="e">
        <f t="shared" si="59"/>
        <v>#VALUE!</v>
      </c>
      <c r="D497" s="83" t="e">
        <f t="shared" si="64"/>
        <v>#VALUE!</v>
      </c>
      <c r="E497" s="83" t="e">
        <f t="shared" si="60"/>
        <v>#VALUE!</v>
      </c>
      <c r="F497" s="83" t="e">
        <f t="shared" si="61"/>
        <v>#VALUE!</v>
      </c>
      <c r="G497" s="83" t="e">
        <f t="shared" si="62"/>
        <v>#VALUE!</v>
      </c>
      <c r="H497" s="83" t="e">
        <f>SUM($F$28:$F497)</f>
        <v>#VALUE!</v>
      </c>
      <c r="I497" s="418" t="e">
        <f t="shared" si="58"/>
        <v>#VALUE!</v>
      </c>
    </row>
    <row r="498" spans="1:9">
      <c r="A498" s="82" t="e">
        <f t="shared" si="63"/>
        <v>#VALUE!</v>
      </c>
      <c r="B498" s="79" t="e">
        <f t="shared" si="57"/>
        <v>#VALUE!</v>
      </c>
      <c r="C498" s="83" t="e">
        <f t="shared" si="59"/>
        <v>#VALUE!</v>
      </c>
      <c r="D498" s="83" t="e">
        <f t="shared" si="64"/>
        <v>#VALUE!</v>
      </c>
      <c r="E498" s="83" t="e">
        <f t="shared" si="60"/>
        <v>#VALUE!</v>
      </c>
      <c r="F498" s="83" t="e">
        <f t="shared" si="61"/>
        <v>#VALUE!</v>
      </c>
      <c r="G498" s="83" t="e">
        <f t="shared" si="62"/>
        <v>#VALUE!</v>
      </c>
      <c r="H498" s="83" t="e">
        <f>SUM($F$28:$F498)</f>
        <v>#VALUE!</v>
      </c>
      <c r="I498" s="418" t="e">
        <f t="shared" si="58"/>
        <v>#VALUE!</v>
      </c>
    </row>
    <row r="499" spans="1:9">
      <c r="A499" s="82" t="e">
        <f t="shared" si="63"/>
        <v>#VALUE!</v>
      </c>
      <c r="B499" s="79" t="e">
        <f t="shared" si="57"/>
        <v>#VALUE!</v>
      </c>
      <c r="C499" s="83" t="e">
        <f t="shared" si="59"/>
        <v>#VALUE!</v>
      </c>
      <c r="D499" s="83" t="e">
        <f t="shared" si="64"/>
        <v>#VALUE!</v>
      </c>
      <c r="E499" s="83" t="e">
        <f t="shared" si="60"/>
        <v>#VALUE!</v>
      </c>
      <c r="F499" s="83" t="e">
        <f t="shared" si="61"/>
        <v>#VALUE!</v>
      </c>
      <c r="G499" s="83" t="e">
        <f t="shared" si="62"/>
        <v>#VALUE!</v>
      </c>
      <c r="H499" s="83" t="e">
        <f>SUM($F$28:$F499)</f>
        <v>#VALUE!</v>
      </c>
      <c r="I499" s="418" t="e">
        <f t="shared" si="58"/>
        <v>#VALUE!</v>
      </c>
    </row>
    <row r="500" spans="1:9">
      <c r="A500" s="82" t="e">
        <f t="shared" si="63"/>
        <v>#VALUE!</v>
      </c>
      <c r="B500" s="79" t="e">
        <f t="shared" si="57"/>
        <v>#VALUE!</v>
      </c>
      <c r="C500" s="83" t="e">
        <f t="shared" si="59"/>
        <v>#VALUE!</v>
      </c>
      <c r="D500" s="83" t="e">
        <f t="shared" si="64"/>
        <v>#VALUE!</v>
      </c>
      <c r="E500" s="83" t="e">
        <f t="shared" si="60"/>
        <v>#VALUE!</v>
      </c>
      <c r="F500" s="83" t="e">
        <f t="shared" si="61"/>
        <v>#VALUE!</v>
      </c>
      <c r="G500" s="83" t="e">
        <f t="shared" si="62"/>
        <v>#VALUE!</v>
      </c>
      <c r="H500" s="83" t="e">
        <f>SUM($F$28:$F500)</f>
        <v>#VALUE!</v>
      </c>
      <c r="I500" s="418" t="e">
        <f t="shared" si="58"/>
        <v>#VALUE!</v>
      </c>
    </row>
    <row r="501" spans="1:9">
      <c r="A501" s="82" t="e">
        <f t="shared" si="63"/>
        <v>#VALUE!</v>
      </c>
      <c r="B501" s="79" t="e">
        <f t="shared" si="57"/>
        <v>#VALUE!</v>
      </c>
      <c r="C501" s="83" t="e">
        <f t="shared" si="59"/>
        <v>#VALUE!</v>
      </c>
      <c r="D501" s="83" t="e">
        <f t="shared" si="64"/>
        <v>#VALUE!</v>
      </c>
      <c r="E501" s="83" t="e">
        <f t="shared" si="60"/>
        <v>#VALUE!</v>
      </c>
      <c r="F501" s="83" t="e">
        <f t="shared" si="61"/>
        <v>#VALUE!</v>
      </c>
      <c r="G501" s="83" t="e">
        <f t="shared" si="62"/>
        <v>#VALUE!</v>
      </c>
      <c r="H501" s="83" t="e">
        <f>SUM($F$28:$F501)</f>
        <v>#VALUE!</v>
      </c>
      <c r="I501" s="418" t="e">
        <f t="shared" si="58"/>
        <v>#VALUE!</v>
      </c>
    </row>
    <row r="502" spans="1:9">
      <c r="A502" s="82" t="e">
        <f t="shared" si="63"/>
        <v>#VALUE!</v>
      </c>
      <c r="B502" s="79" t="e">
        <f t="shared" si="57"/>
        <v>#VALUE!</v>
      </c>
      <c r="C502" s="83" t="e">
        <f t="shared" si="59"/>
        <v>#VALUE!</v>
      </c>
      <c r="D502" s="83" t="e">
        <f t="shared" si="64"/>
        <v>#VALUE!</v>
      </c>
      <c r="E502" s="83" t="e">
        <f t="shared" si="60"/>
        <v>#VALUE!</v>
      </c>
      <c r="F502" s="83" t="e">
        <f t="shared" si="61"/>
        <v>#VALUE!</v>
      </c>
      <c r="G502" s="83" t="e">
        <f t="shared" si="62"/>
        <v>#VALUE!</v>
      </c>
      <c r="H502" s="83" t="e">
        <f>SUM($F$28:$F502)</f>
        <v>#VALUE!</v>
      </c>
      <c r="I502" s="418" t="e">
        <f t="shared" si="58"/>
        <v>#VALUE!</v>
      </c>
    </row>
    <row r="503" spans="1:9">
      <c r="A503" s="82" t="e">
        <f t="shared" si="63"/>
        <v>#VALUE!</v>
      </c>
      <c r="B503" s="79" t="e">
        <f t="shared" si="57"/>
        <v>#VALUE!</v>
      </c>
      <c r="C503" s="83" t="e">
        <f t="shared" si="59"/>
        <v>#VALUE!</v>
      </c>
      <c r="D503" s="83" t="e">
        <f t="shared" si="64"/>
        <v>#VALUE!</v>
      </c>
      <c r="E503" s="83" t="e">
        <f t="shared" si="60"/>
        <v>#VALUE!</v>
      </c>
      <c r="F503" s="83" t="e">
        <f t="shared" si="61"/>
        <v>#VALUE!</v>
      </c>
      <c r="G503" s="83" t="e">
        <f t="shared" si="62"/>
        <v>#VALUE!</v>
      </c>
      <c r="H503" s="83" t="e">
        <f>SUM($F$28:$F503)</f>
        <v>#VALUE!</v>
      </c>
      <c r="I503" s="418" t="e">
        <f t="shared" si="58"/>
        <v>#VALUE!</v>
      </c>
    </row>
    <row r="504" spans="1:9">
      <c r="A504" s="82" t="e">
        <f t="shared" si="63"/>
        <v>#VALUE!</v>
      </c>
      <c r="B504" s="79" t="e">
        <f t="shared" si="57"/>
        <v>#VALUE!</v>
      </c>
      <c r="C504" s="83" t="e">
        <f t="shared" si="59"/>
        <v>#VALUE!</v>
      </c>
      <c r="D504" s="83" t="e">
        <f t="shared" si="64"/>
        <v>#VALUE!</v>
      </c>
      <c r="E504" s="83" t="e">
        <f t="shared" si="60"/>
        <v>#VALUE!</v>
      </c>
      <c r="F504" s="83" t="e">
        <f t="shared" si="61"/>
        <v>#VALUE!</v>
      </c>
      <c r="G504" s="83" t="e">
        <f t="shared" si="62"/>
        <v>#VALUE!</v>
      </c>
      <c r="H504" s="83" t="e">
        <f>SUM($F$28:$F504)</f>
        <v>#VALUE!</v>
      </c>
      <c r="I504" s="418" t="e">
        <f t="shared" si="58"/>
        <v>#VALUE!</v>
      </c>
    </row>
    <row r="505" spans="1:9">
      <c r="A505" s="82" t="e">
        <f t="shared" si="63"/>
        <v>#VALUE!</v>
      </c>
      <c r="B505" s="79" t="e">
        <f t="shared" si="57"/>
        <v>#VALUE!</v>
      </c>
      <c r="C505" s="83" t="e">
        <f t="shared" si="59"/>
        <v>#VALUE!</v>
      </c>
      <c r="D505" s="83" t="e">
        <f t="shared" si="64"/>
        <v>#VALUE!</v>
      </c>
      <c r="E505" s="83" t="e">
        <f t="shared" si="60"/>
        <v>#VALUE!</v>
      </c>
      <c r="F505" s="83" t="e">
        <f t="shared" si="61"/>
        <v>#VALUE!</v>
      </c>
      <c r="G505" s="83" t="e">
        <f t="shared" si="62"/>
        <v>#VALUE!</v>
      </c>
      <c r="H505" s="83" t="e">
        <f>SUM($F$28:$F505)</f>
        <v>#VALUE!</v>
      </c>
      <c r="I505" s="418" t="e">
        <f t="shared" si="58"/>
        <v>#VALUE!</v>
      </c>
    </row>
    <row r="506" spans="1:9">
      <c r="A506" s="82" t="e">
        <f t="shared" si="63"/>
        <v>#VALUE!</v>
      </c>
      <c r="B506" s="79" t="e">
        <f t="shared" si="57"/>
        <v>#VALUE!</v>
      </c>
      <c r="C506" s="83" t="e">
        <f t="shared" si="59"/>
        <v>#VALUE!</v>
      </c>
      <c r="D506" s="83" t="e">
        <f t="shared" si="64"/>
        <v>#VALUE!</v>
      </c>
      <c r="E506" s="83" t="e">
        <f t="shared" si="60"/>
        <v>#VALUE!</v>
      </c>
      <c r="F506" s="83" t="e">
        <f t="shared" si="61"/>
        <v>#VALUE!</v>
      </c>
      <c r="G506" s="83" t="e">
        <f t="shared" si="62"/>
        <v>#VALUE!</v>
      </c>
      <c r="H506" s="83" t="e">
        <f>SUM($F$28:$F506)</f>
        <v>#VALUE!</v>
      </c>
      <c r="I506" s="418" t="e">
        <f t="shared" si="58"/>
        <v>#VALUE!</v>
      </c>
    </row>
    <row r="507" spans="1:9">
      <c r="A507" s="82" t="e">
        <f t="shared" si="63"/>
        <v>#VALUE!</v>
      </c>
      <c r="B507" s="79" t="e">
        <f t="shared" si="57"/>
        <v>#VALUE!</v>
      </c>
      <c r="C507" s="83" t="e">
        <f t="shared" si="59"/>
        <v>#VALUE!</v>
      </c>
      <c r="D507" s="83" t="e">
        <f t="shared" si="64"/>
        <v>#VALUE!</v>
      </c>
      <c r="E507" s="83" t="e">
        <f t="shared" si="60"/>
        <v>#VALUE!</v>
      </c>
      <c r="F507" s="83" t="e">
        <f t="shared" si="61"/>
        <v>#VALUE!</v>
      </c>
      <c r="G507" s="83" t="e">
        <f t="shared" si="62"/>
        <v>#VALUE!</v>
      </c>
      <c r="H507" s="83" t="e">
        <f>SUM($F$28:$F507)</f>
        <v>#VALUE!</v>
      </c>
      <c r="I507" s="418" t="e">
        <f t="shared" si="58"/>
        <v>#VALUE!</v>
      </c>
    </row>
    <row r="508" spans="1:9">
      <c r="A508" s="82" t="e">
        <f t="shared" si="63"/>
        <v>#VALUE!</v>
      </c>
      <c r="C508" s="83" t="e">
        <f t="shared" si="59"/>
        <v>#VALUE!</v>
      </c>
      <c r="E508" s="83" t="e">
        <f t="shared" si="60"/>
        <v>#VALUE!</v>
      </c>
      <c r="F508" s="83" t="e">
        <f t="shared" si="61"/>
        <v>#VALUE!</v>
      </c>
      <c r="G508" s="83" t="e">
        <f t="shared" si="62"/>
        <v>#VALUE!</v>
      </c>
      <c r="I508" s="419"/>
    </row>
    <row r="509" spans="1:9">
      <c r="A509" s="82"/>
      <c r="C509" s="83" t="e">
        <f t="shared" si="59"/>
        <v>#VALUE!</v>
      </c>
      <c r="E509" s="83" t="e">
        <f t="shared" si="60"/>
        <v>#VALUE!</v>
      </c>
      <c r="F509" s="83" t="e">
        <f t="shared" si="61"/>
        <v>#VALUE!</v>
      </c>
      <c r="G509" s="83" t="e">
        <f t="shared" si="62"/>
        <v>#VALUE!</v>
      </c>
      <c r="I509" s="419"/>
    </row>
    <row r="510" spans="1:9">
      <c r="A510" s="82"/>
      <c r="C510" s="83"/>
      <c r="E510" s="83"/>
      <c r="F510" s="83"/>
      <c r="G510" s="83"/>
      <c r="I510" s="62"/>
    </row>
    <row r="511" spans="1:9">
      <c r="A511" s="82"/>
      <c r="C511" s="83"/>
      <c r="E511" s="83"/>
      <c r="F511" s="83"/>
      <c r="G511" s="83"/>
      <c r="I511" s="62"/>
    </row>
    <row r="512" spans="1:9">
      <c r="A512" s="82"/>
      <c r="C512" s="83"/>
      <c r="E512" s="83"/>
      <c r="F512" s="83"/>
      <c r="G512" s="83"/>
      <c r="I512" s="62"/>
    </row>
    <row r="513" spans="1:9">
      <c r="A513" s="82"/>
      <c r="C513" s="83"/>
      <c r="E513" s="83"/>
      <c r="F513" s="83"/>
      <c r="G513" s="83"/>
      <c r="I513" s="62"/>
    </row>
    <row r="514" spans="1:9">
      <c r="A514" s="82"/>
      <c r="C514" s="83"/>
      <c r="E514" s="83"/>
      <c r="F514" s="83"/>
      <c r="G514" s="83"/>
      <c r="I514" s="62"/>
    </row>
    <row r="515" spans="1:9">
      <c r="A515" s="82"/>
      <c r="C515" s="83"/>
      <c r="E515" s="83"/>
      <c r="F515" s="83"/>
      <c r="G515" s="83"/>
      <c r="I515" s="62"/>
    </row>
    <row r="516" spans="1:9">
      <c r="A516" s="82"/>
      <c r="C516" s="83"/>
      <c r="E516" s="83"/>
      <c r="F516" s="83"/>
      <c r="G516" s="83"/>
      <c r="I516" s="62"/>
    </row>
    <row r="517" spans="1:9">
      <c r="A517" s="82"/>
      <c r="C517" s="83"/>
      <c r="E517" s="83"/>
      <c r="F517" s="83"/>
      <c r="G517" s="83"/>
      <c r="I517" s="62"/>
    </row>
    <row r="518" spans="1:9">
      <c r="A518" s="82"/>
      <c r="C518" s="83"/>
      <c r="E518" s="83"/>
      <c r="F518" s="83"/>
      <c r="G518" s="83"/>
      <c r="I518" s="62"/>
    </row>
    <row r="519" spans="1:9">
      <c r="A519" s="82"/>
      <c r="C519" s="83"/>
      <c r="E519" s="83"/>
      <c r="F519" s="83"/>
      <c r="G519" s="83"/>
      <c r="I519" s="62"/>
    </row>
    <row r="520" spans="1:9">
      <c r="A520" s="82"/>
      <c r="C520" s="83"/>
      <c r="E520" s="83"/>
      <c r="F520" s="83"/>
      <c r="G520" s="83"/>
      <c r="I520" s="62"/>
    </row>
    <row r="521" spans="1:9">
      <c r="A521" s="82"/>
      <c r="C521" s="83"/>
      <c r="E521" s="83"/>
      <c r="F521" s="83"/>
      <c r="G521" s="83"/>
      <c r="I521" s="62"/>
    </row>
    <row r="522" spans="1:9">
      <c r="A522" s="82"/>
      <c r="C522" s="83"/>
      <c r="E522" s="83"/>
      <c r="F522" s="83"/>
      <c r="G522" s="83"/>
      <c r="I522" s="62"/>
    </row>
    <row r="523" spans="1:9">
      <c r="A523" s="82"/>
      <c r="C523" s="83"/>
      <c r="E523" s="83"/>
      <c r="G523" s="83"/>
      <c r="I523" s="62"/>
    </row>
    <row r="524" spans="1:9">
      <c r="A524" s="82"/>
      <c r="C524" s="83"/>
      <c r="E524" s="83"/>
      <c r="G524" s="83"/>
      <c r="I524" s="62"/>
    </row>
    <row r="525" spans="1:9">
      <c r="A525" s="82"/>
      <c r="C525" s="83"/>
      <c r="E525" s="83"/>
      <c r="G525" s="83"/>
      <c r="I525" s="62"/>
    </row>
    <row r="526" spans="1:9">
      <c r="A526" s="82"/>
      <c r="C526" s="83"/>
      <c r="E526" s="83"/>
      <c r="G526" s="83"/>
      <c r="I526" s="62"/>
    </row>
    <row r="527" spans="1:9">
      <c r="A527" s="82"/>
      <c r="C527" s="83"/>
      <c r="E527" s="83"/>
      <c r="G527" s="83"/>
      <c r="I527" s="62"/>
    </row>
    <row r="528" spans="1:9">
      <c r="A528" s="82"/>
      <c r="C528" s="83"/>
      <c r="E528" s="83"/>
      <c r="G528" s="83"/>
      <c r="I528" s="62"/>
    </row>
    <row r="529" spans="1:9">
      <c r="A529" s="82"/>
      <c r="C529" s="83"/>
      <c r="E529" s="83"/>
      <c r="G529" s="83"/>
      <c r="I529" s="62"/>
    </row>
    <row r="530" spans="1:9">
      <c r="A530" s="82"/>
      <c r="C530" s="83"/>
      <c r="E530" s="83"/>
      <c r="G530" s="83"/>
      <c r="I530" s="62"/>
    </row>
    <row r="531" spans="1:9">
      <c r="A531" s="82"/>
      <c r="C531" s="83"/>
      <c r="E531" s="83"/>
      <c r="G531" s="83"/>
      <c r="I531" s="62"/>
    </row>
    <row r="532" spans="1:9">
      <c r="A532" s="82"/>
      <c r="C532" s="83"/>
      <c r="E532" s="83"/>
      <c r="G532" s="83"/>
      <c r="I532" s="62"/>
    </row>
    <row r="533" spans="1:9">
      <c r="A533" s="82"/>
      <c r="C533" s="83"/>
      <c r="E533" s="83"/>
      <c r="G533" s="83"/>
      <c r="I533" s="62"/>
    </row>
    <row r="534" spans="1:9">
      <c r="A534" s="82"/>
      <c r="C534" s="83"/>
      <c r="E534" s="83"/>
      <c r="G534" s="83"/>
      <c r="I534" s="62"/>
    </row>
    <row r="535" spans="1:9">
      <c r="A535" s="82"/>
      <c r="C535" s="83"/>
      <c r="E535" s="83"/>
      <c r="G535" s="83"/>
      <c r="I535" s="62"/>
    </row>
    <row r="536" spans="1:9">
      <c r="A536" s="82"/>
      <c r="C536" s="83"/>
      <c r="E536" s="83"/>
      <c r="G536" s="83"/>
      <c r="I536" s="62"/>
    </row>
    <row r="537" spans="1:9">
      <c r="A537" s="82"/>
      <c r="C537" s="83"/>
      <c r="E537" s="83"/>
      <c r="G537" s="83"/>
      <c r="I537" s="62"/>
    </row>
    <row r="538" spans="1:9">
      <c r="A538" s="82"/>
      <c r="C538" s="83"/>
      <c r="E538" s="83"/>
      <c r="G538" s="83"/>
      <c r="I538" s="62"/>
    </row>
    <row r="539" spans="1:9">
      <c r="A539" s="82"/>
      <c r="C539" s="83"/>
      <c r="E539" s="83"/>
      <c r="G539" s="83"/>
      <c r="I539" s="62"/>
    </row>
    <row r="540" spans="1:9">
      <c r="A540" s="82"/>
      <c r="C540" s="83"/>
      <c r="E540" s="83"/>
      <c r="G540" s="83"/>
      <c r="I540" s="62"/>
    </row>
    <row r="541" spans="1:9">
      <c r="A541" s="82"/>
      <c r="C541" s="83"/>
      <c r="E541" s="83"/>
      <c r="G541" s="83"/>
      <c r="I541" s="62"/>
    </row>
    <row r="542" spans="1:9">
      <c r="A542" s="82"/>
      <c r="C542" s="83"/>
      <c r="E542" s="83"/>
      <c r="G542" s="83"/>
      <c r="I542" s="62"/>
    </row>
    <row r="543" spans="1:9">
      <c r="A543" s="82"/>
      <c r="C543" s="83"/>
      <c r="E543" s="83"/>
      <c r="G543" s="83"/>
      <c r="I543" s="62"/>
    </row>
    <row r="544" spans="1:9">
      <c r="A544" s="82"/>
      <c r="C544" s="83"/>
      <c r="E544" s="83"/>
      <c r="G544" s="83"/>
      <c r="I544" s="62"/>
    </row>
    <row r="545" spans="1:9">
      <c r="A545" s="82"/>
      <c r="C545" s="83"/>
      <c r="E545" s="83"/>
      <c r="G545" s="83"/>
      <c r="I545" s="62"/>
    </row>
    <row r="546" spans="1:9">
      <c r="A546" s="82"/>
      <c r="C546" s="83"/>
      <c r="E546" s="83"/>
      <c r="G546" s="83"/>
      <c r="I546" s="62"/>
    </row>
    <row r="547" spans="1:9">
      <c r="A547" s="82"/>
      <c r="C547" s="83"/>
      <c r="E547" s="83"/>
      <c r="G547" s="83"/>
      <c r="I547" s="62"/>
    </row>
    <row r="548" spans="1:9">
      <c r="A548" s="82"/>
      <c r="C548" s="83"/>
      <c r="E548" s="83"/>
      <c r="G548" s="83"/>
      <c r="I548" s="62"/>
    </row>
    <row r="549" spans="1:9">
      <c r="A549" s="82"/>
      <c r="C549" s="83"/>
      <c r="E549" s="83"/>
      <c r="G549" s="83"/>
      <c r="I549" s="62"/>
    </row>
    <row r="550" spans="1:9">
      <c r="A550" s="82"/>
      <c r="C550" s="83"/>
      <c r="E550" s="83"/>
      <c r="G550" s="83"/>
      <c r="I550" s="62"/>
    </row>
    <row r="551" spans="1:9">
      <c r="A551" s="82"/>
      <c r="C551" s="83"/>
      <c r="E551" s="83"/>
      <c r="G551" s="83"/>
      <c r="I551" s="62"/>
    </row>
    <row r="552" spans="1:9">
      <c r="A552" s="82"/>
      <c r="C552" s="83"/>
      <c r="E552" s="83"/>
      <c r="G552" s="83"/>
      <c r="I552" s="62"/>
    </row>
    <row r="553" spans="1:9">
      <c r="A553" s="82"/>
      <c r="C553" s="83"/>
      <c r="E553" s="83"/>
      <c r="G553" s="83"/>
      <c r="I553" s="62"/>
    </row>
    <row r="554" spans="1:9">
      <c r="A554" s="82"/>
      <c r="C554" s="83"/>
      <c r="E554" s="83"/>
      <c r="G554" s="83"/>
      <c r="I554" s="62"/>
    </row>
    <row r="555" spans="1:9">
      <c r="A555" s="82"/>
      <c r="C555" s="83"/>
      <c r="E555" s="83"/>
      <c r="G555" s="83"/>
      <c r="I555" s="62"/>
    </row>
    <row r="556" spans="1:9">
      <c r="A556" s="82"/>
      <c r="C556" s="83"/>
      <c r="E556" s="83"/>
      <c r="G556" s="83"/>
      <c r="I556" s="62"/>
    </row>
    <row r="557" spans="1:9">
      <c r="A557" s="82"/>
      <c r="C557" s="83"/>
      <c r="E557" s="83"/>
      <c r="G557" s="83"/>
      <c r="I557" s="62"/>
    </row>
    <row r="558" spans="1:9">
      <c r="A558" s="82"/>
      <c r="C558" s="83"/>
      <c r="E558" s="83"/>
      <c r="G558" s="83"/>
      <c r="I558" s="62"/>
    </row>
    <row r="559" spans="1:9">
      <c r="A559" s="82"/>
      <c r="C559" s="83"/>
      <c r="E559" s="83"/>
      <c r="G559" s="83"/>
      <c r="I559" s="62"/>
    </row>
    <row r="560" spans="1:9">
      <c r="A560" s="82"/>
      <c r="C560" s="83"/>
      <c r="E560" s="83"/>
      <c r="G560" s="83"/>
      <c r="I560" s="62"/>
    </row>
    <row r="561" spans="1:9">
      <c r="A561" s="82"/>
      <c r="C561" s="83"/>
      <c r="E561" s="83"/>
      <c r="G561" s="83"/>
      <c r="I561" s="62"/>
    </row>
    <row r="562" spans="1:9">
      <c r="A562" s="82"/>
      <c r="C562" s="83"/>
      <c r="E562" s="83"/>
      <c r="G562" s="83"/>
      <c r="I562" s="62"/>
    </row>
    <row r="563" spans="1:9">
      <c r="A563" s="82"/>
      <c r="C563" s="83"/>
      <c r="E563" s="83"/>
      <c r="G563" s="83"/>
      <c r="I563" s="62"/>
    </row>
    <row r="564" spans="1:9">
      <c r="A564" s="82"/>
      <c r="C564" s="83"/>
      <c r="E564" s="83"/>
      <c r="G564" s="83"/>
      <c r="I564" s="62"/>
    </row>
    <row r="565" spans="1:9">
      <c r="A565" s="82"/>
      <c r="C565" s="83"/>
      <c r="E565" s="83"/>
      <c r="G565" s="83"/>
      <c r="I565" s="62"/>
    </row>
    <row r="566" spans="1:9">
      <c r="A566" s="82"/>
      <c r="C566" s="83"/>
      <c r="E566" s="83"/>
      <c r="G566" s="83"/>
      <c r="I566" s="62"/>
    </row>
    <row r="567" spans="1:9">
      <c r="A567" s="82"/>
      <c r="C567" s="83"/>
      <c r="E567" s="83"/>
      <c r="G567" s="83"/>
      <c r="I567" s="62"/>
    </row>
    <row r="568" spans="1:9">
      <c r="A568" s="82"/>
      <c r="C568" s="83"/>
      <c r="E568" s="83"/>
      <c r="G568" s="83"/>
      <c r="I568" s="62"/>
    </row>
    <row r="569" spans="1:9">
      <c r="A569" s="82"/>
      <c r="C569" s="83"/>
      <c r="E569" s="83"/>
      <c r="G569" s="83"/>
      <c r="I569" s="62"/>
    </row>
    <row r="570" spans="1:9">
      <c r="A570" s="82"/>
      <c r="C570" s="83"/>
      <c r="E570" s="83"/>
      <c r="G570" s="83"/>
      <c r="I570" s="62"/>
    </row>
    <row r="571" spans="1:9">
      <c r="A571" s="82"/>
      <c r="C571" s="83"/>
      <c r="E571" s="83"/>
      <c r="G571" s="83"/>
      <c r="I571" s="62"/>
    </row>
    <row r="572" spans="1:9">
      <c r="A572" s="82"/>
      <c r="C572" s="83"/>
      <c r="E572" s="83"/>
      <c r="G572" s="83"/>
      <c r="I572" s="62"/>
    </row>
    <row r="573" spans="1:9">
      <c r="A573" s="82"/>
      <c r="C573" s="83"/>
      <c r="E573" s="83"/>
      <c r="G573" s="83"/>
      <c r="I573" s="62"/>
    </row>
    <row r="574" spans="1:9">
      <c r="A574" s="82"/>
      <c r="C574" s="83"/>
      <c r="E574" s="83"/>
      <c r="G574" s="83"/>
      <c r="I574" s="62"/>
    </row>
    <row r="575" spans="1:9">
      <c r="A575" s="82"/>
      <c r="C575" s="83"/>
      <c r="E575" s="83"/>
      <c r="G575" s="83"/>
      <c r="I575" s="62"/>
    </row>
    <row r="576" spans="1:9">
      <c r="A576" s="82"/>
      <c r="C576" s="83"/>
      <c r="E576" s="83"/>
      <c r="G576" s="83"/>
      <c r="I576" s="62"/>
    </row>
    <row r="577" spans="1:9">
      <c r="A577" s="82"/>
      <c r="C577" s="83"/>
      <c r="E577" s="83"/>
      <c r="G577" s="83"/>
      <c r="I577" s="62"/>
    </row>
    <row r="578" spans="1:9">
      <c r="A578" s="82"/>
      <c r="C578" s="83"/>
      <c r="E578" s="83"/>
      <c r="G578" s="83"/>
      <c r="I578" s="62"/>
    </row>
    <row r="579" spans="1:9">
      <c r="A579" s="82"/>
      <c r="C579" s="83"/>
      <c r="E579" s="83"/>
      <c r="G579" s="83"/>
      <c r="I579" s="62"/>
    </row>
    <row r="580" spans="1:9">
      <c r="A580" s="82"/>
      <c r="C580" s="83"/>
      <c r="E580" s="83"/>
      <c r="G580" s="83"/>
      <c r="I580" s="62"/>
    </row>
    <row r="581" spans="1:9">
      <c r="A581" s="82"/>
      <c r="C581" s="83"/>
      <c r="E581" s="83"/>
      <c r="G581" s="83"/>
      <c r="I581" s="62"/>
    </row>
    <row r="582" spans="1:9">
      <c r="A582" s="82"/>
      <c r="C582" s="83"/>
      <c r="E582" s="83"/>
      <c r="G582" s="83"/>
      <c r="I582" s="62"/>
    </row>
    <row r="583" spans="1:9">
      <c r="A583" s="82"/>
      <c r="C583" s="83"/>
      <c r="E583" s="83"/>
      <c r="G583" s="83"/>
      <c r="I583" s="62"/>
    </row>
    <row r="584" spans="1:9">
      <c r="A584" s="82"/>
      <c r="C584" s="83"/>
      <c r="E584" s="83"/>
      <c r="G584" s="83"/>
      <c r="I584" s="62"/>
    </row>
    <row r="585" spans="1:9">
      <c r="A585" s="82"/>
      <c r="C585" s="83"/>
      <c r="E585" s="83"/>
      <c r="G585" s="83"/>
      <c r="I585" s="62"/>
    </row>
    <row r="586" spans="1:9">
      <c r="A586" s="82"/>
      <c r="C586" s="83"/>
      <c r="E586" s="83"/>
      <c r="G586" s="83"/>
      <c r="I586" s="62"/>
    </row>
    <row r="587" spans="1:9">
      <c r="A587" s="82"/>
      <c r="C587" s="83"/>
      <c r="E587" s="83"/>
      <c r="G587" s="83"/>
      <c r="I587" s="62"/>
    </row>
    <row r="588" spans="1:9">
      <c r="A588" s="82"/>
      <c r="C588" s="83"/>
      <c r="E588" s="83"/>
      <c r="G588" s="83"/>
      <c r="I588" s="62"/>
    </row>
    <row r="589" spans="1:9">
      <c r="A589" s="82"/>
      <c r="C589" s="83"/>
      <c r="E589" s="83"/>
      <c r="G589" s="83"/>
      <c r="I589" s="62"/>
    </row>
    <row r="590" spans="1:9">
      <c r="A590" s="82"/>
      <c r="C590" s="83"/>
      <c r="E590" s="83"/>
      <c r="G590" s="83"/>
      <c r="I590" s="62"/>
    </row>
    <row r="591" spans="1:9">
      <c r="A591" s="82"/>
      <c r="C591" s="83"/>
      <c r="G591" s="83"/>
      <c r="I591" s="62"/>
    </row>
    <row r="592" spans="1:9">
      <c r="A592" s="82"/>
      <c r="C592" s="83"/>
      <c r="H592" s="83"/>
    </row>
    <row r="593" spans="1:8">
      <c r="A593" s="82"/>
      <c r="H593" s="83"/>
    </row>
    <row r="594" spans="1:8">
      <c r="A594" s="82"/>
      <c r="H594" s="83"/>
    </row>
  </sheetData>
  <sheetProtection selectLockedCells="1"/>
  <mergeCells count="3">
    <mergeCell ref="F3:G3"/>
    <mergeCell ref="B5:D5"/>
    <mergeCell ref="G5:I5"/>
  </mergeCells>
  <conditionalFormatting sqref="E244:H507 C28:C592 A28:A594 B28:B507 D28:D507">
    <cfRule type="expression" dxfId="11" priority="4" stopIfTrue="1">
      <formula>IF(ROW(A28)&gt;Dernière_Ligne,TRUE, FALSE)</formula>
    </cfRule>
    <cfRule type="expression" dxfId="10" priority="5" stopIfTrue="1">
      <formula>IF(ROW(A28)=Dernière_Ligne,TRUE, FALSE)</formula>
    </cfRule>
    <cfRule type="expression" dxfId="9" priority="6" stopIfTrue="1">
      <formula>IF(ROW(A28)&lt;Dernière_Ligne,TRUE, FALSE)</formula>
    </cfRule>
  </conditionalFormatting>
  <conditionalFormatting sqref="E30:E590 F30:F522 E28:F29 G28:H507 H592:H594 G508:G591">
    <cfRule type="expression" dxfId="8" priority="1" stopIfTrue="1">
      <formula>IF(ROW(E28)&gt;Dernière_Ligne,TRUE, FALSE)</formula>
    </cfRule>
    <cfRule type="expression" dxfId="7" priority="2" stopIfTrue="1">
      <formula>IF(ROW(E28)=Dernière_Ligne,TRUE, FALSE)</formula>
    </cfRule>
    <cfRule type="expression" dxfId="6" priority="3" stopIfTrue="1">
      <formula>IF(ROW(E28)&lt;=Dernière_Ligne,TRUE, FALSE)</formula>
    </cfRule>
  </conditionalFormatting>
  <dataValidations count="2">
    <dataValidation type="whole" allowBlank="1" showInputMessage="1" showErrorMessage="1" errorTitle="Années" error="Entrez un nombre entier d'années compris entre 1 et 40." sqref="D8">
      <formula1>1</formula1>
      <formula2>40</formula2>
    </dataValidation>
    <dataValidation type="date" operator="greaterThanOrEqual" allowBlank="1" showInputMessage="1" showErrorMessage="1" errorTitle="Date" error="Entrez une date valide supérieure ou égale à : 1er janvier 1900." sqref="D10">
      <formula1>1</formula1>
    </dataValidation>
  </dataValidations>
  <pageMargins left="0.5" right="0.5" top="0.5" bottom="0.5" header="0.5" footer="0.5"/>
  <pageSetup scale="80" orientation="landscape" r:id="rId1"/>
  <headerFooter alignWithMargins="0"/>
</worksheet>
</file>

<file path=xl/worksheets/sheet6.xml><?xml version="1.0" encoding="utf-8"?>
<worksheet xmlns="http://schemas.openxmlformats.org/spreadsheetml/2006/main" xmlns:r="http://schemas.openxmlformats.org/officeDocument/2006/relationships">
  <dimension ref="A1:J594"/>
  <sheetViews>
    <sheetView showGridLines="0" workbookViewId="0">
      <pane ySplit="8070" topLeftCell="A46"/>
      <selection pane="bottomLeft" activeCell="A46" sqref="A46"/>
    </sheetView>
  </sheetViews>
  <sheetFormatPr baseColWidth="10" defaultColWidth="9.140625" defaultRowHeight="12.75"/>
  <cols>
    <col min="1" max="1" width="5.42578125" style="80" customWidth="1"/>
    <col min="2" max="2" width="15.7109375" style="81" customWidth="1"/>
    <col min="3" max="3" width="21.5703125" style="81" customWidth="1"/>
    <col min="4" max="4" width="15.5703125" style="81" bestFit="1" customWidth="1"/>
    <col min="5" max="5" width="24.42578125" style="81" bestFit="1" customWidth="1"/>
    <col min="6" max="6" width="22" style="81" customWidth="1"/>
    <col min="7" max="7" width="24.42578125" style="81" bestFit="1" customWidth="1"/>
    <col min="8" max="8" width="28.7109375" style="81" bestFit="1" customWidth="1"/>
    <col min="9" max="9" width="21.7109375" style="81" customWidth="1"/>
    <col min="10" max="10" width="12.42578125" style="62" bestFit="1" customWidth="1"/>
    <col min="11" max="16384" width="9.140625" style="62"/>
  </cols>
  <sheetData>
    <row r="1" spans="1:9" ht="24" customHeight="1">
      <c r="A1" s="59" t="s">
        <v>318</v>
      </c>
      <c r="B1" s="60"/>
      <c r="C1" s="60"/>
      <c r="D1" s="60"/>
      <c r="E1" s="61"/>
      <c r="F1" s="61"/>
      <c r="G1" s="61"/>
      <c r="H1" s="61"/>
      <c r="I1" s="61"/>
    </row>
    <row r="2" spans="1:9" ht="3" customHeight="1">
      <c r="A2" s="63"/>
      <c r="B2" s="64"/>
      <c r="C2" s="64"/>
      <c r="D2" s="64"/>
      <c r="E2" s="64"/>
      <c r="F2" s="64"/>
      <c r="G2" s="64"/>
      <c r="H2" s="64"/>
      <c r="I2" s="64"/>
    </row>
    <row r="3" spans="1:9" ht="20.25" customHeight="1">
      <c r="A3" s="61"/>
      <c r="B3" s="65"/>
      <c r="C3" s="65"/>
      <c r="D3" s="65"/>
      <c r="E3" s="132" t="s">
        <v>93</v>
      </c>
      <c r="F3" s="711" t="str">
        <f>+'Schéma de financement'!B32</f>
        <v>CMLT3</v>
      </c>
      <c r="G3" s="712"/>
      <c r="H3" s="65"/>
      <c r="I3" s="65"/>
    </row>
    <row r="4" spans="1:9" s="423" customFormat="1" ht="20.25" customHeight="1" thickBot="1">
      <c r="A4" s="422"/>
      <c r="E4" s="424"/>
      <c r="F4" s="420"/>
      <c r="G4" s="421"/>
    </row>
    <row r="5" spans="1:9" ht="14.25" customHeight="1" thickBot="1">
      <c r="A5" s="61"/>
      <c r="B5" s="708" t="s">
        <v>132</v>
      </c>
      <c r="C5" s="709"/>
      <c r="D5" s="710"/>
      <c r="E5" s="62"/>
      <c r="F5" s="62"/>
      <c r="G5" s="713" t="s">
        <v>133</v>
      </c>
      <c r="H5" s="714"/>
      <c r="I5" s="715"/>
    </row>
    <row r="6" spans="1:9">
      <c r="A6" s="61"/>
      <c r="B6" s="66"/>
      <c r="C6" s="67" t="s">
        <v>87</v>
      </c>
      <c r="D6" s="138">
        <f>+'Schéma de financement'!C32</f>
        <v>0</v>
      </c>
      <c r="E6" s="62"/>
      <c r="F6" s="62"/>
      <c r="G6" s="538" t="s">
        <v>252</v>
      </c>
      <c r="H6" s="537"/>
      <c r="I6" s="534">
        <f>IF(Montant_Prêt&gt;0,((Montant_Prêt*D12)/(1-(1+D12)^-D11)),0)</f>
        <v>0</v>
      </c>
    </row>
    <row r="7" spans="1:9" ht="15" customHeight="1">
      <c r="A7" s="61"/>
      <c r="B7" s="66"/>
      <c r="C7" s="67" t="s">
        <v>89</v>
      </c>
      <c r="D7" s="135"/>
      <c r="E7" s="62"/>
      <c r="F7" s="62"/>
      <c r="G7" s="539" t="s">
        <v>311</v>
      </c>
      <c r="H7" s="133"/>
      <c r="I7" s="535">
        <f>(Pmt_Mensuel_Programmé*Nbre_Pmt_Par_An)-E15</f>
        <v>0</v>
      </c>
    </row>
    <row r="8" spans="1:9" ht="15" customHeight="1">
      <c r="A8" s="61"/>
      <c r="B8" s="66"/>
      <c r="C8" s="67" t="s">
        <v>90</v>
      </c>
      <c r="D8" s="136"/>
      <c r="E8" s="62"/>
      <c r="F8" s="62"/>
      <c r="G8" s="539" t="s">
        <v>312</v>
      </c>
      <c r="H8" s="133"/>
      <c r="I8" s="535">
        <f>IF(Durée_Prêt&lt;2,0,(Pmt_Mensuel_Programmé*Nbre_Pmt_Par_An)-E16)</f>
        <v>0</v>
      </c>
    </row>
    <row r="9" spans="1:9" ht="15" customHeight="1">
      <c r="A9" s="61"/>
      <c r="B9" s="66"/>
      <c r="C9" s="67" t="s">
        <v>91</v>
      </c>
      <c r="D9" s="136"/>
      <c r="E9" s="62"/>
      <c r="F9" s="62"/>
      <c r="G9" s="539" t="s">
        <v>313</v>
      </c>
      <c r="H9" s="133"/>
      <c r="I9" s="535">
        <f>IF(Durée_Prêt&lt;3,0,(Pmt_Mensuel_Programmé*Nbre_Pmt_Par_An)-E17)</f>
        <v>0</v>
      </c>
    </row>
    <row r="10" spans="1:9" ht="15" customHeight="1" thickBot="1">
      <c r="A10" s="61"/>
      <c r="B10" s="66"/>
      <c r="C10" s="67" t="s">
        <v>92</v>
      </c>
      <c r="D10" s="137"/>
      <c r="E10" s="62"/>
      <c r="F10" s="62"/>
      <c r="G10" s="539" t="s">
        <v>314</v>
      </c>
      <c r="H10" s="133"/>
      <c r="I10" s="535">
        <f>IF(Durée_Prêt&lt;4,0,(Pmt_Mensuel_Programmé*Nbre_Pmt_Par_An)-E18)</f>
        <v>0</v>
      </c>
    </row>
    <row r="11" spans="1:9" ht="15" customHeight="1" thickBot="1">
      <c r="A11" s="61"/>
      <c r="B11" s="412"/>
      <c r="C11" s="413" t="s">
        <v>250</v>
      </c>
      <c r="D11" s="414">
        <f>+Durée_Prêt*Nbre_Pmt_Par_An</f>
        <v>0</v>
      </c>
      <c r="E11" s="62"/>
      <c r="F11" s="62"/>
      <c r="G11" s="540" t="s">
        <v>315</v>
      </c>
      <c r="H11" s="134"/>
      <c r="I11" s="536">
        <f>IF(Durée_Prêt&lt;5,0,(Pmt_Mensuel_Programmé*Nbre_Pmt_Par_An)-E19)</f>
        <v>0</v>
      </c>
    </row>
    <row r="12" spans="1:9" ht="15" customHeight="1" thickBot="1">
      <c r="A12" s="61"/>
      <c r="B12" s="415"/>
      <c r="C12" s="416" t="s">
        <v>251</v>
      </c>
      <c r="D12" s="417">
        <f>IF(Taux_Intérêt&gt;0,Taux_Intérêt/Nbre_Pmt_Par_An,0)</f>
        <v>0</v>
      </c>
      <c r="E12" s="62"/>
      <c r="F12" s="62"/>
      <c r="G12" s="62"/>
      <c r="H12" s="62"/>
      <c r="I12" s="62"/>
    </row>
    <row r="13" spans="1:9" ht="15" customHeight="1">
      <c r="A13" s="61"/>
      <c r="B13" s="65"/>
      <c r="C13" s="67"/>
      <c r="D13" s="69"/>
      <c r="E13" s="62"/>
      <c r="F13" s="62"/>
      <c r="G13" s="62"/>
      <c r="H13" s="62"/>
      <c r="I13" s="62"/>
    </row>
    <row r="14" spans="1:9" ht="15" customHeight="1">
      <c r="A14" s="61"/>
      <c r="B14" s="62"/>
      <c r="C14" s="131"/>
      <c r="D14" s="411"/>
      <c r="E14" s="426" t="s">
        <v>247</v>
      </c>
      <c r="F14" s="427" t="s">
        <v>248</v>
      </c>
      <c r="I14" s="62"/>
    </row>
    <row r="15" spans="1:9" ht="15" customHeight="1">
      <c r="A15" s="61"/>
      <c r="B15" s="68"/>
      <c r="C15" s="428" t="s">
        <v>310</v>
      </c>
      <c r="D15" s="429" t="s">
        <v>305</v>
      </c>
      <c r="E15" s="531">
        <f>IF(Nbre_Pmt_Par_An=12,SUM($E$28:$E$39),IF(Nbre_Pmt_Par_An=4,SUM($E$28:$E$31),IF(Nbre_Pmt_Par_An=6,SUM($E$28:$E$33),IF(Nbre_Pmt_Par_An=1,$E28,IF(Nbre_Pmt_Par_An=3,SUM($E$28:$E$30),IF(Nbre_Pmt_Par_An=2,SUM($E$28:$E$29),0))))))</f>
        <v>0</v>
      </c>
      <c r="F15" s="531">
        <f>+Montant_Prêt-E15</f>
        <v>0</v>
      </c>
      <c r="G15" s="62"/>
      <c r="H15" s="62"/>
      <c r="I15" s="62"/>
    </row>
    <row r="16" spans="1:9" ht="15" customHeight="1">
      <c r="A16" s="61"/>
      <c r="B16" s="68"/>
      <c r="C16" s="528" t="s">
        <v>249</v>
      </c>
      <c r="D16" s="529" t="s">
        <v>305</v>
      </c>
      <c r="E16" s="531">
        <f>IF(Durée_Prêt&lt;2,0,IF(Nbre_Pmt_Par_An=12,SUM($E$40:$E$51),IF(Nbre_Pmt_Par_An=4,SUM($E$32:$E$35),IF(Nbre_Pmt_Par_An=6,SUM($E$34:$E$39),IF(Nbre_Pmt_Par_An=1,$E29,IF(Nbre_Pmt_Par_An=3,SUM($E$31:$E$33),IF(Nbre_Pmt_Par_An=2,SUM($E$30:$E$31),0)))))))</f>
        <v>0</v>
      </c>
      <c r="F16" s="531">
        <f>F15-E16</f>
        <v>0</v>
      </c>
      <c r="G16" s="62"/>
      <c r="H16" s="62"/>
      <c r="I16" s="62"/>
    </row>
    <row r="17" spans="1:10" ht="15" customHeight="1">
      <c r="A17" s="61"/>
      <c r="B17" s="68"/>
      <c r="C17" s="428" t="s">
        <v>249</v>
      </c>
      <c r="D17" s="426" t="s">
        <v>306</v>
      </c>
      <c r="E17" s="531">
        <f>IF(Durée_Prêt&lt;3,0,IF(Nbre_Pmt_Par_An=12,SUM($E$52:$E$63),IF(Nbre_Pmt_Par_An=4,SUM($E$36:$E$39),IF(Nbre_Pmt_Par_An=6,SUM($E$40:$E$45),IF(Nbre_Pmt_Par_An=1,$E30,IF(Nbre_Pmt_Par_An=3,SUM($E$34:$E$36),IF(Nbre_Pmt_Par_An=2,SUM($E$32:$E$33),0)))))))</f>
        <v>0</v>
      </c>
      <c r="F17" s="532">
        <f>F16-E17</f>
        <v>0</v>
      </c>
      <c r="G17" s="62"/>
      <c r="H17" s="67"/>
      <c r="I17" s="61"/>
      <c r="J17" s="410"/>
    </row>
    <row r="18" spans="1:10" ht="15" customHeight="1">
      <c r="A18" s="61"/>
      <c r="B18" s="68"/>
      <c r="C18" s="428" t="s">
        <v>249</v>
      </c>
      <c r="D18" s="426" t="s">
        <v>307</v>
      </c>
      <c r="E18" s="531">
        <f>IF(Durée_Prêt&lt;4,0,IF(Nbre_Pmt_Par_An=12,SUM($E$64:$E$75),IF(Nbre_Pmt_Par_An=4,SUM($E$40:$E$43),IF(Nbre_Pmt_Par_An=6,SUM($E$46:$E$51),IF(Nbre_Pmt_Par_An=1,$E31,IF(Nbre_Pmt_Par_An=3,SUM($E$37:$E$39),IF(Nbre_Pmt_Par_An=2,SUM($E$34:$E$35),0)))))))</f>
        <v>0</v>
      </c>
      <c r="F18" s="533">
        <f>+F17-E18</f>
        <v>0</v>
      </c>
      <c r="G18" s="62"/>
      <c r="H18" s="530"/>
    </row>
    <row r="19" spans="1:10" ht="15" customHeight="1">
      <c r="A19" s="61"/>
      <c r="B19" s="68"/>
      <c r="C19" s="428" t="s">
        <v>249</v>
      </c>
      <c r="D19" s="426" t="s">
        <v>308</v>
      </c>
      <c r="E19" s="531">
        <f>IF(Durée_Prêt&lt;5,0,IF(Nbre_Pmt_Par_An=12,SUM($E$76:$E$87),IF(Nbre_Pmt_Par_An=4,SUM($E$44:$E$47),IF(Nbre_Pmt_Par_An=6,SUM($E$52:$E$57),IF(Nbre_Pmt_Par_An=1,$E32,IF(Nbre_Pmt_Par_An=3,SUM($E$40:$E$42),IF(Nbre_Pmt_Par_An=2,SUM($E$36:$E$37),0)))))))</f>
        <v>0</v>
      </c>
      <c r="F19" s="533">
        <f>+F18-E19</f>
        <v>0</v>
      </c>
      <c r="G19" s="62"/>
      <c r="H19" s="530"/>
    </row>
    <row r="20" spans="1:10" ht="15" customHeight="1">
      <c r="A20" s="61"/>
      <c r="B20" s="68"/>
      <c r="C20" s="428" t="s">
        <v>249</v>
      </c>
      <c r="D20" s="426" t="s">
        <v>309</v>
      </c>
      <c r="E20" s="531">
        <f>IF(Durée_Prêt&lt;6,0,IF(Nbre_Pmt_Par_An=12,SUM($E$88:$E$99),IF(Nbre_Pmt_Par_An=4,SUM($E$48:$E$51),IF(Nbre_Pmt_Par_An=6,SUM($E$58:$E$63),IF(Nbre_Pmt_Par_An=1,$E28,IF(Nbre_Pmt_Par_An=3,SUM($E$43:$E$45),IF(Nbre_Pmt_Par_An=2,SUM($E$38:$E$39),0)))))))</f>
        <v>0</v>
      </c>
      <c r="F20" s="533">
        <f>ROUND(F19-E20,0)</f>
        <v>0</v>
      </c>
      <c r="G20" s="62"/>
      <c r="H20" s="530"/>
    </row>
    <row r="21" spans="1:10" ht="15" customHeight="1">
      <c r="A21" s="61"/>
      <c r="B21" s="68"/>
      <c r="C21" s="130"/>
      <c r="D21" s="62"/>
      <c r="E21" s="62"/>
      <c r="F21" s="62"/>
      <c r="G21" s="62"/>
    </row>
    <row r="22" spans="1:10" ht="15" customHeight="1">
      <c r="A22" s="61"/>
      <c r="B22" s="68"/>
      <c r="C22" s="130"/>
      <c r="D22" s="62"/>
      <c r="E22" s="62"/>
      <c r="F22" s="62"/>
      <c r="G22" s="62"/>
    </row>
    <row r="23" spans="1:10">
      <c r="A23" s="61"/>
      <c r="B23" s="68"/>
      <c r="C23" s="129"/>
      <c r="D23" s="129"/>
      <c r="E23" s="65"/>
      <c r="F23" s="65"/>
      <c r="G23" s="65"/>
      <c r="H23" s="65"/>
      <c r="I23" s="65"/>
    </row>
    <row r="24" spans="1:10" ht="6" customHeight="1">
      <c r="A24" s="63"/>
      <c r="B24" s="64"/>
      <c r="C24" s="64"/>
      <c r="D24" s="64"/>
      <c r="E24" s="64"/>
      <c r="F24" s="64"/>
      <c r="G24" s="64"/>
      <c r="H24" s="64"/>
      <c r="I24" s="64"/>
    </row>
    <row r="25" spans="1:10" ht="3.75" customHeight="1">
      <c r="A25" s="70"/>
      <c r="B25" s="71"/>
      <c r="C25" s="71"/>
      <c r="D25" s="71"/>
      <c r="E25" s="71"/>
      <c r="F25" s="71"/>
      <c r="G25" s="71"/>
      <c r="H25" s="71"/>
      <c r="I25" s="71"/>
    </row>
    <row r="26" spans="1:10" s="75" customFormat="1" ht="30.75" customHeight="1">
      <c r="A26" s="72" t="s">
        <v>94</v>
      </c>
      <c r="B26" s="73" t="s">
        <v>95</v>
      </c>
      <c r="C26" s="73" t="s">
        <v>96</v>
      </c>
      <c r="D26" s="73" t="s">
        <v>88</v>
      </c>
      <c r="E26" s="73" t="s">
        <v>97</v>
      </c>
      <c r="F26" s="73" t="s">
        <v>98</v>
      </c>
      <c r="G26" s="73" t="s">
        <v>99</v>
      </c>
      <c r="H26" s="74" t="s">
        <v>100</v>
      </c>
      <c r="I26" s="425" t="s">
        <v>127</v>
      </c>
    </row>
    <row r="27" spans="1:10" s="75" customFormat="1" ht="6" customHeight="1">
      <c r="A27" s="76"/>
      <c r="B27" s="77"/>
      <c r="C27" s="77"/>
      <c r="D27" s="77"/>
      <c r="E27" s="77"/>
      <c r="F27" s="77"/>
      <c r="G27" s="77"/>
      <c r="H27" s="78"/>
    </row>
    <row r="28" spans="1:10" s="75" customFormat="1">
      <c r="A28" s="82">
        <f>IF(Valeurs_Entrées,1,"")</f>
        <v>1</v>
      </c>
      <c r="B28" s="79" t="e">
        <f t="shared" ref="B28:B91" si="0">IF(Nbre_Pmt&lt;&gt;"",DATE(YEAR(Début_Prêt),MONTH(Début_Prêt)+(Nbre_Pmt)*12/Nbre_Pmt_Par_An,DAY(Début_Prêt)),"")</f>
        <v>#DIV/0!</v>
      </c>
      <c r="C28" s="83">
        <f>IF(Valeurs_Entrées,Montant_Prêt,"")</f>
        <v>0</v>
      </c>
      <c r="D28" s="83">
        <f>Pmt_Mensuel_Programmé</f>
        <v>0</v>
      </c>
      <c r="E28" s="83">
        <f>+D28-F28</f>
        <v>0</v>
      </c>
      <c r="F28" s="83">
        <f>+C28*$D$12</f>
        <v>0</v>
      </c>
      <c r="G28" s="83">
        <f>+C28-E28</f>
        <v>0</v>
      </c>
      <c r="H28" s="83">
        <f>SUM($F$28:$F28)</f>
        <v>0</v>
      </c>
      <c r="I28" s="418" t="e">
        <f t="shared" ref="I28:I91" si="1">IF(Nbre_Pmt&lt;&gt;"",YEAR(B28),"")</f>
        <v>#DIV/0!</v>
      </c>
    </row>
    <row r="29" spans="1:10" s="75" customFormat="1" ht="12.75" customHeight="1">
      <c r="A29" s="82" t="str">
        <f>IF(A28+1&gt;$D$11," ",A28+1)</f>
        <v xml:space="preserve"> </v>
      </c>
      <c r="B29" s="79" t="e">
        <f t="shared" si="0"/>
        <v>#VALUE!</v>
      </c>
      <c r="C29" s="83" t="str">
        <f t="shared" ref="C29:C92" si="2">IF(A28=" "," ",IF(A28+1&gt;$D$11," ",G28))</f>
        <v xml:space="preserve"> </v>
      </c>
      <c r="D29" s="83" t="str">
        <f>IF(A28=" "," ",IF(A28+1&gt;$D$11," ",D28))</f>
        <v xml:space="preserve"> </v>
      </c>
      <c r="E29" s="83" t="str">
        <f t="shared" ref="E29:E92" si="3">IF(A28=" "," ",IF(A28+1&gt;$D$11," ",D29-F29))</f>
        <v xml:space="preserve"> </v>
      </c>
      <c r="F29" s="83" t="str">
        <f t="shared" ref="F29:F92" si="4">IF(A28=" "," ",IF(A28+1&gt;$D$11," ",C29*$D$12))</f>
        <v xml:space="preserve"> </v>
      </c>
      <c r="G29" s="83" t="str">
        <f t="shared" ref="G29:G92" si="5">IF(A28=" "," ",IF(A28+1&gt;$D$11," ",C29-E29))</f>
        <v xml:space="preserve"> </v>
      </c>
      <c r="H29" s="83">
        <f>SUM($F$28:$F29)</f>
        <v>0</v>
      </c>
      <c r="I29" s="418" t="e">
        <f t="shared" si="1"/>
        <v>#VALUE!</v>
      </c>
    </row>
    <row r="30" spans="1:10" s="75" customFormat="1" ht="12.75" customHeight="1">
      <c r="A30" s="82" t="e">
        <f t="shared" ref="A30:A93" si="6">IF(A29+1&gt;$D$11," ",A29+1)</f>
        <v>#VALUE!</v>
      </c>
      <c r="B30" s="79" t="e">
        <f t="shared" si="0"/>
        <v>#VALUE!</v>
      </c>
      <c r="C30" s="83" t="str">
        <f t="shared" si="2"/>
        <v xml:space="preserve"> </v>
      </c>
      <c r="D30" s="83" t="str">
        <f t="shared" ref="D30:D93" si="7">IF(A29=" "," ",IF(A29+1&gt;$D$11," ",D29))</f>
        <v xml:space="preserve"> </v>
      </c>
      <c r="E30" s="83" t="str">
        <f t="shared" si="3"/>
        <v xml:space="preserve"> </v>
      </c>
      <c r="F30" s="83" t="str">
        <f t="shared" si="4"/>
        <v xml:space="preserve"> </v>
      </c>
      <c r="G30" s="83" t="str">
        <f t="shared" si="5"/>
        <v xml:space="preserve"> </v>
      </c>
      <c r="H30" s="83">
        <f>SUM($F$28:$F30)</f>
        <v>0</v>
      </c>
      <c r="I30" s="418" t="e">
        <f t="shared" si="1"/>
        <v>#VALUE!</v>
      </c>
    </row>
    <row r="31" spans="1:10" s="75" customFormat="1">
      <c r="A31" s="82" t="e">
        <f t="shared" si="6"/>
        <v>#VALUE!</v>
      </c>
      <c r="B31" s="79" t="e">
        <f t="shared" si="0"/>
        <v>#VALUE!</v>
      </c>
      <c r="C31" s="83" t="e">
        <f t="shared" si="2"/>
        <v>#VALUE!</v>
      </c>
      <c r="D31" s="83" t="e">
        <f t="shared" si="7"/>
        <v>#VALUE!</v>
      </c>
      <c r="E31" s="83" t="e">
        <f t="shared" si="3"/>
        <v>#VALUE!</v>
      </c>
      <c r="F31" s="83" t="e">
        <f t="shared" si="4"/>
        <v>#VALUE!</v>
      </c>
      <c r="G31" s="83" t="e">
        <f t="shared" si="5"/>
        <v>#VALUE!</v>
      </c>
      <c r="H31" s="83" t="e">
        <f>SUM($F$28:$F31)</f>
        <v>#VALUE!</v>
      </c>
      <c r="I31" s="418" t="e">
        <f t="shared" si="1"/>
        <v>#VALUE!</v>
      </c>
    </row>
    <row r="32" spans="1:10" s="75" customFormat="1">
      <c r="A32" s="82" t="e">
        <f t="shared" si="6"/>
        <v>#VALUE!</v>
      </c>
      <c r="B32" s="79" t="e">
        <f t="shared" si="0"/>
        <v>#VALUE!</v>
      </c>
      <c r="C32" s="83" t="e">
        <f t="shared" si="2"/>
        <v>#VALUE!</v>
      </c>
      <c r="D32" s="83" t="e">
        <f t="shared" si="7"/>
        <v>#VALUE!</v>
      </c>
      <c r="E32" s="83" t="e">
        <f t="shared" si="3"/>
        <v>#VALUE!</v>
      </c>
      <c r="F32" s="83" t="e">
        <f t="shared" si="4"/>
        <v>#VALUE!</v>
      </c>
      <c r="G32" s="83" t="e">
        <f t="shared" si="5"/>
        <v>#VALUE!</v>
      </c>
      <c r="H32" s="83" t="e">
        <f>SUM($F$28:$F32)</f>
        <v>#VALUE!</v>
      </c>
      <c r="I32" s="418" t="e">
        <f t="shared" si="1"/>
        <v>#VALUE!</v>
      </c>
    </row>
    <row r="33" spans="1:9">
      <c r="A33" s="82" t="e">
        <f t="shared" si="6"/>
        <v>#VALUE!</v>
      </c>
      <c r="B33" s="79" t="e">
        <f t="shared" si="0"/>
        <v>#VALUE!</v>
      </c>
      <c r="C33" s="83" t="e">
        <f t="shared" si="2"/>
        <v>#VALUE!</v>
      </c>
      <c r="D33" s="83" t="e">
        <f t="shared" si="7"/>
        <v>#VALUE!</v>
      </c>
      <c r="E33" s="83" t="e">
        <f t="shared" si="3"/>
        <v>#VALUE!</v>
      </c>
      <c r="F33" s="83" t="e">
        <f t="shared" si="4"/>
        <v>#VALUE!</v>
      </c>
      <c r="G33" s="83" t="e">
        <f t="shared" si="5"/>
        <v>#VALUE!</v>
      </c>
      <c r="H33" s="83" t="e">
        <f>SUM($F$28:$F33)</f>
        <v>#VALUE!</v>
      </c>
      <c r="I33" s="418" t="e">
        <f t="shared" si="1"/>
        <v>#VALUE!</v>
      </c>
    </row>
    <row r="34" spans="1:9">
      <c r="A34" s="82" t="e">
        <f t="shared" si="6"/>
        <v>#VALUE!</v>
      </c>
      <c r="B34" s="79" t="e">
        <f t="shared" si="0"/>
        <v>#VALUE!</v>
      </c>
      <c r="C34" s="83" t="e">
        <f t="shared" si="2"/>
        <v>#VALUE!</v>
      </c>
      <c r="D34" s="83" t="e">
        <f t="shared" si="7"/>
        <v>#VALUE!</v>
      </c>
      <c r="E34" s="83" t="e">
        <f t="shared" si="3"/>
        <v>#VALUE!</v>
      </c>
      <c r="F34" s="83" t="e">
        <f t="shared" si="4"/>
        <v>#VALUE!</v>
      </c>
      <c r="G34" s="83" t="e">
        <f t="shared" si="5"/>
        <v>#VALUE!</v>
      </c>
      <c r="H34" s="83" t="e">
        <f>SUM($F$28:$F34)</f>
        <v>#VALUE!</v>
      </c>
      <c r="I34" s="418" t="e">
        <f t="shared" si="1"/>
        <v>#VALUE!</v>
      </c>
    </row>
    <row r="35" spans="1:9">
      <c r="A35" s="82" t="e">
        <f t="shared" si="6"/>
        <v>#VALUE!</v>
      </c>
      <c r="B35" s="79" t="e">
        <f t="shared" si="0"/>
        <v>#VALUE!</v>
      </c>
      <c r="C35" s="83" t="e">
        <f t="shared" si="2"/>
        <v>#VALUE!</v>
      </c>
      <c r="D35" s="83" t="e">
        <f t="shared" si="7"/>
        <v>#VALUE!</v>
      </c>
      <c r="E35" s="83" t="e">
        <f t="shared" si="3"/>
        <v>#VALUE!</v>
      </c>
      <c r="F35" s="83" t="e">
        <f t="shared" si="4"/>
        <v>#VALUE!</v>
      </c>
      <c r="G35" s="83" t="e">
        <f t="shared" si="5"/>
        <v>#VALUE!</v>
      </c>
      <c r="H35" s="83" t="e">
        <f>SUM($F$28:$F35)</f>
        <v>#VALUE!</v>
      </c>
      <c r="I35" s="418" t="e">
        <f t="shared" si="1"/>
        <v>#VALUE!</v>
      </c>
    </row>
    <row r="36" spans="1:9">
      <c r="A36" s="82" t="e">
        <f t="shared" si="6"/>
        <v>#VALUE!</v>
      </c>
      <c r="B36" s="79" t="e">
        <f t="shared" si="0"/>
        <v>#VALUE!</v>
      </c>
      <c r="C36" s="83" t="e">
        <f t="shared" si="2"/>
        <v>#VALUE!</v>
      </c>
      <c r="D36" s="83" t="e">
        <f t="shared" si="7"/>
        <v>#VALUE!</v>
      </c>
      <c r="E36" s="83" t="e">
        <f t="shared" si="3"/>
        <v>#VALUE!</v>
      </c>
      <c r="F36" s="83" t="e">
        <f t="shared" si="4"/>
        <v>#VALUE!</v>
      </c>
      <c r="G36" s="83" t="e">
        <f t="shared" si="5"/>
        <v>#VALUE!</v>
      </c>
      <c r="H36" s="83" t="e">
        <f>SUM($F$28:$F36)</f>
        <v>#VALUE!</v>
      </c>
      <c r="I36" s="418" t="e">
        <f t="shared" si="1"/>
        <v>#VALUE!</v>
      </c>
    </row>
    <row r="37" spans="1:9">
      <c r="A37" s="82" t="e">
        <f t="shared" si="6"/>
        <v>#VALUE!</v>
      </c>
      <c r="B37" s="79" t="e">
        <f t="shared" si="0"/>
        <v>#VALUE!</v>
      </c>
      <c r="C37" s="83" t="e">
        <f t="shared" si="2"/>
        <v>#VALUE!</v>
      </c>
      <c r="D37" s="83" t="e">
        <f t="shared" si="7"/>
        <v>#VALUE!</v>
      </c>
      <c r="E37" s="83" t="e">
        <f t="shared" si="3"/>
        <v>#VALUE!</v>
      </c>
      <c r="F37" s="83" t="e">
        <f t="shared" si="4"/>
        <v>#VALUE!</v>
      </c>
      <c r="G37" s="83" t="e">
        <f t="shared" si="5"/>
        <v>#VALUE!</v>
      </c>
      <c r="H37" s="83" t="e">
        <f>SUM($F$28:$F37)</f>
        <v>#VALUE!</v>
      </c>
      <c r="I37" s="418" t="e">
        <f t="shared" si="1"/>
        <v>#VALUE!</v>
      </c>
    </row>
    <row r="38" spans="1:9">
      <c r="A38" s="82" t="e">
        <f t="shared" si="6"/>
        <v>#VALUE!</v>
      </c>
      <c r="B38" s="79" t="e">
        <f t="shared" si="0"/>
        <v>#VALUE!</v>
      </c>
      <c r="C38" s="83" t="e">
        <f t="shared" si="2"/>
        <v>#VALUE!</v>
      </c>
      <c r="D38" s="83" t="e">
        <f t="shared" si="7"/>
        <v>#VALUE!</v>
      </c>
      <c r="E38" s="83" t="e">
        <f t="shared" si="3"/>
        <v>#VALUE!</v>
      </c>
      <c r="F38" s="83" t="e">
        <f t="shared" si="4"/>
        <v>#VALUE!</v>
      </c>
      <c r="G38" s="83" t="e">
        <f t="shared" si="5"/>
        <v>#VALUE!</v>
      </c>
      <c r="H38" s="83" t="e">
        <f>SUM($F$28:$F38)</f>
        <v>#VALUE!</v>
      </c>
      <c r="I38" s="418" t="e">
        <f t="shared" si="1"/>
        <v>#VALUE!</v>
      </c>
    </row>
    <row r="39" spans="1:9">
      <c r="A39" s="82" t="e">
        <f t="shared" si="6"/>
        <v>#VALUE!</v>
      </c>
      <c r="B39" s="79" t="e">
        <f t="shared" si="0"/>
        <v>#VALUE!</v>
      </c>
      <c r="C39" s="83" t="e">
        <f t="shared" si="2"/>
        <v>#VALUE!</v>
      </c>
      <c r="D39" s="83" t="e">
        <f t="shared" si="7"/>
        <v>#VALUE!</v>
      </c>
      <c r="E39" s="83" t="e">
        <f t="shared" si="3"/>
        <v>#VALUE!</v>
      </c>
      <c r="F39" s="83" t="e">
        <f t="shared" si="4"/>
        <v>#VALUE!</v>
      </c>
      <c r="G39" s="83" t="e">
        <f t="shared" si="5"/>
        <v>#VALUE!</v>
      </c>
      <c r="H39" s="83" t="e">
        <f>SUM($F$28:$F39)</f>
        <v>#VALUE!</v>
      </c>
      <c r="I39" s="418" t="e">
        <f t="shared" si="1"/>
        <v>#VALUE!</v>
      </c>
    </row>
    <row r="40" spans="1:9">
      <c r="A40" s="82" t="e">
        <f t="shared" si="6"/>
        <v>#VALUE!</v>
      </c>
      <c r="B40" s="79" t="e">
        <f t="shared" si="0"/>
        <v>#VALUE!</v>
      </c>
      <c r="C40" s="83" t="e">
        <f t="shared" si="2"/>
        <v>#VALUE!</v>
      </c>
      <c r="D40" s="83" t="e">
        <f t="shared" si="7"/>
        <v>#VALUE!</v>
      </c>
      <c r="E40" s="83" t="e">
        <f t="shared" si="3"/>
        <v>#VALUE!</v>
      </c>
      <c r="F40" s="83" t="e">
        <f t="shared" si="4"/>
        <v>#VALUE!</v>
      </c>
      <c r="G40" s="83" t="e">
        <f t="shared" si="5"/>
        <v>#VALUE!</v>
      </c>
      <c r="H40" s="83" t="e">
        <f>SUM($F$28:$F40)</f>
        <v>#VALUE!</v>
      </c>
      <c r="I40" s="418" t="e">
        <f t="shared" si="1"/>
        <v>#VALUE!</v>
      </c>
    </row>
    <row r="41" spans="1:9">
      <c r="A41" s="82" t="e">
        <f t="shared" si="6"/>
        <v>#VALUE!</v>
      </c>
      <c r="B41" s="79" t="e">
        <f t="shared" si="0"/>
        <v>#VALUE!</v>
      </c>
      <c r="C41" s="83" t="e">
        <f t="shared" si="2"/>
        <v>#VALUE!</v>
      </c>
      <c r="D41" s="83" t="e">
        <f t="shared" si="7"/>
        <v>#VALUE!</v>
      </c>
      <c r="E41" s="83" t="e">
        <f t="shared" si="3"/>
        <v>#VALUE!</v>
      </c>
      <c r="F41" s="83" t="e">
        <f t="shared" si="4"/>
        <v>#VALUE!</v>
      </c>
      <c r="G41" s="83" t="e">
        <f t="shared" si="5"/>
        <v>#VALUE!</v>
      </c>
      <c r="H41" s="83" t="e">
        <f>SUM($F$28:$F41)</f>
        <v>#VALUE!</v>
      </c>
      <c r="I41" s="418" t="e">
        <f t="shared" si="1"/>
        <v>#VALUE!</v>
      </c>
    </row>
    <row r="42" spans="1:9">
      <c r="A42" s="82" t="e">
        <f t="shared" si="6"/>
        <v>#VALUE!</v>
      </c>
      <c r="B42" s="79" t="e">
        <f t="shared" si="0"/>
        <v>#VALUE!</v>
      </c>
      <c r="C42" s="83" t="e">
        <f t="shared" si="2"/>
        <v>#VALUE!</v>
      </c>
      <c r="D42" s="83" t="e">
        <f t="shared" si="7"/>
        <v>#VALUE!</v>
      </c>
      <c r="E42" s="83" t="e">
        <f t="shared" si="3"/>
        <v>#VALUE!</v>
      </c>
      <c r="F42" s="83" t="e">
        <f t="shared" si="4"/>
        <v>#VALUE!</v>
      </c>
      <c r="G42" s="83" t="e">
        <f t="shared" si="5"/>
        <v>#VALUE!</v>
      </c>
      <c r="H42" s="83" t="e">
        <f>SUM($F$28:$F42)</f>
        <v>#VALUE!</v>
      </c>
      <c r="I42" s="418" t="e">
        <f t="shared" si="1"/>
        <v>#VALUE!</v>
      </c>
    </row>
    <row r="43" spans="1:9">
      <c r="A43" s="82" t="e">
        <f t="shared" si="6"/>
        <v>#VALUE!</v>
      </c>
      <c r="B43" s="79" t="e">
        <f t="shared" si="0"/>
        <v>#VALUE!</v>
      </c>
      <c r="C43" s="83" t="e">
        <f t="shared" si="2"/>
        <v>#VALUE!</v>
      </c>
      <c r="D43" s="83" t="e">
        <f t="shared" si="7"/>
        <v>#VALUE!</v>
      </c>
      <c r="E43" s="83" t="e">
        <f t="shared" si="3"/>
        <v>#VALUE!</v>
      </c>
      <c r="F43" s="83" t="e">
        <f t="shared" si="4"/>
        <v>#VALUE!</v>
      </c>
      <c r="G43" s="83" t="e">
        <f t="shared" si="5"/>
        <v>#VALUE!</v>
      </c>
      <c r="H43" s="83" t="e">
        <f>SUM($F$28:$F43)</f>
        <v>#VALUE!</v>
      </c>
      <c r="I43" s="418" t="e">
        <f t="shared" si="1"/>
        <v>#VALUE!</v>
      </c>
    </row>
    <row r="44" spans="1:9">
      <c r="A44" s="82" t="e">
        <f t="shared" si="6"/>
        <v>#VALUE!</v>
      </c>
      <c r="B44" s="79" t="e">
        <f t="shared" si="0"/>
        <v>#VALUE!</v>
      </c>
      <c r="C44" s="83" t="e">
        <f t="shared" si="2"/>
        <v>#VALUE!</v>
      </c>
      <c r="D44" s="83" t="e">
        <f t="shared" si="7"/>
        <v>#VALUE!</v>
      </c>
      <c r="E44" s="83" t="e">
        <f t="shared" si="3"/>
        <v>#VALUE!</v>
      </c>
      <c r="F44" s="83" t="e">
        <f t="shared" si="4"/>
        <v>#VALUE!</v>
      </c>
      <c r="G44" s="83" t="e">
        <f t="shared" si="5"/>
        <v>#VALUE!</v>
      </c>
      <c r="H44" s="83" t="e">
        <f>SUM($F$28:$F44)</f>
        <v>#VALUE!</v>
      </c>
      <c r="I44" s="418" t="e">
        <f t="shared" si="1"/>
        <v>#VALUE!</v>
      </c>
    </row>
    <row r="45" spans="1:9">
      <c r="A45" s="82" t="e">
        <f t="shared" si="6"/>
        <v>#VALUE!</v>
      </c>
      <c r="B45" s="79" t="e">
        <f t="shared" si="0"/>
        <v>#VALUE!</v>
      </c>
      <c r="C45" s="83" t="e">
        <f t="shared" si="2"/>
        <v>#VALUE!</v>
      </c>
      <c r="D45" s="83" t="e">
        <f t="shared" si="7"/>
        <v>#VALUE!</v>
      </c>
      <c r="E45" s="83" t="e">
        <f t="shared" si="3"/>
        <v>#VALUE!</v>
      </c>
      <c r="F45" s="83" t="e">
        <f t="shared" si="4"/>
        <v>#VALUE!</v>
      </c>
      <c r="G45" s="83" t="e">
        <f t="shared" si="5"/>
        <v>#VALUE!</v>
      </c>
      <c r="H45" s="83" t="e">
        <f>SUM($F$28:$F45)</f>
        <v>#VALUE!</v>
      </c>
      <c r="I45" s="418" t="e">
        <f t="shared" si="1"/>
        <v>#VALUE!</v>
      </c>
    </row>
    <row r="46" spans="1:9">
      <c r="A46" s="82" t="e">
        <f t="shared" si="6"/>
        <v>#VALUE!</v>
      </c>
      <c r="B46" s="79" t="e">
        <f t="shared" si="0"/>
        <v>#VALUE!</v>
      </c>
      <c r="C46" s="83" t="e">
        <f t="shared" si="2"/>
        <v>#VALUE!</v>
      </c>
      <c r="D46" s="83" t="e">
        <f t="shared" si="7"/>
        <v>#VALUE!</v>
      </c>
      <c r="E46" s="83" t="e">
        <f t="shared" si="3"/>
        <v>#VALUE!</v>
      </c>
      <c r="F46" s="83" t="e">
        <f t="shared" si="4"/>
        <v>#VALUE!</v>
      </c>
      <c r="G46" s="83" t="e">
        <f t="shared" si="5"/>
        <v>#VALUE!</v>
      </c>
      <c r="H46" s="83" t="e">
        <f>SUM($F$28:$F46)</f>
        <v>#VALUE!</v>
      </c>
      <c r="I46" s="418" t="e">
        <f t="shared" si="1"/>
        <v>#VALUE!</v>
      </c>
    </row>
    <row r="47" spans="1:9">
      <c r="A47" s="82" t="e">
        <f t="shared" si="6"/>
        <v>#VALUE!</v>
      </c>
      <c r="B47" s="79" t="e">
        <f t="shared" si="0"/>
        <v>#VALUE!</v>
      </c>
      <c r="C47" s="83" t="e">
        <f t="shared" si="2"/>
        <v>#VALUE!</v>
      </c>
      <c r="D47" s="83" t="e">
        <f t="shared" si="7"/>
        <v>#VALUE!</v>
      </c>
      <c r="E47" s="83" t="e">
        <f t="shared" si="3"/>
        <v>#VALUE!</v>
      </c>
      <c r="F47" s="83" t="e">
        <f t="shared" si="4"/>
        <v>#VALUE!</v>
      </c>
      <c r="G47" s="83" t="e">
        <f t="shared" si="5"/>
        <v>#VALUE!</v>
      </c>
      <c r="H47" s="83" t="e">
        <f>SUM($F$28:$F47)</f>
        <v>#VALUE!</v>
      </c>
      <c r="I47" s="418" t="e">
        <f t="shared" si="1"/>
        <v>#VALUE!</v>
      </c>
    </row>
    <row r="48" spans="1:9">
      <c r="A48" s="82" t="e">
        <f t="shared" si="6"/>
        <v>#VALUE!</v>
      </c>
      <c r="B48" s="79" t="e">
        <f t="shared" si="0"/>
        <v>#VALUE!</v>
      </c>
      <c r="C48" s="83" t="e">
        <f t="shared" si="2"/>
        <v>#VALUE!</v>
      </c>
      <c r="D48" s="83" t="e">
        <f t="shared" si="7"/>
        <v>#VALUE!</v>
      </c>
      <c r="E48" s="83" t="e">
        <f t="shared" si="3"/>
        <v>#VALUE!</v>
      </c>
      <c r="F48" s="83" t="e">
        <f t="shared" si="4"/>
        <v>#VALUE!</v>
      </c>
      <c r="G48" s="83" t="e">
        <f t="shared" si="5"/>
        <v>#VALUE!</v>
      </c>
      <c r="H48" s="83" t="e">
        <f>SUM($F$28:$F48)</f>
        <v>#VALUE!</v>
      </c>
      <c r="I48" s="418" t="e">
        <f t="shared" si="1"/>
        <v>#VALUE!</v>
      </c>
    </row>
    <row r="49" spans="1:9">
      <c r="A49" s="82" t="e">
        <f t="shared" si="6"/>
        <v>#VALUE!</v>
      </c>
      <c r="B49" s="79" t="e">
        <f t="shared" si="0"/>
        <v>#VALUE!</v>
      </c>
      <c r="C49" s="83" t="e">
        <f t="shared" si="2"/>
        <v>#VALUE!</v>
      </c>
      <c r="D49" s="83" t="e">
        <f t="shared" si="7"/>
        <v>#VALUE!</v>
      </c>
      <c r="E49" s="83" t="e">
        <f t="shared" si="3"/>
        <v>#VALUE!</v>
      </c>
      <c r="F49" s="83" t="e">
        <f t="shared" si="4"/>
        <v>#VALUE!</v>
      </c>
      <c r="G49" s="83" t="e">
        <f t="shared" si="5"/>
        <v>#VALUE!</v>
      </c>
      <c r="H49" s="83" t="e">
        <f>SUM($F$28:$F49)</f>
        <v>#VALUE!</v>
      </c>
      <c r="I49" s="418" t="e">
        <f t="shared" si="1"/>
        <v>#VALUE!</v>
      </c>
    </row>
    <row r="50" spans="1:9">
      <c r="A50" s="82" t="e">
        <f t="shared" si="6"/>
        <v>#VALUE!</v>
      </c>
      <c r="B50" s="79" t="e">
        <f t="shared" si="0"/>
        <v>#VALUE!</v>
      </c>
      <c r="C50" s="83" t="e">
        <f t="shared" si="2"/>
        <v>#VALUE!</v>
      </c>
      <c r="D50" s="83" t="e">
        <f t="shared" si="7"/>
        <v>#VALUE!</v>
      </c>
      <c r="E50" s="83" t="e">
        <f t="shared" si="3"/>
        <v>#VALUE!</v>
      </c>
      <c r="F50" s="83" t="e">
        <f t="shared" si="4"/>
        <v>#VALUE!</v>
      </c>
      <c r="G50" s="83" t="e">
        <f t="shared" si="5"/>
        <v>#VALUE!</v>
      </c>
      <c r="H50" s="83" t="e">
        <f>SUM($F$28:$F50)</f>
        <v>#VALUE!</v>
      </c>
      <c r="I50" s="418" t="e">
        <f t="shared" si="1"/>
        <v>#VALUE!</v>
      </c>
    </row>
    <row r="51" spans="1:9">
      <c r="A51" s="82" t="e">
        <f t="shared" si="6"/>
        <v>#VALUE!</v>
      </c>
      <c r="B51" s="79" t="e">
        <f t="shared" si="0"/>
        <v>#VALUE!</v>
      </c>
      <c r="C51" s="83" t="e">
        <f t="shared" si="2"/>
        <v>#VALUE!</v>
      </c>
      <c r="D51" s="83" t="e">
        <f t="shared" si="7"/>
        <v>#VALUE!</v>
      </c>
      <c r="E51" s="83" t="e">
        <f t="shared" si="3"/>
        <v>#VALUE!</v>
      </c>
      <c r="F51" s="83" t="e">
        <f t="shared" si="4"/>
        <v>#VALUE!</v>
      </c>
      <c r="G51" s="83" t="e">
        <f t="shared" si="5"/>
        <v>#VALUE!</v>
      </c>
      <c r="H51" s="83" t="e">
        <f>SUM($F$28:$F51)</f>
        <v>#VALUE!</v>
      </c>
      <c r="I51" s="418" t="e">
        <f t="shared" si="1"/>
        <v>#VALUE!</v>
      </c>
    </row>
    <row r="52" spans="1:9">
      <c r="A52" s="82" t="e">
        <f t="shared" si="6"/>
        <v>#VALUE!</v>
      </c>
      <c r="B52" s="79" t="e">
        <f t="shared" si="0"/>
        <v>#VALUE!</v>
      </c>
      <c r="C52" s="83" t="e">
        <f t="shared" si="2"/>
        <v>#VALUE!</v>
      </c>
      <c r="D52" s="83" t="e">
        <f t="shared" si="7"/>
        <v>#VALUE!</v>
      </c>
      <c r="E52" s="83" t="e">
        <f t="shared" si="3"/>
        <v>#VALUE!</v>
      </c>
      <c r="F52" s="83" t="e">
        <f t="shared" si="4"/>
        <v>#VALUE!</v>
      </c>
      <c r="G52" s="83" t="e">
        <f t="shared" si="5"/>
        <v>#VALUE!</v>
      </c>
      <c r="H52" s="83" t="e">
        <f>SUM($F$28:$F52)</f>
        <v>#VALUE!</v>
      </c>
      <c r="I52" s="418" t="e">
        <f t="shared" si="1"/>
        <v>#VALUE!</v>
      </c>
    </row>
    <row r="53" spans="1:9">
      <c r="A53" s="82" t="e">
        <f t="shared" si="6"/>
        <v>#VALUE!</v>
      </c>
      <c r="B53" s="79" t="e">
        <f t="shared" si="0"/>
        <v>#VALUE!</v>
      </c>
      <c r="C53" s="83" t="e">
        <f t="shared" si="2"/>
        <v>#VALUE!</v>
      </c>
      <c r="D53" s="83" t="e">
        <f t="shared" si="7"/>
        <v>#VALUE!</v>
      </c>
      <c r="E53" s="83" t="e">
        <f t="shared" si="3"/>
        <v>#VALUE!</v>
      </c>
      <c r="F53" s="83" t="e">
        <f t="shared" si="4"/>
        <v>#VALUE!</v>
      </c>
      <c r="G53" s="83" t="e">
        <f t="shared" si="5"/>
        <v>#VALUE!</v>
      </c>
      <c r="H53" s="83" t="e">
        <f>SUM($F$28:$F53)</f>
        <v>#VALUE!</v>
      </c>
      <c r="I53" s="418" t="e">
        <f t="shared" si="1"/>
        <v>#VALUE!</v>
      </c>
    </row>
    <row r="54" spans="1:9">
      <c r="A54" s="82" t="e">
        <f t="shared" si="6"/>
        <v>#VALUE!</v>
      </c>
      <c r="B54" s="79" t="e">
        <f t="shared" si="0"/>
        <v>#VALUE!</v>
      </c>
      <c r="C54" s="83" t="e">
        <f t="shared" si="2"/>
        <v>#VALUE!</v>
      </c>
      <c r="D54" s="83" t="e">
        <f t="shared" si="7"/>
        <v>#VALUE!</v>
      </c>
      <c r="E54" s="83" t="e">
        <f t="shared" si="3"/>
        <v>#VALUE!</v>
      </c>
      <c r="F54" s="83" t="e">
        <f t="shared" si="4"/>
        <v>#VALUE!</v>
      </c>
      <c r="G54" s="83" t="e">
        <f t="shared" si="5"/>
        <v>#VALUE!</v>
      </c>
      <c r="H54" s="83" t="e">
        <f>SUM($F$28:$F54)</f>
        <v>#VALUE!</v>
      </c>
      <c r="I54" s="418" t="e">
        <f t="shared" si="1"/>
        <v>#VALUE!</v>
      </c>
    </row>
    <row r="55" spans="1:9">
      <c r="A55" s="82" t="e">
        <f t="shared" si="6"/>
        <v>#VALUE!</v>
      </c>
      <c r="B55" s="79" t="e">
        <f t="shared" si="0"/>
        <v>#VALUE!</v>
      </c>
      <c r="C55" s="83" t="e">
        <f t="shared" si="2"/>
        <v>#VALUE!</v>
      </c>
      <c r="D55" s="83" t="e">
        <f t="shared" si="7"/>
        <v>#VALUE!</v>
      </c>
      <c r="E55" s="83" t="e">
        <f t="shared" si="3"/>
        <v>#VALUE!</v>
      </c>
      <c r="F55" s="83" t="e">
        <f t="shared" si="4"/>
        <v>#VALUE!</v>
      </c>
      <c r="G55" s="83" t="e">
        <f t="shared" si="5"/>
        <v>#VALUE!</v>
      </c>
      <c r="H55" s="83" t="e">
        <f>SUM($F$28:$F55)</f>
        <v>#VALUE!</v>
      </c>
      <c r="I55" s="418" t="e">
        <f t="shared" si="1"/>
        <v>#VALUE!</v>
      </c>
    </row>
    <row r="56" spans="1:9">
      <c r="A56" s="82" t="e">
        <f t="shared" si="6"/>
        <v>#VALUE!</v>
      </c>
      <c r="B56" s="79" t="e">
        <f t="shared" si="0"/>
        <v>#VALUE!</v>
      </c>
      <c r="C56" s="83" t="e">
        <f t="shared" si="2"/>
        <v>#VALUE!</v>
      </c>
      <c r="D56" s="83" t="e">
        <f t="shared" si="7"/>
        <v>#VALUE!</v>
      </c>
      <c r="E56" s="83" t="e">
        <f t="shared" si="3"/>
        <v>#VALUE!</v>
      </c>
      <c r="F56" s="83" t="e">
        <f t="shared" si="4"/>
        <v>#VALUE!</v>
      </c>
      <c r="G56" s="83" t="e">
        <f t="shared" si="5"/>
        <v>#VALUE!</v>
      </c>
      <c r="H56" s="83" t="e">
        <f>SUM($F$28:$F56)</f>
        <v>#VALUE!</v>
      </c>
      <c r="I56" s="418" t="e">
        <f t="shared" si="1"/>
        <v>#VALUE!</v>
      </c>
    </row>
    <row r="57" spans="1:9">
      <c r="A57" s="82" t="e">
        <f t="shared" si="6"/>
        <v>#VALUE!</v>
      </c>
      <c r="B57" s="79" t="e">
        <f t="shared" si="0"/>
        <v>#VALUE!</v>
      </c>
      <c r="C57" s="83" t="e">
        <f t="shared" si="2"/>
        <v>#VALUE!</v>
      </c>
      <c r="D57" s="83" t="e">
        <f t="shared" si="7"/>
        <v>#VALUE!</v>
      </c>
      <c r="E57" s="83" t="e">
        <f t="shared" si="3"/>
        <v>#VALUE!</v>
      </c>
      <c r="F57" s="83" t="e">
        <f t="shared" si="4"/>
        <v>#VALUE!</v>
      </c>
      <c r="G57" s="83" t="e">
        <f t="shared" si="5"/>
        <v>#VALUE!</v>
      </c>
      <c r="H57" s="83" t="e">
        <f>SUM($F$28:$F57)</f>
        <v>#VALUE!</v>
      </c>
      <c r="I57" s="418" t="e">
        <f t="shared" si="1"/>
        <v>#VALUE!</v>
      </c>
    </row>
    <row r="58" spans="1:9">
      <c r="A58" s="82" t="e">
        <f t="shared" si="6"/>
        <v>#VALUE!</v>
      </c>
      <c r="B58" s="79" t="e">
        <f t="shared" si="0"/>
        <v>#VALUE!</v>
      </c>
      <c r="C58" s="83" t="e">
        <f t="shared" si="2"/>
        <v>#VALUE!</v>
      </c>
      <c r="D58" s="83" t="e">
        <f t="shared" si="7"/>
        <v>#VALUE!</v>
      </c>
      <c r="E58" s="83" t="e">
        <f t="shared" si="3"/>
        <v>#VALUE!</v>
      </c>
      <c r="F58" s="83" t="e">
        <f t="shared" si="4"/>
        <v>#VALUE!</v>
      </c>
      <c r="G58" s="83" t="e">
        <f t="shared" si="5"/>
        <v>#VALUE!</v>
      </c>
      <c r="H58" s="83" t="e">
        <f>SUM($F$28:$F58)</f>
        <v>#VALUE!</v>
      </c>
      <c r="I58" s="418" t="e">
        <f t="shared" si="1"/>
        <v>#VALUE!</v>
      </c>
    </row>
    <row r="59" spans="1:9">
      <c r="A59" s="82" t="e">
        <f t="shared" si="6"/>
        <v>#VALUE!</v>
      </c>
      <c r="B59" s="79" t="e">
        <f t="shared" si="0"/>
        <v>#VALUE!</v>
      </c>
      <c r="C59" s="83" t="e">
        <f t="shared" si="2"/>
        <v>#VALUE!</v>
      </c>
      <c r="D59" s="83" t="e">
        <f t="shared" si="7"/>
        <v>#VALUE!</v>
      </c>
      <c r="E59" s="83" t="e">
        <f t="shared" si="3"/>
        <v>#VALUE!</v>
      </c>
      <c r="F59" s="83" t="e">
        <f t="shared" si="4"/>
        <v>#VALUE!</v>
      </c>
      <c r="G59" s="83" t="e">
        <f t="shared" si="5"/>
        <v>#VALUE!</v>
      </c>
      <c r="H59" s="83" t="e">
        <f>SUM($F$28:$F59)</f>
        <v>#VALUE!</v>
      </c>
      <c r="I59" s="418" t="e">
        <f t="shared" si="1"/>
        <v>#VALUE!</v>
      </c>
    </row>
    <row r="60" spans="1:9">
      <c r="A60" s="82" t="e">
        <f t="shared" si="6"/>
        <v>#VALUE!</v>
      </c>
      <c r="B60" s="79" t="e">
        <f t="shared" si="0"/>
        <v>#VALUE!</v>
      </c>
      <c r="C60" s="83" t="e">
        <f t="shared" si="2"/>
        <v>#VALUE!</v>
      </c>
      <c r="D60" s="83" t="e">
        <f t="shared" si="7"/>
        <v>#VALUE!</v>
      </c>
      <c r="E60" s="83" t="e">
        <f t="shared" si="3"/>
        <v>#VALUE!</v>
      </c>
      <c r="F60" s="83" t="e">
        <f t="shared" si="4"/>
        <v>#VALUE!</v>
      </c>
      <c r="G60" s="83" t="e">
        <f t="shared" si="5"/>
        <v>#VALUE!</v>
      </c>
      <c r="H60" s="83" t="e">
        <f>SUM($F$28:$F60)</f>
        <v>#VALUE!</v>
      </c>
      <c r="I60" s="418" t="e">
        <f t="shared" si="1"/>
        <v>#VALUE!</v>
      </c>
    </row>
    <row r="61" spans="1:9">
      <c r="A61" s="82" t="e">
        <f t="shared" si="6"/>
        <v>#VALUE!</v>
      </c>
      <c r="B61" s="79" t="e">
        <f t="shared" si="0"/>
        <v>#VALUE!</v>
      </c>
      <c r="C61" s="83" t="e">
        <f t="shared" si="2"/>
        <v>#VALUE!</v>
      </c>
      <c r="D61" s="83" t="e">
        <f t="shared" si="7"/>
        <v>#VALUE!</v>
      </c>
      <c r="E61" s="83" t="e">
        <f t="shared" si="3"/>
        <v>#VALUE!</v>
      </c>
      <c r="F61" s="83" t="e">
        <f t="shared" si="4"/>
        <v>#VALUE!</v>
      </c>
      <c r="G61" s="83" t="e">
        <f t="shared" si="5"/>
        <v>#VALUE!</v>
      </c>
      <c r="H61" s="83" t="e">
        <f>SUM($F$28:$F61)</f>
        <v>#VALUE!</v>
      </c>
      <c r="I61" s="418" t="e">
        <f t="shared" si="1"/>
        <v>#VALUE!</v>
      </c>
    </row>
    <row r="62" spans="1:9">
      <c r="A62" s="82" t="e">
        <f t="shared" si="6"/>
        <v>#VALUE!</v>
      </c>
      <c r="B62" s="79" t="e">
        <f t="shared" si="0"/>
        <v>#VALUE!</v>
      </c>
      <c r="C62" s="83" t="e">
        <f t="shared" si="2"/>
        <v>#VALUE!</v>
      </c>
      <c r="D62" s="83" t="e">
        <f t="shared" si="7"/>
        <v>#VALUE!</v>
      </c>
      <c r="E62" s="83" t="e">
        <f t="shared" si="3"/>
        <v>#VALUE!</v>
      </c>
      <c r="F62" s="83" t="e">
        <f t="shared" si="4"/>
        <v>#VALUE!</v>
      </c>
      <c r="G62" s="83" t="e">
        <f t="shared" si="5"/>
        <v>#VALUE!</v>
      </c>
      <c r="H62" s="83" t="e">
        <f>SUM($F$28:$F62)</f>
        <v>#VALUE!</v>
      </c>
      <c r="I62" s="418" t="e">
        <f t="shared" si="1"/>
        <v>#VALUE!</v>
      </c>
    </row>
    <row r="63" spans="1:9">
      <c r="A63" s="82" t="e">
        <f t="shared" si="6"/>
        <v>#VALUE!</v>
      </c>
      <c r="B63" s="79" t="e">
        <f t="shared" si="0"/>
        <v>#VALUE!</v>
      </c>
      <c r="C63" s="83" t="e">
        <f t="shared" si="2"/>
        <v>#VALUE!</v>
      </c>
      <c r="D63" s="83" t="e">
        <f t="shared" si="7"/>
        <v>#VALUE!</v>
      </c>
      <c r="E63" s="83" t="e">
        <f t="shared" si="3"/>
        <v>#VALUE!</v>
      </c>
      <c r="F63" s="83" t="e">
        <f t="shared" si="4"/>
        <v>#VALUE!</v>
      </c>
      <c r="G63" s="83" t="e">
        <f t="shared" si="5"/>
        <v>#VALUE!</v>
      </c>
      <c r="H63" s="83" t="e">
        <f>SUM($F$28:$F63)</f>
        <v>#VALUE!</v>
      </c>
      <c r="I63" s="418" t="e">
        <f t="shared" si="1"/>
        <v>#VALUE!</v>
      </c>
    </row>
    <row r="64" spans="1:9">
      <c r="A64" s="82" t="e">
        <f t="shared" si="6"/>
        <v>#VALUE!</v>
      </c>
      <c r="B64" s="79" t="e">
        <f t="shared" si="0"/>
        <v>#VALUE!</v>
      </c>
      <c r="C64" s="83" t="e">
        <f t="shared" si="2"/>
        <v>#VALUE!</v>
      </c>
      <c r="D64" s="83" t="e">
        <f t="shared" si="7"/>
        <v>#VALUE!</v>
      </c>
      <c r="E64" s="83" t="e">
        <f t="shared" si="3"/>
        <v>#VALUE!</v>
      </c>
      <c r="F64" s="83" t="e">
        <f t="shared" si="4"/>
        <v>#VALUE!</v>
      </c>
      <c r="G64" s="83" t="e">
        <f t="shared" si="5"/>
        <v>#VALUE!</v>
      </c>
      <c r="H64" s="83" t="e">
        <f>SUM($F$28:$F64)</f>
        <v>#VALUE!</v>
      </c>
      <c r="I64" s="418" t="e">
        <f t="shared" si="1"/>
        <v>#VALUE!</v>
      </c>
    </row>
    <row r="65" spans="1:9">
      <c r="A65" s="82" t="e">
        <f t="shared" si="6"/>
        <v>#VALUE!</v>
      </c>
      <c r="B65" s="79" t="e">
        <f t="shared" si="0"/>
        <v>#VALUE!</v>
      </c>
      <c r="C65" s="83" t="e">
        <f t="shared" si="2"/>
        <v>#VALUE!</v>
      </c>
      <c r="D65" s="83" t="e">
        <f t="shared" si="7"/>
        <v>#VALUE!</v>
      </c>
      <c r="E65" s="83" t="e">
        <f t="shared" si="3"/>
        <v>#VALUE!</v>
      </c>
      <c r="F65" s="83" t="e">
        <f t="shared" si="4"/>
        <v>#VALUE!</v>
      </c>
      <c r="G65" s="83" t="e">
        <f t="shared" si="5"/>
        <v>#VALUE!</v>
      </c>
      <c r="H65" s="83" t="e">
        <f>SUM($F$28:$F65)</f>
        <v>#VALUE!</v>
      </c>
      <c r="I65" s="418" t="e">
        <f t="shared" si="1"/>
        <v>#VALUE!</v>
      </c>
    </row>
    <row r="66" spans="1:9">
      <c r="A66" s="82" t="e">
        <f t="shared" si="6"/>
        <v>#VALUE!</v>
      </c>
      <c r="B66" s="79" t="e">
        <f t="shared" si="0"/>
        <v>#VALUE!</v>
      </c>
      <c r="C66" s="83" t="e">
        <f t="shared" si="2"/>
        <v>#VALUE!</v>
      </c>
      <c r="D66" s="83" t="e">
        <f t="shared" si="7"/>
        <v>#VALUE!</v>
      </c>
      <c r="E66" s="83" t="e">
        <f t="shared" si="3"/>
        <v>#VALUE!</v>
      </c>
      <c r="F66" s="83" t="e">
        <f t="shared" si="4"/>
        <v>#VALUE!</v>
      </c>
      <c r="G66" s="83" t="e">
        <f t="shared" si="5"/>
        <v>#VALUE!</v>
      </c>
      <c r="H66" s="83" t="e">
        <f>SUM($F$28:$F66)</f>
        <v>#VALUE!</v>
      </c>
      <c r="I66" s="418" t="e">
        <f t="shared" si="1"/>
        <v>#VALUE!</v>
      </c>
    </row>
    <row r="67" spans="1:9">
      <c r="A67" s="82" t="e">
        <f t="shared" si="6"/>
        <v>#VALUE!</v>
      </c>
      <c r="B67" s="79" t="e">
        <f t="shared" si="0"/>
        <v>#VALUE!</v>
      </c>
      <c r="C67" s="83" t="e">
        <f t="shared" si="2"/>
        <v>#VALUE!</v>
      </c>
      <c r="D67" s="83" t="e">
        <f t="shared" si="7"/>
        <v>#VALUE!</v>
      </c>
      <c r="E67" s="83" t="e">
        <f t="shared" si="3"/>
        <v>#VALUE!</v>
      </c>
      <c r="F67" s="83" t="e">
        <f t="shared" si="4"/>
        <v>#VALUE!</v>
      </c>
      <c r="G67" s="83" t="e">
        <f t="shared" si="5"/>
        <v>#VALUE!</v>
      </c>
      <c r="H67" s="83" t="e">
        <f>SUM($F$28:$F67)</f>
        <v>#VALUE!</v>
      </c>
      <c r="I67" s="418" t="e">
        <f t="shared" si="1"/>
        <v>#VALUE!</v>
      </c>
    </row>
    <row r="68" spans="1:9">
      <c r="A68" s="82" t="e">
        <f t="shared" si="6"/>
        <v>#VALUE!</v>
      </c>
      <c r="B68" s="79" t="e">
        <f t="shared" si="0"/>
        <v>#VALUE!</v>
      </c>
      <c r="C68" s="83" t="e">
        <f t="shared" si="2"/>
        <v>#VALUE!</v>
      </c>
      <c r="D68" s="83" t="e">
        <f t="shared" si="7"/>
        <v>#VALUE!</v>
      </c>
      <c r="E68" s="83" t="e">
        <f t="shared" si="3"/>
        <v>#VALUE!</v>
      </c>
      <c r="F68" s="83" t="e">
        <f t="shared" si="4"/>
        <v>#VALUE!</v>
      </c>
      <c r="G68" s="83" t="e">
        <f t="shared" si="5"/>
        <v>#VALUE!</v>
      </c>
      <c r="H68" s="83" t="e">
        <f>SUM($F$28:$F68)</f>
        <v>#VALUE!</v>
      </c>
      <c r="I68" s="418" t="e">
        <f t="shared" si="1"/>
        <v>#VALUE!</v>
      </c>
    </row>
    <row r="69" spans="1:9">
      <c r="A69" s="82" t="e">
        <f t="shared" si="6"/>
        <v>#VALUE!</v>
      </c>
      <c r="B69" s="79" t="e">
        <f t="shared" si="0"/>
        <v>#VALUE!</v>
      </c>
      <c r="C69" s="83" t="e">
        <f t="shared" si="2"/>
        <v>#VALUE!</v>
      </c>
      <c r="D69" s="83" t="e">
        <f t="shared" si="7"/>
        <v>#VALUE!</v>
      </c>
      <c r="E69" s="83" t="e">
        <f t="shared" si="3"/>
        <v>#VALUE!</v>
      </c>
      <c r="F69" s="83" t="e">
        <f t="shared" si="4"/>
        <v>#VALUE!</v>
      </c>
      <c r="G69" s="83" t="e">
        <f t="shared" si="5"/>
        <v>#VALUE!</v>
      </c>
      <c r="H69" s="83" t="e">
        <f>SUM($F$28:$F69)</f>
        <v>#VALUE!</v>
      </c>
      <c r="I69" s="418" t="e">
        <f t="shared" si="1"/>
        <v>#VALUE!</v>
      </c>
    </row>
    <row r="70" spans="1:9">
      <c r="A70" s="82" t="e">
        <f t="shared" si="6"/>
        <v>#VALUE!</v>
      </c>
      <c r="B70" s="79" t="e">
        <f t="shared" si="0"/>
        <v>#VALUE!</v>
      </c>
      <c r="C70" s="83" t="e">
        <f t="shared" si="2"/>
        <v>#VALUE!</v>
      </c>
      <c r="D70" s="83" t="e">
        <f t="shared" si="7"/>
        <v>#VALUE!</v>
      </c>
      <c r="E70" s="83" t="e">
        <f t="shared" si="3"/>
        <v>#VALUE!</v>
      </c>
      <c r="F70" s="83" t="e">
        <f t="shared" si="4"/>
        <v>#VALUE!</v>
      </c>
      <c r="G70" s="83" t="e">
        <f t="shared" si="5"/>
        <v>#VALUE!</v>
      </c>
      <c r="H70" s="83" t="e">
        <f>SUM($F$28:$F70)</f>
        <v>#VALUE!</v>
      </c>
      <c r="I70" s="418" t="e">
        <f t="shared" si="1"/>
        <v>#VALUE!</v>
      </c>
    </row>
    <row r="71" spans="1:9">
      <c r="A71" s="82" t="e">
        <f t="shared" si="6"/>
        <v>#VALUE!</v>
      </c>
      <c r="B71" s="79" t="e">
        <f t="shared" si="0"/>
        <v>#VALUE!</v>
      </c>
      <c r="C71" s="83" t="e">
        <f t="shared" si="2"/>
        <v>#VALUE!</v>
      </c>
      <c r="D71" s="83" t="e">
        <f t="shared" si="7"/>
        <v>#VALUE!</v>
      </c>
      <c r="E71" s="83" t="e">
        <f t="shared" si="3"/>
        <v>#VALUE!</v>
      </c>
      <c r="F71" s="83" t="e">
        <f t="shared" si="4"/>
        <v>#VALUE!</v>
      </c>
      <c r="G71" s="83" t="e">
        <f t="shared" si="5"/>
        <v>#VALUE!</v>
      </c>
      <c r="H71" s="83" t="e">
        <f>SUM($F$28:$F71)</f>
        <v>#VALUE!</v>
      </c>
      <c r="I71" s="418" t="e">
        <f t="shared" si="1"/>
        <v>#VALUE!</v>
      </c>
    </row>
    <row r="72" spans="1:9">
      <c r="A72" s="82" t="e">
        <f t="shared" si="6"/>
        <v>#VALUE!</v>
      </c>
      <c r="B72" s="79" t="e">
        <f t="shared" si="0"/>
        <v>#VALUE!</v>
      </c>
      <c r="C72" s="83" t="e">
        <f t="shared" si="2"/>
        <v>#VALUE!</v>
      </c>
      <c r="D72" s="83" t="e">
        <f t="shared" si="7"/>
        <v>#VALUE!</v>
      </c>
      <c r="E72" s="83" t="e">
        <f t="shared" si="3"/>
        <v>#VALUE!</v>
      </c>
      <c r="F72" s="83" t="e">
        <f t="shared" si="4"/>
        <v>#VALUE!</v>
      </c>
      <c r="G72" s="83" t="e">
        <f t="shared" si="5"/>
        <v>#VALUE!</v>
      </c>
      <c r="H72" s="83" t="e">
        <f>SUM($F$28:$F72)</f>
        <v>#VALUE!</v>
      </c>
      <c r="I72" s="418" t="e">
        <f t="shared" si="1"/>
        <v>#VALUE!</v>
      </c>
    </row>
    <row r="73" spans="1:9">
      <c r="A73" s="82" t="e">
        <f t="shared" si="6"/>
        <v>#VALUE!</v>
      </c>
      <c r="B73" s="79" t="e">
        <f t="shared" si="0"/>
        <v>#VALUE!</v>
      </c>
      <c r="C73" s="83" t="e">
        <f t="shared" si="2"/>
        <v>#VALUE!</v>
      </c>
      <c r="D73" s="83" t="e">
        <f t="shared" si="7"/>
        <v>#VALUE!</v>
      </c>
      <c r="E73" s="83" t="e">
        <f t="shared" si="3"/>
        <v>#VALUE!</v>
      </c>
      <c r="F73" s="83" t="e">
        <f t="shared" si="4"/>
        <v>#VALUE!</v>
      </c>
      <c r="G73" s="83" t="e">
        <f t="shared" si="5"/>
        <v>#VALUE!</v>
      </c>
      <c r="H73" s="83" t="e">
        <f>SUM($F$28:$F73)</f>
        <v>#VALUE!</v>
      </c>
      <c r="I73" s="418" t="e">
        <f t="shared" si="1"/>
        <v>#VALUE!</v>
      </c>
    </row>
    <row r="74" spans="1:9">
      <c r="A74" s="82" t="e">
        <f t="shared" si="6"/>
        <v>#VALUE!</v>
      </c>
      <c r="B74" s="79" t="e">
        <f t="shared" si="0"/>
        <v>#VALUE!</v>
      </c>
      <c r="C74" s="83" t="e">
        <f t="shared" si="2"/>
        <v>#VALUE!</v>
      </c>
      <c r="D74" s="83" t="e">
        <f t="shared" si="7"/>
        <v>#VALUE!</v>
      </c>
      <c r="E74" s="83" t="e">
        <f t="shared" si="3"/>
        <v>#VALUE!</v>
      </c>
      <c r="F74" s="83" t="e">
        <f t="shared" si="4"/>
        <v>#VALUE!</v>
      </c>
      <c r="G74" s="83" t="e">
        <f t="shared" si="5"/>
        <v>#VALUE!</v>
      </c>
      <c r="H74" s="83" t="e">
        <f>SUM($F$28:$F74)</f>
        <v>#VALUE!</v>
      </c>
      <c r="I74" s="418" t="e">
        <f t="shared" si="1"/>
        <v>#VALUE!</v>
      </c>
    </row>
    <row r="75" spans="1:9">
      <c r="A75" s="82" t="e">
        <f t="shared" si="6"/>
        <v>#VALUE!</v>
      </c>
      <c r="B75" s="79" t="e">
        <f t="shared" si="0"/>
        <v>#VALUE!</v>
      </c>
      <c r="C75" s="83" t="e">
        <f t="shared" si="2"/>
        <v>#VALUE!</v>
      </c>
      <c r="D75" s="83" t="e">
        <f t="shared" si="7"/>
        <v>#VALUE!</v>
      </c>
      <c r="E75" s="83" t="e">
        <f t="shared" si="3"/>
        <v>#VALUE!</v>
      </c>
      <c r="F75" s="83" t="e">
        <f t="shared" si="4"/>
        <v>#VALUE!</v>
      </c>
      <c r="G75" s="83" t="e">
        <f t="shared" si="5"/>
        <v>#VALUE!</v>
      </c>
      <c r="H75" s="83" t="e">
        <f>SUM($F$28:$F75)</f>
        <v>#VALUE!</v>
      </c>
      <c r="I75" s="418" t="e">
        <f t="shared" si="1"/>
        <v>#VALUE!</v>
      </c>
    </row>
    <row r="76" spans="1:9">
      <c r="A76" s="82" t="e">
        <f t="shared" si="6"/>
        <v>#VALUE!</v>
      </c>
      <c r="B76" s="79" t="e">
        <f t="shared" si="0"/>
        <v>#VALUE!</v>
      </c>
      <c r="C76" s="83" t="e">
        <f t="shared" si="2"/>
        <v>#VALUE!</v>
      </c>
      <c r="D76" s="83" t="e">
        <f t="shared" si="7"/>
        <v>#VALUE!</v>
      </c>
      <c r="E76" s="83" t="e">
        <f t="shared" si="3"/>
        <v>#VALUE!</v>
      </c>
      <c r="F76" s="83" t="e">
        <f t="shared" si="4"/>
        <v>#VALUE!</v>
      </c>
      <c r="G76" s="83" t="e">
        <f t="shared" si="5"/>
        <v>#VALUE!</v>
      </c>
      <c r="H76" s="83" t="e">
        <f>SUM($F$28:$F76)</f>
        <v>#VALUE!</v>
      </c>
      <c r="I76" s="418" t="e">
        <f t="shared" si="1"/>
        <v>#VALUE!</v>
      </c>
    </row>
    <row r="77" spans="1:9">
      <c r="A77" s="82" t="e">
        <f t="shared" si="6"/>
        <v>#VALUE!</v>
      </c>
      <c r="B77" s="79" t="e">
        <f t="shared" si="0"/>
        <v>#VALUE!</v>
      </c>
      <c r="C77" s="83" t="e">
        <f t="shared" si="2"/>
        <v>#VALUE!</v>
      </c>
      <c r="D77" s="83" t="e">
        <f t="shared" si="7"/>
        <v>#VALUE!</v>
      </c>
      <c r="E77" s="83" t="e">
        <f t="shared" si="3"/>
        <v>#VALUE!</v>
      </c>
      <c r="F77" s="83" t="e">
        <f t="shared" si="4"/>
        <v>#VALUE!</v>
      </c>
      <c r="G77" s="83" t="e">
        <f t="shared" si="5"/>
        <v>#VALUE!</v>
      </c>
      <c r="H77" s="83" t="e">
        <f>SUM($F$28:$F77)</f>
        <v>#VALUE!</v>
      </c>
      <c r="I77" s="418" t="e">
        <f t="shared" si="1"/>
        <v>#VALUE!</v>
      </c>
    </row>
    <row r="78" spans="1:9">
      <c r="A78" s="82" t="e">
        <f t="shared" si="6"/>
        <v>#VALUE!</v>
      </c>
      <c r="B78" s="79" t="e">
        <f t="shared" si="0"/>
        <v>#VALUE!</v>
      </c>
      <c r="C78" s="83" t="e">
        <f t="shared" si="2"/>
        <v>#VALUE!</v>
      </c>
      <c r="D78" s="83" t="e">
        <f t="shared" si="7"/>
        <v>#VALUE!</v>
      </c>
      <c r="E78" s="83" t="e">
        <f t="shared" si="3"/>
        <v>#VALUE!</v>
      </c>
      <c r="F78" s="83" t="e">
        <f t="shared" si="4"/>
        <v>#VALUE!</v>
      </c>
      <c r="G78" s="83" t="e">
        <f t="shared" si="5"/>
        <v>#VALUE!</v>
      </c>
      <c r="H78" s="83" t="e">
        <f>SUM($F$28:$F78)</f>
        <v>#VALUE!</v>
      </c>
      <c r="I78" s="418" t="e">
        <f t="shared" si="1"/>
        <v>#VALUE!</v>
      </c>
    </row>
    <row r="79" spans="1:9">
      <c r="A79" s="82" t="e">
        <f t="shared" si="6"/>
        <v>#VALUE!</v>
      </c>
      <c r="B79" s="79" t="e">
        <f t="shared" si="0"/>
        <v>#VALUE!</v>
      </c>
      <c r="C79" s="83" t="e">
        <f t="shared" si="2"/>
        <v>#VALUE!</v>
      </c>
      <c r="D79" s="83" t="e">
        <f t="shared" si="7"/>
        <v>#VALUE!</v>
      </c>
      <c r="E79" s="83" t="e">
        <f t="shared" si="3"/>
        <v>#VALUE!</v>
      </c>
      <c r="F79" s="83" t="e">
        <f t="shared" si="4"/>
        <v>#VALUE!</v>
      </c>
      <c r="G79" s="83" t="e">
        <f t="shared" si="5"/>
        <v>#VALUE!</v>
      </c>
      <c r="H79" s="83" t="e">
        <f>SUM($F$28:$F79)</f>
        <v>#VALUE!</v>
      </c>
      <c r="I79" s="418" t="e">
        <f t="shared" si="1"/>
        <v>#VALUE!</v>
      </c>
    </row>
    <row r="80" spans="1:9">
      <c r="A80" s="82" t="e">
        <f t="shared" si="6"/>
        <v>#VALUE!</v>
      </c>
      <c r="B80" s="79" t="e">
        <f t="shared" si="0"/>
        <v>#VALUE!</v>
      </c>
      <c r="C80" s="83" t="e">
        <f t="shared" si="2"/>
        <v>#VALUE!</v>
      </c>
      <c r="D80" s="83" t="e">
        <f t="shared" si="7"/>
        <v>#VALUE!</v>
      </c>
      <c r="E80" s="83" t="e">
        <f t="shared" si="3"/>
        <v>#VALUE!</v>
      </c>
      <c r="F80" s="83" t="e">
        <f t="shared" si="4"/>
        <v>#VALUE!</v>
      </c>
      <c r="G80" s="83" t="e">
        <f t="shared" si="5"/>
        <v>#VALUE!</v>
      </c>
      <c r="H80" s="83" t="e">
        <f>SUM($F$28:$F80)</f>
        <v>#VALUE!</v>
      </c>
      <c r="I80" s="418" t="e">
        <f t="shared" si="1"/>
        <v>#VALUE!</v>
      </c>
    </row>
    <row r="81" spans="1:9">
      <c r="A81" s="82" t="e">
        <f t="shared" si="6"/>
        <v>#VALUE!</v>
      </c>
      <c r="B81" s="79" t="e">
        <f t="shared" si="0"/>
        <v>#VALUE!</v>
      </c>
      <c r="C81" s="83" t="e">
        <f t="shared" si="2"/>
        <v>#VALUE!</v>
      </c>
      <c r="D81" s="83" t="e">
        <f t="shared" si="7"/>
        <v>#VALUE!</v>
      </c>
      <c r="E81" s="83" t="e">
        <f t="shared" si="3"/>
        <v>#VALUE!</v>
      </c>
      <c r="F81" s="83" t="e">
        <f t="shared" si="4"/>
        <v>#VALUE!</v>
      </c>
      <c r="G81" s="83" t="e">
        <f t="shared" si="5"/>
        <v>#VALUE!</v>
      </c>
      <c r="H81" s="83" t="e">
        <f>SUM($F$28:$F81)</f>
        <v>#VALUE!</v>
      </c>
      <c r="I81" s="418" t="e">
        <f t="shared" si="1"/>
        <v>#VALUE!</v>
      </c>
    </row>
    <row r="82" spans="1:9">
      <c r="A82" s="82" t="e">
        <f t="shared" si="6"/>
        <v>#VALUE!</v>
      </c>
      <c r="B82" s="79" t="e">
        <f t="shared" si="0"/>
        <v>#VALUE!</v>
      </c>
      <c r="C82" s="83" t="e">
        <f t="shared" si="2"/>
        <v>#VALUE!</v>
      </c>
      <c r="D82" s="83" t="e">
        <f t="shared" si="7"/>
        <v>#VALUE!</v>
      </c>
      <c r="E82" s="83" t="e">
        <f t="shared" si="3"/>
        <v>#VALUE!</v>
      </c>
      <c r="F82" s="83" t="e">
        <f t="shared" si="4"/>
        <v>#VALUE!</v>
      </c>
      <c r="G82" s="83" t="e">
        <f t="shared" si="5"/>
        <v>#VALUE!</v>
      </c>
      <c r="H82" s="83" t="e">
        <f>SUM($F$28:$F82)</f>
        <v>#VALUE!</v>
      </c>
      <c r="I82" s="418" t="e">
        <f t="shared" si="1"/>
        <v>#VALUE!</v>
      </c>
    </row>
    <row r="83" spans="1:9">
      <c r="A83" s="82" t="e">
        <f t="shared" si="6"/>
        <v>#VALUE!</v>
      </c>
      <c r="B83" s="79" t="e">
        <f t="shared" si="0"/>
        <v>#VALUE!</v>
      </c>
      <c r="C83" s="83" t="e">
        <f t="shared" si="2"/>
        <v>#VALUE!</v>
      </c>
      <c r="D83" s="83" t="e">
        <f t="shared" si="7"/>
        <v>#VALUE!</v>
      </c>
      <c r="E83" s="83" t="e">
        <f t="shared" si="3"/>
        <v>#VALUE!</v>
      </c>
      <c r="F83" s="83" t="e">
        <f t="shared" si="4"/>
        <v>#VALUE!</v>
      </c>
      <c r="G83" s="83" t="e">
        <f t="shared" si="5"/>
        <v>#VALUE!</v>
      </c>
      <c r="H83" s="83" t="e">
        <f>SUM($F$28:$F83)</f>
        <v>#VALUE!</v>
      </c>
      <c r="I83" s="418" t="e">
        <f t="shared" si="1"/>
        <v>#VALUE!</v>
      </c>
    </row>
    <row r="84" spans="1:9">
      <c r="A84" s="82" t="e">
        <f t="shared" si="6"/>
        <v>#VALUE!</v>
      </c>
      <c r="B84" s="79" t="e">
        <f t="shared" si="0"/>
        <v>#VALUE!</v>
      </c>
      <c r="C84" s="83" t="e">
        <f t="shared" si="2"/>
        <v>#VALUE!</v>
      </c>
      <c r="D84" s="83" t="e">
        <f t="shared" si="7"/>
        <v>#VALUE!</v>
      </c>
      <c r="E84" s="83" t="e">
        <f t="shared" si="3"/>
        <v>#VALUE!</v>
      </c>
      <c r="F84" s="83" t="e">
        <f t="shared" si="4"/>
        <v>#VALUE!</v>
      </c>
      <c r="G84" s="83" t="e">
        <f t="shared" si="5"/>
        <v>#VALUE!</v>
      </c>
      <c r="H84" s="83" t="e">
        <f>SUM($F$28:$F84)</f>
        <v>#VALUE!</v>
      </c>
      <c r="I84" s="418" t="e">
        <f t="shared" si="1"/>
        <v>#VALUE!</v>
      </c>
    </row>
    <row r="85" spans="1:9">
      <c r="A85" s="82" t="e">
        <f t="shared" si="6"/>
        <v>#VALUE!</v>
      </c>
      <c r="B85" s="79" t="e">
        <f t="shared" si="0"/>
        <v>#VALUE!</v>
      </c>
      <c r="C85" s="83" t="e">
        <f t="shared" si="2"/>
        <v>#VALUE!</v>
      </c>
      <c r="D85" s="83" t="e">
        <f t="shared" si="7"/>
        <v>#VALUE!</v>
      </c>
      <c r="E85" s="83" t="e">
        <f t="shared" si="3"/>
        <v>#VALUE!</v>
      </c>
      <c r="F85" s="83" t="e">
        <f t="shared" si="4"/>
        <v>#VALUE!</v>
      </c>
      <c r="G85" s="83" t="e">
        <f t="shared" si="5"/>
        <v>#VALUE!</v>
      </c>
      <c r="H85" s="83" t="e">
        <f>SUM($F$28:$F85)</f>
        <v>#VALUE!</v>
      </c>
      <c r="I85" s="418" t="e">
        <f t="shared" si="1"/>
        <v>#VALUE!</v>
      </c>
    </row>
    <row r="86" spans="1:9">
      <c r="A86" s="82" t="e">
        <f t="shared" si="6"/>
        <v>#VALUE!</v>
      </c>
      <c r="B86" s="79" t="e">
        <f t="shared" si="0"/>
        <v>#VALUE!</v>
      </c>
      <c r="C86" s="83" t="e">
        <f t="shared" si="2"/>
        <v>#VALUE!</v>
      </c>
      <c r="D86" s="83" t="e">
        <f t="shared" si="7"/>
        <v>#VALUE!</v>
      </c>
      <c r="E86" s="83" t="e">
        <f t="shared" si="3"/>
        <v>#VALUE!</v>
      </c>
      <c r="F86" s="83" t="e">
        <f t="shared" si="4"/>
        <v>#VALUE!</v>
      </c>
      <c r="G86" s="83" t="e">
        <f t="shared" si="5"/>
        <v>#VALUE!</v>
      </c>
      <c r="H86" s="83" t="e">
        <f>SUM($F$28:$F86)</f>
        <v>#VALUE!</v>
      </c>
      <c r="I86" s="418" t="e">
        <f t="shared" si="1"/>
        <v>#VALUE!</v>
      </c>
    </row>
    <row r="87" spans="1:9">
      <c r="A87" s="82" t="e">
        <f t="shared" si="6"/>
        <v>#VALUE!</v>
      </c>
      <c r="B87" s="79" t="e">
        <f t="shared" si="0"/>
        <v>#VALUE!</v>
      </c>
      <c r="C87" s="83" t="e">
        <f t="shared" si="2"/>
        <v>#VALUE!</v>
      </c>
      <c r="D87" s="83" t="e">
        <f t="shared" si="7"/>
        <v>#VALUE!</v>
      </c>
      <c r="E87" s="83" t="e">
        <f t="shared" si="3"/>
        <v>#VALUE!</v>
      </c>
      <c r="F87" s="83" t="e">
        <f t="shared" si="4"/>
        <v>#VALUE!</v>
      </c>
      <c r="G87" s="83" t="e">
        <f t="shared" si="5"/>
        <v>#VALUE!</v>
      </c>
      <c r="H87" s="83" t="e">
        <f>SUM($F$28:$F87)</f>
        <v>#VALUE!</v>
      </c>
      <c r="I87" s="418" t="e">
        <f t="shared" si="1"/>
        <v>#VALUE!</v>
      </c>
    </row>
    <row r="88" spans="1:9">
      <c r="A88" s="82" t="e">
        <f t="shared" si="6"/>
        <v>#VALUE!</v>
      </c>
      <c r="B88" s="79" t="e">
        <f t="shared" si="0"/>
        <v>#VALUE!</v>
      </c>
      <c r="C88" s="83" t="e">
        <f t="shared" si="2"/>
        <v>#VALUE!</v>
      </c>
      <c r="D88" s="83" t="e">
        <f t="shared" si="7"/>
        <v>#VALUE!</v>
      </c>
      <c r="E88" s="83" t="e">
        <f t="shared" si="3"/>
        <v>#VALUE!</v>
      </c>
      <c r="F88" s="83" t="e">
        <f t="shared" si="4"/>
        <v>#VALUE!</v>
      </c>
      <c r="G88" s="83" t="e">
        <f t="shared" si="5"/>
        <v>#VALUE!</v>
      </c>
      <c r="H88" s="83" t="e">
        <f>SUM($F$28:$F88)</f>
        <v>#VALUE!</v>
      </c>
      <c r="I88" s="418" t="e">
        <f t="shared" si="1"/>
        <v>#VALUE!</v>
      </c>
    </row>
    <row r="89" spans="1:9">
      <c r="A89" s="82" t="e">
        <f t="shared" si="6"/>
        <v>#VALUE!</v>
      </c>
      <c r="B89" s="79" t="e">
        <f t="shared" si="0"/>
        <v>#VALUE!</v>
      </c>
      <c r="C89" s="83" t="e">
        <f t="shared" si="2"/>
        <v>#VALUE!</v>
      </c>
      <c r="D89" s="83" t="e">
        <f t="shared" si="7"/>
        <v>#VALUE!</v>
      </c>
      <c r="E89" s="83" t="e">
        <f t="shared" si="3"/>
        <v>#VALUE!</v>
      </c>
      <c r="F89" s="83" t="e">
        <f t="shared" si="4"/>
        <v>#VALUE!</v>
      </c>
      <c r="G89" s="83" t="e">
        <f t="shared" si="5"/>
        <v>#VALUE!</v>
      </c>
      <c r="H89" s="83" t="e">
        <f>SUM($F$28:$F89)</f>
        <v>#VALUE!</v>
      </c>
      <c r="I89" s="418" t="e">
        <f t="shared" si="1"/>
        <v>#VALUE!</v>
      </c>
    </row>
    <row r="90" spans="1:9">
      <c r="A90" s="82" t="e">
        <f t="shared" si="6"/>
        <v>#VALUE!</v>
      </c>
      <c r="B90" s="79" t="e">
        <f t="shared" si="0"/>
        <v>#VALUE!</v>
      </c>
      <c r="C90" s="83" t="e">
        <f t="shared" si="2"/>
        <v>#VALUE!</v>
      </c>
      <c r="D90" s="83" t="e">
        <f t="shared" si="7"/>
        <v>#VALUE!</v>
      </c>
      <c r="E90" s="83" t="e">
        <f t="shared" si="3"/>
        <v>#VALUE!</v>
      </c>
      <c r="F90" s="83" t="e">
        <f t="shared" si="4"/>
        <v>#VALUE!</v>
      </c>
      <c r="G90" s="83" t="e">
        <f t="shared" si="5"/>
        <v>#VALUE!</v>
      </c>
      <c r="H90" s="83" t="e">
        <f>SUM($F$28:$F90)</f>
        <v>#VALUE!</v>
      </c>
      <c r="I90" s="418" t="e">
        <f t="shared" si="1"/>
        <v>#VALUE!</v>
      </c>
    </row>
    <row r="91" spans="1:9">
      <c r="A91" s="82" t="e">
        <f t="shared" si="6"/>
        <v>#VALUE!</v>
      </c>
      <c r="B91" s="79" t="e">
        <f t="shared" si="0"/>
        <v>#VALUE!</v>
      </c>
      <c r="C91" s="83" t="e">
        <f t="shared" si="2"/>
        <v>#VALUE!</v>
      </c>
      <c r="D91" s="83" t="e">
        <f t="shared" si="7"/>
        <v>#VALUE!</v>
      </c>
      <c r="E91" s="83" t="e">
        <f t="shared" si="3"/>
        <v>#VALUE!</v>
      </c>
      <c r="F91" s="83" t="e">
        <f t="shared" si="4"/>
        <v>#VALUE!</v>
      </c>
      <c r="G91" s="83" t="e">
        <f t="shared" si="5"/>
        <v>#VALUE!</v>
      </c>
      <c r="H91" s="83" t="e">
        <f>SUM($F$28:$F91)</f>
        <v>#VALUE!</v>
      </c>
      <c r="I91" s="418" t="e">
        <f t="shared" si="1"/>
        <v>#VALUE!</v>
      </c>
    </row>
    <row r="92" spans="1:9">
      <c r="A92" s="82" t="e">
        <f t="shared" si="6"/>
        <v>#VALUE!</v>
      </c>
      <c r="B92" s="79" t="e">
        <f t="shared" ref="B92:B155" si="8">IF(Nbre_Pmt&lt;&gt;"",DATE(YEAR(Début_Prêt),MONTH(Début_Prêt)+(Nbre_Pmt)*12/Nbre_Pmt_Par_An,DAY(Début_Prêt)),"")</f>
        <v>#VALUE!</v>
      </c>
      <c r="C92" s="83" t="e">
        <f t="shared" si="2"/>
        <v>#VALUE!</v>
      </c>
      <c r="D92" s="83" t="e">
        <f t="shared" si="7"/>
        <v>#VALUE!</v>
      </c>
      <c r="E92" s="83" t="e">
        <f t="shared" si="3"/>
        <v>#VALUE!</v>
      </c>
      <c r="F92" s="83" t="e">
        <f t="shared" si="4"/>
        <v>#VALUE!</v>
      </c>
      <c r="G92" s="83" t="e">
        <f t="shared" si="5"/>
        <v>#VALUE!</v>
      </c>
      <c r="H92" s="83" t="e">
        <f>SUM($F$28:$F92)</f>
        <v>#VALUE!</v>
      </c>
      <c r="I92" s="418" t="e">
        <f t="shared" ref="I92:I155" si="9">IF(Nbre_Pmt&lt;&gt;"",YEAR(B92),"")</f>
        <v>#VALUE!</v>
      </c>
    </row>
    <row r="93" spans="1:9">
      <c r="A93" s="82" t="e">
        <f t="shared" si="6"/>
        <v>#VALUE!</v>
      </c>
      <c r="B93" s="79" t="e">
        <f t="shared" si="8"/>
        <v>#VALUE!</v>
      </c>
      <c r="C93" s="83" t="e">
        <f t="shared" ref="C93:C156" si="10">IF(A92=" "," ",IF(A92+1&gt;$D$11," ",G92))</f>
        <v>#VALUE!</v>
      </c>
      <c r="D93" s="83" t="e">
        <f t="shared" si="7"/>
        <v>#VALUE!</v>
      </c>
      <c r="E93" s="83" t="e">
        <f t="shared" ref="E93:E156" si="11">IF(A92=" "," ",IF(A92+1&gt;$D$11," ",D93-F93))</f>
        <v>#VALUE!</v>
      </c>
      <c r="F93" s="83" t="e">
        <f t="shared" ref="F93:F156" si="12">IF(A92=" "," ",IF(A92+1&gt;$D$11," ",C93*$D$12))</f>
        <v>#VALUE!</v>
      </c>
      <c r="G93" s="83" t="e">
        <f t="shared" ref="G93:G156" si="13">IF(A92=" "," ",IF(A92+1&gt;$D$11," ",C93-E93))</f>
        <v>#VALUE!</v>
      </c>
      <c r="H93" s="83" t="e">
        <f>SUM($F$28:$F93)</f>
        <v>#VALUE!</v>
      </c>
      <c r="I93" s="418" t="e">
        <f t="shared" si="9"/>
        <v>#VALUE!</v>
      </c>
    </row>
    <row r="94" spans="1:9">
      <c r="A94" s="82" t="e">
        <f t="shared" ref="A94:A157" si="14">IF(A93+1&gt;$D$11," ",A93+1)</f>
        <v>#VALUE!</v>
      </c>
      <c r="B94" s="79" t="e">
        <f t="shared" si="8"/>
        <v>#VALUE!</v>
      </c>
      <c r="C94" s="83" t="e">
        <f t="shared" si="10"/>
        <v>#VALUE!</v>
      </c>
      <c r="D94" s="83" t="e">
        <f t="shared" ref="D94:D157" si="15">IF(A93=" "," ",IF(A93+1&gt;$D$11," ",D93))</f>
        <v>#VALUE!</v>
      </c>
      <c r="E94" s="83" t="e">
        <f t="shared" si="11"/>
        <v>#VALUE!</v>
      </c>
      <c r="F94" s="83" t="e">
        <f t="shared" si="12"/>
        <v>#VALUE!</v>
      </c>
      <c r="G94" s="83" t="e">
        <f t="shared" si="13"/>
        <v>#VALUE!</v>
      </c>
      <c r="H94" s="83" t="e">
        <f>SUM($F$28:$F94)</f>
        <v>#VALUE!</v>
      </c>
      <c r="I94" s="418" t="e">
        <f t="shared" si="9"/>
        <v>#VALUE!</v>
      </c>
    </row>
    <row r="95" spans="1:9">
      <c r="A95" s="82" t="e">
        <f t="shared" si="14"/>
        <v>#VALUE!</v>
      </c>
      <c r="B95" s="79" t="e">
        <f t="shared" si="8"/>
        <v>#VALUE!</v>
      </c>
      <c r="C95" s="83" t="e">
        <f t="shared" si="10"/>
        <v>#VALUE!</v>
      </c>
      <c r="D95" s="83" t="e">
        <f t="shared" si="15"/>
        <v>#VALUE!</v>
      </c>
      <c r="E95" s="83" t="e">
        <f t="shared" si="11"/>
        <v>#VALUE!</v>
      </c>
      <c r="F95" s="83" t="e">
        <f t="shared" si="12"/>
        <v>#VALUE!</v>
      </c>
      <c r="G95" s="83" t="e">
        <f t="shared" si="13"/>
        <v>#VALUE!</v>
      </c>
      <c r="H95" s="83" t="e">
        <f>SUM($F$28:$F95)</f>
        <v>#VALUE!</v>
      </c>
      <c r="I95" s="418" t="e">
        <f t="shared" si="9"/>
        <v>#VALUE!</v>
      </c>
    </row>
    <row r="96" spans="1:9">
      <c r="A96" s="82" t="e">
        <f t="shared" si="14"/>
        <v>#VALUE!</v>
      </c>
      <c r="B96" s="79" t="e">
        <f t="shared" si="8"/>
        <v>#VALUE!</v>
      </c>
      <c r="C96" s="83" t="e">
        <f t="shared" si="10"/>
        <v>#VALUE!</v>
      </c>
      <c r="D96" s="83" t="e">
        <f t="shared" si="15"/>
        <v>#VALUE!</v>
      </c>
      <c r="E96" s="83" t="e">
        <f t="shared" si="11"/>
        <v>#VALUE!</v>
      </c>
      <c r="F96" s="83" t="e">
        <f t="shared" si="12"/>
        <v>#VALUE!</v>
      </c>
      <c r="G96" s="83" t="e">
        <f t="shared" si="13"/>
        <v>#VALUE!</v>
      </c>
      <c r="H96" s="83" t="e">
        <f>SUM($F$28:$F96)</f>
        <v>#VALUE!</v>
      </c>
      <c r="I96" s="418" t="e">
        <f t="shared" si="9"/>
        <v>#VALUE!</v>
      </c>
    </row>
    <row r="97" spans="1:9">
      <c r="A97" s="82" t="e">
        <f t="shared" si="14"/>
        <v>#VALUE!</v>
      </c>
      <c r="B97" s="79" t="e">
        <f t="shared" si="8"/>
        <v>#VALUE!</v>
      </c>
      <c r="C97" s="83" t="e">
        <f t="shared" si="10"/>
        <v>#VALUE!</v>
      </c>
      <c r="D97" s="83" t="e">
        <f t="shared" si="15"/>
        <v>#VALUE!</v>
      </c>
      <c r="E97" s="83" t="e">
        <f t="shared" si="11"/>
        <v>#VALUE!</v>
      </c>
      <c r="F97" s="83" t="e">
        <f t="shared" si="12"/>
        <v>#VALUE!</v>
      </c>
      <c r="G97" s="83" t="e">
        <f t="shared" si="13"/>
        <v>#VALUE!</v>
      </c>
      <c r="H97" s="83" t="e">
        <f>SUM($F$28:$F97)</f>
        <v>#VALUE!</v>
      </c>
      <c r="I97" s="418" t="e">
        <f t="shared" si="9"/>
        <v>#VALUE!</v>
      </c>
    </row>
    <row r="98" spans="1:9">
      <c r="A98" s="82" t="e">
        <f t="shared" si="14"/>
        <v>#VALUE!</v>
      </c>
      <c r="B98" s="79" t="e">
        <f t="shared" si="8"/>
        <v>#VALUE!</v>
      </c>
      <c r="C98" s="83" t="e">
        <f t="shared" si="10"/>
        <v>#VALUE!</v>
      </c>
      <c r="D98" s="83" t="e">
        <f t="shared" si="15"/>
        <v>#VALUE!</v>
      </c>
      <c r="E98" s="83" t="e">
        <f t="shared" si="11"/>
        <v>#VALUE!</v>
      </c>
      <c r="F98" s="83" t="e">
        <f t="shared" si="12"/>
        <v>#VALUE!</v>
      </c>
      <c r="G98" s="83" t="e">
        <f t="shared" si="13"/>
        <v>#VALUE!</v>
      </c>
      <c r="H98" s="83" t="e">
        <f>SUM($F$28:$F98)</f>
        <v>#VALUE!</v>
      </c>
      <c r="I98" s="418" t="e">
        <f t="shared" si="9"/>
        <v>#VALUE!</v>
      </c>
    </row>
    <row r="99" spans="1:9">
      <c r="A99" s="82" t="e">
        <f t="shared" si="14"/>
        <v>#VALUE!</v>
      </c>
      <c r="B99" s="79" t="e">
        <f t="shared" si="8"/>
        <v>#VALUE!</v>
      </c>
      <c r="C99" s="83" t="e">
        <f t="shared" si="10"/>
        <v>#VALUE!</v>
      </c>
      <c r="D99" s="83" t="e">
        <f t="shared" si="15"/>
        <v>#VALUE!</v>
      </c>
      <c r="E99" s="83" t="e">
        <f t="shared" si="11"/>
        <v>#VALUE!</v>
      </c>
      <c r="F99" s="83" t="e">
        <f t="shared" si="12"/>
        <v>#VALUE!</v>
      </c>
      <c r="G99" s="83" t="e">
        <f t="shared" si="13"/>
        <v>#VALUE!</v>
      </c>
      <c r="H99" s="83" t="e">
        <f>SUM($F$28:$F99)</f>
        <v>#VALUE!</v>
      </c>
      <c r="I99" s="418" t="e">
        <f t="shared" si="9"/>
        <v>#VALUE!</v>
      </c>
    </row>
    <row r="100" spans="1:9">
      <c r="A100" s="82" t="e">
        <f t="shared" si="14"/>
        <v>#VALUE!</v>
      </c>
      <c r="B100" s="79" t="e">
        <f t="shared" si="8"/>
        <v>#VALUE!</v>
      </c>
      <c r="C100" s="83" t="e">
        <f t="shared" si="10"/>
        <v>#VALUE!</v>
      </c>
      <c r="D100" s="83" t="e">
        <f t="shared" si="15"/>
        <v>#VALUE!</v>
      </c>
      <c r="E100" s="83" t="e">
        <f t="shared" si="11"/>
        <v>#VALUE!</v>
      </c>
      <c r="F100" s="83" t="e">
        <f t="shared" si="12"/>
        <v>#VALUE!</v>
      </c>
      <c r="G100" s="83" t="e">
        <f t="shared" si="13"/>
        <v>#VALUE!</v>
      </c>
      <c r="H100" s="83" t="e">
        <f>SUM($F$28:$F100)</f>
        <v>#VALUE!</v>
      </c>
      <c r="I100" s="418" t="e">
        <f t="shared" si="9"/>
        <v>#VALUE!</v>
      </c>
    </row>
    <row r="101" spans="1:9">
      <c r="A101" s="82" t="e">
        <f t="shared" si="14"/>
        <v>#VALUE!</v>
      </c>
      <c r="B101" s="79" t="e">
        <f t="shared" si="8"/>
        <v>#VALUE!</v>
      </c>
      <c r="C101" s="83" t="e">
        <f t="shared" si="10"/>
        <v>#VALUE!</v>
      </c>
      <c r="D101" s="83" t="e">
        <f t="shared" si="15"/>
        <v>#VALUE!</v>
      </c>
      <c r="E101" s="83" t="e">
        <f t="shared" si="11"/>
        <v>#VALUE!</v>
      </c>
      <c r="F101" s="83" t="e">
        <f t="shared" si="12"/>
        <v>#VALUE!</v>
      </c>
      <c r="G101" s="83" t="e">
        <f t="shared" si="13"/>
        <v>#VALUE!</v>
      </c>
      <c r="H101" s="83" t="e">
        <f>SUM($F$28:$F101)</f>
        <v>#VALUE!</v>
      </c>
      <c r="I101" s="418" t="e">
        <f t="shared" si="9"/>
        <v>#VALUE!</v>
      </c>
    </row>
    <row r="102" spans="1:9">
      <c r="A102" s="82" t="e">
        <f t="shared" si="14"/>
        <v>#VALUE!</v>
      </c>
      <c r="B102" s="79" t="e">
        <f t="shared" si="8"/>
        <v>#VALUE!</v>
      </c>
      <c r="C102" s="83" t="e">
        <f t="shared" si="10"/>
        <v>#VALUE!</v>
      </c>
      <c r="D102" s="83" t="e">
        <f t="shared" si="15"/>
        <v>#VALUE!</v>
      </c>
      <c r="E102" s="83" t="e">
        <f t="shared" si="11"/>
        <v>#VALUE!</v>
      </c>
      <c r="F102" s="83" t="e">
        <f t="shared" si="12"/>
        <v>#VALUE!</v>
      </c>
      <c r="G102" s="83" t="e">
        <f t="shared" si="13"/>
        <v>#VALUE!</v>
      </c>
      <c r="H102" s="83" t="e">
        <f>SUM($F$28:$F102)</f>
        <v>#VALUE!</v>
      </c>
      <c r="I102" s="418" t="e">
        <f t="shared" si="9"/>
        <v>#VALUE!</v>
      </c>
    </row>
    <row r="103" spans="1:9">
      <c r="A103" s="82" t="e">
        <f t="shared" si="14"/>
        <v>#VALUE!</v>
      </c>
      <c r="B103" s="79" t="e">
        <f t="shared" si="8"/>
        <v>#VALUE!</v>
      </c>
      <c r="C103" s="83" t="e">
        <f t="shared" si="10"/>
        <v>#VALUE!</v>
      </c>
      <c r="D103" s="83" t="e">
        <f t="shared" si="15"/>
        <v>#VALUE!</v>
      </c>
      <c r="E103" s="83" t="e">
        <f t="shared" si="11"/>
        <v>#VALUE!</v>
      </c>
      <c r="F103" s="83" t="e">
        <f t="shared" si="12"/>
        <v>#VALUE!</v>
      </c>
      <c r="G103" s="83" t="e">
        <f t="shared" si="13"/>
        <v>#VALUE!</v>
      </c>
      <c r="H103" s="83" t="e">
        <f>SUM($F$28:$F103)</f>
        <v>#VALUE!</v>
      </c>
      <c r="I103" s="418" t="e">
        <f t="shared" si="9"/>
        <v>#VALUE!</v>
      </c>
    </row>
    <row r="104" spans="1:9">
      <c r="A104" s="82" t="e">
        <f t="shared" si="14"/>
        <v>#VALUE!</v>
      </c>
      <c r="B104" s="79" t="e">
        <f t="shared" si="8"/>
        <v>#VALUE!</v>
      </c>
      <c r="C104" s="83" t="e">
        <f t="shared" si="10"/>
        <v>#VALUE!</v>
      </c>
      <c r="D104" s="83" t="e">
        <f t="shared" si="15"/>
        <v>#VALUE!</v>
      </c>
      <c r="E104" s="83" t="e">
        <f t="shared" si="11"/>
        <v>#VALUE!</v>
      </c>
      <c r="F104" s="83" t="e">
        <f t="shared" si="12"/>
        <v>#VALUE!</v>
      </c>
      <c r="G104" s="83" t="e">
        <f t="shared" si="13"/>
        <v>#VALUE!</v>
      </c>
      <c r="H104" s="83" t="e">
        <f>SUM($F$28:$F104)</f>
        <v>#VALUE!</v>
      </c>
      <c r="I104" s="418" t="e">
        <f t="shared" si="9"/>
        <v>#VALUE!</v>
      </c>
    </row>
    <row r="105" spans="1:9">
      <c r="A105" s="82" t="e">
        <f t="shared" si="14"/>
        <v>#VALUE!</v>
      </c>
      <c r="B105" s="79" t="e">
        <f t="shared" si="8"/>
        <v>#VALUE!</v>
      </c>
      <c r="C105" s="83" t="e">
        <f t="shared" si="10"/>
        <v>#VALUE!</v>
      </c>
      <c r="D105" s="83" t="e">
        <f t="shared" si="15"/>
        <v>#VALUE!</v>
      </c>
      <c r="E105" s="83" t="e">
        <f t="shared" si="11"/>
        <v>#VALUE!</v>
      </c>
      <c r="F105" s="83" t="e">
        <f t="shared" si="12"/>
        <v>#VALUE!</v>
      </c>
      <c r="G105" s="83" t="e">
        <f t="shared" si="13"/>
        <v>#VALUE!</v>
      </c>
      <c r="H105" s="83" t="e">
        <f>SUM($F$28:$F105)</f>
        <v>#VALUE!</v>
      </c>
      <c r="I105" s="418" t="e">
        <f t="shared" si="9"/>
        <v>#VALUE!</v>
      </c>
    </row>
    <row r="106" spans="1:9">
      <c r="A106" s="82" t="e">
        <f t="shared" si="14"/>
        <v>#VALUE!</v>
      </c>
      <c r="B106" s="79" t="e">
        <f t="shared" si="8"/>
        <v>#VALUE!</v>
      </c>
      <c r="C106" s="83" t="e">
        <f t="shared" si="10"/>
        <v>#VALUE!</v>
      </c>
      <c r="D106" s="83" t="e">
        <f t="shared" si="15"/>
        <v>#VALUE!</v>
      </c>
      <c r="E106" s="83" t="e">
        <f t="shared" si="11"/>
        <v>#VALUE!</v>
      </c>
      <c r="F106" s="83" t="e">
        <f t="shared" si="12"/>
        <v>#VALUE!</v>
      </c>
      <c r="G106" s="83" t="e">
        <f t="shared" si="13"/>
        <v>#VALUE!</v>
      </c>
      <c r="H106" s="83" t="e">
        <f>SUM($F$28:$F106)</f>
        <v>#VALUE!</v>
      </c>
      <c r="I106" s="418" t="e">
        <f t="shared" si="9"/>
        <v>#VALUE!</v>
      </c>
    </row>
    <row r="107" spans="1:9">
      <c r="A107" s="82" t="e">
        <f t="shared" si="14"/>
        <v>#VALUE!</v>
      </c>
      <c r="B107" s="79" t="e">
        <f t="shared" si="8"/>
        <v>#VALUE!</v>
      </c>
      <c r="C107" s="83" t="e">
        <f t="shared" si="10"/>
        <v>#VALUE!</v>
      </c>
      <c r="D107" s="83" t="e">
        <f t="shared" si="15"/>
        <v>#VALUE!</v>
      </c>
      <c r="E107" s="83" t="e">
        <f t="shared" si="11"/>
        <v>#VALUE!</v>
      </c>
      <c r="F107" s="83" t="e">
        <f t="shared" si="12"/>
        <v>#VALUE!</v>
      </c>
      <c r="G107" s="83" t="e">
        <f t="shared" si="13"/>
        <v>#VALUE!</v>
      </c>
      <c r="H107" s="83" t="e">
        <f>SUM($F$28:$F107)</f>
        <v>#VALUE!</v>
      </c>
      <c r="I107" s="418" t="e">
        <f t="shared" si="9"/>
        <v>#VALUE!</v>
      </c>
    </row>
    <row r="108" spans="1:9">
      <c r="A108" s="82" t="e">
        <f t="shared" si="14"/>
        <v>#VALUE!</v>
      </c>
      <c r="B108" s="79" t="e">
        <f t="shared" si="8"/>
        <v>#VALUE!</v>
      </c>
      <c r="C108" s="83" t="e">
        <f t="shared" si="10"/>
        <v>#VALUE!</v>
      </c>
      <c r="D108" s="83" t="e">
        <f t="shared" si="15"/>
        <v>#VALUE!</v>
      </c>
      <c r="E108" s="83" t="e">
        <f t="shared" si="11"/>
        <v>#VALUE!</v>
      </c>
      <c r="F108" s="83" t="e">
        <f t="shared" si="12"/>
        <v>#VALUE!</v>
      </c>
      <c r="G108" s="83" t="e">
        <f t="shared" si="13"/>
        <v>#VALUE!</v>
      </c>
      <c r="H108" s="83" t="e">
        <f>SUM($F$28:$F108)</f>
        <v>#VALUE!</v>
      </c>
      <c r="I108" s="418" t="e">
        <f t="shared" si="9"/>
        <v>#VALUE!</v>
      </c>
    </row>
    <row r="109" spans="1:9">
      <c r="A109" s="82" t="e">
        <f t="shared" si="14"/>
        <v>#VALUE!</v>
      </c>
      <c r="B109" s="79" t="e">
        <f t="shared" si="8"/>
        <v>#VALUE!</v>
      </c>
      <c r="C109" s="83" t="e">
        <f t="shared" si="10"/>
        <v>#VALUE!</v>
      </c>
      <c r="D109" s="83" t="e">
        <f t="shared" si="15"/>
        <v>#VALUE!</v>
      </c>
      <c r="E109" s="83" t="e">
        <f t="shared" si="11"/>
        <v>#VALUE!</v>
      </c>
      <c r="F109" s="83" t="e">
        <f t="shared" si="12"/>
        <v>#VALUE!</v>
      </c>
      <c r="G109" s="83" t="e">
        <f t="shared" si="13"/>
        <v>#VALUE!</v>
      </c>
      <c r="H109" s="83" t="e">
        <f>SUM($F$28:$F109)</f>
        <v>#VALUE!</v>
      </c>
      <c r="I109" s="418" t="e">
        <f t="shared" si="9"/>
        <v>#VALUE!</v>
      </c>
    </row>
    <row r="110" spans="1:9">
      <c r="A110" s="82" t="e">
        <f t="shared" si="14"/>
        <v>#VALUE!</v>
      </c>
      <c r="B110" s="79" t="e">
        <f t="shared" si="8"/>
        <v>#VALUE!</v>
      </c>
      <c r="C110" s="83" t="e">
        <f t="shared" si="10"/>
        <v>#VALUE!</v>
      </c>
      <c r="D110" s="83" t="e">
        <f t="shared" si="15"/>
        <v>#VALUE!</v>
      </c>
      <c r="E110" s="83" t="e">
        <f t="shared" si="11"/>
        <v>#VALUE!</v>
      </c>
      <c r="F110" s="83" t="e">
        <f t="shared" si="12"/>
        <v>#VALUE!</v>
      </c>
      <c r="G110" s="83" t="e">
        <f t="shared" si="13"/>
        <v>#VALUE!</v>
      </c>
      <c r="H110" s="83" t="e">
        <f>SUM($F$28:$F110)</f>
        <v>#VALUE!</v>
      </c>
      <c r="I110" s="418" t="e">
        <f t="shared" si="9"/>
        <v>#VALUE!</v>
      </c>
    </row>
    <row r="111" spans="1:9">
      <c r="A111" s="82" t="e">
        <f t="shared" si="14"/>
        <v>#VALUE!</v>
      </c>
      <c r="B111" s="79" t="e">
        <f t="shared" si="8"/>
        <v>#VALUE!</v>
      </c>
      <c r="C111" s="83" t="e">
        <f t="shared" si="10"/>
        <v>#VALUE!</v>
      </c>
      <c r="D111" s="83" t="e">
        <f t="shared" si="15"/>
        <v>#VALUE!</v>
      </c>
      <c r="E111" s="83" t="e">
        <f t="shared" si="11"/>
        <v>#VALUE!</v>
      </c>
      <c r="F111" s="83" t="e">
        <f t="shared" si="12"/>
        <v>#VALUE!</v>
      </c>
      <c r="G111" s="83" t="e">
        <f t="shared" si="13"/>
        <v>#VALUE!</v>
      </c>
      <c r="H111" s="83" t="e">
        <f>SUM($F$28:$F111)</f>
        <v>#VALUE!</v>
      </c>
      <c r="I111" s="418" t="e">
        <f t="shared" si="9"/>
        <v>#VALUE!</v>
      </c>
    </row>
    <row r="112" spans="1:9">
      <c r="A112" s="82" t="e">
        <f t="shared" si="14"/>
        <v>#VALUE!</v>
      </c>
      <c r="B112" s="79" t="e">
        <f t="shared" si="8"/>
        <v>#VALUE!</v>
      </c>
      <c r="C112" s="83" t="e">
        <f t="shared" si="10"/>
        <v>#VALUE!</v>
      </c>
      <c r="D112" s="83" t="e">
        <f t="shared" si="15"/>
        <v>#VALUE!</v>
      </c>
      <c r="E112" s="83" t="e">
        <f t="shared" si="11"/>
        <v>#VALUE!</v>
      </c>
      <c r="F112" s="83" t="e">
        <f t="shared" si="12"/>
        <v>#VALUE!</v>
      </c>
      <c r="G112" s="83" t="e">
        <f t="shared" si="13"/>
        <v>#VALUE!</v>
      </c>
      <c r="H112" s="83" t="e">
        <f>SUM($F$28:$F112)</f>
        <v>#VALUE!</v>
      </c>
      <c r="I112" s="418" t="e">
        <f t="shared" si="9"/>
        <v>#VALUE!</v>
      </c>
    </row>
    <row r="113" spans="1:9">
      <c r="A113" s="82" t="e">
        <f t="shared" si="14"/>
        <v>#VALUE!</v>
      </c>
      <c r="B113" s="79" t="e">
        <f t="shared" si="8"/>
        <v>#VALUE!</v>
      </c>
      <c r="C113" s="83" t="e">
        <f t="shared" si="10"/>
        <v>#VALUE!</v>
      </c>
      <c r="D113" s="83" t="e">
        <f t="shared" si="15"/>
        <v>#VALUE!</v>
      </c>
      <c r="E113" s="83" t="e">
        <f t="shared" si="11"/>
        <v>#VALUE!</v>
      </c>
      <c r="F113" s="83" t="e">
        <f t="shared" si="12"/>
        <v>#VALUE!</v>
      </c>
      <c r="G113" s="83" t="e">
        <f t="shared" si="13"/>
        <v>#VALUE!</v>
      </c>
      <c r="H113" s="83" t="e">
        <f>SUM($F$28:$F113)</f>
        <v>#VALUE!</v>
      </c>
      <c r="I113" s="418" t="e">
        <f t="shared" si="9"/>
        <v>#VALUE!</v>
      </c>
    </row>
    <row r="114" spans="1:9">
      <c r="A114" s="82" t="e">
        <f t="shared" si="14"/>
        <v>#VALUE!</v>
      </c>
      <c r="B114" s="79" t="e">
        <f t="shared" si="8"/>
        <v>#VALUE!</v>
      </c>
      <c r="C114" s="83" t="e">
        <f t="shared" si="10"/>
        <v>#VALUE!</v>
      </c>
      <c r="D114" s="83" t="e">
        <f t="shared" si="15"/>
        <v>#VALUE!</v>
      </c>
      <c r="E114" s="83" t="e">
        <f t="shared" si="11"/>
        <v>#VALUE!</v>
      </c>
      <c r="F114" s="83" t="e">
        <f t="shared" si="12"/>
        <v>#VALUE!</v>
      </c>
      <c r="G114" s="83" t="e">
        <f t="shared" si="13"/>
        <v>#VALUE!</v>
      </c>
      <c r="H114" s="83" t="e">
        <f>SUM($F$28:$F114)</f>
        <v>#VALUE!</v>
      </c>
      <c r="I114" s="418" t="e">
        <f t="shared" si="9"/>
        <v>#VALUE!</v>
      </c>
    </row>
    <row r="115" spans="1:9">
      <c r="A115" s="82" t="e">
        <f t="shared" si="14"/>
        <v>#VALUE!</v>
      </c>
      <c r="B115" s="79" t="e">
        <f t="shared" si="8"/>
        <v>#VALUE!</v>
      </c>
      <c r="C115" s="83" t="e">
        <f t="shared" si="10"/>
        <v>#VALUE!</v>
      </c>
      <c r="D115" s="83" t="e">
        <f t="shared" si="15"/>
        <v>#VALUE!</v>
      </c>
      <c r="E115" s="83" t="e">
        <f t="shared" si="11"/>
        <v>#VALUE!</v>
      </c>
      <c r="F115" s="83" t="e">
        <f t="shared" si="12"/>
        <v>#VALUE!</v>
      </c>
      <c r="G115" s="83" t="e">
        <f t="shared" si="13"/>
        <v>#VALUE!</v>
      </c>
      <c r="H115" s="83" t="e">
        <f>SUM($F$28:$F115)</f>
        <v>#VALUE!</v>
      </c>
      <c r="I115" s="418" t="e">
        <f t="shared" si="9"/>
        <v>#VALUE!</v>
      </c>
    </row>
    <row r="116" spans="1:9">
      <c r="A116" s="82" t="e">
        <f t="shared" si="14"/>
        <v>#VALUE!</v>
      </c>
      <c r="B116" s="79" t="e">
        <f t="shared" si="8"/>
        <v>#VALUE!</v>
      </c>
      <c r="C116" s="83" t="e">
        <f t="shared" si="10"/>
        <v>#VALUE!</v>
      </c>
      <c r="D116" s="83" t="e">
        <f t="shared" si="15"/>
        <v>#VALUE!</v>
      </c>
      <c r="E116" s="83" t="e">
        <f t="shared" si="11"/>
        <v>#VALUE!</v>
      </c>
      <c r="F116" s="83" t="e">
        <f t="shared" si="12"/>
        <v>#VALUE!</v>
      </c>
      <c r="G116" s="83" t="e">
        <f t="shared" si="13"/>
        <v>#VALUE!</v>
      </c>
      <c r="H116" s="83" t="e">
        <f>SUM($F$28:$F116)</f>
        <v>#VALUE!</v>
      </c>
      <c r="I116" s="418" t="e">
        <f t="shared" si="9"/>
        <v>#VALUE!</v>
      </c>
    </row>
    <row r="117" spans="1:9">
      <c r="A117" s="82" t="e">
        <f t="shared" si="14"/>
        <v>#VALUE!</v>
      </c>
      <c r="B117" s="79" t="e">
        <f t="shared" si="8"/>
        <v>#VALUE!</v>
      </c>
      <c r="C117" s="83" t="e">
        <f t="shared" si="10"/>
        <v>#VALUE!</v>
      </c>
      <c r="D117" s="83" t="e">
        <f t="shared" si="15"/>
        <v>#VALUE!</v>
      </c>
      <c r="E117" s="83" t="e">
        <f t="shared" si="11"/>
        <v>#VALUE!</v>
      </c>
      <c r="F117" s="83" t="e">
        <f t="shared" si="12"/>
        <v>#VALUE!</v>
      </c>
      <c r="G117" s="83" t="e">
        <f t="shared" si="13"/>
        <v>#VALUE!</v>
      </c>
      <c r="H117" s="83" t="e">
        <f>SUM($F$28:$F117)</f>
        <v>#VALUE!</v>
      </c>
      <c r="I117" s="418" t="e">
        <f t="shared" si="9"/>
        <v>#VALUE!</v>
      </c>
    </row>
    <row r="118" spans="1:9">
      <c r="A118" s="82" t="e">
        <f t="shared" si="14"/>
        <v>#VALUE!</v>
      </c>
      <c r="B118" s="79" t="e">
        <f t="shared" si="8"/>
        <v>#VALUE!</v>
      </c>
      <c r="C118" s="83" t="e">
        <f t="shared" si="10"/>
        <v>#VALUE!</v>
      </c>
      <c r="D118" s="83" t="e">
        <f t="shared" si="15"/>
        <v>#VALUE!</v>
      </c>
      <c r="E118" s="83" t="e">
        <f t="shared" si="11"/>
        <v>#VALUE!</v>
      </c>
      <c r="F118" s="83" t="e">
        <f t="shared" si="12"/>
        <v>#VALUE!</v>
      </c>
      <c r="G118" s="83" t="e">
        <f t="shared" si="13"/>
        <v>#VALUE!</v>
      </c>
      <c r="H118" s="83" t="e">
        <f>SUM($F$28:$F118)</f>
        <v>#VALUE!</v>
      </c>
      <c r="I118" s="418" t="e">
        <f t="shared" si="9"/>
        <v>#VALUE!</v>
      </c>
    </row>
    <row r="119" spans="1:9">
      <c r="A119" s="82" t="e">
        <f t="shared" si="14"/>
        <v>#VALUE!</v>
      </c>
      <c r="B119" s="79" t="e">
        <f t="shared" si="8"/>
        <v>#VALUE!</v>
      </c>
      <c r="C119" s="83" t="e">
        <f t="shared" si="10"/>
        <v>#VALUE!</v>
      </c>
      <c r="D119" s="83" t="e">
        <f t="shared" si="15"/>
        <v>#VALUE!</v>
      </c>
      <c r="E119" s="83" t="e">
        <f t="shared" si="11"/>
        <v>#VALUE!</v>
      </c>
      <c r="F119" s="83" t="e">
        <f t="shared" si="12"/>
        <v>#VALUE!</v>
      </c>
      <c r="G119" s="83" t="e">
        <f t="shared" si="13"/>
        <v>#VALUE!</v>
      </c>
      <c r="H119" s="83" t="e">
        <f>SUM($F$28:$F119)</f>
        <v>#VALUE!</v>
      </c>
      <c r="I119" s="418" t="e">
        <f t="shared" si="9"/>
        <v>#VALUE!</v>
      </c>
    </row>
    <row r="120" spans="1:9">
      <c r="A120" s="82" t="e">
        <f t="shared" si="14"/>
        <v>#VALUE!</v>
      </c>
      <c r="B120" s="79" t="e">
        <f t="shared" si="8"/>
        <v>#VALUE!</v>
      </c>
      <c r="C120" s="83" t="e">
        <f t="shared" si="10"/>
        <v>#VALUE!</v>
      </c>
      <c r="D120" s="83" t="e">
        <f t="shared" si="15"/>
        <v>#VALUE!</v>
      </c>
      <c r="E120" s="83" t="e">
        <f t="shared" si="11"/>
        <v>#VALUE!</v>
      </c>
      <c r="F120" s="83" t="e">
        <f t="shared" si="12"/>
        <v>#VALUE!</v>
      </c>
      <c r="G120" s="83" t="e">
        <f t="shared" si="13"/>
        <v>#VALUE!</v>
      </c>
      <c r="H120" s="83" t="e">
        <f>SUM($F$28:$F120)</f>
        <v>#VALUE!</v>
      </c>
      <c r="I120" s="418" t="e">
        <f t="shared" si="9"/>
        <v>#VALUE!</v>
      </c>
    </row>
    <row r="121" spans="1:9">
      <c r="A121" s="82" t="e">
        <f t="shared" si="14"/>
        <v>#VALUE!</v>
      </c>
      <c r="B121" s="79" t="e">
        <f t="shared" si="8"/>
        <v>#VALUE!</v>
      </c>
      <c r="C121" s="83" t="e">
        <f t="shared" si="10"/>
        <v>#VALUE!</v>
      </c>
      <c r="D121" s="83" t="e">
        <f t="shared" si="15"/>
        <v>#VALUE!</v>
      </c>
      <c r="E121" s="83" t="e">
        <f t="shared" si="11"/>
        <v>#VALUE!</v>
      </c>
      <c r="F121" s="83" t="e">
        <f t="shared" si="12"/>
        <v>#VALUE!</v>
      </c>
      <c r="G121" s="83" t="e">
        <f t="shared" si="13"/>
        <v>#VALUE!</v>
      </c>
      <c r="H121" s="83" t="e">
        <f>SUM($F$28:$F121)</f>
        <v>#VALUE!</v>
      </c>
      <c r="I121" s="418" t="e">
        <f t="shared" si="9"/>
        <v>#VALUE!</v>
      </c>
    </row>
    <row r="122" spans="1:9">
      <c r="A122" s="82" t="e">
        <f t="shared" si="14"/>
        <v>#VALUE!</v>
      </c>
      <c r="B122" s="79" t="e">
        <f t="shared" si="8"/>
        <v>#VALUE!</v>
      </c>
      <c r="C122" s="83" t="e">
        <f t="shared" si="10"/>
        <v>#VALUE!</v>
      </c>
      <c r="D122" s="83" t="e">
        <f t="shared" si="15"/>
        <v>#VALUE!</v>
      </c>
      <c r="E122" s="83" t="e">
        <f t="shared" si="11"/>
        <v>#VALUE!</v>
      </c>
      <c r="F122" s="83" t="e">
        <f t="shared" si="12"/>
        <v>#VALUE!</v>
      </c>
      <c r="G122" s="83" t="e">
        <f t="shared" si="13"/>
        <v>#VALUE!</v>
      </c>
      <c r="H122" s="83" t="e">
        <f>SUM($F$28:$F122)</f>
        <v>#VALUE!</v>
      </c>
      <c r="I122" s="418" t="e">
        <f t="shared" si="9"/>
        <v>#VALUE!</v>
      </c>
    </row>
    <row r="123" spans="1:9">
      <c r="A123" s="82" t="e">
        <f t="shared" si="14"/>
        <v>#VALUE!</v>
      </c>
      <c r="B123" s="79" t="e">
        <f t="shared" si="8"/>
        <v>#VALUE!</v>
      </c>
      <c r="C123" s="83" t="e">
        <f t="shared" si="10"/>
        <v>#VALUE!</v>
      </c>
      <c r="D123" s="83" t="e">
        <f t="shared" si="15"/>
        <v>#VALUE!</v>
      </c>
      <c r="E123" s="83" t="e">
        <f t="shared" si="11"/>
        <v>#VALUE!</v>
      </c>
      <c r="F123" s="83" t="e">
        <f t="shared" si="12"/>
        <v>#VALUE!</v>
      </c>
      <c r="G123" s="83" t="e">
        <f t="shared" si="13"/>
        <v>#VALUE!</v>
      </c>
      <c r="H123" s="83" t="e">
        <f>SUM($F$28:$F123)</f>
        <v>#VALUE!</v>
      </c>
      <c r="I123" s="418" t="e">
        <f t="shared" si="9"/>
        <v>#VALUE!</v>
      </c>
    </row>
    <row r="124" spans="1:9">
      <c r="A124" s="82" t="e">
        <f t="shared" si="14"/>
        <v>#VALUE!</v>
      </c>
      <c r="B124" s="79" t="e">
        <f t="shared" si="8"/>
        <v>#VALUE!</v>
      </c>
      <c r="C124" s="83" t="e">
        <f t="shared" si="10"/>
        <v>#VALUE!</v>
      </c>
      <c r="D124" s="83" t="e">
        <f t="shared" si="15"/>
        <v>#VALUE!</v>
      </c>
      <c r="E124" s="83" t="e">
        <f t="shared" si="11"/>
        <v>#VALUE!</v>
      </c>
      <c r="F124" s="83" t="e">
        <f t="shared" si="12"/>
        <v>#VALUE!</v>
      </c>
      <c r="G124" s="83" t="e">
        <f t="shared" si="13"/>
        <v>#VALUE!</v>
      </c>
      <c r="H124" s="83" t="e">
        <f>SUM($F$28:$F124)</f>
        <v>#VALUE!</v>
      </c>
      <c r="I124" s="418" t="e">
        <f t="shared" si="9"/>
        <v>#VALUE!</v>
      </c>
    </row>
    <row r="125" spans="1:9">
      <c r="A125" s="82" t="e">
        <f t="shared" si="14"/>
        <v>#VALUE!</v>
      </c>
      <c r="B125" s="79" t="e">
        <f t="shared" si="8"/>
        <v>#VALUE!</v>
      </c>
      <c r="C125" s="83" t="e">
        <f t="shared" si="10"/>
        <v>#VALUE!</v>
      </c>
      <c r="D125" s="83" t="e">
        <f t="shared" si="15"/>
        <v>#VALUE!</v>
      </c>
      <c r="E125" s="83" t="e">
        <f t="shared" si="11"/>
        <v>#VALUE!</v>
      </c>
      <c r="F125" s="83" t="e">
        <f t="shared" si="12"/>
        <v>#VALUE!</v>
      </c>
      <c r="G125" s="83" t="e">
        <f t="shared" si="13"/>
        <v>#VALUE!</v>
      </c>
      <c r="H125" s="83" t="e">
        <f>SUM($F$28:$F125)</f>
        <v>#VALUE!</v>
      </c>
      <c r="I125" s="418" t="e">
        <f t="shared" si="9"/>
        <v>#VALUE!</v>
      </c>
    </row>
    <row r="126" spans="1:9">
      <c r="A126" s="82" t="e">
        <f t="shared" si="14"/>
        <v>#VALUE!</v>
      </c>
      <c r="B126" s="79" t="e">
        <f t="shared" si="8"/>
        <v>#VALUE!</v>
      </c>
      <c r="C126" s="83" t="e">
        <f t="shared" si="10"/>
        <v>#VALUE!</v>
      </c>
      <c r="D126" s="83" t="e">
        <f t="shared" si="15"/>
        <v>#VALUE!</v>
      </c>
      <c r="E126" s="83" t="e">
        <f t="shared" si="11"/>
        <v>#VALUE!</v>
      </c>
      <c r="F126" s="83" t="e">
        <f t="shared" si="12"/>
        <v>#VALUE!</v>
      </c>
      <c r="G126" s="83" t="e">
        <f t="shared" si="13"/>
        <v>#VALUE!</v>
      </c>
      <c r="H126" s="83" t="e">
        <f>SUM($F$28:$F126)</f>
        <v>#VALUE!</v>
      </c>
      <c r="I126" s="418" t="e">
        <f t="shared" si="9"/>
        <v>#VALUE!</v>
      </c>
    </row>
    <row r="127" spans="1:9">
      <c r="A127" s="82" t="e">
        <f t="shared" si="14"/>
        <v>#VALUE!</v>
      </c>
      <c r="B127" s="79" t="e">
        <f t="shared" si="8"/>
        <v>#VALUE!</v>
      </c>
      <c r="C127" s="83" t="e">
        <f t="shared" si="10"/>
        <v>#VALUE!</v>
      </c>
      <c r="D127" s="83" t="e">
        <f t="shared" si="15"/>
        <v>#VALUE!</v>
      </c>
      <c r="E127" s="83" t="e">
        <f t="shared" si="11"/>
        <v>#VALUE!</v>
      </c>
      <c r="F127" s="83" t="e">
        <f t="shared" si="12"/>
        <v>#VALUE!</v>
      </c>
      <c r="G127" s="83" t="e">
        <f t="shared" si="13"/>
        <v>#VALUE!</v>
      </c>
      <c r="H127" s="83" t="e">
        <f>SUM($F$28:$F127)</f>
        <v>#VALUE!</v>
      </c>
      <c r="I127" s="418" t="e">
        <f t="shared" si="9"/>
        <v>#VALUE!</v>
      </c>
    </row>
    <row r="128" spans="1:9">
      <c r="A128" s="82" t="e">
        <f t="shared" si="14"/>
        <v>#VALUE!</v>
      </c>
      <c r="B128" s="79" t="e">
        <f t="shared" si="8"/>
        <v>#VALUE!</v>
      </c>
      <c r="C128" s="83" t="e">
        <f t="shared" si="10"/>
        <v>#VALUE!</v>
      </c>
      <c r="D128" s="83" t="e">
        <f t="shared" si="15"/>
        <v>#VALUE!</v>
      </c>
      <c r="E128" s="83" t="e">
        <f t="shared" si="11"/>
        <v>#VALUE!</v>
      </c>
      <c r="F128" s="83" t="e">
        <f t="shared" si="12"/>
        <v>#VALUE!</v>
      </c>
      <c r="G128" s="83" t="e">
        <f t="shared" si="13"/>
        <v>#VALUE!</v>
      </c>
      <c r="H128" s="83" t="e">
        <f>SUM($F$28:$F128)</f>
        <v>#VALUE!</v>
      </c>
      <c r="I128" s="418" t="e">
        <f t="shared" si="9"/>
        <v>#VALUE!</v>
      </c>
    </row>
    <row r="129" spans="1:9">
      <c r="A129" s="82" t="e">
        <f t="shared" si="14"/>
        <v>#VALUE!</v>
      </c>
      <c r="B129" s="79" t="e">
        <f t="shared" si="8"/>
        <v>#VALUE!</v>
      </c>
      <c r="C129" s="83" t="e">
        <f t="shared" si="10"/>
        <v>#VALUE!</v>
      </c>
      <c r="D129" s="83" t="e">
        <f t="shared" si="15"/>
        <v>#VALUE!</v>
      </c>
      <c r="E129" s="83" t="e">
        <f t="shared" si="11"/>
        <v>#VALUE!</v>
      </c>
      <c r="F129" s="83" t="e">
        <f t="shared" si="12"/>
        <v>#VALUE!</v>
      </c>
      <c r="G129" s="83" t="e">
        <f t="shared" si="13"/>
        <v>#VALUE!</v>
      </c>
      <c r="H129" s="83" t="e">
        <f>SUM($F$28:$F129)</f>
        <v>#VALUE!</v>
      </c>
      <c r="I129" s="418" t="e">
        <f t="shared" si="9"/>
        <v>#VALUE!</v>
      </c>
    </row>
    <row r="130" spans="1:9">
      <c r="A130" s="82" t="e">
        <f t="shared" si="14"/>
        <v>#VALUE!</v>
      </c>
      <c r="B130" s="79" t="e">
        <f t="shared" si="8"/>
        <v>#VALUE!</v>
      </c>
      <c r="C130" s="83" t="e">
        <f t="shared" si="10"/>
        <v>#VALUE!</v>
      </c>
      <c r="D130" s="83" t="e">
        <f t="shared" si="15"/>
        <v>#VALUE!</v>
      </c>
      <c r="E130" s="83" t="e">
        <f t="shared" si="11"/>
        <v>#VALUE!</v>
      </c>
      <c r="F130" s="83" t="e">
        <f t="shared" si="12"/>
        <v>#VALUE!</v>
      </c>
      <c r="G130" s="83" t="e">
        <f t="shared" si="13"/>
        <v>#VALUE!</v>
      </c>
      <c r="H130" s="83" t="e">
        <f>SUM($F$28:$F130)</f>
        <v>#VALUE!</v>
      </c>
      <c r="I130" s="418" t="e">
        <f t="shared" si="9"/>
        <v>#VALUE!</v>
      </c>
    </row>
    <row r="131" spans="1:9">
      <c r="A131" s="82" t="e">
        <f t="shared" si="14"/>
        <v>#VALUE!</v>
      </c>
      <c r="B131" s="79" t="e">
        <f t="shared" si="8"/>
        <v>#VALUE!</v>
      </c>
      <c r="C131" s="83" t="e">
        <f t="shared" si="10"/>
        <v>#VALUE!</v>
      </c>
      <c r="D131" s="83" t="e">
        <f t="shared" si="15"/>
        <v>#VALUE!</v>
      </c>
      <c r="E131" s="83" t="e">
        <f t="shared" si="11"/>
        <v>#VALUE!</v>
      </c>
      <c r="F131" s="83" t="e">
        <f t="shared" si="12"/>
        <v>#VALUE!</v>
      </c>
      <c r="G131" s="83" t="e">
        <f t="shared" si="13"/>
        <v>#VALUE!</v>
      </c>
      <c r="H131" s="83" t="e">
        <f>SUM($F$28:$F131)</f>
        <v>#VALUE!</v>
      </c>
      <c r="I131" s="418" t="e">
        <f t="shared" si="9"/>
        <v>#VALUE!</v>
      </c>
    </row>
    <row r="132" spans="1:9">
      <c r="A132" s="82" t="e">
        <f t="shared" si="14"/>
        <v>#VALUE!</v>
      </c>
      <c r="B132" s="79" t="e">
        <f t="shared" si="8"/>
        <v>#VALUE!</v>
      </c>
      <c r="C132" s="83" t="e">
        <f t="shared" si="10"/>
        <v>#VALUE!</v>
      </c>
      <c r="D132" s="83" t="e">
        <f t="shared" si="15"/>
        <v>#VALUE!</v>
      </c>
      <c r="E132" s="83" t="e">
        <f t="shared" si="11"/>
        <v>#VALUE!</v>
      </c>
      <c r="F132" s="83" t="e">
        <f t="shared" si="12"/>
        <v>#VALUE!</v>
      </c>
      <c r="G132" s="83" t="e">
        <f t="shared" si="13"/>
        <v>#VALUE!</v>
      </c>
      <c r="H132" s="83" t="e">
        <f>SUM($F$28:$F132)</f>
        <v>#VALUE!</v>
      </c>
      <c r="I132" s="418" t="e">
        <f t="shared" si="9"/>
        <v>#VALUE!</v>
      </c>
    </row>
    <row r="133" spans="1:9">
      <c r="A133" s="82" t="e">
        <f t="shared" si="14"/>
        <v>#VALUE!</v>
      </c>
      <c r="B133" s="79" t="e">
        <f t="shared" si="8"/>
        <v>#VALUE!</v>
      </c>
      <c r="C133" s="83" t="e">
        <f t="shared" si="10"/>
        <v>#VALUE!</v>
      </c>
      <c r="D133" s="83" t="e">
        <f t="shared" si="15"/>
        <v>#VALUE!</v>
      </c>
      <c r="E133" s="83" t="e">
        <f t="shared" si="11"/>
        <v>#VALUE!</v>
      </c>
      <c r="F133" s="83" t="e">
        <f t="shared" si="12"/>
        <v>#VALUE!</v>
      </c>
      <c r="G133" s="83" t="e">
        <f t="shared" si="13"/>
        <v>#VALUE!</v>
      </c>
      <c r="H133" s="83" t="e">
        <f>SUM($F$28:$F133)</f>
        <v>#VALUE!</v>
      </c>
      <c r="I133" s="418" t="e">
        <f t="shared" si="9"/>
        <v>#VALUE!</v>
      </c>
    </row>
    <row r="134" spans="1:9">
      <c r="A134" s="82" t="e">
        <f t="shared" si="14"/>
        <v>#VALUE!</v>
      </c>
      <c r="B134" s="79" t="e">
        <f t="shared" si="8"/>
        <v>#VALUE!</v>
      </c>
      <c r="C134" s="83" t="e">
        <f t="shared" si="10"/>
        <v>#VALUE!</v>
      </c>
      <c r="D134" s="83" t="e">
        <f t="shared" si="15"/>
        <v>#VALUE!</v>
      </c>
      <c r="E134" s="83" t="e">
        <f t="shared" si="11"/>
        <v>#VALUE!</v>
      </c>
      <c r="F134" s="83" t="e">
        <f t="shared" si="12"/>
        <v>#VALUE!</v>
      </c>
      <c r="G134" s="83" t="e">
        <f t="shared" si="13"/>
        <v>#VALUE!</v>
      </c>
      <c r="H134" s="83" t="e">
        <f>SUM($F$28:$F134)</f>
        <v>#VALUE!</v>
      </c>
      <c r="I134" s="418" t="e">
        <f t="shared" si="9"/>
        <v>#VALUE!</v>
      </c>
    </row>
    <row r="135" spans="1:9">
      <c r="A135" s="82" t="e">
        <f t="shared" si="14"/>
        <v>#VALUE!</v>
      </c>
      <c r="B135" s="79" t="e">
        <f t="shared" si="8"/>
        <v>#VALUE!</v>
      </c>
      <c r="C135" s="83" t="e">
        <f t="shared" si="10"/>
        <v>#VALUE!</v>
      </c>
      <c r="D135" s="83" t="e">
        <f t="shared" si="15"/>
        <v>#VALUE!</v>
      </c>
      <c r="E135" s="83" t="e">
        <f t="shared" si="11"/>
        <v>#VALUE!</v>
      </c>
      <c r="F135" s="83" t="e">
        <f t="shared" si="12"/>
        <v>#VALUE!</v>
      </c>
      <c r="G135" s="83" t="e">
        <f t="shared" si="13"/>
        <v>#VALUE!</v>
      </c>
      <c r="H135" s="83" t="e">
        <f>SUM($F$28:$F135)</f>
        <v>#VALUE!</v>
      </c>
      <c r="I135" s="418" t="e">
        <f t="shared" si="9"/>
        <v>#VALUE!</v>
      </c>
    </row>
    <row r="136" spans="1:9">
      <c r="A136" s="82" t="e">
        <f t="shared" si="14"/>
        <v>#VALUE!</v>
      </c>
      <c r="B136" s="79" t="e">
        <f t="shared" si="8"/>
        <v>#VALUE!</v>
      </c>
      <c r="C136" s="83" t="e">
        <f t="shared" si="10"/>
        <v>#VALUE!</v>
      </c>
      <c r="D136" s="83" t="e">
        <f t="shared" si="15"/>
        <v>#VALUE!</v>
      </c>
      <c r="E136" s="83" t="e">
        <f t="shared" si="11"/>
        <v>#VALUE!</v>
      </c>
      <c r="F136" s="83" t="e">
        <f t="shared" si="12"/>
        <v>#VALUE!</v>
      </c>
      <c r="G136" s="83" t="e">
        <f t="shared" si="13"/>
        <v>#VALUE!</v>
      </c>
      <c r="H136" s="83" t="e">
        <f>SUM($F$28:$F136)</f>
        <v>#VALUE!</v>
      </c>
      <c r="I136" s="418" t="e">
        <f t="shared" si="9"/>
        <v>#VALUE!</v>
      </c>
    </row>
    <row r="137" spans="1:9">
      <c r="A137" s="82" t="e">
        <f t="shared" si="14"/>
        <v>#VALUE!</v>
      </c>
      <c r="B137" s="79" t="e">
        <f t="shared" si="8"/>
        <v>#VALUE!</v>
      </c>
      <c r="C137" s="83" t="e">
        <f t="shared" si="10"/>
        <v>#VALUE!</v>
      </c>
      <c r="D137" s="83" t="e">
        <f t="shared" si="15"/>
        <v>#VALUE!</v>
      </c>
      <c r="E137" s="83" t="e">
        <f t="shared" si="11"/>
        <v>#VALUE!</v>
      </c>
      <c r="F137" s="83" t="e">
        <f t="shared" si="12"/>
        <v>#VALUE!</v>
      </c>
      <c r="G137" s="83" t="e">
        <f t="shared" si="13"/>
        <v>#VALUE!</v>
      </c>
      <c r="H137" s="83" t="e">
        <f>SUM($F$28:$F137)</f>
        <v>#VALUE!</v>
      </c>
      <c r="I137" s="418" t="e">
        <f t="shared" si="9"/>
        <v>#VALUE!</v>
      </c>
    </row>
    <row r="138" spans="1:9">
      <c r="A138" s="82" t="e">
        <f t="shared" si="14"/>
        <v>#VALUE!</v>
      </c>
      <c r="B138" s="79" t="e">
        <f t="shared" si="8"/>
        <v>#VALUE!</v>
      </c>
      <c r="C138" s="83" t="e">
        <f t="shared" si="10"/>
        <v>#VALUE!</v>
      </c>
      <c r="D138" s="83" t="e">
        <f t="shared" si="15"/>
        <v>#VALUE!</v>
      </c>
      <c r="E138" s="83" t="e">
        <f t="shared" si="11"/>
        <v>#VALUE!</v>
      </c>
      <c r="F138" s="83" t="e">
        <f t="shared" si="12"/>
        <v>#VALUE!</v>
      </c>
      <c r="G138" s="83" t="e">
        <f t="shared" si="13"/>
        <v>#VALUE!</v>
      </c>
      <c r="H138" s="83" t="e">
        <f>SUM($F$28:$F138)</f>
        <v>#VALUE!</v>
      </c>
      <c r="I138" s="418" t="e">
        <f t="shared" si="9"/>
        <v>#VALUE!</v>
      </c>
    </row>
    <row r="139" spans="1:9">
      <c r="A139" s="82" t="e">
        <f t="shared" si="14"/>
        <v>#VALUE!</v>
      </c>
      <c r="B139" s="79" t="e">
        <f t="shared" si="8"/>
        <v>#VALUE!</v>
      </c>
      <c r="C139" s="83" t="e">
        <f t="shared" si="10"/>
        <v>#VALUE!</v>
      </c>
      <c r="D139" s="83" t="e">
        <f t="shared" si="15"/>
        <v>#VALUE!</v>
      </c>
      <c r="E139" s="83" t="e">
        <f t="shared" si="11"/>
        <v>#VALUE!</v>
      </c>
      <c r="F139" s="83" t="e">
        <f t="shared" si="12"/>
        <v>#VALUE!</v>
      </c>
      <c r="G139" s="83" t="e">
        <f t="shared" si="13"/>
        <v>#VALUE!</v>
      </c>
      <c r="H139" s="83" t="e">
        <f>SUM($F$28:$F139)</f>
        <v>#VALUE!</v>
      </c>
      <c r="I139" s="418" t="e">
        <f t="shared" si="9"/>
        <v>#VALUE!</v>
      </c>
    </row>
    <row r="140" spans="1:9">
      <c r="A140" s="82" t="e">
        <f t="shared" si="14"/>
        <v>#VALUE!</v>
      </c>
      <c r="B140" s="79" t="e">
        <f t="shared" si="8"/>
        <v>#VALUE!</v>
      </c>
      <c r="C140" s="83" t="e">
        <f t="shared" si="10"/>
        <v>#VALUE!</v>
      </c>
      <c r="D140" s="83" t="e">
        <f t="shared" si="15"/>
        <v>#VALUE!</v>
      </c>
      <c r="E140" s="83" t="e">
        <f t="shared" si="11"/>
        <v>#VALUE!</v>
      </c>
      <c r="F140" s="83" t="e">
        <f t="shared" si="12"/>
        <v>#VALUE!</v>
      </c>
      <c r="G140" s="83" t="e">
        <f t="shared" si="13"/>
        <v>#VALUE!</v>
      </c>
      <c r="H140" s="83" t="e">
        <f>SUM($F$28:$F140)</f>
        <v>#VALUE!</v>
      </c>
      <c r="I140" s="418" t="e">
        <f t="shared" si="9"/>
        <v>#VALUE!</v>
      </c>
    </row>
    <row r="141" spans="1:9">
      <c r="A141" s="82" t="e">
        <f t="shared" si="14"/>
        <v>#VALUE!</v>
      </c>
      <c r="B141" s="79" t="e">
        <f t="shared" si="8"/>
        <v>#VALUE!</v>
      </c>
      <c r="C141" s="83" t="e">
        <f t="shared" si="10"/>
        <v>#VALUE!</v>
      </c>
      <c r="D141" s="83" t="e">
        <f t="shared" si="15"/>
        <v>#VALUE!</v>
      </c>
      <c r="E141" s="83" t="e">
        <f t="shared" si="11"/>
        <v>#VALUE!</v>
      </c>
      <c r="F141" s="83" t="e">
        <f t="shared" si="12"/>
        <v>#VALUE!</v>
      </c>
      <c r="G141" s="83" t="e">
        <f t="shared" si="13"/>
        <v>#VALUE!</v>
      </c>
      <c r="H141" s="83" t="e">
        <f>SUM($F$28:$F141)</f>
        <v>#VALUE!</v>
      </c>
      <c r="I141" s="418" t="e">
        <f t="shared" si="9"/>
        <v>#VALUE!</v>
      </c>
    </row>
    <row r="142" spans="1:9">
      <c r="A142" s="82" t="e">
        <f t="shared" si="14"/>
        <v>#VALUE!</v>
      </c>
      <c r="B142" s="79" t="e">
        <f t="shared" si="8"/>
        <v>#VALUE!</v>
      </c>
      <c r="C142" s="83" t="e">
        <f t="shared" si="10"/>
        <v>#VALUE!</v>
      </c>
      <c r="D142" s="83" t="e">
        <f t="shared" si="15"/>
        <v>#VALUE!</v>
      </c>
      <c r="E142" s="83" t="e">
        <f t="shared" si="11"/>
        <v>#VALUE!</v>
      </c>
      <c r="F142" s="83" t="e">
        <f t="shared" si="12"/>
        <v>#VALUE!</v>
      </c>
      <c r="G142" s="83" t="e">
        <f t="shared" si="13"/>
        <v>#VALUE!</v>
      </c>
      <c r="H142" s="83" t="e">
        <f>SUM($F$28:$F142)</f>
        <v>#VALUE!</v>
      </c>
      <c r="I142" s="418" t="e">
        <f t="shared" si="9"/>
        <v>#VALUE!</v>
      </c>
    </row>
    <row r="143" spans="1:9">
      <c r="A143" s="82" t="e">
        <f t="shared" si="14"/>
        <v>#VALUE!</v>
      </c>
      <c r="B143" s="79" t="e">
        <f t="shared" si="8"/>
        <v>#VALUE!</v>
      </c>
      <c r="C143" s="83" t="e">
        <f t="shared" si="10"/>
        <v>#VALUE!</v>
      </c>
      <c r="D143" s="83" t="e">
        <f t="shared" si="15"/>
        <v>#VALUE!</v>
      </c>
      <c r="E143" s="83" t="e">
        <f t="shared" si="11"/>
        <v>#VALUE!</v>
      </c>
      <c r="F143" s="83" t="e">
        <f t="shared" si="12"/>
        <v>#VALUE!</v>
      </c>
      <c r="G143" s="83" t="e">
        <f t="shared" si="13"/>
        <v>#VALUE!</v>
      </c>
      <c r="H143" s="83" t="e">
        <f>SUM($F$28:$F143)</f>
        <v>#VALUE!</v>
      </c>
      <c r="I143" s="418" t="e">
        <f t="shared" si="9"/>
        <v>#VALUE!</v>
      </c>
    </row>
    <row r="144" spans="1:9">
      <c r="A144" s="82" t="e">
        <f t="shared" si="14"/>
        <v>#VALUE!</v>
      </c>
      <c r="B144" s="79" t="e">
        <f t="shared" si="8"/>
        <v>#VALUE!</v>
      </c>
      <c r="C144" s="83" t="e">
        <f t="shared" si="10"/>
        <v>#VALUE!</v>
      </c>
      <c r="D144" s="83" t="e">
        <f t="shared" si="15"/>
        <v>#VALUE!</v>
      </c>
      <c r="E144" s="83" t="e">
        <f t="shared" si="11"/>
        <v>#VALUE!</v>
      </c>
      <c r="F144" s="83" t="e">
        <f t="shared" si="12"/>
        <v>#VALUE!</v>
      </c>
      <c r="G144" s="83" t="e">
        <f t="shared" si="13"/>
        <v>#VALUE!</v>
      </c>
      <c r="H144" s="83" t="e">
        <f>SUM($F$28:$F144)</f>
        <v>#VALUE!</v>
      </c>
      <c r="I144" s="418" t="e">
        <f t="shared" si="9"/>
        <v>#VALUE!</v>
      </c>
    </row>
    <row r="145" spans="1:9">
      <c r="A145" s="82" t="e">
        <f t="shared" si="14"/>
        <v>#VALUE!</v>
      </c>
      <c r="B145" s="79" t="e">
        <f t="shared" si="8"/>
        <v>#VALUE!</v>
      </c>
      <c r="C145" s="83" t="e">
        <f t="shared" si="10"/>
        <v>#VALUE!</v>
      </c>
      <c r="D145" s="83" t="e">
        <f t="shared" si="15"/>
        <v>#VALUE!</v>
      </c>
      <c r="E145" s="83" t="e">
        <f t="shared" si="11"/>
        <v>#VALUE!</v>
      </c>
      <c r="F145" s="83" t="e">
        <f t="shared" si="12"/>
        <v>#VALUE!</v>
      </c>
      <c r="G145" s="83" t="e">
        <f t="shared" si="13"/>
        <v>#VALUE!</v>
      </c>
      <c r="H145" s="83" t="e">
        <f>SUM($F$28:$F145)</f>
        <v>#VALUE!</v>
      </c>
      <c r="I145" s="418" t="e">
        <f t="shared" si="9"/>
        <v>#VALUE!</v>
      </c>
    </row>
    <row r="146" spans="1:9">
      <c r="A146" s="82" t="e">
        <f t="shared" si="14"/>
        <v>#VALUE!</v>
      </c>
      <c r="B146" s="79" t="e">
        <f t="shared" si="8"/>
        <v>#VALUE!</v>
      </c>
      <c r="C146" s="83" t="e">
        <f t="shared" si="10"/>
        <v>#VALUE!</v>
      </c>
      <c r="D146" s="83" t="e">
        <f t="shared" si="15"/>
        <v>#VALUE!</v>
      </c>
      <c r="E146" s="83" t="e">
        <f t="shared" si="11"/>
        <v>#VALUE!</v>
      </c>
      <c r="F146" s="83" t="e">
        <f t="shared" si="12"/>
        <v>#VALUE!</v>
      </c>
      <c r="G146" s="83" t="e">
        <f t="shared" si="13"/>
        <v>#VALUE!</v>
      </c>
      <c r="H146" s="83" t="e">
        <f>SUM($F$28:$F146)</f>
        <v>#VALUE!</v>
      </c>
      <c r="I146" s="418" t="e">
        <f t="shared" si="9"/>
        <v>#VALUE!</v>
      </c>
    </row>
    <row r="147" spans="1:9">
      <c r="A147" s="82" t="e">
        <f t="shared" si="14"/>
        <v>#VALUE!</v>
      </c>
      <c r="B147" s="79" t="e">
        <f t="shared" si="8"/>
        <v>#VALUE!</v>
      </c>
      <c r="C147" s="83" t="e">
        <f t="shared" si="10"/>
        <v>#VALUE!</v>
      </c>
      <c r="D147" s="83" t="e">
        <f t="shared" si="15"/>
        <v>#VALUE!</v>
      </c>
      <c r="E147" s="83" t="e">
        <f t="shared" si="11"/>
        <v>#VALUE!</v>
      </c>
      <c r="F147" s="83" t="e">
        <f t="shared" si="12"/>
        <v>#VALUE!</v>
      </c>
      <c r="G147" s="83" t="e">
        <f t="shared" si="13"/>
        <v>#VALUE!</v>
      </c>
      <c r="H147" s="83" t="e">
        <f>SUM($F$28:$F147)</f>
        <v>#VALUE!</v>
      </c>
      <c r="I147" s="418" t="e">
        <f t="shared" si="9"/>
        <v>#VALUE!</v>
      </c>
    </row>
    <row r="148" spans="1:9">
      <c r="A148" s="82" t="e">
        <f t="shared" si="14"/>
        <v>#VALUE!</v>
      </c>
      <c r="B148" s="79" t="e">
        <f t="shared" si="8"/>
        <v>#VALUE!</v>
      </c>
      <c r="C148" s="83" t="e">
        <f t="shared" si="10"/>
        <v>#VALUE!</v>
      </c>
      <c r="D148" s="83" t="e">
        <f t="shared" si="15"/>
        <v>#VALUE!</v>
      </c>
      <c r="E148" s="83" t="e">
        <f t="shared" si="11"/>
        <v>#VALUE!</v>
      </c>
      <c r="F148" s="83" t="e">
        <f t="shared" si="12"/>
        <v>#VALUE!</v>
      </c>
      <c r="G148" s="83" t="e">
        <f t="shared" si="13"/>
        <v>#VALUE!</v>
      </c>
      <c r="H148" s="83" t="e">
        <f>SUM($F$28:$F148)</f>
        <v>#VALUE!</v>
      </c>
      <c r="I148" s="418" t="e">
        <f t="shared" si="9"/>
        <v>#VALUE!</v>
      </c>
    </row>
    <row r="149" spans="1:9">
      <c r="A149" s="82" t="e">
        <f t="shared" si="14"/>
        <v>#VALUE!</v>
      </c>
      <c r="B149" s="79" t="e">
        <f t="shared" si="8"/>
        <v>#VALUE!</v>
      </c>
      <c r="C149" s="83" t="e">
        <f t="shared" si="10"/>
        <v>#VALUE!</v>
      </c>
      <c r="D149" s="83" t="e">
        <f t="shared" si="15"/>
        <v>#VALUE!</v>
      </c>
      <c r="E149" s="83" t="e">
        <f t="shared" si="11"/>
        <v>#VALUE!</v>
      </c>
      <c r="F149" s="83" t="e">
        <f t="shared" si="12"/>
        <v>#VALUE!</v>
      </c>
      <c r="G149" s="83" t="e">
        <f t="shared" si="13"/>
        <v>#VALUE!</v>
      </c>
      <c r="H149" s="83" t="e">
        <f>SUM($F$28:$F149)</f>
        <v>#VALUE!</v>
      </c>
      <c r="I149" s="418" t="e">
        <f t="shared" si="9"/>
        <v>#VALUE!</v>
      </c>
    </row>
    <row r="150" spans="1:9">
      <c r="A150" s="82" t="e">
        <f t="shared" si="14"/>
        <v>#VALUE!</v>
      </c>
      <c r="B150" s="79" t="e">
        <f t="shared" si="8"/>
        <v>#VALUE!</v>
      </c>
      <c r="C150" s="83" t="e">
        <f t="shared" si="10"/>
        <v>#VALUE!</v>
      </c>
      <c r="D150" s="83" t="e">
        <f t="shared" si="15"/>
        <v>#VALUE!</v>
      </c>
      <c r="E150" s="83" t="e">
        <f t="shared" si="11"/>
        <v>#VALUE!</v>
      </c>
      <c r="F150" s="83" t="e">
        <f t="shared" si="12"/>
        <v>#VALUE!</v>
      </c>
      <c r="G150" s="83" t="e">
        <f t="shared" si="13"/>
        <v>#VALUE!</v>
      </c>
      <c r="H150" s="83" t="e">
        <f>SUM($F$28:$F150)</f>
        <v>#VALUE!</v>
      </c>
      <c r="I150" s="418" t="e">
        <f t="shared" si="9"/>
        <v>#VALUE!</v>
      </c>
    </row>
    <row r="151" spans="1:9">
      <c r="A151" s="82" t="e">
        <f t="shared" si="14"/>
        <v>#VALUE!</v>
      </c>
      <c r="B151" s="79" t="e">
        <f t="shared" si="8"/>
        <v>#VALUE!</v>
      </c>
      <c r="C151" s="83" t="e">
        <f t="shared" si="10"/>
        <v>#VALUE!</v>
      </c>
      <c r="D151" s="83" t="e">
        <f t="shared" si="15"/>
        <v>#VALUE!</v>
      </c>
      <c r="E151" s="83" t="e">
        <f t="shared" si="11"/>
        <v>#VALUE!</v>
      </c>
      <c r="F151" s="83" t="e">
        <f t="shared" si="12"/>
        <v>#VALUE!</v>
      </c>
      <c r="G151" s="83" t="e">
        <f t="shared" si="13"/>
        <v>#VALUE!</v>
      </c>
      <c r="H151" s="83" t="e">
        <f>SUM($F$28:$F151)</f>
        <v>#VALUE!</v>
      </c>
      <c r="I151" s="418" t="e">
        <f t="shared" si="9"/>
        <v>#VALUE!</v>
      </c>
    </row>
    <row r="152" spans="1:9">
      <c r="A152" s="82" t="e">
        <f t="shared" si="14"/>
        <v>#VALUE!</v>
      </c>
      <c r="B152" s="79" t="e">
        <f t="shared" si="8"/>
        <v>#VALUE!</v>
      </c>
      <c r="C152" s="83" t="e">
        <f t="shared" si="10"/>
        <v>#VALUE!</v>
      </c>
      <c r="D152" s="83" t="e">
        <f t="shared" si="15"/>
        <v>#VALUE!</v>
      </c>
      <c r="E152" s="83" t="e">
        <f t="shared" si="11"/>
        <v>#VALUE!</v>
      </c>
      <c r="F152" s="83" t="e">
        <f t="shared" si="12"/>
        <v>#VALUE!</v>
      </c>
      <c r="G152" s="83" t="e">
        <f t="shared" si="13"/>
        <v>#VALUE!</v>
      </c>
      <c r="H152" s="83" t="e">
        <f>SUM($F$28:$F152)</f>
        <v>#VALUE!</v>
      </c>
      <c r="I152" s="418" t="e">
        <f t="shared" si="9"/>
        <v>#VALUE!</v>
      </c>
    </row>
    <row r="153" spans="1:9">
      <c r="A153" s="82" t="e">
        <f t="shared" si="14"/>
        <v>#VALUE!</v>
      </c>
      <c r="B153" s="79" t="e">
        <f t="shared" si="8"/>
        <v>#VALUE!</v>
      </c>
      <c r="C153" s="83" t="e">
        <f t="shared" si="10"/>
        <v>#VALUE!</v>
      </c>
      <c r="D153" s="83" t="e">
        <f t="shared" si="15"/>
        <v>#VALUE!</v>
      </c>
      <c r="E153" s="83" t="e">
        <f t="shared" si="11"/>
        <v>#VALUE!</v>
      </c>
      <c r="F153" s="83" t="e">
        <f t="shared" si="12"/>
        <v>#VALUE!</v>
      </c>
      <c r="G153" s="83" t="e">
        <f t="shared" si="13"/>
        <v>#VALUE!</v>
      </c>
      <c r="H153" s="83" t="e">
        <f>SUM($F$28:$F153)</f>
        <v>#VALUE!</v>
      </c>
      <c r="I153" s="418" t="e">
        <f t="shared" si="9"/>
        <v>#VALUE!</v>
      </c>
    </row>
    <row r="154" spans="1:9">
      <c r="A154" s="82" t="e">
        <f t="shared" si="14"/>
        <v>#VALUE!</v>
      </c>
      <c r="B154" s="79" t="e">
        <f t="shared" si="8"/>
        <v>#VALUE!</v>
      </c>
      <c r="C154" s="83" t="e">
        <f t="shared" si="10"/>
        <v>#VALUE!</v>
      </c>
      <c r="D154" s="83" t="e">
        <f t="shared" si="15"/>
        <v>#VALUE!</v>
      </c>
      <c r="E154" s="83" t="e">
        <f t="shared" si="11"/>
        <v>#VALUE!</v>
      </c>
      <c r="F154" s="83" t="e">
        <f t="shared" si="12"/>
        <v>#VALUE!</v>
      </c>
      <c r="G154" s="83" t="e">
        <f t="shared" si="13"/>
        <v>#VALUE!</v>
      </c>
      <c r="H154" s="83" t="e">
        <f>SUM($F$28:$F154)</f>
        <v>#VALUE!</v>
      </c>
      <c r="I154" s="418" t="e">
        <f t="shared" si="9"/>
        <v>#VALUE!</v>
      </c>
    </row>
    <row r="155" spans="1:9">
      <c r="A155" s="82" t="e">
        <f t="shared" si="14"/>
        <v>#VALUE!</v>
      </c>
      <c r="B155" s="79" t="e">
        <f t="shared" si="8"/>
        <v>#VALUE!</v>
      </c>
      <c r="C155" s="83" t="e">
        <f t="shared" si="10"/>
        <v>#VALUE!</v>
      </c>
      <c r="D155" s="83" t="e">
        <f t="shared" si="15"/>
        <v>#VALUE!</v>
      </c>
      <c r="E155" s="83" t="e">
        <f t="shared" si="11"/>
        <v>#VALUE!</v>
      </c>
      <c r="F155" s="83" t="e">
        <f t="shared" si="12"/>
        <v>#VALUE!</v>
      </c>
      <c r="G155" s="83" t="e">
        <f t="shared" si="13"/>
        <v>#VALUE!</v>
      </c>
      <c r="H155" s="83" t="e">
        <f>SUM($F$28:$F155)</f>
        <v>#VALUE!</v>
      </c>
      <c r="I155" s="418" t="e">
        <f t="shared" si="9"/>
        <v>#VALUE!</v>
      </c>
    </row>
    <row r="156" spans="1:9">
      <c r="A156" s="82" t="e">
        <f t="shared" si="14"/>
        <v>#VALUE!</v>
      </c>
      <c r="B156" s="79" t="e">
        <f t="shared" ref="B156:B219" si="16">IF(Nbre_Pmt&lt;&gt;"",DATE(YEAR(Début_Prêt),MONTH(Début_Prêt)+(Nbre_Pmt)*12/Nbre_Pmt_Par_An,DAY(Début_Prêt)),"")</f>
        <v>#VALUE!</v>
      </c>
      <c r="C156" s="83" t="e">
        <f t="shared" si="10"/>
        <v>#VALUE!</v>
      </c>
      <c r="D156" s="83" t="e">
        <f t="shared" si="15"/>
        <v>#VALUE!</v>
      </c>
      <c r="E156" s="83" t="e">
        <f t="shared" si="11"/>
        <v>#VALUE!</v>
      </c>
      <c r="F156" s="83" t="e">
        <f t="shared" si="12"/>
        <v>#VALUE!</v>
      </c>
      <c r="G156" s="83" t="e">
        <f t="shared" si="13"/>
        <v>#VALUE!</v>
      </c>
      <c r="H156" s="83" t="e">
        <f>SUM($F$28:$F156)</f>
        <v>#VALUE!</v>
      </c>
      <c r="I156" s="418" t="e">
        <f t="shared" ref="I156:I219" si="17">IF(Nbre_Pmt&lt;&gt;"",YEAR(B156),"")</f>
        <v>#VALUE!</v>
      </c>
    </row>
    <row r="157" spans="1:9">
      <c r="A157" s="82" t="e">
        <f t="shared" si="14"/>
        <v>#VALUE!</v>
      </c>
      <c r="B157" s="79" t="e">
        <f t="shared" si="16"/>
        <v>#VALUE!</v>
      </c>
      <c r="C157" s="83" t="e">
        <f t="shared" ref="C157:C220" si="18">IF(A156=" "," ",IF(A156+1&gt;$D$11," ",G156))</f>
        <v>#VALUE!</v>
      </c>
      <c r="D157" s="83" t="e">
        <f t="shared" si="15"/>
        <v>#VALUE!</v>
      </c>
      <c r="E157" s="83" t="e">
        <f t="shared" ref="E157:E220" si="19">IF(A156=" "," ",IF(A156+1&gt;$D$11," ",D157-F157))</f>
        <v>#VALUE!</v>
      </c>
      <c r="F157" s="83" t="e">
        <f t="shared" ref="F157:F220" si="20">IF(A156=" "," ",IF(A156+1&gt;$D$11," ",C157*$D$12))</f>
        <v>#VALUE!</v>
      </c>
      <c r="G157" s="83" t="e">
        <f t="shared" ref="G157:G220" si="21">IF(A156=" "," ",IF(A156+1&gt;$D$11," ",C157-E157))</f>
        <v>#VALUE!</v>
      </c>
      <c r="H157" s="83" t="e">
        <f>SUM($F$28:$F157)</f>
        <v>#VALUE!</v>
      </c>
      <c r="I157" s="418" t="e">
        <f t="shared" si="17"/>
        <v>#VALUE!</v>
      </c>
    </row>
    <row r="158" spans="1:9">
      <c r="A158" s="82" t="e">
        <f t="shared" ref="A158:A221" si="22">IF(A157+1&gt;$D$11," ",A157+1)</f>
        <v>#VALUE!</v>
      </c>
      <c r="B158" s="79" t="e">
        <f t="shared" si="16"/>
        <v>#VALUE!</v>
      </c>
      <c r="C158" s="83" t="e">
        <f t="shared" si="18"/>
        <v>#VALUE!</v>
      </c>
      <c r="D158" s="83" t="e">
        <f t="shared" ref="D158:D221" si="23">IF(A157=" "," ",IF(A157+1&gt;$D$11," ",D157))</f>
        <v>#VALUE!</v>
      </c>
      <c r="E158" s="83" t="e">
        <f t="shared" si="19"/>
        <v>#VALUE!</v>
      </c>
      <c r="F158" s="83" t="e">
        <f t="shared" si="20"/>
        <v>#VALUE!</v>
      </c>
      <c r="G158" s="83" t="e">
        <f t="shared" si="21"/>
        <v>#VALUE!</v>
      </c>
      <c r="H158" s="83" t="e">
        <f>SUM($F$28:$F158)</f>
        <v>#VALUE!</v>
      </c>
      <c r="I158" s="418" t="e">
        <f t="shared" si="17"/>
        <v>#VALUE!</v>
      </c>
    </row>
    <row r="159" spans="1:9">
      <c r="A159" s="82" t="e">
        <f t="shared" si="22"/>
        <v>#VALUE!</v>
      </c>
      <c r="B159" s="79" t="e">
        <f t="shared" si="16"/>
        <v>#VALUE!</v>
      </c>
      <c r="C159" s="83" t="e">
        <f t="shared" si="18"/>
        <v>#VALUE!</v>
      </c>
      <c r="D159" s="83" t="e">
        <f t="shared" si="23"/>
        <v>#VALUE!</v>
      </c>
      <c r="E159" s="83" t="e">
        <f t="shared" si="19"/>
        <v>#VALUE!</v>
      </c>
      <c r="F159" s="83" t="e">
        <f t="shared" si="20"/>
        <v>#VALUE!</v>
      </c>
      <c r="G159" s="83" t="e">
        <f t="shared" si="21"/>
        <v>#VALUE!</v>
      </c>
      <c r="H159" s="83" t="e">
        <f>SUM($F$28:$F159)</f>
        <v>#VALUE!</v>
      </c>
      <c r="I159" s="418" t="e">
        <f t="shared" si="17"/>
        <v>#VALUE!</v>
      </c>
    </row>
    <row r="160" spans="1:9">
      <c r="A160" s="82" t="e">
        <f t="shared" si="22"/>
        <v>#VALUE!</v>
      </c>
      <c r="B160" s="79" t="e">
        <f t="shared" si="16"/>
        <v>#VALUE!</v>
      </c>
      <c r="C160" s="83" t="e">
        <f t="shared" si="18"/>
        <v>#VALUE!</v>
      </c>
      <c r="D160" s="83" t="e">
        <f t="shared" si="23"/>
        <v>#VALUE!</v>
      </c>
      <c r="E160" s="83" t="e">
        <f t="shared" si="19"/>
        <v>#VALUE!</v>
      </c>
      <c r="F160" s="83" t="e">
        <f t="shared" si="20"/>
        <v>#VALUE!</v>
      </c>
      <c r="G160" s="83" t="e">
        <f t="shared" si="21"/>
        <v>#VALUE!</v>
      </c>
      <c r="H160" s="83" t="e">
        <f>SUM($F$28:$F160)</f>
        <v>#VALUE!</v>
      </c>
      <c r="I160" s="418" t="e">
        <f t="shared" si="17"/>
        <v>#VALUE!</v>
      </c>
    </row>
    <row r="161" spans="1:9">
      <c r="A161" s="82" t="e">
        <f t="shared" si="22"/>
        <v>#VALUE!</v>
      </c>
      <c r="B161" s="79" t="e">
        <f t="shared" si="16"/>
        <v>#VALUE!</v>
      </c>
      <c r="C161" s="83" t="e">
        <f t="shared" si="18"/>
        <v>#VALUE!</v>
      </c>
      <c r="D161" s="83" t="e">
        <f t="shared" si="23"/>
        <v>#VALUE!</v>
      </c>
      <c r="E161" s="83" t="e">
        <f t="shared" si="19"/>
        <v>#VALUE!</v>
      </c>
      <c r="F161" s="83" t="e">
        <f t="shared" si="20"/>
        <v>#VALUE!</v>
      </c>
      <c r="G161" s="83" t="e">
        <f t="shared" si="21"/>
        <v>#VALUE!</v>
      </c>
      <c r="H161" s="83" t="e">
        <f>SUM($F$28:$F161)</f>
        <v>#VALUE!</v>
      </c>
      <c r="I161" s="418" t="e">
        <f t="shared" si="17"/>
        <v>#VALUE!</v>
      </c>
    </row>
    <row r="162" spans="1:9">
      <c r="A162" s="82" t="e">
        <f t="shared" si="22"/>
        <v>#VALUE!</v>
      </c>
      <c r="B162" s="79" t="e">
        <f t="shared" si="16"/>
        <v>#VALUE!</v>
      </c>
      <c r="C162" s="83" t="e">
        <f t="shared" si="18"/>
        <v>#VALUE!</v>
      </c>
      <c r="D162" s="83" t="e">
        <f t="shared" si="23"/>
        <v>#VALUE!</v>
      </c>
      <c r="E162" s="83" t="e">
        <f t="shared" si="19"/>
        <v>#VALUE!</v>
      </c>
      <c r="F162" s="83" t="e">
        <f t="shared" si="20"/>
        <v>#VALUE!</v>
      </c>
      <c r="G162" s="83" t="e">
        <f t="shared" si="21"/>
        <v>#VALUE!</v>
      </c>
      <c r="H162" s="83" t="e">
        <f>SUM($F$28:$F162)</f>
        <v>#VALUE!</v>
      </c>
      <c r="I162" s="418" t="e">
        <f t="shared" si="17"/>
        <v>#VALUE!</v>
      </c>
    </row>
    <row r="163" spans="1:9">
      <c r="A163" s="82" t="e">
        <f t="shared" si="22"/>
        <v>#VALUE!</v>
      </c>
      <c r="B163" s="79" t="e">
        <f t="shared" si="16"/>
        <v>#VALUE!</v>
      </c>
      <c r="C163" s="83" t="e">
        <f t="shared" si="18"/>
        <v>#VALUE!</v>
      </c>
      <c r="D163" s="83" t="e">
        <f t="shared" si="23"/>
        <v>#VALUE!</v>
      </c>
      <c r="E163" s="83" t="e">
        <f t="shared" si="19"/>
        <v>#VALUE!</v>
      </c>
      <c r="F163" s="83" t="e">
        <f t="shared" si="20"/>
        <v>#VALUE!</v>
      </c>
      <c r="G163" s="83" t="e">
        <f t="shared" si="21"/>
        <v>#VALUE!</v>
      </c>
      <c r="H163" s="83" t="e">
        <f>SUM($F$28:$F163)</f>
        <v>#VALUE!</v>
      </c>
      <c r="I163" s="418" t="e">
        <f t="shared" si="17"/>
        <v>#VALUE!</v>
      </c>
    </row>
    <row r="164" spans="1:9">
      <c r="A164" s="82" t="e">
        <f t="shared" si="22"/>
        <v>#VALUE!</v>
      </c>
      <c r="B164" s="79" t="e">
        <f t="shared" si="16"/>
        <v>#VALUE!</v>
      </c>
      <c r="C164" s="83" t="e">
        <f t="shared" si="18"/>
        <v>#VALUE!</v>
      </c>
      <c r="D164" s="83" t="e">
        <f t="shared" si="23"/>
        <v>#VALUE!</v>
      </c>
      <c r="E164" s="83" t="e">
        <f t="shared" si="19"/>
        <v>#VALUE!</v>
      </c>
      <c r="F164" s="83" t="e">
        <f t="shared" si="20"/>
        <v>#VALUE!</v>
      </c>
      <c r="G164" s="83" t="e">
        <f t="shared" si="21"/>
        <v>#VALUE!</v>
      </c>
      <c r="H164" s="83" t="e">
        <f>SUM($F$28:$F164)</f>
        <v>#VALUE!</v>
      </c>
      <c r="I164" s="418" t="e">
        <f t="shared" si="17"/>
        <v>#VALUE!</v>
      </c>
    </row>
    <row r="165" spans="1:9">
      <c r="A165" s="82" t="e">
        <f t="shared" si="22"/>
        <v>#VALUE!</v>
      </c>
      <c r="B165" s="79" t="e">
        <f t="shared" si="16"/>
        <v>#VALUE!</v>
      </c>
      <c r="C165" s="83" t="e">
        <f t="shared" si="18"/>
        <v>#VALUE!</v>
      </c>
      <c r="D165" s="83" t="e">
        <f t="shared" si="23"/>
        <v>#VALUE!</v>
      </c>
      <c r="E165" s="83" t="e">
        <f t="shared" si="19"/>
        <v>#VALUE!</v>
      </c>
      <c r="F165" s="83" t="e">
        <f t="shared" si="20"/>
        <v>#VALUE!</v>
      </c>
      <c r="G165" s="83" t="e">
        <f t="shared" si="21"/>
        <v>#VALUE!</v>
      </c>
      <c r="H165" s="83" t="e">
        <f>SUM($F$28:$F165)</f>
        <v>#VALUE!</v>
      </c>
      <c r="I165" s="418" t="e">
        <f t="shared" si="17"/>
        <v>#VALUE!</v>
      </c>
    </row>
    <row r="166" spans="1:9">
      <c r="A166" s="82" t="e">
        <f t="shared" si="22"/>
        <v>#VALUE!</v>
      </c>
      <c r="B166" s="79" t="e">
        <f t="shared" si="16"/>
        <v>#VALUE!</v>
      </c>
      <c r="C166" s="83" t="e">
        <f t="shared" si="18"/>
        <v>#VALUE!</v>
      </c>
      <c r="D166" s="83" t="e">
        <f t="shared" si="23"/>
        <v>#VALUE!</v>
      </c>
      <c r="E166" s="83" t="e">
        <f t="shared" si="19"/>
        <v>#VALUE!</v>
      </c>
      <c r="F166" s="83" t="e">
        <f t="shared" si="20"/>
        <v>#VALUE!</v>
      </c>
      <c r="G166" s="83" t="e">
        <f t="shared" si="21"/>
        <v>#VALUE!</v>
      </c>
      <c r="H166" s="83" t="e">
        <f>SUM($F$28:$F166)</f>
        <v>#VALUE!</v>
      </c>
      <c r="I166" s="418" t="e">
        <f t="shared" si="17"/>
        <v>#VALUE!</v>
      </c>
    </row>
    <row r="167" spans="1:9">
      <c r="A167" s="82" t="e">
        <f t="shared" si="22"/>
        <v>#VALUE!</v>
      </c>
      <c r="B167" s="79" t="e">
        <f t="shared" si="16"/>
        <v>#VALUE!</v>
      </c>
      <c r="C167" s="83" t="e">
        <f t="shared" si="18"/>
        <v>#VALUE!</v>
      </c>
      <c r="D167" s="83" t="e">
        <f t="shared" si="23"/>
        <v>#VALUE!</v>
      </c>
      <c r="E167" s="83" t="e">
        <f t="shared" si="19"/>
        <v>#VALUE!</v>
      </c>
      <c r="F167" s="83" t="e">
        <f t="shared" si="20"/>
        <v>#VALUE!</v>
      </c>
      <c r="G167" s="83" t="e">
        <f t="shared" si="21"/>
        <v>#VALUE!</v>
      </c>
      <c r="H167" s="83" t="e">
        <f>SUM($F$28:$F167)</f>
        <v>#VALUE!</v>
      </c>
      <c r="I167" s="418" t="e">
        <f t="shared" si="17"/>
        <v>#VALUE!</v>
      </c>
    </row>
    <row r="168" spans="1:9">
      <c r="A168" s="82" t="e">
        <f t="shared" si="22"/>
        <v>#VALUE!</v>
      </c>
      <c r="B168" s="79" t="e">
        <f t="shared" si="16"/>
        <v>#VALUE!</v>
      </c>
      <c r="C168" s="83" t="e">
        <f t="shared" si="18"/>
        <v>#VALUE!</v>
      </c>
      <c r="D168" s="83" t="e">
        <f t="shared" si="23"/>
        <v>#VALUE!</v>
      </c>
      <c r="E168" s="83" t="e">
        <f t="shared" si="19"/>
        <v>#VALUE!</v>
      </c>
      <c r="F168" s="83" t="e">
        <f t="shared" si="20"/>
        <v>#VALUE!</v>
      </c>
      <c r="G168" s="83" t="e">
        <f t="shared" si="21"/>
        <v>#VALUE!</v>
      </c>
      <c r="H168" s="83" t="e">
        <f>SUM($F$28:$F168)</f>
        <v>#VALUE!</v>
      </c>
      <c r="I168" s="418" t="e">
        <f t="shared" si="17"/>
        <v>#VALUE!</v>
      </c>
    </row>
    <row r="169" spans="1:9">
      <c r="A169" s="82" t="e">
        <f t="shared" si="22"/>
        <v>#VALUE!</v>
      </c>
      <c r="B169" s="79" t="e">
        <f t="shared" si="16"/>
        <v>#VALUE!</v>
      </c>
      <c r="C169" s="83" t="e">
        <f t="shared" si="18"/>
        <v>#VALUE!</v>
      </c>
      <c r="D169" s="83" t="e">
        <f t="shared" si="23"/>
        <v>#VALUE!</v>
      </c>
      <c r="E169" s="83" t="e">
        <f t="shared" si="19"/>
        <v>#VALUE!</v>
      </c>
      <c r="F169" s="83" t="e">
        <f t="shared" si="20"/>
        <v>#VALUE!</v>
      </c>
      <c r="G169" s="83" t="e">
        <f t="shared" si="21"/>
        <v>#VALUE!</v>
      </c>
      <c r="H169" s="83" t="e">
        <f>SUM($F$28:$F169)</f>
        <v>#VALUE!</v>
      </c>
      <c r="I169" s="418" t="e">
        <f t="shared" si="17"/>
        <v>#VALUE!</v>
      </c>
    </row>
    <row r="170" spans="1:9">
      <c r="A170" s="82" t="e">
        <f t="shared" si="22"/>
        <v>#VALUE!</v>
      </c>
      <c r="B170" s="79" t="e">
        <f t="shared" si="16"/>
        <v>#VALUE!</v>
      </c>
      <c r="C170" s="83" t="e">
        <f t="shared" si="18"/>
        <v>#VALUE!</v>
      </c>
      <c r="D170" s="83" t="e">
        <f t="shared" si="23"/>
        <v>#VALUE!</v>
      </c>
      <c r="E170" s="83" t="e">
        <f t="shared" si="19"/>
        <v>#VALUE!</v>
      </c>
      <c r="F170" s="83" t="e">
        <f t="shared" si="20"/>
        <v>#VALUE!</v>
      </c>
      <c r="G170" s="83" t="e">
        <f t="shared" si="21"/>
        <v>#VALUE!</v>
      </c>
      <c r="H170" s="83" t="e">
        <f>SUM($F$28:$F170)</f>
        <v>#VALUE!</v>
      </c>
      <c r="I170" s="418" t="e">
        <f t="shared" si="17"/>
        <v>#VALUE!</v>
      </c>
    </row>
    <row r="171" spans="1:9">
      <c r="A171" s="82" t="e">
        <f t="shared" si="22"/>
        <v>#VALUE!</v>
      </c>
      <c r="B171" s="79" t="e">
        <f t="shared" si="16"/>
        <v>#VALUE!</v>
      </c>
      <c r="C171" s="83" t="e">
        <f t="shared" si="18"/>
        <v>#VALUE!</v>
      </c>
      <c r="D171" s="83" t="e">
        <f t="shared" si="23"/>
        <v>#VALUE!</v>
      </c>
      <c r="E171" s="83" t="e">
        <f t="shared" si="19"/>
        <v>#VALUE!</v>
      </c>
      <c r="F171" s="83" t="e">
        <f t="shared" si="20"/>
        <v>#VALUE!</v>
      </c>
      <c r="G171" s="83" t="e">
        <f t="shared" si="21"/>
        <v>#VALUE!</v>
      </c>
      <c r="H171" s="83" t="e">
        <f>SUM($F$28:$F171)</f>
        <v>#VALUE!</v>
      </c>
      <c r="I171" s="418" t="e">
        <f t="shared" si="17"/>
        <v>#VALUE!</v>
      </c>
    </row>
    <row r="172" spans="1:9">
      <c r="A172" s="82" t="e">
        <f t="shared" si="22"/>
        <v>#VALUE!</v>
      </c>
      <c r="B172" s="79" t="e">
        <f t="shared" si="16"/>
        <v>#VALUE!</v>
      </c>
      <c r="C172" s="83" t="e">
        <f t="shared" si="18"/>
        <v>#VALUE!</v>
      </c>
      <c r="D172" s="83" t="e">
        <f t="shared" si="23"/>
        <v>#VALUE!</v>
      </c>
      <c r="E172" s="83" t="e">
        <f t="shared" si="19"/>
        <v>#VALUE!</v>
      </c>
      <c r="F172" s="83" t="e">
        <f t="shared" si="20"/>
        <v>#VALUE!</v>
      </c>
      <c r="G172" s="83" t="e">
        <f t="shared" si="21"/>
        <v>#VALUE!</v>
      </c>
      <c r="H172" s="83" t="e">
        <f>SUM($F$28:$F172)</f>
        <v>#VALUE!</v>
      </c>
      <c r="I172" s="418" t="e">
        <f t="shared" si="17"/>
        <v>#VALUE!</v>
      </c>
    </row>
    <row r="173" spans="1:9">
      <c r="A173" s="82" t="e">
        <f t="shared" si="22"/>
        <v>#VALUE!</v>
      </c>
      <c r="B173" s="79" t="e">
        <f t="shared" si="16"/>
        <v>#VALUE!</v>
      </c>
      <c r="C173" s="83" t="e">
        <f t="shared" si="18"/>
        <v>#VALUE!</v>
      </c>
      <c r="D173" s="83" t="e">
        <f t="shared" si="23"/>
        <v>#VALUE!</v>
      </c>
      <c r="E173" s="83" t="e">
        <f t="shared" si="19"/>
        <v>#VALUE!</v>
      </c>
      <c r="F173" s="83" t="e">
        <f t="shared" si="20"/>
        <v>#VALUE!</v>
      </c>
      <c r="G173" s="83" t="e">
        <f t="shared" si="21"/>
        <v>#VALUE!</v>
      </c>
      <c r="H173" s="83" t="e">
        <f>SUM($F$28:$F173)</f>
        <v>#VALUE!</v>
      </c>
      <c r="I173" s="418" t="e">
        <f t="shared" si="17"/>
        <v>#VALUE!</v>
      </c>
    </row>
    <row r="174" spans="1:9">
      <c r="A174" s="82" t="e">
        <f t="shared" si="22"/>
        <v>#VALUE!</v>
      </c>
      <c r="B174" s="79" t="e">
        <f t="shared" si="16"/>
        <v>#VALUE!</v>
      </c>
      <c r="C174" s="83" t="e">
        <f t="shared" si="18"/>
        <v>#VALUE!</v>
      </c>
      <c r="D174" s="83" t="e">
        <f t="shared" si="23"/>
        <v>#VALUE!</v>
      </c>
      <c r="E174" s="83" t="e">
        <f t="shared" si="19"/>
        <v>#VALUE!</v>
      </c>
      <c r="F174" s="83" t="e">
        <f t="shared" si="20"/>
        <v>#VALUE!</v>
      </c>
      <c r="G174" s="83" t="e">
        <f t="shared" si="21"/>
        <v>#VALUE!</v>
      </c>
      <c r="H174" s="83" t="e">
        <f>SUM($F$28:$F174)</f>
        <v>#VALUE!</v>
      </c>
      <c r="I174" s="418" t="e">
        <f t="shared" si="17"/>
        <v>#VALUE!</v>
      </c>
    </row>
    <row r="175" spans="1:9">
      <c r="A175" s="82" t="e">
        <f t="shared" si="22"/>
        <v>#VALUE!</v>
      </c>
      <c r="B175" s="79" t="e">
        <f t="shared" si="16"/>
        <v>#VALUE!</v>
      </c>
      <c r="C175" s="83" t="e">
        <f t="shared" si="18"/>
        <v>#VALUE!</v>
      </c>
      <c r="D175" s="83" t="e">
        <f t="shared" si="23"/>
        <v>#VALUE!</v>
      </c>
      <c r="E175" s="83" t="e">
        <f t="shared" si="19"/>
        <v>#VALUE!</v>
      </c>
      <c r="F175" s="83" t="e">
        <f t="shared" si="20"/>
        <v>#VALUE!</v>
      </c>
      <c r="G175" s="83" t="e">
        <f t="shared" si="21"/>
        <v>#VALUE!</v>
      </c>
      <c r="H175" s="83" t="e">
        <f>SUM($F$28:$F175)</f>
        <v>#VALUE!</v>
      </c>
      <c r="I175" s="418" t="e">
        <f t="shared" si="17"/>
        <v>#VALUE!</v>
      </c>
    </row>
    <row r="176" spans="1:9">
      <c r="A176" s="82" t="e">
        <f t="shared" si="22"/>
        <v>#VALUE!</v>
      </c>
      <c r="B176" s="79" t="e">
        <f t="shared" si="16"/>
        <v>#VALUE!</v>
      </c>
      <c r="C176" s="83" t="e">
        <f t="shared" si="18"/>
        <v>#VALUE!</v>
      </c>
      <c r="D176" s="83" t="e">
        <f t="shared" si="23"/>
        <v>#VALUE!</v>
      </c>
      <c r="E176" s="83" t="e">
        <f t="shared" si="19"/>
        <v>#VALUE!</v>
      </c>
      <c r="F176" s="83" t="e">
        <f t="shared" si="20"/>
        <v>#VALUE!</v>
      </c>
      <c r="G176" s="83" t="e">
        <f t="shared" si="21"/>
        <v>#VALUE!</v>
      </c>
      <c r="H176" s="83" t="e">
        <f>SUM($F$28:$F176)</f>
        <v>#VALUE!</v>
      </c>
      <c r="I176" s="418" t="e">
        <f t="shared" si="17"/>
        <v>#VALUE!</v>
      </c>
    </row>
    <row r="177" spans="1:9">
      <c r="A177" s="82" t="e">
        <f t="shared" si="22"/>
        <v>#VALUE!</v>
      </c>
      <c r="B177" s="79" t="e">
        <f t="shared" si="16"/>
        <v>#VALUE!</v>
      </c>
      <c r="C177" s="83" t="e">
        <f t="shared" si="18"/>
        <v>#VALUE!</v>
      </c>
      <c r="D177" s="83" t="e">
        <f t="shared" si="23"/>
        <v>#VALUE!</v>
      </c>
      <c r="E177" s="83" t="e">
        <f t="shared" si="19"/>
        <v>#VALUE!</v>
      </c>
      <c r="F177" s="83" t="e">
        <f t="shared" si="20"/>
        <v>#VALUE!</v>
      </c>
      <c r="G177" s="83" t="e">
        <f t="shared" si="21"/>
        <v>#VALUE!</v>
      </c>
      <c r="H177" s="83" t="e">
        <f>SUM($F$28:$F177)</f>
        <v>#VALUE!</v>
      </c>
      <c r="I177" s="418" t="e">
        <f t="shared" si="17"/>
        <v>#VALUE!</v>
      </c>
    </row>
    <row r="178" spans="1:9">
      <c r="A178" s="82" t="e">
        <f t="shared" si="22"/>
        <v>#VALUE!</v>
      </c>
      <c r="B178" s="79" t="e">
        <f t="shared" si="16"/>
        <v>#VALUE!</v>
      </c>
      <c r="C178" s="83" t="e">
        <f t="shared" si="18"/>
        <v>#VALUE!</v>
      </c>
      <c r="D178" s="83" t="e">
        <f t="shared" si="23"/>
        <v>#VALUE!</v>
      </c>
      <c r="E178" s="83" t="e">
        <f t="shared" si="19"/>
        <v>#VALUE!</v>
      </c>
      <c r="F178" s="83" t="e">
        <f t="shared" si="20"/>
        <v>#VALUE!</v>
      </c>
      <c r="G178" s="83" t="e">
        <f t="shared" si="21"/>
        <v>#VALUE!</v>
      </c>
      <c r="H178" s="83" t="e">
        <f>SUM($F$28:$F178)</f>
        <v>#VALUE!</v>
      </c>
      <c r="I178" s="418" t="e">
        <f t="shared" si="17"/>
        <v>#VALUE!</v>
      </c>
    </row>
    <row r="179" spans="1:9">
      <c r="A179" s="82" t="e">
        <f t="shared" si="22"/>
        <v>#VALUE!</v>
      </c>
      <c r="B179" s="79" t="e">
        <f t="shared" si="16"/>
        <v>#VALUE!</v>
      </c>
      <c r="C179" s="83" t="e">
        <f t="shared" si="18"/>
        <v>#VALUE!</v>
      </c>
      <c r="D179" s="83" t="e">
        <f t="shared" si="23"/>
        <v>#VALUE!</v>
      </c>
      <c r="E179" s="83" t="e">
        <f t="shared" si="19"/>
        <v>#VALUE!</v>
      </c>
      <c r="F179" s="83" t="e">
        <f t="shared" si="20"/>
        <v>#VALUE!</v>
      </c>
      <c r="G179" s="83" t="e">
        <f t="shared" si="21"/>
        <v>#VALUE!</v>
      </c>
      <c r="H179" s="83" t="e">
        <f>SUM($F$28:$F179)</f>
        <v>#VALUE!</v>
      </c>
      <c r="I179" s="418" t="e">
        <f t="shared" si="17"/>
        <v>#VALUE!</v>
      </c>
    </row>
    <row r="180" spans="1:9">
      <c r="A180" s="82" t="e">
        <f t="shared" si="22"/>
        <v>#VALUE!</v>
      </c>
      <c r="B180" s="79" t="e">
        <f t="shared" si="16"/>
        <v>#VALUE!</v>
      </c>
      <c r="C180" s="83" t="e">
        <f t="shared" si="18"/>
        <v>#VALUE!</v>
      </c>
      <c r="D180" s="83" t="e">
        <f t="shared" si="23"/>
        <v>#VALUE!</v>
      </c>
      <c r="E180" s="83" t="e">
        <f t="shared" si="19"/>
        <v>#VALUE!</v>
      </c>
      <c r="F180" s="83" t="e">
        <f t="shared" si="20"/>
        <v>#VALUE!</v>
      </c>
      <c r="G180" s="83" t="e">
        <f t="shared" si="21"/>
        <v>#VALUE!</v>
      </c>
      <c r="H180" s="83" t="e">
        <f>SUM($F$28:$F180)</f>
        <v>#VALUE!</v>
      </c>
      <c r="I180" s="418" t="e">
        <f t="shared" si="17"/>
        <v>#VALUE!</v>
      </c>
    </row>
    <row r="181" spans="1:9">
      <c r="A181" s="82" t="e">
        <f t="shared" si="22"/>
        <v>#VALUE!</v>
      </c>
      <c r="B181" s="79" t="e">
        <f t="shared" si="16"/>
        <v>#VALUE!</v>
      </c>
      <c r="C181" s="83" t="e">
        <f t="shared" si="18"/>
        <v>#VALUE!</v>
      </c>
      <c r="D181" s="83" t="e">
        <f t="shared" si="23"/>
        <v>#VALUE!</v>
      </c>
      <c r="E181" s="83" t="e">
        <f t="shared" si="19"/>
        <v>#VALUE!</v>
      </c>
      <c r="F181" s="83" t="e">
        <f t="shared" si="20"/>
        <v>#VALUE!</v>
      </c>
      <c r="G181" s="83" t="e">
        <f t="shared" si="21"/>
        <v>#VALUE!</v>
      </c>
      <c r="H181" s="83" t="e">
        <f>SUM($F$28:$F181)</f>
        <v>#VALUE!</v>
      </c>
      <c r="I181" s="418" t="e">
        <f t="shared" si="17"/>
        <v>#VALUE!</v>
      </c>
    </row>
    <row r="182" spans="1:9">
      <c r="A182" s="82" t="e">
        <f t="shared" si="22"/>
        <v>#VALUE!</v>
      </c>
      <c r="B182" s="79" t="e">
        <f t="shared" si="16"/>
        <v>#VALUE!</v>
      </c>
      <c r="C182" s="83" t="e">
        <f t="shared" si="18"/>
        <v>#VALUE!</v>
      </c>
      <c r="D182" s="83" t="e">
        <f t="shared" si="23"/>
        <v>#VALUE!</v>
      </c>
      <c r="E182" s="83" t="e">
        <f t="shared" si="19"/>
        <v>#VALUE!</v>
      </c>
      <c r="F182" s="83" t="e">
        <f t="shared" si="20"/>
        <v>#VALUE!</v>
      </c>
      <c r="G182" s="83" t="e">
        <f t="shared" si="21"/>
        <v>#VALUE!</v>
      </c>
      <c r="H182" s="83" t="e">
        <f>SUM($F$28:$F182)</f>
        <v>#VALUE!</v>
      </c>
      <c r="I182" s="418" t="e">
        <f t="shared" si="17"/>
        <v>#VALUE!</v>
      </c>
    </row>
    <row r="183" spans="1:9">
      <c r="A183" s="82" t="e">
        <f t="shared" si="22"/>
        <v>#VALUE!</v>
      </c>
      <c r="B183" s="79" t="e">
        <f t="shared" si="16"/>
        <v>#VALUE!</v>
      </c>
      <c r="C183" s="83" t="e">
        <f t="shared" si="18"/>
        <v>#VALUE!</v>
      </c>
      <c r="D183" s="83" t="e">
        <f t="shared" si="23"/>
        <v>#VALUE!</v>
      </c>
      <c r="E183" s="83" t="e">
        <f t="shared" si="19"/>
        <v>#VALUE!</v>
      </c>
      <c r="F183" s="83" t="e">
        <f t="shared" si="20"/>
        <v>#VALUE!</v>
      </c>
      <c r="G183" s="83" t="e">
        <f t="shared" si="21"/>
        <v>#VALUE!</v>
      </c>
      <c r="H183" s="83" t="e">
        <f>SUM($F$28:$F183)</f>
        <v>#VALUE!</v>
      </c>
      <c r="I183" s="418" t="e">
        <f t="shared" si="17"/>
        <v>#VALUE!</v>
      </c>
    </row>
    <row r="184" spans="1:9">
      <c r="A184" s="82" t="e">
        <f t="shared" si="22"/>
        <v>#VALUE!</v>
      </c>
      <c r="B184" s="79" t="e">
        <f t="shared" si="16"/>
        <v>#VALUE!</v>
      </c>
      <c r="C184" s="83" t="e">
        <f t="shared" si="18"/>
        <v>#VALUE!</v>
      </c>
      <c r="D184" s="83" t="e">
        <f t="shared" si="23"/>
        <v>#VALUE!</v>
      </c>
      <c r="E184" s="83" t="e">
        <f t="shared" si="19"/>
        <v>#VALUE!</v>
      </c>
      <c r="F184" s="83" t="e">
        <f t="shared" si="20"/>
        <v>#VALUE!</v>
      </c>
      <c r="G184" s="83" t="e">
        <f t="shared" si="21"/>
        <v>#VALUE!</v>
      </c>
      <c r="H184" s="83" t="e">
        <f>SUM($F$28:$F184)</f>
        <v>#VALUE!</v>
      </c>
      <c r="I184" s="418" t="e">
        <f t="shared" si="17"/>
        <v>#VALUE!</v>
      </c>
    </row>
    <row r="185" spans="1:9">
      <c r="A185" s="82" t="e">
        <f t="shared" si="22"/>
        <v>#VALUE!</v>
      </c>
      <c r="B185" s="79" t="e">
        <f t="shared" si="16"/>
        <v>#VALUE!</v>
      </c>
      <c r="C185" s="83" t="e">
        <f t="shared" si="18"/>
        <v>#VALUE!</v>
      </c>
      <c r="D185" s="83" t="e">
        <f t="shared" si="23"/>
        <v>#VALUE!</v>
      </c>
      <c r="E185" s="83" t="e">
        <f t="shared" si="19"/>
        <v>#VALUE!</v>
      </c>
      <c r="F185" s="83" t="e">
        <f t="shared" si="20"/>
        <v>#VALUE!</v>
      </c>
      <c r="G185" s="83" t="e">
        <f t="shared" si="21"/>
        <v>#VALUE!</v>
      </c>
      <c r="H185" s="83" t="e">
        <f>SUM($F$28:$F185)</f>
        <v>#VALUE!</v>
      </c>
      <c r="I185" s="418" t="e">
        <f t="shared" si="17"/>
        <v>#VALUE!</v>
      </c>
    </row>
    <row r="186" spans="1:9">
      <c r="A186" s="82" t="e">
        <f t="shared" si="22"/>
        <v>#VALUE!</v>
      </c>
      <c r="B186" s="79" t="e">
        <f t="shared" si="16"/>
        <v>#VALUE!</v>
      </c>
      <c r="C186" s="83" t="e">
        <f t="shared" si="18"/>
        <v>#VALUE!</v>
      </c>
      <c r="D186" s="83" t="e">
        <f t="shared" si="23"/>
        <v>#VALUE!</v>
      </c>
      <c r="E186" s="83" t="e">
        <f t="shared" si="19"/>
        <v>#VALUE!</v>
      </c>
      <c r="F186" s="83" t="e">
        <f t="shared" si="20"/>
        <v>#VALUE!</v>
      </c>
      <c r="G186" s="83" t="e">
        <f t="shared" si="21"/>
        <v>#VALUE!</v>
      </c>
      <c r="H186" s="83" t="e">
        <f>SUM($F$28:$F186)</f>
        <v>#VALUE!</v>
      </c>
      <c r="I186" s="418" t="e">
        <f t="shared" si="17"/>
        <v>#VALUE!</v>
      </c>
    </row>
    <row r="187" spans="1:9">
      <c r="A187" s="82" t="e">
        <f t="shared" si="22"/>
        <v>#VALUE!</v>
      </c>
      <c r="B187" s="79" t="e">
        <f t="shared" si="16"/>
        <v>#VALUE!</v>
      </c>
      <c r="C187" s="83" t="e">
        <f t="shared" si="18"/>
        <v>#VALUE!</v>
      </c>
      <c r="D187" s="83" t="e">
        <f t="shared" si="23"/>
        <v>#VALUE!</v>
      </c>
      <c r="E187" s="83" t="e">
        <f t="shared" si="19"/>
        <v>#VALUE!</v>
      </c>
      <c r="F187" s="83" t="e">
        <f t="shared" si="20"/>
        <v>#VALUE!</v>
      </c>
      <c r="G187" s="83" t="e">
        <f t="shared" si="21"/>
        <v>#VALUE!</v>
      </c>
      <c r="H187" s="83" t="e">
        <f>SUM($F$28:$F187)</f>
        <v>#VALUE!</v>
      </c>
      <c r="I187" s="418" t="e">
        <f t="shared" si="17"/>
        <v>#VALUE!</v>
      </c>
    </row>
    <row r="188" spans="1:9">
      <c r="A188" s="82" t="e">
        <f t="shared" si="22"/>
        <v>#VALUE!</v>
      </c>
      <c r="B188" s="79" t="e">
        <f t="shared" si="16"/>
        <v>#VALUE!</v>
      </c>
      <c r="C188" s="83" t="e">
        <f t="shared" si="18"/>
        <v>#VALUE!</v>
      </c>
      <c r="D188" s="83" t="e">
        <f t="shared" si="23"/>
        <v>#VALUE!</v>
      </c>
      <c r="E188" s="83" t="e">
        <f t="shared" si="19"/>
        <v>#VALUE!</v>
      </c>
      <c r="F188" s="83" t="e">
        <f t="shared" si="20"/>
        <v>#VALUE!</v>
      </c>
      <c r="G188" s="83" t="e">
        <f t="shared" si="21"/>
        <v>#VALUE!</v>
      </c>
      <c r="H188" s="83" t="e">
        <f>SUM($F$28:$F188)</f>
        <v>#VALUE!</v>
      </c>
      <c r="I188" s="418" t="e">
        <f t="shared" si="17"/>
        <v>#VALUE!</v>
      </c>
    </row>
    <row r="189" spans="1:9">
      <c r="A189" s="82" t="e">
        <f t="shared" si="22"/>
        <v>#VALUE!</v>
      </c>
      <c r="B189" s="79" t="e">
        <f t="shared" si="16"/>
        <v>#VALUE!</v>
      </c>
      <c r="C189" s="83" t="e">
        <f t="shared" si="18"/>
        <v>#VALUE!</v>
      </c>
      <c r="D189" s="83" t="e">
        <f t="shared" si="23"/>
        <v>#VALUE!</v>
      </c>
      <c r="E189" s="83" t="e">
        <f t="shared" si="19"/>
        <v>#VALUE!</v>
      </c>
      <c r="F189" s="83" t="e">
        <f t="shared" si="20"/>
        <v>#VALUE!</v>
      </c>
      <c r="G189" s="83" t="e">
        <f t="shared" si="21"/>
        <v>#VALUE!</v>
      </c>
      <c r="H189" s="83" t="e">
        <f>SUM($F$28:$F189)</f>
        <v>#VALUE!</v>
      </c>
      <c r="I189" s="418" t="e">
        <f t="shared" si="17"/>
        <v>#VALUE!</v>
      </c>
    </row>
    <row r="190" spans="1:9">
      <c r="A190" s="82" t="e">
        <f t="shared" si="22"/>
        <v>#VALUE!</v>
      </c>
      <c r="B190" s="79" t="e">
        <f t="shared" si="16"/>
        <v>#VALUE!</v>
      </c>
      <c r="C190" s="83" t="e">
        <f t="shared" si="18"/>
        <v>#VALUE!</v>
      </c>
      <c r="D190" s="83" t="e">
        <f t="shared" si="23"/>
        <v>#VALUE!</v>
      </c>
      <c r="E190" s="83" t="e">
        <f t="shared" si="19"/>
        <v>#VALUE!</v>
      </c>
      <c r="F190" s="83" t="e">
        <f t="shared" si="20"/>
        <v>#VALUE!</v>
      </c>
      <c r="G190" s="83" t="e">
        <f t="shared" si="21"/>
        <v>#VALUE!</v>
      </c>
      <c r="H190" s="83" t="e">
        <f>SUM($F$28:$F190)</f>
        <v>#VALUE!</v>
      </c>
      <c r="I190" s="418" t="e">
        <f t="shared" si="17"/>
        <v>#VALUE!</v>
      </c>
    </row>
    <row r="191" spans="1:9">
      <c r="A191" s="82" t="e">
        <f t="shared" si="22"/>
        <v>#VALUE!</v>
      </c>
      <c r="B191" s="79" t="e">
        <f t="shared" si="16"/>
        <v>#VALUE!</v>
      </c>
      <c r="C191" s="83" t="e">
        <f t="shared" si="18"/>
        <v>#VALUE!</v>
      </c>
      <c r="D191" s="83" t="e">
        <f t="shared" si="23"/>
        <v>#VALUE!</v>
      </c>
      <c r="E191" s="83" t="e">
        <f t="shared" si="19"/>
        <v>#VALUE!</v>
      </c>
      <c r="F191" s="83" t="e">
        <f t="shared" si="20"/>
        <v>#VALUE!</v>
      </c>
      <c r="G191" s="83" t="e">
        <f t="shared" si="21"/>
        <v>#VALUE!</v>
      </c>
      <c r="H191" s="83" t="e">
        <f>SUM($F$28:$F191)</f>
        <v>#VALUE!</v>
      </c>
      <c r="I191" s="418" t="e">
        <f t="shared" si="17"/>
        <v>#VALUE!</v>
      </c>
    </row>
    <row r="192" spans="1:9">
      <c r="A192" s="82" t="e">
        <f t="shared" si="22"/>
        <v>#VALUE!</v>
      </c>
      <c r="B192" s="79" t="e">
        <f t="shared" si="16"/>
        <v>#VALUE!</v>
      </c>
      <c r="C192" s="83" t="e">
        <f t="shared" si="18"/>
        <v>#VALUE!</v>
      </c>
      <c r="D192" s="83" t="e">
        <f t="shared" si="23"/>
        <v>#VALUE!</v>
      </c>
      <c r="E192" s="83" t="e">
        <f t="shared" si="19"/>
        <v>#VALUE!</v>
      </c>
      <c r="F192" s="83" t="e">
        <f t="shared" si="20"/>
        <v>#VALUE!</v>
      </c>
      <c r="G192" s="83" t="e">
        <f t="shared" si="21"/>
        <v>#VALUE!</v>
      </c>
      <c r="H192" s="83" t="e">
        <f>SUM($F$28:$F192)</f>
        <v>#VALUE!</v>
      </c>
      <c r="I192" s="418" t="e">
        <f t="shared" si="17"/>
        <v>#VALUE!</v>
      </c>
    </row>
    <row r="193" spans="1:9">
      <c r="A193" s="82" t="e">
        <f t="shared" si="22"/>
        <v>#VALUE!</v>
      </c>
      <c r="B193" s="79" t="e">
        <f t="shared" si="16"/>
        <v>#VALUE!</v>
      </c>
      <c r="C193" s="83" t="e">
        <f t="shared" si="18"/>
        <v>#VALUE!</v>
      </c>
      <c r="D193" s="83" t="e">
        <f t="shared" si="23"/>
        <v>#VALUE!</v>
      </c>
      <c r="E193" s="83" t="e">
        <f t="shared" si="19"/>
        <v>#VALUE!</v>
      </c>
      <c r="F193" s="83" t="e">
        <f t="shared" si="20"/>
        <v>#VALUE!</v>
      </c>
      <c r="G193" s="83" t="e">
        <f t="shared" si="21"/>
        <v>#VALUE!</v>
      </c>
      <c r="H193" s="83" t="e">
        <f>SUM($F$28:$F193)</f>
        <v>#VALUE!</v>
      </c>
      <c r="I193" s="418" t="e">
        <f t="shared" si="17"/>
        <v>#VALUE!</v>
      </c>
    </row>
    <row r="194" spans="1:9">
      <c r="A194" s="82" t="e">
        <f t="shared" si="22"/>
        <v>#VALUE!</v>
      </c>
      <c r="B194" s="79" t="e">
        <f t="shared" si="16"/>
        <v>#VALUE!</v>
      </c>
      <c r="C194" s="83" t="e">
        <f t="shared" si="18"/>
        <v>#VALUE!</v>
      </c>
      <c r="D194" s="83" t="e">
        <f t="shared" si="23"/>
        <v>#VALUE!</v>
      </c>
      <c r="E194" s="83" t="e">
        <f t="shared" si="19"/>
        <v>#VALUE!</v>
      </c>
      <c r="F194" s="83" t="e">
        <f t="shared" si="20"/>
        <v>#VALUE!</v>
      </c>
      <c r="G194" s="83" t="e">
        <f t="shared" si="21"/>
        <v>#VALUE!</v>
      </c>
      <c r="H194" s="83" t="e">
        <f>SUM($F$28:$F194)</f>
        <v>#VALUE!</v>
      </c>
      <c r="I194" s="418" t="e">
        <f t="shared" si="17"/>
        <v>#VALUE!</v>
      </c>
    </row>
    <row r="195" spans="1:9">
      <c r="A195" s="82" t="e">
        <f t="shared" si="22"/>
        <v>#VALUE!</v>
      </c>
      <c r="B195" s="79" t="e">
        <f t="shared" si="16"/>
        <v>#VALUE!</v>
      </c>
      <c r="C195" s="83" t="e">
        <f t="shared" si="18"/>
        <v>#VALUE!</v>
      </c>
      <c r="D195" s="83" t="e">
        <f t="shared" si="23"/>
        <v>#VALUE!</v>
      </c>
      <c r="E195" s="83" t="e">
        <f t="shared" si="19"/>
        <v>#VALUE!</v>
      </c>
      <c r="F195" s="83" t="e">
        <f t="shared" si="20"/>
        <v>#VALUE!</v>
      </c>
      <c r="G195" s="83" t="e">
        <f t="shared" si="21"/>
        <v>#VALUE!</v>
      </c>
      <c r="H195" s="83" t="e">
        <f>SUM($F$28:$F195)</f>
        <v>#VALUE!</v>
      </c>
      <c r="I195" s="418" t="e">
        <f t="shared" si="17"/>
        <v>#VALUE!</v>
      </c>
    </row>
    <row r="196" spans="1:9">
      <c r="A196" s="82" t="e">
        <f t="shared" si="22"/>
        <v>#VALUE!</v>
      </c>
      <c r="B196" s="79" t="e">
        <f t="shared" si="16"/>
        <v>#VALUE!</v>
      </c>
      <c r="C196" s="83" t="e">
        <f t="shared" si="18"/>
        <v>#VALUE!</v>
      </c>
      <c r="D196" s="83" t="e">
        <f t="shared" si="23"/>
        <v>#VALUE!</v>
      </c>
      <c r="E196" s="83" t="e">
        <f t="shared" si="19"/>
        <v>#VALUE!</v>
      </c>
      <c r="F196" s="83" t="e">
        <f t="shared" si="20"/>
        <v>#VALUE!</v>
      </c>
      <c r="G196" s="83" t="e">
        <f t="shared" si="21"/>
        <v>#VALUE!</v>
      </c>
      <c r="H196" s="83" t="e">
        <f>SUM($F$28:$F196)</f>
        <v>#VALUE!</v>
      </c>
      <c r="I196" s="418" t="e">
        <f t="shared" si="17"/>
        <v>#VALUE!</v>
      </c>
    </row>
    <row r="197" spans="1:9">
      <c r="A197" s="82" t="e">
        <f t="shared" si="22"/>
        <v>#VALUE!</v>
      </c>
      <c r="B197" s="79" t="e">
        <f t="shared" si="16"/>
        <v>#VALUE!</v>
      </c>
      <c r="C197" s="83" t="e">
        <f t="shared" si="18"/>
        <v>#VALUE!</v>
      </c>
      <c r="D197" s="83" t="e">
        <f t="shared" si="23"/>
        <v>#VALUE!</v>
      </c>
      <c r="E197" s="83" t="e">
        <f t="shared" si="19"/>
        <v>#VALUE!</v>
      </c>
      <c r="F197" s="83" t="e">
        <f t="shared" si="20"/>
        <v>#VALUE!</v>
      </c>
      <c r="G197" s="83" t="e">
        <f t="shared" si="21"/>
        <v>#VALUE!</v>
      </c>
      <c r="H197" s="83" t="e">
        <f>SUM($F$28:$F197)</f>
        <v>#VALUE!</v>
      </c>
      <c r="I197" s="418" t="e">
        <f t="shared" si="17"/>
        <v>#VALUE!</v>
      </c>
    </row>
    <row r="198" spans="1:9">
      <c r="A198" s="82" t="e">
        <f t="shared" si="22"/>
        <v>#VALUE!</v>
      </c>
      <c r="B198" s="79" t="e">
        <f t="shared" si="16"/>
        <v>#VALUE!</v>
      </c>
      <c r="C198" s="83" t="e">
        <f t="shared" si="18"/>
        <v>#VALUE!</v>
      </c>
      <c r="D198" s="83" t="e">
        <f t="shared" si="23"/>
        <v>#VALUE!</v>
      </c>
      <c r="E198" s="83" t="e">
        <f t="shared" si="19"/>
        <v>#VALUE!</v>
      </c>
      <c r="F198" s="83" t="e">
        <f t="shared" si="20"/>
        <v>#VALUE!</v>
      </c>
      <c r="G198" s="83" t="e">
        <f t="shared" si="21"/>
        <v>#VALUE!</v>
      </c>
      <c r="H198" s="83" t="e">
        <f>SUM($F$28:$F198)</f>
        <v>#VALUE!</v>
      </c>
      <c r="I198" s="418" t="e">
        <f t="shared" si="17"/>
        <v>#VALUE!</v>
      </c>
    </row>
    <row r="199" spans="1:9">
      <c r="A199" s="82" t="e">
        <f t="shared" si="22"/>
        <v>#VALUE!</v>
      </c>
      <c r="B199" s="79" t="e">
        <f t="shared" si="16"/>
        <v>#VALUE!</v>
      </c>
      <c r="C199" s="83" t="e">
        <f t="shared" si="18"/>
        <v>#VALUE!</v>
      </c>
      <c r="D199" s="83" t="e">
        <f t="shared" si="23"/>
        <v>#VALUE!</v>
      </c>
      <c r="E199" s="83" t="e">
        <f t="shared" si="19"/>
        <v>#VALUE!</v>
      </c>
      <c r="F199" s="83" t="e">
        <f t="shared" si="20"/>
        <v>#VALUE!</v>
      </c>
      <c r="G199" s="83" t="e">
        <f t="shared" si="21"/>
        <v>#VALUE!</v>
      </c>
      <c r="H199" s="83" t="e">
        <f>SUM($F$28:$F199)</f>
        <v>#VALUE!</v>
      </c>
      <c r="I199" s="418" t="e">
        <f t="shared" si="17"/>
        <v>#VALUE!</v>
      </c>
    </row>
    <row r="200" spans="1:9">
      <c r="A200" s="82" t="e">
        <f t="shared" si="22"/>
        <v>#VALUE!</v>
      </c>
      <c r="B200" s="79" t="e">
        <f t="shared" si="16"/>
        <v>#VALUE!</v>
      </c>
      <c r="C200" s="83" t="e">
        <f t="shared" si="18"/>
        <v>#VALUE!</v>
      </c>
      <c r="D200" s="83" t="e">
        <f t="shared" si="23"/>
        <v>#VALUE!</v>
      </c>
      <c r="E200" s="83" t="e">
        <f t="shared" si="19"/>
        <v>#VALUE!</v>
      </c>
      <c r="F200" s="83" t="e">
        <f t="shared" si="20"/>
        <v>#VALUE!</v>
      </c>
      <c r="G200" s="83" t="e">
        <f t="shared" si="21"/>
        <v>#VALUE!</v>
      </c>
      <c r="H200" s="83" t="e">
        <f>SUM($F$28:$F200)</f>
        <v>#VALUE!</v>
      </c>
      <c r="I200" s="418" t="e">
        <f t="shared" si="17"/>
        <v>#VALUE!</v>
      </c>
    </row>
    <row r="201" spans="1:9">
      <c r="A201" s="82" t="e">
        <f t="shared" si="22"/>
        <v>#VALUE!</v>
      </c>
      <c r="B201" s="79" t="e">
        <f t="shared" si="16"/>
        <v>#VALUE!</v>
      </c>
      <c r="C201" s="83" t="e">
        <f t="shared" si="18"/>
        <v>#VALUE!</v>
      </c>
      <c r="D201" s="83" t="e">
        <f t="shared" si="23"/>
        <v>#VALUE!</v>
      </c>
      <c r="E201" s="83" t="e">
        <f t="shared" si="19"/>
        <v>#VALUE!</v>
      </c>
      <c r="F201" s="83" t="e">
        <f t="shared" si="20"/>
        <v>#VALUE!</v>
      </c>
      <c r="G201" s="83" t="e">
        <f t="shared" si="21"/>
        <v>#VALUE!</v>
      </c>
      <c r="H201" s="83" t="e">
        <f>SUM($F$28:$F201)</f>
        <v>#VALUE!</v>
      </c>
      <c r="I201" s="418" t="e">
        <f t="shared" si="17"/>
        <v>#VALUE!</v>
      </c>
    </row>
    <row r="202" spans="1:9">
      <c r="A202" s="82" t="e">
        <f t="shared" si="22"/>
        <v>#VALUE!</v>
      </c>
      <c r="B202" s="79" t="e">
        <f t="shared" si="16"/>
        <v>#VALUE!</v>
      </c>
      <c r="C202" s="83" t="e">
        <f t="shared" si="18"/>
        <v>#VALUE!</v>
      </c>
      <c r="D202" s="83" t="e">
        <f t="shared" si="23"/>
        <v>#VALUE!</v>
      </c>
      <c r="E202" s="83" t="e">
        <f t="shared" si="19"/>
        <v>#VALUE!</v>
      </c>
      <c r="F202" s="83" t="e">
        <f t="shared" si="20"/>
        <v>#VALUE!</v>
      </c>
      <c r="G202" s="83" t="e">
        <f t="shared" si="21"/>
        <v>#VALUE!</v>
      </c>
      <c r="H202" s="83" t="e">
        <f>SUM($F$28:$F202)</f>
        <v>#VALUE!</v>
      </c>
      <c r="I202" s="418" t="e">
        <f t="shared" si="17"/>
        <v>#VALUE!</v>
      </c>
    </row>
    <row r="203" spans="1:9">
      <c r="A203" s="82" t="e">
        <f t="shared" si="22"/>
        <v>#VALUE!</v>
      </c>
      <c r="B203" s="79" t="e">
        <f t="shared" si="16"/>
        <v>#VALUE!</v>
      </c>
      <c r="C203" s="83" t="e">
        <f t="shared" si="18"/>
        <v>#VALUE!</v>
      </c>
      <c r="D203" s="83" t="e">
        <f t="shared" si="23"/>
        <v>#VALUE!</v>
      </c>
      <c r="E203" s="83" t="e">
        <f t="shared" si="19"/>
        <v>#VALUE!</v>
      </c>
      <c r="F203" s="83" t="e">
        <f t="shared" si="20"/>
        <v>#VALUE!</v>
      </c>
      <c r="G203" s="83" t="e">
        <f t="shared" si="21"/>
        <v>#VALUE!</v>
      </c>
      <c r="H203" s="83" t="e">
        <f>SUM($F$28:$F203)</f>
        <v>#VALUE!</v>
      </c>
      <c r="I203" s="418" t="e">
        <f t="shared" si="17"/>
        <v>#VALUE!</v>
      </c>
    </row>
    <row r="204" spans="1:9">
      <c r="A204" s="82" t="e">
        <f t="shared" si="22"/>
        <v>#VALUE!</v>
      </c>
      <c r="B204" s="79" t="e">
        <f t="shared" si="16"/>
        <v>#VALUE!</v>
      </c>
      <c r="C204" s="83" t="e">
        <f t="shared" si="18"/>
        <v>#VALUE!</v>
      </c>
      <c r="D204" s="83" t="e">
        <f t="shared" si="23"/>
        <v>#VALUE!</v>
      </c>
      <c r="E204" s="83" t="e">
        <f t="shared" si="19"/>
        <v>#VALUE!</v>
      </c>
      <c r="F204" s="83" t="e">
        <f t="shared" si="20"/>
        <v>#VALUE!</v>
      </c>
      <c r="G204" s="83" t="e">
        <f t="shared" si="21"/>
        <v>#VALUE!</v>
      </c>
      <c r="H204" s="83" t="e">
        <f>SUM($F$28:$F204)</f>
        <v>#VALUE!</v>
      </c>
      <c r="I204" s="418" t="e">
        <f t="shared" si="17"/>
        <v>#VALUE!</v>
      </c>
    </row>
    <row r="205" spans="1:9">
      <c r="A205" s="82" t="e">
        <f t="shared" si="22"/>
        <v>#VALUE!</v>
      </c>
      <c r="B205" s="79" t="e">
        <f t="shared" si="16"/>
        <v>#VALUE!</v>
      </c>
      <c r="C205" s="83" t="e">
        <f t="shared" si="18"/>
        <v>#VALUE!</v>
      </c>
      <c r="D205" s="83" t="e">
        <f t="shared" si="23"/>
        <v>#VALUE!</v>
      </c>
      <c r="E205" s="83" t="e">
        <f t="shared" si="19"/>
        <v>#VALUE!</v>
      </c>
      <c r="F205" s="83" t="e">
        <f t="shared" si="20"/>
        <v>#VALUE!</v>
      </c>
      <c r="G205" s="83" t="e">
        <f t="shared" si="21"/>
        <v>#VALUE!</v>
      </c>
      <c r="H205" s="83" t="e">
        <f>SUM($F$28:$F205)</f>
        <v>#VALUE!</v>
      </c>
      <c r="I205" s="418" t="e">
        <f t="shared" si="17"/>
        <v>#VALUE!</v>
      </c>
    </row>
    <row r="206" spans="1:9">
      <c r="A206" s="82" t="e">
        <f t="shared" si="22"/>
        <v>#VALUE!</v>
      </c>
      <c r="B206" s="79" t="e">
        <f t="shared" si="16"/>
        <v>#VALUE!</v>
      </c>
      <c r="C206" s="83" t="e">
        <f t="shared" si="18"/>
        <v>#VALUE!</v>
      </c>
      <c r="D206" s="83" t="e">
        <f t="shared" si="23"/>
        <v>#VALUE!</v>
      </c>
      <c r="E206" s="83" t="e">
        <f t="shared" si="19"/>
        <v>#VALUE!</v>
      </c>
      <c r="F206" s="83" t="e">
        <f t="shared" si="20"/>
        <v>#VALUE!</v>
      </c>
      <c r="G206" s="83" t="e">
        <f t="shared" si="21"/>
        <v>#VALUE!</v>
      </c>
      <c r="H206" s="83" t="e">
        <f>SUM($F$28:$F206)</f>
        <v>#VALUE!</v>
      </c>
      <c r="I206" s="418" t="e">
        <f t="shared" si="17"/>
        <v>#VALUE!</v>
      </c>
    </row>
    <row r="207" spans="1:9">
      <c r="A207" s="82" t="e">
        <f t="shared" si="22"/>
        <v>#VALUE!</v>
      </c>
      <c r="B207" s="79" t="e">
        <f t="shared" si="16"/>
        <v>#VALUE!</v>
      </c>
      <c r="C207" s="83" t="e">
        <f t="shared" si="18"/>
        <v>#VALUE!</v>
      </c>
      <c r="D207" s="83" t="e">
        <f t="shared" si="23"/>
        <v>#VALUE!</v>
      </c>
      <c r="E207" s="83" t="e">
        <f t="shared" si="19"/>
        <v>#VALUE!</v>
      </c>
      <c r="F207" s="83" t="e">
        <f t="shared" si="20"/>
        <v>#VALUE!</v>
      </c>
      <c r="G207" s="83" t="e">
        <f t="shared" si="21"/>
        <v>#VALUE!</v>
      </c>
      <c r="H207" s="83" t="e">
        <f>SUM($F$28:$F207)</f>
        <v>#VALUE!</v>
      </c>
      <c r="I207" s="418" t="e">
        <f t="shared" si="17"/>
        <v>#VALUE!</v>
      </c>
    </row>
    <row r="208" spans="1:9">
      <c r="A208" s="82" t="e">
        <f t="shared" si="22"/>
        <v>#VALUE!</v>
      </c>
      <c r="B208" s="79" t="e">
        <f t="shared" si="16"/>
        <v>#VALUE!</v>
      </c>
      <c r="C208" s="83" t="e">
        <f t="shared" si="18"/>
        <v>#VALUE!</v>
      </c>
      <c r="D208" s="83" t="e">
        <f t="shared" si="23"/>
        <v>#VALUE!</v>
      </c>
      <c r="E208" s="83" t="e">
        <f t="shared" si="19"/>
        <v>#VALUE!</v>
      </c>
      <c r="F208" s="83" t="e">
        <f t="shared" si="20"/>
        <v>#VALUE!</v>
      </c>
      <c r="G208" s="83" t="e">
        <f t="shared" si="21"/>
        <v>#VALUE!</v>
      </c>
      <c r="H208" s="83" t="e">
        <f>SUM($F$28:$F208)</f>
        <v>#VALUE!</v>
      </c>
      <c r="I208" s="418" t="e">
        <f t="shared" si="17"/>
        <v>#VALUE!</v>
      </c>
    </row>
    <row r="209" spans="1:9">
      <c r="A209" s="82" t="e">
        <f t="shared" si="22"/>
        <v>#VALUE!</v>
      </c>
      <c r="B209" s="79" t="e">
        <f t="shared" si="16"/>
        <v>#VALUE!</v>
      </c>
      <c r="C209" s="83" t="e">
        <f t="shared" si="18"/>
        <v>#VALUE!</v>
      </c>
      <c r="D209" s="83" t="e">
        <f t="shared" si="23"/>
        <v>#VALUE!</v>
      </c>
      <c r="E209" s="83" t="e">
        <f t="shared" si="19"/>
        <v>#VALUE!</v>
      </c>
      <c r="F209" s="83" t="e">
        <f t="shared" si="20"/>
        <v>#VALUE!</v>
      </c>
      <c r="G209" s="83" t="e">
        <f t="shared" si="21"/>
        <v>#VALUE!</v>
      </c>
      <c r="H209" s="83" t="e">
        <f>SUM($F$28:$F209)</f>
        <v>#VALUE!</v>
      </c>
      <c r="I209" s="418" t="e">
        <f t="shared" si="17"/>
        <v>#VALUE!</v>
      </c>
    </row>
    <row r="210" spans="1:9">
      <c r="A210" s="82" t="e">
        <f t="shared" si="22"/>
        <v>#VALUE!</v>
      </c>
      <c r="B210" s="79" t="e">
        <f t="shared" si="16"/>
        <v>#VALUE!</v>
      </c>
      <c r="C210" s="83" t="e">
        <f t="shared" si="18"/>
        <v>#VALUE!</v>
      </c>
      <c r="D210" s="83" t="e">
        <f t="shared" si="23"/>
        <v>#VALUE!</v>
      </c>
      <c r="E210" s="83" t="e">
        <f t="shared" si="19"/>
        <v>#VALUE!</v>
      </c>
      <c r="F210" s="83" t="e">
        <f t="shared" si="20"/>
        <v>#VALUE!</v>
      </c>
      <c r="G210" s="83" t="e">
        <f t="shared" si="21"/>
        <v>#VALUE!</v>
      </c>
      <c r="H210" s="83" t="e">
        <f>SUM($F$28:$F210)</f>
        <v>#VALUE!</v>
      </c>
      <c r="I210" s="418" t="e">
        <f t="shared" si="17"/>
        <v>#VALUE!</v>
      </c>
    </row>
    <row r="211" spans="1:9">
      <c r="A211" s="82" t="e">
        <f t="shared" si="22"/>
        <v>#VALUE!</v>
      </c>
      <c r="B211" s="79" t="e">
        <f t="shared" si="16"/>
        <v>#VALUE!</v>
      </c>
      <c r="C211" s="83" t="e">
        <f t="shared" si="18"/>
        <v>#VALUE!</v>
      </c>
      <c r="D211" s="83" t="e">
        <f t="shared" si="23"/>
        <v>#VALUE!</v>
      </c>
      <c r="E211" s="83" t="e">
        <f t="shared" si="19"/>
        <v>#VALUE!</v>
      </c>
      <c r="F211" s="83" t="e">
        <f t="shared" si="20"/>
        <v>#VALUE!</v>
      </c>
      <c r="G211" s="83" t="e">
        <f t="shared" si="21"/>
        <v>#VALUE!</v>
      </c>
      <c r="H211" s="83" t="e">
        <f>SUM($F$28:$F211)</f>
        <v>#VALUE!</v>
      </c>
      <c r="I211" s="418" t="e">
        <f t="shared" si="17"/>
        <v>#VALUE!</v>
      </c>
    </row>
    <row r="212" spans="1:9">
      <c r="A212" s="82" t="e">
        <f t="shared" si="22"/>
        <v>#VALUE!</v>
      </c>
      <c r="B212" s="79" t="e">
        <f t="shared" si="16"/>
        <v>#VALUE!</v>
      </c>
      <c r="C212" s="83" t="e">
        <f t="shared" si="18"/>
        <v>#VALUE!</v>
      </c>
      <c r="D212" s="83" t="e">
        <f t="shared" si="23"/>
        <v>#VALUE!</v>
      </c>
      <c r="E212" s="83" t="e">
        <f t="shared" si="19"/>
        <v>#VALUE!</v>
      </c>
      <c r="F212" s="83" t="e">
        <f t="shared" si="20"/>
        <v>#VALUE!</v>
      </c>
      <c r="G212" s="83" t="e">
        <f t="shared" si="21"/>
        <v>#VALUE!</v>
      </c>
      <c r="H212" s="83" t="e">
        <f>SUM($F$28:$F212)</f>
        <v>#VALUE!</v>
      </c>
      <c r="I212" s="418" t="e">
        <f t="shared" si="17"/>
        <v>#VALUE!</v>
      </c>
    </row>
    <row r="213" spans="1:9">
      <c r="A213" s="82" t="e">
        <f t="shared" si="22"/>
        <v>#VALUE!</v>
      </c>
      <c r="B213" s="79" t="e">
        <f t="shared" si="16"/>
        <v>#VALUE!</v>
      </c>
      <c r="C213" s="83" t="e">
        <f t="shared" si="18"/>
        <v>#VALUE!</v>
      </c>
      <c r="D213" s="83" t="e">
        <f t="shared" si="23"/>
        <v>#VALUE!</v>
      </c>
      <c r="E213" s="83" t="e">
        <f t="shared" si="19"/>
        <v>#VALUE!</v>
      </c>
      <c r="F213" s="83" t="e">
        <f t="shared" si="20"/>
        <v>#VALUE!</v>
      </c>
      <c r="G213" s="83" t="e">
        <f t="shared" si="21"/>
        <v>#VALUE!</v>
      </c>
      <c r="H213" s="83" t="e">
        <f>SUM($F$28:$F213)</f>
        <v>#VALUE!</v>
      </c>
      <c r="I213" s="418" t="e">
        <f t="shared" si="17"/>
        <v>#VALUE!</v>
      </c>
    </row>
    <row r="214" spans="1:9">
      <c r="A214" s="82" t="e">
        <f t="shared" si="22"/>
        <v>#VALUE!</v>
      </c>
      <c r="B214" s="79" t="e">
        <f t="shared" si="16"/>
        <v>#VALUE!</v>
      </c>
      <c r="C214" s="83" t="e">
        <f t="shared" si="18"/>
        <v>#VALUE!</v>
      </c>
      <c r="D214" s="83" t="e">
        <f t="shared" si="23"/>
        <v>#VALUE!</v>
      </c>
      <c r="E214" s="83" t="e">
        <f t="shared" si="19"/>
        <v>#VALUE!</v>
      </c>
      <c r="F214" s="83" t="e">
        <f t="shared" si="20"/>
        <v>#VALUE!</v>
      </c>
      <c r="G214" s="83" t="e">
        <f t="shared" si="21"/>
        <v>#VALUE!</v>
      </c>
      <c r="H214" s="83" t="e">
        <f>SUM($F$28:$F214)</f>
        <v>#VALUE!</v>
      </c>
      <c r="I214" s="418" t="e">
        <f t="shared" si="17"/>
        <v>#VALUE!</v>
      </c>
    </row>
    <row r="215" spans="1:9">
      <c r="A215" s="82" t="e">
        <f t="shared" si="22"/>
        <v>#VALUE!</v>
      </c>
      <c r="B215" s="79" t="e">
        <f t="shared" si="16"/>
        <v>#VALUE!</v>
      </c>
      <c r="C215" s="83" t="e">
        <f t="shared" si="18"/>
        <v>#VALUE!</v>
      </c>
      <c r="D215" s="83" t="e">
        <f t="shared" si="23"/>
        <v>#VALUE!</v>
      </c>
      <c r="E215" s="83" t="e">
        <f t="shared" si="19"/>
        <v>#VALUE!</v>
      </c>
      <c r="F215" s="83" t="e">
        <f t="shared" si="20"/>
        <v>#VALUE!</v>
      </c>
      <c r="G215" s="83" t="e">
        <f t="shared" si="21"/>
        <v>#VALUE!</v>
      </c>
      <c r="H215" s="83" t="e">
        <f>SUM($F$28:$F215)</f>
        <v>#VALUE!</v>
      </c>
      <c r="I215" s="418" t="e">
        <f t="shared" si="17"/>
        <v>#VALUE!</v>
      </c>
    </row>
    <row r="216" spans="1:9">
      <c r="A216" s="82" t="e">
        <f t="shared" si="22"/>
        <v>#VALUE!</v>
      </c>
      <c r="B216" s="79" t="e">
        <f t="shared" si="16"/>
        <v>#VALUE!</v>
      </c>
      <c r="C216" s="83" t="e">
        <f t="shared" si="18"/>
        <v>#VALUE!</v>
      </c>
      <c r="D216" s="83" t="e">
        <f t="shared" si="23"/>
        <v>#VALUE!</v>
      </c>
      <c r="E216" s="83" t="e">
        <f t="shared" si="19"/>
        <v>#VALUE!</v>
      </c>
      <c r="F216" s="83" t="e">
        <f t="shared" si="20"/>
        <v>#VALUE!</v>
      </c>
      <c r="G216" s="83" t="e">
        <f t="shared" si="21"/>
        <v>#VALUE!</v>
      </c>
      <c r="H216" s="83" t="e">
        <f>SUM($F$28:$F216)</f>
        <v>#VALUE!</v>
      </c>
      <c r="I216" s="418" t="e">
        <f t="shared" si="17"/>
        <v>#VALUE!</v>
      </c>
    </row>
    <row r="217" spans="1:9">
      <c r="A217" s="82" t="e">
        <f t="shared" si="22"/>
        <v>#VALUE!</v>
      </c>
      <c r="B217" s="79" t="e">
        <f t="shared" si="16"/>
        <v>#VALUE!</v>
      </c>
      <c r="C217" s="83" t="e">
        <f t="shared" si="18"/>
        <v>#VALUE!</v>
      </c>
      <c r="D217" s="83" t="e">
        <f t="shared" si="23"/>
        <v>#VALUE!</v>
      </c>
      <c r="E217" s="83" t="e">
        <f t="shared" si="19"/>
        <v>#VALUE!</v>
      </c>
      <c r="F217" s="83" t="e">
        <f t="shared" si="20"/>
        <v>#VALUE!</v>
      </c>
      <c r="G217" s="83" t="e">
        <f t="shared" si="21"/>
        <v>#VALUE!</v>
      </c>
      <c r="H217" s="83" t="e">
        <f>SUM($F$28:$F217)</f>
        <v>#VALUE!</v>
      </c>
      <c r="I217" s="418" t="e">
        <f t="shared" si="17"/>
        <v>#VALUE!</v>
      </c>
    </row>
    <row r="218" spans="1:9">
      <c r="A218" s="82" t="e">
        <f t="shared" si="22"/>
        <v>#VALUE!</v>
      </c>
      <c r="B218" s="79" t="e">
        <f t="shared" si="16"/>
        <v>#VALUE!</v>
      </c>
      <c r="C218" s="83" t="e">
        <f t="shared" si="18"/>
        <v>#VALUE!</v>
      </c>
      <c r="D218" s="83" t="e">
        <f t="shared" si="23"/>
        <v>#VALUE!</v>
      </c>
      <c r="E218" s="83" t="e">
        <f t="shared" si="19"/>
        <v>#VALUE!</v>
      </c>
      <c r="F218" s="83" t="e">
        <f t="shared" si="20"/>
        <v>#VALUE!</v>
      </c>
      <c r="G218" s="83" t="e">
        <f t="shared" si="21"/>
        <v>#VALUE!</v>
      </c>
      <c r="H218" s="83" t="e">
        <f>SUM($F$28:$F218)</f>
        <v>#VALUE!</v>
      </c>
      <c r="I218" s="418" t="e">
        <f t="shared" si="17"/>
        <v>#VALUE!</v>
      </c>
    </row>
    <row r="219" spans="1:9">
      <c r="A219" s="82" t="e">
        <f t="shared" si="22"/>
        <v>#VALUE!</v>
      </c>
      <c r="B219" s="79" t="e">
        <f t="shared" si="16"/>
        <v>#VALUE!</v>
      </c>
      <c r="C219" s="83" t="e">
        <f t="shared" si="18"/>
        <v>#VALUE!</v>
      </c>
      <c r="D219" s="83" t="e">
        <f t="shared" si="23"/>
        <v>#VALUE!</v>
      </c>
      <c r="E219" s="83" t="e">
        <f t="shared" si="19"/>
        <v>#VALUE!</v>
      </c>
      <c r="F219" s="83" t="e">
        <f t="shared" si="20"/>
        <v>#VALUE!</v>
      </c>
      <c r="G219" s="83" t="e">
        <f t="shared" si="21"/>
        <v>#VALUE!</v>
      </c>
      <c r="H219" s="83" t="e">
        <f>SUM($F$28:$F219)</f>
        <v>#VALUE!</v>
      </c>
      <c r="I219" s="418" t="e">
        <f t="shared" si="17"/>
        <v>#VALUE!</v>
      </c>
    </row>
    <row r="220" spans="1:9">
      <c r="A220" s="82" t="e">
        <f t="shared" si="22"/>
        <v>#VALUE!</v>
      </c>
      <c r="B220" s="79" t="e">
        <f t="shared" ref="B220:B283" si="24">IF(Nbre_Pmt&lt;&gt;"",DATE(YEAR(Début_Prêt),MONTH(Début_Prêt)+(Nbre_Pmt)*12/Nbre_Pmt_Par_An,DAY(Début_Prêt)),"")</f>
        <v>#VALUE!</v>
      </c>
      <c r="C220" s="83" t="e">
        <f t="shared" si="18"/>
        <v>#VALUE!</v>
      </c>
      <c r="D220" s="83" t="e">
        <f t="shared" si="23"/>
        <v>#VALUE!</v>
      </c>
      <c r="E220" s="83" t="e">
        <f t="shared" si="19"/>
        <v>#VALUE!</v>
      </c>
      <c r="F220" s="83" t="e">
        <f t="shared" si="20"/>
        <v>#VALUE!</v>
      </c>
      <c r="G220" s="83" t="e">
        <f t="shared" si="21"/>
        <v>#VALUE!</v>
      </c>
      <c r="H220" s="83" t="e">
        <f>SUM($F$28:$F220)</f>
        <v>#VALUE!</v>
      </c>
      <c r="I220" s="419" t="e">
        <f t="shared" ref="I220:I283" si="25">IF(Nbre_Pmt&lt;&gt;"",YEAR(B220),"")</f>
        <v>#VALUE!</v>
      </c>
    </row>
    <row r="221" spans="1:9">
      <c r="A221" s="82" t="e">
        <f t="shared" si="22"/>
        <v>#VALUE!</v>
      </c>
      <c r="B221" s="79" t="e">
        <f t="shared" si="24"/>
        <v>#VALUE!</v>
      </c>
      <c r="C221" s="83" t="e">
        <f t="shared" ref="C221:C284" si="26">IF(A220=" "," ",IF(A220+1&gt;$D$11," ",G220))</f>
        <v>#VALUE!</v>
      </c>
      <c r="D221" s="83" t="e">
        <f t="shared" si="23"/>
        <v>#VALUE!</v>
      </c>
      <c r="E221" s="83" t="e">
        <f t="shared" ref="E221:E284" si="27">IF(A220=" "," ",IF(A220+1&gt;$D$11," ",D221-F221))</f>
        <v>#VALUE!</v>
      </c>
      <c r="F221" s="83" t="e">
        <f t="shared" ref="F221:F284" si="28">IF(A220=" "," ",IF(A220+1&gt;$D$11," ",C221*$D$12))</f>
        <v>#VALUE!</v>
      </c>
      <c r="G221" s="83" t="e">
        <f t="shared" ref="G221:G284" si="29">IF(A220=" "," ",IF(A220+1&gt;$D$11," ",C221-E221))</f>
        <v>#VALUE!</v>
      </c>
      <c r="H221" s="83" t="e">
        <f>SUM($F$28:$F221)</f>
        <v>#VALUE!</v>
      </c>
      <c r="I221" s="418" t="e">
        <f t="shared" si="25"/>
        <v>#VALUE!</v>
      </c>
    </row>
    <row r="222" spans="1:9">
      <c r="A222" s="82" t="e">
        <f t="shared" ref="A222:A285" si="30">IF(A221+1&gt;$D$11," ",A221+1)</f>
        <v>#VALUE!</v>
      </c>
      <c r="B222" s="79" t="e">
        <f t="shared" si="24"/>
        <v>#VALUE!</v>
      </c>
      <c r="C222" s="83" t="e">
        <f t="shared" si="26"/>
        <v>#VALUE!</v>
      </c>
      <c r="D222" s="83" t="e">
        <f t="shared" ref="D222:D285" si="31">IF(A221=" "," ",IF(A221+1&gt;$D$11," ",D221))</f>
        <v>#VALUE!</v>
      </c>
      <c r="E222" s="83" t="e">
        <f t="shared" si="27"/>
        <v>#VALUE!</v>
      </c>
      <c r="F222" s="83" t="e">
        <f t="shared" si="28"/>
        <v>#VALUE!</v>
      </c>
      <c r="G222" s="83" t="e">
        <f t="shared" si="29"/>
        <v>#VALUE!</v>
      </c>
      <c r="H222" s="83" t="e">
        <f>SUM($F$28:$F222)</f>
        <v>#VALUE!</v>
      </c>
      <c r="I222" s="418" t="e">
        <f t="shared" si="25"/>
        <v>#VALUE!</v>
      </c>
    </row>
    <row r="223" spans="1:9">
      <c r="A223" s="82" t="e">
        <f t="shared" si="30"/>
        <v>#VALUE!</v>
      </c>
      <c r="B223" s="79" t="e">
        <f t="shared" si="24"/>
        <v>#VALUE!</v>
      </c>
      <c r="C223" s="83" t="e">
        <f t="shared" si="26"/>
        <v>#VALUE!</v>
      </c>
      <c r="D223" s="83" t="e">
        <f t="shared" si="31"/>
        <v>#VALUE!</v>
      </c>
      <c r="E223" s="83" t="e">
        <f t="shared" si="27"/>
        <v>#VALUE!</v>
      </c>
      <c r="F223" s="83" t="e">
        <f t="shared" si="28"/>
        <v>#VALUE!</v>
      </c>
      <c r="G223" s="83" t="e">
        <f t="shared" si="29"/>
        <v>#VALUE!</v>
      </c>
      <c r="H223" s="83" t="e">
        <f>SUM($F$28:$F223)</f>
        <v>#VALUE!</v>
      </c>
      <c r="I223" s="418" t="e">
        <f t="shared" si="25"/>
        <v>#VALUE!</v>
      </c>
    </row>
    <row r="224" spans="1:9">
      <c r="A224" s="82" t="e">
        <f t="shared" si="30"/>
        <v>#VALUE!</v>
      </c>
      <c r="B224" s="79" t="e">
        <f t="shared" si="24"/>
        <v>#VALUE!</v>
      </c>
      <c r="C224" s="83" t="e">
        <f t="shared" si="26"/>
        <v>#VALUE!</v>
      </c>
      <c r="D224" s="83" t="e">
        <f t="shared" si="31"/>
        <v>#VALUE!</v>
      </c>
      <c r="E224" s="83" t="e">
        <f t="shared" si="27"/>
        <v>#VALUE!</v>
      </c>
      <c r="F224" s="83" t="e">
        <f t="shared" si="28"/>
        <v>#VALUE!</v>
      </c>
      <c r="G224" s="83" t="e">
        <f t="shared" si="29"/>
        <v>#VALUE!</v>
      </c>
      <c r="H224" s="83" t="e">
        <f>SUM($F$28:$F224)</f>
        <v>#VALUE!</v>
      </c>
      <c r="I224" s="418" t="e">
        <f t="shared" si="25"/>
        <v>#VALUE!</v>
      </c>
    </row>
    <row r="225" spans="1:9">
      <c r="A225" s="82" t="e">
        <f t="shared" si="30"/>
        <v>#VALUE!</v>
      </c>
      <c r="B225" s="79" t="e">
        <f t="shared" si="24"/>
        <v>#VALUE!</v>
      </c>
      <c r="C225" s="83" t="e">
        <f t="shared" si="26"/>
        <v>#VALUE!</v>
      </c>
      <c r="D225" s="83" t="e">
        <f t="shared" si="31"/>
        <v>#VALUE!</v>
      </c>
      <c r="E225" s="83" t="e">
        <f t="shared" si="27"/>
        <v>#VALUE!</v>
      </c>
      <c r="F225" s="83" t="e">
        <f t="shared" si="28"/>
        <v>#VALUE!</v>
      </c>
      <c r="G225" s="83" t="e">
        <f t="shared" si="29"/>
        <v>#VALUE!</v>
      </c>
      <c r="H225" s="83" t="e">
        <f>SUM($F$28:$F225)</f>
        <v>#VALUE!</v>
      </c>
      <c r="I225" s="418" t="e">
        <f t="shared" si="25"/>
        <v>#VALUE!</v>
      </c>
    </row>
    <row r="226" spans="1:9">
      <c r="A226" s="82" t="e">
        <f t="shared" si="30"/>
        <v>#VALUE!</v>
      </c>
      <c r="B226" s="79" t="e">
        <f t="shared" si="24"/>
        <v>#VALUE!</v>
      </c>
      <c r="C226" s="83" t="e">
        <f t="shared" si="26"/>
        <v>#VALUE!</v>
      </c>
      <c r="D226" s="83" t="e">
        <f t="shared" si="31"/>
        <v>#VALUE!</v>
      </c>
      <c r="E226" s="83" t="e">
        <f t="shared" si="27"/>
        <v>#VALUE!</v>
      </c>
      <c r="F226" s="83" t="e">
        <f t="shared" si="28"/>
        <v>#VALUE!</v>
      </c>
      <c r="G226" s="83" t="e">
        <f t="shared" si="29"/>
        <v>#VALUE!</v>
      </c>
      <c r="H226" s="83" t="e">
        <f>SUM($F$28:$F226)</f>
        <v>#VALUE!</v>
      </c>
      <c r="I226" s="418" t="e">
        <f t="shared" si="25"/>
        <v>#VALUE!</v>
      </c>
    </row>
    <row r="227" spans="1:9">
      <c r="A227" s="82" t="e">
        <f t="shared" si="30"/>
        <v>#VALUE!</v>
      </c>
      <c r="B227" s="79" t="e">
        <f t="shared" si="24"/>
        <v>#VALUE!</v>
      </c>
      <c r="C227" s="83" t="e">
        <f t="shared" si="26"/>
        <v>#VALUE!</v>
      </c>
      <c r="D227" s="83" t="e">
        <f t="shared" si="31"/>
        <v>#VALUE!</v>
      </c>
      <c r="E227" s="83" t="e">
        <f t="shared" si="27"/>
        <v>#VALUE!</v>
      </c>
      <c r="F227" s="83" t="e">
        <f t="shared" si="28"/>
        <v>#VALUE!</v>
      </c>
      <c r="G227" s="83" t="e">
        <f t="shared" si="29"/>
        <v>#VALUE!</v>
      </c>
      <c r="H227" s="83" t="e">
        <f>SUM($F$28:$F227)</f>
        <v>#VALUE!</v>
      </c>
      <c r="I227" s="418" t="e">
        <f t="shared" si="25"/>
        <v>#VALUE!</v>
      </c>
    </row>
    <row r="228" spans="1:9">
      <c r="A228" s="82" t="e">
        <f t="shared" si="30"/>
        <v>#VALUE!</v>
      </c>
      <c r="B228" s="79" t="e">
        <f t="shared" si="24"/>
        <v>#VALUE!</v>
      </c>
      <c r="C228" s="83" t="e">
        <f t="shared" si="26"/>
        <v>#VALUE!</v>
      </c>
      <c r="D228" s="83" t="e">
        <f t="shared" si="31"/>
        <v>#VALUE!</v>
      </c>
      <c r="E228" s="83" t="e">
        <f t="shared" si="27"/>
        <v>#VALUE!</v>
      </c>
      <c r="F228" s="83" t="e">
        <f t="shared" si="28"/>
        <v>#VALUE!</v>
      </c>
      <c r="G228" s="83" t="e">
        <f t="shared" si="29"/>
        <v>#VALUE!</v>
      </c>
      <c r="H228" s="83" t="e">
        <f>SUM($F$28:$F228)</f>
        <v>#VALUE!</v>
      </c>
      <c r="I228" s="418" t="e">
        <f t="shared" si="25"/>
        <v>#VALUE!</v>
      </c>
    </row>
    <row r="229" spans="1:9">
      <c r="A229" s="82" t="e">
        <f t="shared" si="30"/>
        <v>#VALUE!</v>
      </c>
      <c r="B229" s="79" t="e">
        <f t="shared" si="24"/>
        <v>#VALUE!</v>
      </c>
      <c r="C229" s="83" t="e">
        <f t="shared" si="26"/>
        <v>#VALUE!</v>
      </c>
      <c r="D229" s="83" t="e">
        <f t="shared" si="31"/>
        <v>#VALUE!</v>
      </c>
      <c r="E229" s="83" t="e">
        <f t="shared" si="27"/>
        <v>#VALUE!</v>
      </c>
      <c r="F229" s="83" t="e">
        <f t="shared" si="28"/>
        <v>#VALUE!</v>
      </c>
      <c r="G229" s="83" t="e">
        <f t="shared" si="29"/>
        <v>#VALUE!</v>
      </c>
      <c r="H229" s="83" t="e">
        <f>SUM($F$28:$F229)</f>
        <v>#VALUE!</v>
      </c>
      <c r="I229" s="418" t="e">
        <f t="shared" si="25"/>
        <v>#VALUE!</v>
      </c>
    </row>
    <row r="230" spans="1:9">
      <c r="A230" s="82" t="e">
        <f t="shared" si="30"/>
        <v>#VALUE!</v>
      </c>
      <c r="B230" s="79" t="e">
        <f t="shared" si="24"/>
        <v>#VALUE!</v>
      </c>
      <c r="C230" s="83" t="e">
        <f t="shared" si="26"/>
        <v>#VALUE!</v>
      </c>
      <c r="D230" s="83" t="e">
        <f t="shared" si="31"/>
        <v>#VALUE!</v>
      </c>
      <c r="E230" s="83" t="e">
        <f t="shared" si="27"/>
        <v>#VALUE!</v>
      </c>
      <c r="F230" s="83" t="e">
        <f t="shared" si="28"/>
        <v>#VALUE!</v>
      </c>
      <c r="G230" s="83" t="e">
        <f t="shared" si="29"/>
        <v>#VALUE!</v>
      </c>
      <c r="H230" s="83" t="e">
        <f>SUM($F$28:$F230)</f>
        <v>#VALUE!</v>
      </c>
      <c r="I230" s="418" t="e">
        <f t="shared" si="25"/>
        <v>#VALUE!</v>
      </c>
    </row>
    <row r="231" spans="1:9">
      <c r="A231" s="82" t="e">
        <f t="shared" si="30"/>
        <v>#VALUE!</v>
      </c>
      <c r="B231" s="79" t="e">
        <f t="shared" si="24"/>
        <v>#VALUE!</v>
      </c>
      <c r="C231" s="83" t="e">
        <f t="shared" si="26"/>
        <v>#VALUE!</v>
      </c>
      <c r="D231" s="83" t="e">
        <f t="shared" si="31"/>
        <v>#VALUE!</v>
      </c>
      <c r="E231" s="83" t="e">
        <f t="shared" si="27"/>
        <v>#VALUE!</v>
      </c>
      <c r="F231" s="83" t="e">
        <f t="shared" si="28"/>
        <v>#VALUE!</v>
      </c>
      <c r="G231" s="83" t="e">
        <f t="shared" si="29"/>
        <v>#VALUE!</v>
      </c>
      <c r="H231" s="83" t="e">
        <f>SUM($F$28:$F231)</f>
        <v>#VALUE!</v>
      </c>
      <c r="I231" s="418" t="e">
        <f t="shared" si="25"/>
        <v>#VALUE!</v>
      </c>
    </row>
    <row r="232" spans="1:9">
      <c r="A232" s="82" t="e">
        <f t="shared" si="30"/>
        <v>#VALUE!</v>
      </c>
      <c r="B232" s="79" t="e">
        <f t="shared" si="24"/>
        <v>#VALUE!</v>
      </c>
      <c r="C232" s="83" t="e">
        <f t="shared" si="26"/>
        <v>#VALUE!</v>
      </c>
      <c r="D232" s="83" t="e">
        <f t="shared" si="31"/>
        <v>#VALUE!</v>
      </c>
      <c r="E232" s="83" t="e">
        <f t="shared" si="27"/>
        <v>#VALUE!</v>
      </c>
      <c r="F232" s="83" t="e">
        <f t="shared" si="28"/>
        <v>#VALUE!</v>
      </c>
      <c r="G232" s="83" t="e">
        <f t="shared" si="29"/>
        <v>#VALUE!</v>
      </c>
      <c r="H232" s="83" t="e">
        <f>SUM($F$28:$F232)</f>
        <v>#VALUE!</v>
      </c>
      <c r="I232" s="418" t="e">
        <f t="shared" si="25"/>
        <v>#VALUE!</v>
      </c>
    </row>
    <row r="233" spans="1:9">
      <c r="A233" s="82" t="e">
        <f t="shared" si="30"/>
        <v>#VALUE!</v>
      </c>
      <c r="B233" s="79" t="e">
        <f t="shared" si="24"/>
        <v>#VALUE!</v>
      </c>
      <c r="C233" s="83" t="e">
        <f t="shared" si="26"/>
        <v>#VALUE!</v>
      </c>
      <c r="D233" s="83" t="e">
        <f t="shared" si="31"/>
        <v>#VALUE!</v>
      </c>
      <c r="E233" s="83" t="e">
        <f t="shared" si="27"/>
        <v>#VALUE!</v>
      </c>
      <c r="F233" s="83" t="e">
        <f t="shared" si="28"/>
        <v>#VALUE!</v>
      </c>
      <c r="G233" s="83" t="e">
        <f t="shared" si="29"/>
        <v>#VALUE!</v>
      </c>
      <c r="H233" s="83" t="e">
        <f>SUM($F$28:$F233)</f>
        <v>#VALUE!</v>
      </c>
      <c r="I233" s="418" t="e">
        <f t="shared" si="25"/>
        <v>#VALUE!</v>
      </c>
    </row>
    <row r="234" spans="1:9">
      <c r="A234" s="82" t="e">
        <f t="shared" si="30"/>
        <v>#VALUE!</v>
      </c>
      <c r="B234" s="79" t="e">
        <f t="shared" si="24"/>
        <v>#VALUE!</v>
      </c>
      <c r="C234" s="83" t="e">
        <f t="shared" si="26"/>
        <v>#VALUE!</v>
      </c>
      <c r="D234" s="83" t="e">
        <f t="shared" si="31"/>
        <v>#VALUE!</v>
      </c>
      <c r="E234" s="83" t="e">
        <f t="shared" si="27"/>
        <v>#VALUE!</v>
      </c>
      <c r="F234" s="83" t="e">
        <f t="shared" si="28"/>
        <v>#VALUE!</v>
      </c>
      <c r="G234" s="83" t="e">
        <f t="shared" si="29"/>
        <v>#VALUE!</v>
      </c>
      <c r="H234" s="83" t="e">
        <f>SUM($F$28:$F234)</f>
        <v>#VALUE!</v>
      </c>
      <c r="I234" s="418" t="e">
        <f t="shared" si="25"/>
        <v>#VALUE!</v>
      </c>
    </row>
    <row r="235" spans="1:9">
      <c r="A235" s="82" t="e">
        <f t="shared" si="30"/>
        <v>#VALUE!</v>
      </c>
      <c r="B235" s="79" t="e">
        <f t="shared" si="24"/>
        <v>#VALUE!</v>
      </c>
      <c r="C235" s="83" t="e">
        <f t="shared" si="26"/>
        <v>#VALUE!</v>
      </c>
      <c r="D235" s="83" t="e">
        <f t="shared" si="31"/>
        <v>#VALUE!</v>
      </c>
      <c r="E235" s="83" t="e">
        <f t="shared" si="27"/>
        <v>#VALUE!</v>
      </c>
      <c r="F235" s="83" t="e">
        <f t="shared" si="28"/>
        <v>#VALUE!</v>
      </c>
      <c r="G235" s="83" t="e">
        <f t="shared" si="29"/>
        <v>#VALUE!</v>
      </c>
      <c r="H235" s="83" t="e">
        <f>SUM($F$28:$F235)</f>
        <v>#VALUE!</v>
      </c>
      <c r="I235" s="418" t="e">
        <f t="shared" si="25"/>
        <v>#VALUE!</v>
      </c>
    </row>
    <row r="236" spans="1:9">
      <c r="A236" s="82" t="e">
        <f t="shared" si="30"/>
        <v>#VALUE!</v>
      </c>
      <c r="B236" s="79" t="e">
        <f t="shared" si="24"/>
        <v>#VALUE!</v>
      </c>
      <c r="C236" s="83" t="e">
        <f t="shared" si="26"/>
        <v>#VALUE!</v>
      </c>
      <c r="D236" s="83" t="e">
        <f t="shared" si="31"/>
        <v>#VALUE!</v>
      </c>
      <c r="E236" s="83" t="e">
        <f t="shared" si="27"/>
        <v>#VALUE!</v>
      </c>
      <c r="F236" s="83" t="e">
        <f t="shared" si="28"/>
        <v>#VALUE!</v>
      </c>
      <c r="G236" s="83" t="e">
        <f t="shared" si="29"/>
        <v>#VALUE!</v>
      </c>
      <c r="H236" s="83" t="e">
        <f>SUM($F$28:$F236)</f>
        <v>#VALUE!</v>
      </c>
      <c r="I236" s="418" t="e">
        <f t="shared" si="25"/>
        <v>#VALUE!</v>
      </c>
    </row>
    <row r="237" spans="1:9">
      <c r="A237" s="82" t="e">
        <f t="shared" si="30"/>
        <v>#VALUE!</v>
      </c>
      <c r="B237" s="79" t="e">
        <f t="shared" si="24"/>
        <v>#VALUE!</v>
      </c>
      <c r="C237" s="83" t="e">
        <f t="shared" si="26"/>
        <v>#VALUE!</v>
      </c>
      <c r="D237" s="83" t="e">
        <f t="shared" si="31"/>
        <v>#VALUE!</v>
      </c>
      <c r="E237" s="83" t="e">
        <f t="shared" si="27"/>
        <v>#VALUE!</v>
      </c>
      <c r="F237" s="83" t="e">
        <f t="shared" si="28"/>
        <v>#VALUE!</v>
      </c>
      <c r="G237" s="83" t="e">
        <f t="shared" si="29"/>
        <v>#VALUE!</v>
      </c>
      <c r="H237" s="83" t="e">
        <f>SUM($F$28:$F237)</f>
        <v>#VALUE!</v>
      </c>
      <c r="I237" s="418" t="e">
        <f t="shared" si="25"/>
        <v>#VALUE!</v>
      </c>
    </row>
    <row r="238" spans="1:9">
      <c r="A238" s="82" t="e">
        <f t="shared" si="30"/>
        <v>#VALUE!</v>
      </c>
      <c r="B238" s="79" t="e">
        <f t="shared" si="24"/>
        <v>#VALUE!</v>
      </c>
      <c r="C238" s="83" t="e">
        <f t="shared" si="26"/>
        <v>#VALUE!</v>
      </c>
      <c r="D238" s="83" t="e">
        <f t="shared" si="31"/>
        <v>#VALUE!</v>
      </c>
      <c r="E238" s="83" t="e">
        <f t="shared" si="27"/>
        <v>#VALUE!</v>
      </c>
      <c r="F238" s="83" t="e">
        <f t="shared" si="28"/>
        <v>#VALUE!</v>
      </c>
      <c r="G238" s="83" t="e">
        <f t="shared" si="29"/>
        <v>#VALUE!</v>
      </c>
      <c r="H238" s="83" t="e">
        <f>SUM($F$28:$F238)</f>
        <v>#VALUE!</v>
      </c>
      <c r="I238" s="418" t="e">
        <f t="shared" si="25"/>
        <v>#VALUE!</v>
      </c>
    </row>
    <row r="239" spans="1:9">
      <c r="A239" s="82" t="e">
        <f t="shared" si="30"/>
        <v>#VALUE!</v>
      </c>
      <c r="B239" s="79" t="e">
        <f t="shared" si="24"/>
        <v>#VALUE!</v>
      </c>
      <c r="C239" s="83" t="e">
        <f t="shared" si="26"/>
        <v>#VALUE!</v>
      </c>
      <c r="D239" s="83" t="e">
        <f t="shared" si="31"/>
        <v>#VALUE!</v>
      </c>
      <c r="E239" s="83" t="e">
        <f t="shared" si="27"/>
        <v>#VALUE!</v>
      </c>
      <c r="F239" s="83" t="e">
        <f t="shared" si="28"/>
        <v>#VALUE!</v>
      </c>
      <c r="G239" s="83" t="e">
        <f t="shared" si="29"/>
        <v>#VALUE!</v>
      </c>
      <c r="H239" s="83" t="e">
        <f>SUM($F$28:$F239)</f>
        <v>#VALUE!</v>
      </c>
      <c r="I239" s="418" t="e">
        <f t="shared" si="25"/>
        <v>#VALUE!</v>
      </c>
    </row>
    <row r="240" spans="1:9">
      <c r="A240" s="82" t="e">
        <f t="shared" si="30"/>
        <v>#VALUE!</v>
      </c>
      <c r="B240" s="79" t="e">
        <f t="shared" si="24"/>
        <v>#VALUE!</v>
      </c>
      <c r="C240" s="83" t="e">
        <f t="shared" si="26"/>
        <v>#VALUE!</v>
      </c>
      <c r="D240" s="83" t="e">
        <f t="shared" si="31"/>
        <v>#VALUE!</v>
      </c>
      <c r="E240" s="83" t="e">
        <f t="shared" si="27"/>
        <v>#VALUE!</v>
      </c>
      <c r="F240" s="83" t="e">
        <f t="shared" si="28"/>
        <v>#VALUE!</v>
      </c>
      <c r="G240" s="83" t="e">
        <f t="shared" si="29"/>
        <v>#VALUE!</v>
      </c>
      <c r="H240" s="83" t="e">
        <f>SUM($F$28:$F240)</f>
        <v>#VALUE!</v>
      </c>
      <c r="I240" s="418" t="e">
        <f t="shared" si="25"/>
        <v>#VALUE!</v>
      </c>
    </row>
    <row r="241" spans="1:9">
      <c r="A241" s="82" t="e">
        <f t="shared" si="30"/>
        <v>#VALUE!</v>
      </c>
      <c r="B241" s="79" t="e">
        <f t="shared" si="24"/>
        <v>#VALUE!</v>
      </c>
      <c r="C241" s="83" t="e">
        <f t="shared" si="26"/>
        <v>#VALUE!</v>
      </c>
      <c r="D241" s="83" t="e">
        <f t="shared" si="31"/>
        <v>#VALUE!</v>
      </c>
      <c r="E241" s="83" t="e">
        <f t="shared" si="27"/>
        <v>#VALUE!</v>
      </c>
      <c r="F241" s="83" t="e">
        <f t="shared" si="28"/>
        <v>#VALUE!</v>
      </c>
      <c r="G241" s="83" t="e">
        <f t="shared" si="29"/>
        <v>#VALUE!</v>
      </c>
      <c r="H241" s="83" t="e">
        <f>SUM($F$28:$F241)</f>
        <v>#VALUE!</v>
      </c>
      <c r="I241" s="418" t="e">
        <f t="shared" si="25"/>
        <v>#VALUE!</v>
      </c>
    </row>
    <row r="242" spans="1:9">
      <c r="A242" s="82" t="e">
        <f t="shared" si="30"/>
        <v>#VALUE!</v>
      </c>
      <c r="B242" s="79" t="e">
        <f t="shared" si="24"/>
        <v>#VALUE!</v>
      </c>
      <c r="C242" s="83" t="e">
        <f t="shared" si="26"/>
        <v>#VALUE!</v>
      </c>
      <c r="D242" s="83" t="e">
        <f t="shared" si="31"/>
        <v>#VALUE!</v>
      </c>
      <c r="E242" s="83" t="e">
        <f t="shared" si="27"/>
        <v>#VALUE!</v>
      </c>
      <c r="F242" s="83" t="e">
        <f t="shared" si="28"/>
        <v>#VALUE!</v>
      </c>
      <c r="G242" s="83" t="e">
        <f t="shared" si="29"/>
        <v>#VALUE!</v>
      </c>
      <c r="H242" s="83" t="e">
        <f>SUM($F$28:$F242)</f>
        <v>#VALUE!</v>
      </c>
      <c r="I242" s="418" t="e">
        <f t="shared" si="25"/>
        <v>#VALUE!</v>
      </c>
    </row>
    <row r="243" spans="1:9">
      <c r="A243" s="82" t="e">
        <f t="shared" si="30"/>
        <v>#VALUE!</v>
      </c>
      <c r="B243" s="79" t="e">
        <f t="shared" si="24"/>
        <v>#VALUE!</v>
      </c>
      <c r="C243" s="83" t="e">
        <f t="shared" si="26"/>
        <v>#VALUE!</v>
      </c>
      <c r="D243" s="83" t="e">
        <f t="shared" si="31"/>
        <v>#VALUE!</v>
      </c>
      <c r="E243" s="83" t="e">
        <f t="shared" si="27"/>
        <v>#VALUE!</v>
      </c>
      <c r="F243" s="83" t="e">
        <f t="shared" si="28"/>
        <v>#VALUE!</v>
      </c>
      <c r="G243" s="83" t="e">
        <f t="shared" si="29"/>
        <v>#VALUE!</v>
      </c>
      <c r="H243" s="83" t="e">
        <f>SUM($F$28:$F243)</f>
        <v>#VALUE!</v>
      </c>
      <c r="I243" s="418" t="e">
        <f t="shared" si="25"/>
        <v>#VALUE!</v>
      </c>
    </row>
    <row r="244" spans="1:9">
      <c r="A244" s="82" t="e">
        <f t="shared" si="30"/>
        <v>#VALUE!</v>
      </c>
      <c r="B244" s="79" t="e">
        <f t="shared" si="24"/>
        <v>#VALUE!</v>
      </c>
      <c r="C244" s="83" t="e">
        <f t="shared" si="26"/>
        <v>#VALUE!</v>
      </c>
      <c r="D244" s="83" t="e">
        <f t="shared" si="31"/>
        <v>#VALUE!</v>
      </c>
      <c r="E244" s="83" t="e">
        <f t="shared" si="27"/>
        <v>#VALUE!</v>
      </c>
      <c r="F244" s="83" t="e">
        <f t="shared" si="28"/>
        <v>#VALUE!</v>
      </c>
      <c r="G244" s="83" t="e">
        <f t="shared" si="29"/>
        <v>#VALUE!</v>
      </c>
      <c r="H244" s="83" t="e">
        <f>SUM($F$28:$F244)</f>
        <v>#VALUE!</v>
      </c>
      <c r="I244" s="418" t="e">
        <f t="shared" si="25"/>
        <v>#VALUE!</v>
      </c>
    </row>
    <row r="245" spans="1:9">
      <c r="A245" s="82" t="e">
        <f t="shared" si="30"/>
        <v>#VALUE!</v>
      </c>
      <c r="B245" s="79" t="e">
        <f t="shared" si="24"/>
        <v>#VALUE!</v>
      </c>
      <c r="C245" s="83" t="e">
        <f t="shared" si="26"/>
        <v>#VALUE!</v>
      </c>
      <c r="D245" s="83" t="e">
        <f t="shared" si="31"/>
        <v>#VALUE!</v>
      </c>
      <c r="E245" s="83" t="e">
        <f t="shared" si="27"/>
        <v>#VALUE!</v>
      </c>
      <c r="F245" s="83" t="e">
        <f t="shared" si="28"/>
        <v>#VALUE!</v>
      </c>
      <c r="G245" s="83" t="e">
        <f t="shared" si="29"/>
        <v>#VALUE!</v>
      </c>
      <c r="H245" s="83" t="e">
        <f>SUM($F$28:$F245)</f>
        <v>#VALUE!</v>
      </c>
      <c r="I245" s="418" t="e">
        <f t="shared" si="25"/>
        <v>#VALUE!</v>
      </c>
    </row>
    <row r="246" spans="1:9">
      <c r="A246" s="82" t="e">
        <f t="shared" si="30"/>
        <v>#VALUE!</v>
      </c>
      <c r="B246" s="79" t="e">
        <f t="shared" si="24"/>
        <v>#VALUE!</v>
      </c>
      <c r="C246" s="83" t="e">
        <f t="shared" si="26"/>
        <v>#VALUE!</v>
      </c>
      <c r="D246" s="83" t="e">
        <f t="shared" si="31"/>
        <v>#VALUE!</v>
      </c>
      <c r="E246" s="83" t="e">
        <f t="shared" si="27"/>
        <v>#VALUE!</v>
      </c>
      <c r="F246" s="83" t="e">
        <f t="shared" si="28"/>
        <v>#VALUE!</v>
      </c>
      <c r="G246" s="83" t="e">
        <f t="shared" si="29"/>
        <v>#VALUE!</v>
      </c>
      <c r="H246" s="83" t="e">
        <f>SUM($F$28:$F246)</f>
        <v>#VALUE!</v>
      </c>
      <c r="I246" s="418" t="e">
        <f t="shared" si="25"/>
        <v>#VALUE!</v>
      </c>
    </row>
    <row r="247" spans="1:9">
      <c r="A247" s="82" t="e">
        <f t="shared" si="30"/>
        <v>#VALUE!</v>
      </c>
      <c r="B247" s="79" t="e">
        <f t="shared" si="24"/>
        <v>#VALUE!</v>
      </c>
      <c r="C247" s="83" t="e">
        <f t="shared" si="26"/>
        <v>#VALUE!</v>
      </c>
      <c r="D247" s="83" t="e">
        <f t="shared" si="31"/>
        <v>#VALUE!</v>
      </c>
      <c r="E247" s="83" t="e">
        <f t="shared" si="27"/>
        <v>#VALUE!</v>
      </c>
      <c r="F247" s="83" t="e">
        <f t="shared" si="28"/>
        <v>#VALUE!</v>
      </c>
      <c r="G247" s="83" t="e">
        <f t="shared" si="29"/>
        <v>#VALUE!</v>
      </c>
      <c r="H247" s="83" t="e">
        <f>SUM($F$28:$F247)</f>
        <v>#VALUE!</v>
      </c>
      <c r="I247" s="418" t="e">
        <f t="shared" si="25"/>
        <v>#VALUE!</v>
      </c>
    </row>
    <row r="248" spans="1:9">
      <c r="A248" s="82" t="e">
        <f t="shared" si="30"/>
        <v>#VALUE!</v>
      </c>
      <c r="B248" s="79" t="e">
        <f t="shared" si="24"/>
        <v>#VALUE!</v>
      </c>
      <c r="C248" s="83" t="e">
        <f t="shared" si="26"/>
        <v>#VALUE!</v>
      </c>
      <c r="D248" s="83" t="e">
        <f t="shared" si="31"/>
        <v>#VALUE!</v>
      </c>
      <c r="E248" s="83" t="e">
        <f t="shared" si="27"/>
        <v>#VALUE!</v>
      </c>
      <c r="F248" s="83" t="e">
        <f t="shared" si="28"/>
        <v>#VALUE!</v>
      </c>
      <c r="G248" s="83" t="e">
        <f t="shared" si="29"/>
        <v>#VALUE!</v>
      </c>
      <c r="H248" s="83" t="e">
        <f>SUM($F$28:$F248)</f>
        <v>#VALUE!</v>
      </c>
      <c r="I248" s="418" t="e">
        <f t="shared" si="25"/>
        <v>#VALUE!</v>
      </c>
    </row>
    <row r="249" spans="1:9">
      <c r="A249" s="82" t="e">
        <f t="shared" si="30"/>
        <v>#VALUE!</v>
      </c>
      <c r="B249" s="79" t="e">
        <f t="shared" si="24"/>
        <v>#VALUE!</v>
      </c>
      <c r="C249" s="83" t="e">
        <f t="shared" si="26"/>
        <v>#VALUE!</v>
      </c>
      <c r="D249" s="83" t="e">
        <f t="shared" si="31"/>
        <v>#VALUE!</v>
      </c>
      <c r="E249" s="83" t="e">
        <f t="shared" si="27"/>
        <v>#VALUE!</v>
      </c>
      <c r="F249" s="83" t="e">
        <f t="shared" si="28"/>
        <v>#VALUE!</v>
      </c>
      <c r="G249" s="83" t="e">
        <f t="shared" si="29"/>
        <v>#VALUE!</v>
      </c>
      <c r="H249" s="83" t="e">
        <f>SUM($F$28:$F249)</f>
        <v>#VALUE!</v>
      </c>
      <c r="I249" s="418" t="e">
        <f t="shared" si="25"/>
        <v>#VALUE!</v>
      </c>
    </row>
    <row r="250" spans="1:9">
      <c r="A250" s="82" t="e">
        <f t="shared" si="30"/>
        <v>#VALUE!</v>
      </c>
      <c r="B250" s="79" t="e">
        <f t="shared" si="24"/>
        <v>#VALUE!</v>
      </c>
      <c r="C250" s="83" t="e">
        <f t="shared" si="26"/>
        <v>#VALUE!</v>
      </c>
      <c r="D250" s="83" t="e">
        <f t="shared" si="31"/>
        <v>#VALUE!</v>
      </c>
      <c r="E250" s="83" t="e">
        <f t="shared" si="27"/>
        <v>#VALUE!</v>
      </c>
      <c r="F250" s="83" t="e">
        <f t="shared" si="28"/>
        <v>#VALUE!</v>
      </c>
      <c r="G250" s="83" t="e">
        <f t="shared" si="29"/>
        <v>#VALUE!</v>
      </c>
      <c r="H250" s="83" t="e">
        <f>SUM($F$28:$F250)</f>
        <v>#VALUE!</v>
      </c>
      <c r="I250" s="418" t="e">
        <f t="shared" si="25"/>
        <v>#VALUE!</v>
      </c>
    </row>
    <row r="251" spans="1:9">
      <c r="A251" s="82" t="e">
        <f t="shared" si="30"/>
        <v>#VALUE!</v>
      </c>
      <c r="B251" s="79" t="e">
        <f t="shared" si="24"/>
        <v>#VALUE!</v>
      </c>
      <c r="C251" s="83" t="e">
        <f t="shared" si="26"/>
        <v>#VALUE!</v>
      </c>
      <c r="D251" s="83" t="e">
        <f t="shared" si="31"/>
        <v>#VALUE!</v>
      </c>
      <c r="E251" s="83" t="e">
        <f t="shared" si="27"/>
        <v>#VALUE!</v>
      </c>
      <c r="F251" s="83" t="e">
        <f t="shared" si="28"/>
        <v>#VALUE!</v>
      </c>
      <c r="G251" s="83" t="e">
        <f t="shared" si="29"/>
        <v>#VALUE!</v>
      </c>
      <c r="H251" s="83" t="e">
        <f>SUM($F$28:$F251)</f>
        <v>#VALUE!</v>
      </c>
      <c r="I251" s="418" t="e">
        <f t="shared" si="25"/>
        <v>#VALUE!</v>
      </c>
    </row>
    <row r="252" spans="1:9">
      <c r="A252" s="82" t="e">
        <f t="shared" si="30"/>
        <v>#VALUE!</v>
      </c>
      <c r="B252" s="79" t="e">
        <f t="shared" si="24"/>
        <v>#VALUE!</v>
      </c>
      <c r="C252" s="83" t="e">
        <f t="shared" si="26"/>
        <v>#VALUE!</v>
      </c>
      <c r="D252" s="83" t="e">
        <f t="shared" si="31"/>
        <v>#VALUE!</v>
      </c>
      <c r="E252" s="83" t="e">
        <f t="shared" si="27"/>
        <v>#VALUE!</v>
      </c>
      <c r="F252" s="83" t="e">
        <f t="shared" si="28"/>
        <v>#VALUE!</v>
      </c>
      <c r="G252" s="83" t="e">
        <f t="shared" si="29"/>
        <v>#VALUE!</v>
      </c>
      <c r="H252" s="83" t="e">
        <f>SUM($F$28:$F252)</f>
        <v>#VALUE!</v>
      </c>
      <c r="I252" s="418" t="e">
        <f t="shared" si="25"/>
        <v>#VALUE!</v>
      </c>
    </row>
    <row r="253" spans="1:9">
      <c r="A253" s="82" t="e">
        <f t="shared" si="30"/>
        <v>#VALUE!</v>
      </c>
      <c r="B253" s="79" t="e">
        <f t="shared" si="24"/>
        <v>#VALUE!</v>
      </c>
      <c r="C253" s="83" t="e">
        <f t="shared" si="26"/>
        <v>#VALUE!</v>
      </c>
      <c r="D253" s="83" t="e">
        <f t="shared" si="31"/>
        <v>#VALUE!</v>
      </c>
      <c r="E253" s="83" t="e">
        <f t="shared" si="27"/>
        <v>#VALUE!</v>
      </c>
      <c r="F253" s="83" t="e">
        <f t="shared" si="28"/>
        <v>#VALUE!</v>
      </c>
      <c r="G253" s="83" t="e">
        <f t="shared" si="29"/>
        <v>#VALUE!</v>
      </c>
      <c r="H253" s="83" t="e">
        <f>SUM($F$28:$F253)</f>
        <v>#VALUE!</v>
      </c>
      <c r="I253" s="418" t="e">
        <f t="shared" si="25"/>
        <v>#VALUE!</v>
      </c>
    </row>
    <row r="254" spans="1:9">
      <c r="A254" s="82" t="e">
        <f t="shared" si="30"/>
        <v>#VALUE!</v>
      </c>
      <c r="B254" s="79" t="e">
        <f t="shared" si="24"/>
        <v>#VALUE!</v>
      </c>
      <c r="C254" s="83" t="e">
        <f t="shared" si="26"/>
        <v>#VALUE!</v>
      </c>
      <c r="D254" s="83" t="e">
        <f t="shared" si="31"/>
        <v>#VALUE!</v>
      </c>
      <c r="E254" s="83" t="e">
        <f t="shared" si="27"/>
        <v>#VALUE!</v>
      </c>
      <c r="F254" s="83" t="e">
        <f t="shared" si="28"/>
        <v>#VALUE!</v>
      </c>
      <c r="G254" s="83" t="e">
        <f t="shared" si="29"/>
        <v>#VALUE!</v>
      </c>
      <c r="H254" s="83" t="e">
        <f>SUM($F$28:$F254)</f>
        <v>#VALUE!</v>
      </c>
      <c r="I254" s="418" t="e">
        <f t="shared" si="25"/>
        <v>#VALUE!</v>
      </c>
    </row>
    <row r="255" spans="1:9">
      <c r="A255" s="82" t="e">
        <f t="shared" si="30"/>
        <v>#VALUE!</v>
      </c>
      <c r="B255" s="79" t="e">
        <f t="shared" si="24"/>
        <v>#VALUE!</v>
      </c>
      <c r="C255" s="83" t="e">
        <f t="shared" si="26"/>
        <v>#VALUE!</v>
      </c>
      <c r="D255" s="83" t="e">
        <f t="shared" si="31"/>
        <v>#VALUE!</v>
      </c>
      <c r="E255" s="83" t="e">
        <f t="shared" si="27"/>
        <v>#VALUE!</v>
      </c>
      <c r="F255" s="83" t="e">
        <f t="shared" si="28"/>
        <v>#VALUE!</v>
      </c>
      <c r="G255" s="83" t="e">
        <f t="shared" si="29"/>
        <v>#VALUE!</v>
      </c>
      <c r="H255" s="83" t="e">
        <f>SUM($F$28:$F255)</f>
        <v>#VALUE!</v>
      </c>
      <c r="I255" s="418" t="e">
        <f t="shared" si="25"/>
        <v>#VALUE!</v>
      </c>
    </row>
    <row r="256" spans="1:9">
      <c r="A256" s="82" t="e">
        <f t="shared" si="30"/>
        <v>#VALUE!</v>
      </c>
      <c r="B256" s="79" t="e">
        <f t="shared" si="24"/>
        <v>#VALUE!</v>
      </c>
      <c r="C256" s="83" t="e">
        <f t="shared" si="26"/>
        <v>#VALUE!</v>
      </c>
      <c r="D256" s="83" t="e">
        <f t="shared" si="31"/>
        <v>#VALUE!</v>
      </c>
      <c r="E256" s="83" t="e">
        <f t="shared" si="27"/>
        <v>#VALUE!</v>
      </c>
      <c r="F256" s="83" t="e">
        <f t="shared" si="28"/>
        <v>#VALUE!</v>
      </c>
      <c r="G256" s="83" t="e">
        <f t="shared" si="29"/>
        <v>#VALUE!</v>
      </c>
      <c r="H256" s="83" t="e">
        <f>SUM($F$28:$F256)</f>
        <v>#VALUE!</v>
      </c>
      <c r="I256" s="418" t="e">
        <f t="shared" si="25"/>
        <v>#VALUE!</v>
      </c>
    </row>
    <row r="257" spans="1:9">
      <c r="A257" s="82" t="e">
        <f t="shared" si="30"/>
        <v>#VALUE!</v>
      </c>
      <c r="B257" s="79" t="e">
        <f t="shared" si="24"/>
        <v>#VALUE!</v>
      </c>
      <c r="C257" s="83" t="e">
        <f t="shared" si="26"/>
        <v>#VALUE!</v>
      </c>
      <c r="D257" s="83" t="e">
        <f t="shared" si="31"/>
        <v>#VALUE!</v>
      </c>
      <c r="E257" s="83" t="e">
        <f t="shared" si="27"/>
        <v>#VALUE!</v>
      </c>
      <c r="F257" s="83" t="e">
        <f t="shared" si="28"/>
        <v>#VALUE!</v>
      </c>
      <c r="G257" s="83" t="e">
        <f t="shared" si="29"/>
        <v>#VALUE!</v>
      </c>
      <c r="H257" s="83" t="e">
        <f>SUM($F$28:$F257)</f>
        <v>#VALUE!</v>
      </c>
      <c r="I257" s="418" t="e">
        <f t="shared" si="25"/>
        <v>#VALUE!</v>
      </c>
    </row>
    <row r="258" spans="1:9">
      <c r="A258" s="82" t="e">
        <f t="shared" si="30"/>
        <v>#VALUE!</v>
      </c>
      <c r="B258" s="79" t="e">
        <f t="shared" si="24"/>
        <v>#VALUE!</v>
      </c>
      <c r="C258" s="83" t="e">
        <f t="shared" si="26"/>
        <v>#VALUE!</v>
      </c>
      <c r="D258" s="83" t="e">
        <f t="shared" si="31"/>
        <v>#VALUE!</v>
      </c>
      <c r="E258" s="83" t="e">
        <f t="shared" si="27"/>
        <v>#VALUE!</v>
      </c>
      <c r="F258" s="83" t="e">
        <f t="shared" si="28"/>
        <v>#VALUE!</v>
      </c>
      <c r="G258" s="83" t="e">
        <f t="shared" si="29"/>
        <v>#VALUE!</v>
      </c>
      <c r="H258" s="83" t="e">
        <f>SUM($F$28:$F258)</f>
        <v>#VALUE!</v>
      </c>
      <c r="I258" s="418" t="e">
        <f t="shared" si="25"/>
        <v>#VALUE!</v>
      </c>
    </row>
    <row r="259" spans="1:9">
      <c r="A259" s="82" t="e">
        <f t="shared" si="30"/>
        <v>#VALUE!</v>
      </c>
      <c r="B259" s="79" t="e">
        <f t="shared" si="24"/>
        <v>#VALUE!</v>
      </c>
      <c r="C259" s="83" t="e">
        <f t="shared" si="26"/>
        <v>#VALUE!</v>
      </c>
      <c r="D259" s="83" t="e">
        <f t="shared" si="31"/>
        <v>#VALUE!</v>
      </c>
      <c r="E259" s="83" t="e">
        <f t="shared" si="27"/>
        <v>#VALUE!</v>
      </c>
      <c r="F259" s="83" t="e">
        <f t="shared" si="28"/>
        <v>#VALUE!</v>
      </c>
      <c r="G259" s="83" t="e">
        <f t="shared" si="29"/>
        <v>#VALUE!</v>
      </c>
      <c r="H259" s="83" t="e">
        <f>SUM($F$28:$F259)</f>
        <v>#VALUE!</v>
      </c>
      <c r="I259" s="418" t="e">
        <f t="shared" si="25"/>
        <v>#VALUE!</v>
      </c>
    </row>
    <row r="260" spans="1:9">
      <c r="A260" s="82" t="e">
        <f t="shared" si="30"/>
        <v>#VALUE!</v>
      </c>
      <c r="B260" s="79" t="e">
        <f t="shared" si="24"/>
        <v>#VALUE!</v>
      </c>
      <c r="C260" s="83" t="e">
        <f t="shared" si="26"/>
        <v>#VALUE!</v>
      </c>
      <c r="D260" s="83" t="e">
        <f t="shared" si="31"/>
        <v>#VALUE!</v>
      </c>
      <c r="E260" s="83" t="e">
        <f t="shared" si="27"/>
        <v>#VALUE!</v>
      </c>
      <c r="F260" s="83" t="e">
        <f t="shared" si="28"/>
        <v>#VALUE!</v>
      </c>
      <c r="G260" s="83" t="e">
        <f t="shared" si="29"/>
        <v>#VALUE!</v>
      </c>
      <c r="H260" s="83" t="e">
        <f>SUM($F$28:$F260)</f>
        <v>#VALUE!</v>
      </c>
      <c r="I260" s="418" t="e">
        <f t="shared" si="25"/>
        <v>#VALUE!</v>
      </c>
    </row>
    <row r="261" spans="1:9">
      <c r="A261" s="82" t="e">
        <f t="shared" si="30"/>
        <v>#VALUE!</v>
      </c>
      <c r="B261" s="79" t="e">
        <f t="shared" si="24"/>
        <v>#VALUE!</v>
      </c>
      <c r="C261" s="83" t="e">
        <f t="shared" si="26"/>
        <v>#VALUE!</v>
      </c>
      <c r="D261" s="83" t="e">
        <f t="shared" si="31"/>
        <v>#VALUE!</v>
      </c>
      <c r="E261" s="83" t="e">
        <f t="shared" si="27"/>
        <v>#VALUE!</v>
      </c>
      <c r="F261" s="83" t="e">
        <f t="shared" si="28"/>
        <v>#VALUE!</v>
      </c>
      <c r="G261" s="83" t="e">
        <f t="shared" si="29"/>
        <v>#VALUE!</v>
      </c>
      <c r="H261" s="83" t="e">
        <f>SUM($F$28:$F261)</f>
        <v>#VALUE!</v>
      </c>
      <c r="I261" s="418" t="e">
        <f t="shared" si="25"/>
        <v>#VALUE!</v>
      </c>
    </row>
    <row r="262" spans="1:9">
      <c r="A262" s="82" t="e">
        <f t="shared" si="30"/>
        <v>#VALUE!</v>
      </c>
      <c r="B262" s="79" t="e">
        <f t="shared" si="24"/>
        <v>#VALUE!</v>
      </c>
      <c r="C262" s="83" t="e">
        <f t="shared" si="26"/>
        <v>#VALUE!</v>
      </c>
      <c r="D262" s="83" t="e">
        <f t="shared" si="31"/>
        <v>#VALUE!</v>
      </c>
      <c r="E262" s="83" t="e">
        <f t="shared" si="27"/>
        <v>#VALUE!</v>
      </c>
      <c r="F262" s="83" t="e">
        <f t="shared" si="28"/>
        <v>#VALUE!</v>
      </c>
      <c r="G262" s="83" t="e">
        <f t="shared" si="29"/>
        <v>#VALUE!</v>
      </c>
      <c r="H262" s="83" t="e">
        <f>SUM($F$28:$F262)</f>
        <v>#VALUE!</v>
      </c>
      <c r="I262" s="418" t="e">
        <f t="shared" si="25"/>
        <v>#VALUE!</v>
      </c>
    </row>
    <row r="263" spans="1:9">
      <c r="A263" s="82" t="e">
        <f t="shared" si="30"/>
        <v>#VALUE!</v>
      </c>
      <c r="B263" s="79" t="e">
        <f t="shared" si="24"/>
        <v>#VALUE!</v>
      </c>
      <c r="C263" s="83" t="e">
        <f t="shared" si="26"/>
        <v>#VALUE!</v>
      </c>
      <c r="D263" s="83" t="e">
        <f t="shared" si="31"/>
        <v>#VALUE!</v>
      </c>
      <c r="E263" s="83" t="e">
        <f t="shared" si="27"/>
        <v>#VALUE!</v>
      </c>
      <c r="F263" s="83" t="e">
        <f t="shared" si="28"/>
        <v>#VALUE!</v>
      </c>
      <c r="G263" s="83" t="e">
        <f t="shared" si="29"/>
        <v>#VALUE!</v>
      </c>
      <c r="H263" s="83" t="e">
        <f>SUM($F$28:$F263)</f>
        <v>#VALUE!</v>
      </c>
      <c r="I263" s="418" t="e">
        <f t="shared" si="25"/>
        <v>#VALUE!</v>
      </c>
    </row>
    <row r="264" spans="1:9">
      <c r="A264" s="82" t="e">
        <f t="shared" si="30"/>
        <v>#VALUE!</v>
      </c>
      <c r="B264" s="79" t="e">
        <f t="shared" si="24"/>
        <v>#VALUE!</v>
      </c>
      <c r="C264" s="83" t="e">
        <f t="shared" si="26"/>
        <v>#VALUE!</v>
      </c>
      <c r="D264" s="83" t="e">
        <f t="shared" si="31"/>
        <v>#VALUE!</v>
      </c>
      <c r="E264" s="83" t="e">
        <f t="shared" si="27"/>
        <v>#VALUE!</v>
      </c>
      <c r="F264" s="83" t="e">
        <f t="shared" si="28"/>
        <v>#VALUE!</v>
      </c>
      <c r="G264" s="83" t="e">
        <f t="shared" si="29"/>
        <v>#VALUE!</v>
      </c>
      <c r="H264" s="83" t="e">
        <f>SUM($F$28:$F264)</f>
        <v>#VALUE!</v>
      </c>
      <c r="I264" s="418" t="e">
        <f t="shared" si="25"/>
        <v>#VALUE!</v>
      </c>
    </row>
    <row r="265" spans="1:9">
      <c r="A265" s="82" t="e">
        <f t="shared" si="30"/>
        <v>#VALUE!</v>
      </c>
      <c r="B265" s="79" t="e">
        <f t="shared" si="24"/>
        <v>#VALUE!</v>
      </c>
      <c r="C265" s="83" t="e">
        <f t="shared" si="26"/>
        <v>#VALUE!</v>
      </c>
      <c r="D265" s="83" t="e">
        <f t="shared" si="31"/>
        <v>#VALUE!</v>
      </c>
      <c r="E265" s="83" t="e">
        <f t="shared" si="27"/>
        <v>#VALUE!</v>
      </c>
      <c r="F265" s="83" t="e">
        <f t="shared" si="28"/>
        <v>#VALUE!</v>
      </c>
      <c r="G265" s="83" t="e">
        <f t="shared" si="29"/>
        <v>#VALUE!</v>
      </c>
      <c r="H265" s="83" t="e">
        <f>SUM($F$28:$F265)</f>
        <v>#VALUE!</v>
      </c>
      <c r="I265" s="418" t="e">
        <f t="shared" si="25"/>
        <v>#VALUE!</v>
      </c>
    </row>
    <row r="266" spans="1:9">
      <c r="A266" s="82" t="e">
        <f t="shared" si="30"/>
        <v>#VALUE!</v>
      </c>
      <c r="B266" s="79" t="e">
        <f t="shared" si="24"/>
        <v>#VALUE!</v>
      </c>
      <c r="C266" s="83" t="e">
        <f t="shared" si="26"/>
        <v>#VALUE!</v>
      </c>
      <c r="D266" s="83" t="e">
        <f t="shared" si="31"/>
        <v>#VALUE!</v>
      </c>
      <c r="E266" s="83" t="e">
        <f t="shared" si="27"/>
        <v>#VALUE!</v>
      </c>
      <c r="F266" s="83" t="e">
        <f t="shared" si="28"/>
        <v>#VALUE!</v>
      </c>
      <c r="G266" s="83" t="e">
        <f t="shared" si="29"/>
        <v>#VALUE!</v>
      </c>
      <c r="H266" s="83" t="e">
        <f>SUM($F$28:$F266)</f>
        <v>#VALUE!</v>
      </c>
      <c r="I266" s="418" t="e">
        <f t="shared" si="25"/>
        <v>#VALUE!</v>
      </c>
    </row>
    <row r="267" spans="1:9">
      <c r="A267" s="82" t="e">
        <f t="shared" si="30"/>
        <v>#VALUE!</v>
      </c>
      <c r="B267" s="79" t="e">
        <f t="shared" si="24"/>
        <v>#VALUE!</v>
      </c>
      <c r="C267" s="83" t="e">
        <f t="shared" si="26"/>
        <v>#VALUE!</v>
      </c>
      <c r="D267" s="83" t="e">
        <f t="shared" si="31"/>
        <v>#VALUE!</v>
      </c>
      <c r="E267" s="83" t="e">
        <f t="shared" si="27"/>
        <v>#VALUE!</v>
      </c>
      <c r="F267" s="83" t="e">
        <f t="shared" si="28"/>
        <v>#VALUE!</v>
      </c>
      <c r="G267" s="83" t="e">
        <f t="shared" si="29"/>
        <v>#VALUE!</v>
      </c>
      <c r="H267" s="83" t="e">
        <f>SUM($F$28:$F267)</f>
        <v>#VALUE!</v>
      </c>
      <c r="I267" s="418" t="e">
        <f t="shared" si="25"/>
        <v>#VALUE!</v>
      </c>
    </row>
    <row r="268" spans="1:9">
      <c r="A268" s="82" t="e">
        <f t="shared" si="30"/>
        <v>#VALUE!</v>
      </c>
      <c r="B268" s="79" t="e">
        <f t="shared" si="24"/>
        <v>#VALUE!</v>
      </c>
      <c r="C268" s="83" t="e">
        <f t="shared" si="26"/>
        <v>#VALUE!</v>
      </c>
      <c r="D268" s="83" t="e">
        <f t="shared" si="31"/>
        <v>#VALUE!</v>
      </c>
      <c r="E268" s="83" t="e">
        <f t="shared" si="27"/>
        <v>#VALUE!</v>
      </c>
      <c r="F268" s="83" t="e">
        <f t="shared" si="28"/>
        <v>#VALUE!</v>
      </c>
      <c r="G268" s="83" t="e">
        <f t="shared" si="29"/>
        <v>#VALUE!</v>
      </c>
      <c r="H268" s="83" t="e">
        <f>SUM($F$28:$F268)</f>
        <v>#VALUE!</v>
      </c>
      <c r="I268" s="418" t="e">
        <f t="shared" si="25"/>
        <v>#VALUE!</v>
      </c>
    </row>
    <row r="269" spans="1:9">
      <c r="A269" s="82" t="e">
        <f t="shared" si="30"/>
        <v>#VALUE!</v>
      </c>
      <c r="B269" s="79" t="e">
        <f t="shared" si="24"/>
        <v>#VALUE!</v>
      </c>
      <c r="C269" s="83" t="e">
        <f t="shared" si="26"/>
        <v>#VALUE!</v>
      </c>
      <c r="D269" s="83" t="e">
        <f t="shared" si="31"/>
        <v>#VALUE!</v>
      </c>
      <c r="E269" s="83" t="e">
        <f t="shared" si="27"/>
        <v>#VALUE!</v>
      </c>
      <c r="F269" s="83" t="e">
        <f t="shared" si="28"/>
        <v>#VALUE!</v>
      </c>
      <c r="G269" s="83" t="e">
        <f t="shared" si="29"/>
        <v>#VALUE!</v>
      </c>
      <c r="H269" s="83" t="e">
        <f>SUM($F$28:$F269)</f>
        <v>#VALUE!</v>
      </c>
      <c r="I269" s="418" t="e">
        <f t="shared" si="25"/>
        <v>#VALUE!</v>
      </c>
    </row>
    <row r="270" spans="1:9">
      <c r="A270" s="82" t="e">
        <f t="shared" si="30"/>
        <v>#VALUE!</v>
      </c>
      <c r="B270" s="79" t="e">
        <f t="shared" si="24"/>
        <v>#VALUE!</v>
      </c>
      <c r="C270" s="83" t="e">
        <f t="shared" si="26"/>
        <v>#VALUE!</v>
      </c>
      <c r="D270" s="83" t="e">
        <f t="shared" si="31"/>
        <v>#VALUE!</v>
      </c>
      <c r="E270" s="83" t="e">
        <f t="shared" si="27"/>
        <v>#VALUE!</v>
      </c>
      <c r="F270" s="83" t="e">
        <f t="shared" si="28"/>
        <v>#VALUE!</v>
      </c>
      <c r="G270" s="83" t="e">
        <f t="shared" si="29"/>
        <v>#VALUE!</v>
      </c>
      <c r="H270" s="83" t="e">
        <f>SUM($F$28:$F270)</f>
        <v>#VALUE!</v>
      </c>
      <c r="I270" s="418" t="e">
        <f t="shared" si="25"/>
        <v>#VALUE!</v>
      </c>
    </row>
    <row r="271" spans="1:9">
      <c r="A271" s="82" t="e">
        <f t="shared" si="30"/>
        <v>#VALUE!</v>
      </c>
      <c r="B271" s="79" t="e">
        <f t="shared" si="24"/>
        <v>#VALUE!</v>
      </c>
      <c r="C271" s="83" t="e">
        <f t="shared" si="26"/>
        <v>#VALUE!</v>
      </c>
      <c r="D271" s="83" t="e">
        <f t="shared" si="31"/>
        <v>#VALUE!</v>
      </c>
      <c r="E271" s="83" t="e">
        <f t="shared" si="27"/>
        <v>#VALUE!</v>
      </c>
      <c r="F271" s="83" t="e">
        <f t="shared" si="28"/>
        <v>#VALUE!</v>
      </c>
      <c r="G271" s="83" t="e">
        <f t="shared" si="29"/>
        <v>#VALUE!</v>
      </c>
      <c r="H271" s="83" t="e">
        <f>SUM($F$28:$F271)</f>
        <v>#VALUE!</v>
      </c>
      <c r="I271" s="418" t="e">
        <f t="shared" si="25"/>
        <v>#VALUE!</v>
      </c>
    </row>
    <row r="272" spans="1:9">
      <c r="A272" s="82" t="e">
        <f t="shared" si="30"/>
        <v>#VALUE!</v>
      </c>
      <c r="B272" s="79" t="e">
        <f t="shared" si="24"/>
        <v>#VALUE!</v>
      </c>
      <c r="C272" s="83" t="e">
        <f t="shared" si="26"/>
        <v>#VALUE!</v>
      </c>
      <c r="D272" s="83" t="e">
        <f t="shared" si="31"/>
        <v>#VALUE!</v>
      </c>
      <c r="E272" s="83" t="e">
        <f t="shared" si="27"/>
        <v>#VALUE!</v>
      </c>
      <c r="F272" s="83" t="e">
        <f t="shared" si="28"/>
        <v>#VALUE!</v>
      </c>
      <c r="G272" s="83" t="e">
        <f t="shared" si="29"/>
        <v>#VALUE!</v>
      </c>
      <c r="H272" s="83" t="e">
        <f>SUM($F$28:$F272)</f>
        <v>#VALUE!</v>
      </c>
      <c r="I272" s="418" t="e">
        <f t="shared" si="25"/>
        <v>#VALUE!</v>
      </c>
    </row>
    <row r="273" spans="1:9">
      <c r="A273" s="82" t="e">
        <f t="shared" si="30"/>
        <v>#VALUE!</v>
      </c>
      <c r="B273" s="79" t="e">
        <f t="shared" si="24"/>
        <v>#VALUE!</v>
      </c>
      <c r="C273" s="83" t="e">
        <f t="shared" si="26"/>
        <v>#VALUE!</v>
      </c>
      <c r="D273" s="83" t="e">
        <f t="shared" si="31"/>
        <v>#VALUE!</v>
      </c>
      <c r="E273" s="83" t="e">
        <f t="shared" si="27"/>
        <v>#VALUE!</v>
      </c>
      <c r="F273" s="83" t="e">
        <f t="shared" si="28"/>
        <v>#VALUE!</v>
      </c>
      <c r="G273" s="83" t="e">
        <f t="shared" si="29"/>
        <v>#VALUE!</v>
      </c>
      <c r="H273" s="83" t="e">
        <f>SUM($F$28:$F273)</f>
        <v>#VALUE!</v>
      </c>
      <c r="I273" s="418" t="e">
        <f t="shared" si="25"/>
        <v>#VALUE!</v>
      </c>
    </row>
    <row r="274" spans="1:9">
      <c r="A274" s="82" t="e">
        <f t="shared" si="30"/>
        <v>#VALUE!</v>
      </c>
      <c r="B274" s="79" t="e">
        <f t="shared" si="24"/>
        <v>#VALUE!</v>
      </c>
      <c r="C274" s="83" t="e">
        <f t="shared" si="26"/>
        <v>#VALUE!</v>
      </c>
      <c r="D274" s="83" t="e">
        <f t="shared" si="31"/>
        <v>#VALUE!</v>
      </c>
      <c r="E274" s="83" t="e">
        <f t="shared" si="27"/>
        <v>#VALUE!</v>
      </c>
      <c r="F274" s="83" t="e">
        <f t="shared" si="28"/>
        <v>#VALUE!</v>
      </c>
      <c r="G274" s="83" t="e">
        <f t="shared" si="29"/>
        <v>#VALUE!</v>
      </c>
      <c r="H274" s="83" t="e">
        <f>SUM($F$28:$F274)</f>
        <v>#VALUE!</v>
      </c>
      <c r="I274" s="418" t="e">
        <f t="shared" si="25"/>
        <v>#VALUE!</v>
      </c>
    </row>
    <row r="275" spans="1:9">
      <c r="A275" s="82" t="e">
        <f t="shared" si="30"/>
        <v>#VALUE!</v>
      </c>
      <c r="B275" s="79" t="e">
        <f t="shared" si="24"/>
        <v>#VALUE!</v>
      </c>
      <c r="C275" s="83" t="e">
        <f t="shared" si="26"/>
        <v>#VALUE!</v>
      </c>
      <c r="D275" s="83" t="e">
        <f t="shared" si="31"/>
        <v>#VALUE!</v>
      </c>
      <c r="E275" s="83" t="e">
        <f t="shared" si="27"/>
        <v>#VALUE!</v>
      </c>
      <c r="F275" s="83" t="e">
        <f t="shared" si="28"/>
        <v>#VALUE!</v>
      </c>
      <c r="G275" s="83" t="e">
        <f t="shared" si="29"/>
        <v>#VALUE!</v>
      </c>
      <c r="H275" s="83" t="e">
        <f>SUM($F$28:$F275)</f>
        <v>#VALUE!</v>
      </c>
      <c r="I275" s="418" t="e">
        <f t="shared" si="25"/>
        <v>#VALUE!</v>
      </c>
    </row>
    <row r="276" spans="1:9">
      <c r="A276" s="82" t="e">
        <f t="shared" si="30"/>
        <v>#VALUE!</v>
      </c>
      <c r="B276" s="79" t="e">
        <f t="shared" si="24"/>
        <v>#VALUE!</v>
      </c>
      <c r="C276" s="83" t="e">
        <f t="shared" si="26"/>
        <v>#VALUE!</v>
      </c>
      <c r="D276" s="83" t="e">
        <f t="shared" si="31"/>
        <v>#VALUE!</v>
      </c>
      <c r="E276" s="83" t="e">
        <f t="shared" si="27"/>
        <v>#VALUE!</v>
      </c>
      <c r="F276" s="83" t="e">
        <f t="shared" si="28"/>
        <v>#VALUE!</v>
      </c>
      <c r="G276" s="83" t="e">
        <f t="shared" si="29"/>
        <v>#VALUE!</v>
      </c>
      <c r="H276" s="83" t="e">
        <f>SUM($F$28:$F276)</f>
        <v>#VALUE!</v>
      </c>
      <c r="I276" s="418" t="e">
        <f t="shared" si="25"/>
        <v>#VALUE!</v>
      </c>
    </row>
    <row r="277" spans="1:9">
      <c r="A277" s="82" t="e">
        <f t="shared" si="30"/>
        <v>#VALUE!</v>
      </c>
      <c r="B277" s="79" t="e">
        <f t="shared" si="24"/>
        <v>#VALUE!</v>
      </c>
      <c r="C277" s="83" t="e">
        <f t="shared" si="26"/>
        <v>#VALUE!</v>
      </c>
      <c r="D277" s="83" t="e">
        <f t="shared" si="31"/>
        <v>#VALUE!</v>
      </c>
      <c r="E277" s="83" t="e">
        <f t="shared" si="27"/>
        <v>#VALUE!</v>
      </c>
      <c r="F277" s="83" t="e">
        <f t="shared" si="28"/>
        <v>#VALUE!</v>
      </c>
      <c r="G277" s="83" t="e">
        <f t="shared" si="29"/>
        <v>#VALUE!</v>
      </c>
      <c r="H277" s="83" t="e">
        <f>SUM($F$28:$F277)</f>
        <v>#VALUE!</v>
      </c>
      <c r="I277" s="418" t="e">
        <f t="shared" si="25"/>
        <v>#VALUE!</v>
      </c>
    </row>
    <row r="278" spans="1:9">
      <c r="A278" s="82" t="e">
        <f t="shared" si="30"/>
        <v>#VALUE!</v>
      </c>
      <c r="B278" s="79" t="e">
        <f t="shared" si="24"/>
        <v>#VALUE!</v>
      </c>
      <c r="C278" s="83" t="e">
        <f t="shared" si="26"/>
        <v>#VALUE!</v>
      </c>
      <c r="D278" s="83" t="e">
        <f t="shared" si="31"/>
        <v>#VALUE!</v>
      </c>
      <c r="E278" s="83" t="e">
        <f t="shared" si="27"/>
        <v>#VALUE!</v>
      </c>
      <c r="F278" s="83" t="e">
        <f t="shared" si="28"/>
        <v>#VALUE!</v>
      </c>
      <c r="G278" s="83" t="e">
        <f t="shared" si="29"/>
        <v>#VALUE!</v>
      </c>
      <c r="H278" s="83" t="e">
        <f>SUM($F$28:$F278)</f>
        <v>#VALUE!</v>
      </c>
      <c r="I278" s="418" t="e">
        <f t="shared" si="25"/>
        <v>#VALUE!</v>
      </c>
    </row>
    <row r="279" spans="1:9">
      <c r="A279" s="82" t="e">
        <f t="shared" si="30"/>
        <v>#VALUE!</v>
      </c>
      <c r="B279" s="79" t="e">
        <f t="shared" si="24"/>
        <v>#VALUE!</v>
      </c>
      <c r="C279" s="83" t="e">
        <f t="shared" si="26"/>
        <v>#VALUE!</v>
      </c>
      <c r="D279" s="83" t="e">
        <f t="shared" si="31"/>
        <v>#VALUE!</v>
      </c>
      <c r="E279" s="83" t="e">
        <f t="shared" si="27"/>
        <v>#VALUE!</v>
      </c>
      <c r="F279" s="83" t="e">
        <f t="shared" si="28"/>
        <v>#VALUE!</v>
      </c>
      <c r="G279" s="83" t="e">
        <f t="shared" si="29"/>
        <v>#VALUE!</v>
      </c>
      <c r="H279" s="83" t="e">
        <f>SUM($F$28:$F279)</f>
        <v>#VALUE!</v>
      </c>
      <c r="I279" s="418" t="e">
        <f t="shared" si="25"/>
        <v>#VALUE!</v>
      </c>
    </row>
    <row r="280" spans="1:9">
      <c r="A280" s="82" t="e">
        <f t="shared" si="30"/>
        <v>#VALUE!</v>
      </c>
      <c r="B280" s="79" t="e">
        <f t="shared" si="24"/>
        <v>#VALUE!</v>
      </c>
      <c r="C280" s="83" t="e">
        <f t="shared" si="26"/>
        <v>#VALUE!</v>
      </c>
      <c r="D280" s="83" t="e">
        <f t="shared" si="31"/>
        <v>#VALUE!</v>
      </c>
      <c r="E280" s="83" t="e">
        <f t="shared" si="27"/>
        <v>#VALUE!</v>
      </c>
      <c r="F280" s="83" t="e">
        <f t="shared" si="28"/>
        <v>#VALUE!</v>
      </c>
      <c r="G280" s="83" t="e">
        <f t="shared" si="29"/>
        <v>#VALUE!</v>
      </c>
      <c r="H280" s="83" t="e">
        <f>SUM($F$28:$F280)</f>
        <v>#VALUE!</v>
      </c>
      <c r="I280" s="418" t="e">
        <f t="shared" si="25"/>
        <v>#VALUE!</v>
      </c>
    </row>
    <row r="281" spans="1:9">
      <c r="A281" s="82" t="e">
        <f t="shared" si="30"/>
        <v>#VALUE!</v>
      </c>
      <c r="B281" s="79" t="e">
        <f t="shared" si="24"/>
        <v>#VALUE!</v>
      </c>
      <c r="C281" s="83" t="e">
        <f t="shared" si="26"/>
        <v>#VALUE!</v>
      </c>
      <c r="D281" s="83" t="e">
        <f t="shared" si="31"/>
        <v>#VALUE!</v>
      </c>
      <c r="E281" s="83" t="e">
        <f t="shared" si="27"/>
        <v>#VALUE!</v>
      </c>
      <c r="F281" s="83" t="e">
        <f t="shared" si="28"/>
        <v>#VALUE!</v>
      </c>
      <c r="G281" s="83" t="e">
        <f t="shared" si="29"/>
        <v>#VALUE!</v>
      </c>
      <c r="H281" s="83" t="e">
        <f>SUM($F$28:$F281)</f>
        <v>#VALUE!</v>
      </c>
      <c r="I281" s="418" t="e">
        <f t="shared" si="25"/>
        <v>#VALUE!</v>
      </c>
    </row>
    <row r="282" spans="1:9">
      <c r="A282" s="82" t="e">
        <f t="shared" si="30"/>
        <v>#VALUE!</v>
      </c>
      <c r="B282" s="79" t="e">
        <f t="shared" si="24"/>
        <v>#VALUE!</v>
      </c>
      <c r="C282" s="83" t="e">
        <f t="shared" si="26"/>
        <v>#VALUE!</v>
      </c>
      <c r="D282" s="83" t="e">
        <f t="shared" si="31"/>
        <v>#VALUE!</v>
      </c>
      <c r="E282" s="83" t="e">
        <f t="shared" si="27"/>
        <v>#VALUE!</v>
      </c>
      <c r="F282" s="83" t="e">
        <f t="shared" si="28"/>
        <v>#VALUE!</v>
      </c>
      <c r="G282" s="83" t="e">
        <f t="shared" si="29"/>
        <v>#VALUE!</v>
      </c>
      <c r="H282" s="83" t="e">
        <f>SUM($F$28:$F282)</f>
        <v>#VALUE!</v>
      </c>
      <c r="I282" s="418" t="e">
        <f t="shared" si="25"/>
        <v>#VALUE!</v>
      </c>
    </row>
    <row r="283" spans="1:9">
      <c r="A283" s="82" t="e">
        <f t="shared" si="30"/>
        <v>#VALUE!</v>
      </c>
      <c r="B283" s="79" t="e">
        <f t="shared" si="24"/>
        <v>#VALUE!</v>
      </c>
      <c r="C283" s="83" t="e">
        <f t="shared" si="26"/>
        <v>#VALUE!</v>
      </c>
      <c r="D283" s="83" t="e">
        <f t="shared" si="31"/>
        <v>#VALUE!</v>
      </c>
      <c r="E283" s="83" t="e">
        <f t="shared" si="27"/>
        <v>#VALUE!</v>
      </c>
      <c r="F283" s="83" t="e">
        <f t="shared" si="28"/>
        <v>#VALUE!</v>
      </c>
      <c r="G283" s="83" t="e">
        <f t="shared" si="29"/>
        <v>#VALUE!</v>
      </c>
      <c r="H283" s="83" t="e">
        <f>SUM($F$28:$F283)</f>
        <v>#VALUE!</v>
      </c>
      <c r="I283" s="418" t="e">
        <f t="shared" si="25"/>
        <v>#VALUE!</v>
      </c>
    </row>
    <row r="284" spans="1:9">
      <c r="A284" s="82" t="e">
        <f t="shared" si="30"/>
        <v>#VALUE!</v>
      </c>
      <c r="B284" s="79" t="e">
        <f t="shared" ref="B284:B347" si="32">IF(Nbre_Pmt&lt;&gt;"",DATE(YEAR(Début_Prêt),MONTH(Début_Prêt)+(Nbre_Pmt)*12/Nbre_Pmt_Par_An,DAY(Début_Prêt)),"")</f>
        <v>#VALUE!</v>
      </c>
      <c r="C284" s="83" t="e">
        <f t="shared" si="26"/>
        <v>#VALUE!</v>
      </c>
      <c r="D284" s="83" t="e">
        <f t="shared" si="31"/>
        <v>#VALUE!</v>
      </c>
      <c r="E284" s="83" t="e">
        <f t="shared" si="27"/>
        <v>#VALUE!</v>
      </c>
      <c r="F284" s="83" t="e">
        <f t="shared" si="28"/>
        <v>#VALUE!</v>
      </c>
      <c r="G284" s="83" t="e">
        <f t="shared" si="29"/>
        <v>#VALUE!</v>
      </c>
      <c r="H284" s="83" t="e">
        <f>SUM($F$28:$F284)</f>
        <v>#VALUE!</v>
      </c>
      <c r="I284" s="418" t="e">
        <f t="shared" ref="I284:I347" si="33">IF(Nbre_Pmt&lt;&gt;"",YEAR(B284),"")</f>
        <v>#VALUE!</v>
      </c>
    </row>
    <row r="285" spans="1:9">
      <c r="A285" s="82" t="e">
        <f t="shared" si="30"/>
        <v>#VALUE!</v>
      </c>
      <c r="B285" s="79" t="e">
        <f t="shared" si="32"/>
        <v>#VALUE!</v>
      </c>
      <c r="C285" s="83" t="e">
        <f t="shared" ref="C285:C348" si="34">IF(A284=" "," ",IF(A284+1&gt;$D$11," ",G284))</f>
        <v>#VALUE!</v>
      </c>
      <c r="D285" s="83" t="e">
        <f t="shared" si="31"/>
        <v>#VALUE!</v>
      </c>
      <c r="E285" s="83" t="e">
        <f t="shared" ref="E285:E348" si="35">IF(A284=" "," ",IF(A284+1&gt;$D$11," ",D285-F285))</f>
        <v>#VALUE!</v>
      </c>
      <c r="F285" s="83" t="e">
        <f t="shared" ref="F285:F348" si="36">IF(A284=" "," ",IF(A284+1&gt;$D$11," ",C285*$D$12))</f>
        <v>#VALUE!</v>
      </c>
      <c r="G285" s="83" t="e">
        <f t="shared" ref="G285:G348" si="37">IF(A284=" "," ",IF(A284+1&gt;$D$11," ",C285-E285))</f>
        <v>#VALUE!</v>
      </c>
      <c r="H285" s="83" t="e">
        <f>SUM($F$28:$F285)</f>
        <v>#VALUE!</v>
      </c>
      <c r="I285" s="418" t="e">
        <f t="shared" si="33"/>
        <v>#VALUE!</v>
      </c>
    </row>
    <row r="286" spans="1:9">
      <c r="A286" s="82" t="e">
        <f t="shared" ref="A286:A349" si="38">IF(A285+1&gt;$D$11," ",A285+1)</f>
        <v>#VALUE!</v>
      </c>
      <c r="B286" s="79" t="e">
        <f t="shared" si="32"/>
        <v>#VALUE!</v>
      </c>
      <c r="C286" s="83" t="e">
        <f t="shared" si="34"/>
        <v>#VALUE!</v>
      </c>
      <c r="D286" s="83" t="e">
        <f t="shared" ref="D286:D339" si="39">IF(A285=" "," ",IF(A285+1&gt;$D$11," ",D285))</f>
        <v>#VALUE!</v>
      </c>
      <c r="E286" s="83" t="e">
        <f t="shared" si="35"/>
        <v>#VALUE!</v>
      </c>
      <c r="F286" s="83" t="e">
        <f t="shared" si="36"/>
        <v>#VALUE!</v>
      </c>
      <c r="G286" s="83" t="e">
        <f t="shared" si="37"/>
        <v>#VALUE!</v>
      </c>
      <c r="H286" s="83" t="e">
        <f>SUM($F$28:$F286)</f>
        <v>#VALUE!</v>
      </c>
      <c r="I286" s="418" t="e">
        <f t="shared" si="33"/>
        <v>#VALUE!</v>
      </c>
    </row>
    <row r="287" spans="1:9">
      <c r="A287" s="82" t="e">
        <f t="shared" si="38"/>
        <v>#VALUE!</v>
      </c>
      <c r="B287" s="79" t="e">
        <f t="shared" si="32"/>
        <v>#VALUE!</v>
      </c>
      <c r="C287" s="83" t="e">
        <f t="shared" si="34"/>
        <v>#VALUE!</v>
      </c>
      <c r="D287" s="83" t="e">
        <f t="shared" si="39"/>
        <v>#VALUE!</v>
      </c>
      <c r="E287" s="83" t="e">
        <f t="shared" si="35"/>
        <v>#VALUE!</v>
      </c>
      <c r="F287" s="83" t="e">
        <f t="shared" si="36"/>
        <v>#VALUE!</v>
      </c>
      <c r="G287" s="83" t="e">
        <f t="shared" si="37"/>
        <v>#VALUE!</v>
      </c>
      <c r="H287" s="83" t="e">
        <f>SUM($F$28:$F287)</f>
        <v>#VALUE!</v>
      </c>
      <c r="I287" s="418" t="e">
        <f t="shared" si="33"/>
        <v>#VALUE!</v>
      </c>
    </row>
    <row r="288" spans="1:9">
      <c r="A288" s="82" t="e">
        <f t="shared" si="38"/>
        <v>#VALUE!</v>
      </c>
      <c r="B288" s="79" t="e">
        <f t="shared" si="32"/>
        <v>#VALUE!</v>
      </c>
      <c r="C288" s="83" t="e">
        <f t="shared" si="34"/>
        <v>#VALUE!</v>
      </c>
      <c r="D288" s="83" t="e">
        <f t="shared" si="39"/>
        <v>#VALUE!</v>
      </c>
      <c r="E288" s="83" t="e">
        <f t="shared" si="35"/>
        <v>#VALUE!</v>
      </c>
      <c r="F288" s="83" t="e">
        <f t="shared" si="36"/>
        <v>#VALUE!</v>
      </c>
      <c r="G288" s="83" t="e">
        <f t="shared" si="37"/>
        <v>#VALUE!</v>
      </c>
      <c r="H288" s="83" t="e">
        <f>SUM($F$28:$F288)</f>
        <v>#VALUE!</v>
      </c>
      <c r="I288" s="418" t="e">
        <f t="shared" si="33"/>
        <v>#VALUE!</v>
      </c>
    </row>
    <row r="289" spans="1:9">
      <c r="A289" s="82" t="e">
        <f t="shared" si="38"/>
        <v>#VALUE!</v>
      </c>
      <c r="B289" s="79" t="e">
        <f t="shared" si="32"/>
        <v>#VALUE!</v>
      </c>
      <c r="C289" s="83" t="e">
        <f t="shared" si="34"/>
        <v>#VALUE!</v>
      </c>
      <c r="D289" s="83" t="e">
        <f t="shared" si="39"/>
        <v>#VALUE!</v>
      </c>
      <c r="E289" s="83" t="e">
        <f t="shared" si="35"/>
        <v>#VALUE!</v>
      </c>
      <c r="F289" s="83" t="e">
        <f t="shared" si="36"/>
        <v>#VALUE!</v>
      </c>
      <c r="G289" s="83" t="e">
        <f t="shared" si="37"/>
        <v>#VALUE!</v>
      </c>
      <c r="H289" s="83" t="e">
        <f>SUM($F$28:$F289)</f>
        <v>#VALUE!</v>
      </c>
      <c r="I289" s="418" t="e">
        <f t="shared" si="33"/>
        <v>#VALUE!</v>
      </c>
    </row>
    <row r="290" spans="1:9">
      <c r="A290" s="82" t="e">
        <f t="shared" si="38"/>
        <v>#VALUE!</v>
      </c>
      <c r="B290" s="79" t="e">
        <f t="shared" si="32"/>
        <v>#VALUE!</v>
      </c>
      <c r="C290" s="83" t="e">
        <f t="shared" si="34"/>
        <v>#VALUE!</v>
      </c>
      <c r="D290" s="83" t="e">
        <f t="shared" si="39"/>
        <v>#VALUE!</v>
      </c>
      <c r="E290" s="83" t="e">
        <f t="shared" si="35"/>
        <v>#VALUE!</v>
      </c>
      <c r="F290" s="83" t="e">
        <f t="shared" si="36"/>
        <v>#VALUE!</v>
      </c>
      <c r="G290" s="83" t="e">
        <f t="shared" si="37"/>
        <v>#VALUE!</v>
      </c>
      <c r="H290" s="83" t="e">
        <f>SUM($F$28:$F290)</f>
        <v>#VALUE!</v>
      </c>
      <c r="I290" s="418" t="e">
        <f t="shared" si="33"/>
        <v>#VALUE!</v>
      </c>
    </row>
    <row r="291" spans="1:9">
      <c r="A291" s="82" t="e">
        <f t="shared" si="38"/>
        <v>#VALUE!</v>
      </c>
      <c r="B291" s="79" t="e">
        <f t="shared" si="32"/>
        <v>#VALUE!</v>
      </c>
      <c r="C291" s="83" t="e">
        <f t="shared" si="34"/>
        <v>#VALUE!</v>
      </c>
      <c r="D291" s="83" t="e">
        <f t="shared" si="39"/>
        <v>#VALUE!</v>
      </c>
      <c r="E291" s="83" t="e">
        <f t="shared" si="35"/>
        <v>#VALUE!</v>
      </c>
      <c r="F291" s="83" t="e">
        <f t="shared" si="36"/>
        <v>#VALUE!</v>
      </c>
      <c r="G291" s="83" t="e">
        <f t="shared" si="37"/>
        <v>#VALUE!</v>
      </c>
      <c r="H291" s="83" t="e">
        <f>SUM($F$28:$F291)</f>
        <v>#VALUE!</v>
      </c>
      <c r="I291" s="418" t="e">
        <f t="shared" si="33"/>
        <v>#VALUE!</v>
      </c>
    </row>
    <row r="292" spans="1:9">
      <c r="A292" s="82" t="e">
        <f t="shared" si="38"/>
        <v>#VALUE!</v>
      </c>
      <c r="B292" s="79" t="e">
        <f t="shared" si="32"/>
        <v>#VALUE!</v>
      </c>
      <c r="C292" s="83" t="e">
        <f t="shared" si="34"/>
        <v>#VALUE!</v>
      </c>
      <c r="D292" s="83" t="e">
        <f t="shared" si="39"/>
        <v>#VALUE!</v>
      </c>
      <c r="E292" s="83" t="e">
        <f t="shared" si="35"/>
        <v>#VALUE!</v>
      </c>
      <c r="F292" s="83" t="e">
        <f t="shared" si="36"/>
        <v>#VALUE!</v>
      </c>
      <c r="G292" s="83" t="e">
        <f t="shared" si="37"/>
        <v>#VALUE!</v>
      </c>
      <c r="H292" s="83" t="e">
        <f>SUM($F$28:$F292)</f>
        <v>#VALUE!</v>
      </c>
      <c r="I292" s="418" t="e">
        <f t="shared" si="33"/>
        <v>#VALUE!</v>
      </c>
    </row>
    <row r="293" spans="1:9">
      <c r="A293" s="82" t="e">
        <f t="shared" si="38"/>
        <v>#VALUE!</v>
      </c>
      <c r="B293" s="79" t="e">
        <f t="shared" si="32"/>
        <v>#VALUE!</v>
      </c>
      <c r="C293" s="83" t="e">
        <f t="shared" si="34"/>
        <v>#VALUE!</v>
      </c>
      <c r="D293" s="83" t="e">
        <f t="shared" si="39"/>
        <v>#VALUE!</v>
      </c>
      <c r="E293" s="83" t="e">
        <f t="shared" si="35"/>
        <v>#VALUE!</v>
      </c>
      <c r="F293" s="83" t="e">
        <f t="shared" si="36"/>
        <v>#VALUE!</v>
      </c>
      <c r="G293" s="83" t="e">
        <f t="shared" si="37"/>
        <v>#VALUE!</v>
      </c>
      <c r="H293" s="83" t="e">
        <f>SUM($F$28:$F293)</f>
        <v>#VALUE!</v>
      </c>
      <c r="I293" s="418" t="e">
        <f t="shared" si="33"/>
        <v>#VALUE!</v>
      </c>
    </row>
    <row r="294" spans="1:9">
      <c r="A294" s="82" t="e">
        <f t="shared" si="38"/>
        <v>#VALUE!</v>
      </c>
      <c r="B294" s="79" t="e">
        <f t="shared" si="32"/>
        <v>#VALUE!</v>
      </c>
      <c r="C294" s="83" t="e">
        <f t="shared" si="34"/>
        <v>#VALUE!</v>
      </c>
      <c r="D294" s="83" t="e">
        <f t="shared" si="39"/>
        <v>#VALUE!</v>
      </c>
      <c r="E294" s="83" t="e">
        <f t="shared" si="35"/>
        <v>#VALUE!</v>
      </c>
      <c r="F294" s="83" t="e">
        <f t="shared" si="36"/>
        <v>#VALUE!</v>
      </c>
      <c r="G294" s="83" t="e">
        <f t="shared" si="37"/>
        <v>#VALUE!</v>
      </c>
      <c r="H294" s="83" t="e">
        <f>SUM($F$28:$F294)</f>
        <v>#VALUE!</v>
      </c>
      <c r="I294" s="418" t="e">
        <f t="shared" si="33"/>
        <v>#VALUE!</v>
      </c>
    </row>
    <row r="295" spans="1:9">
      <c r="A295" s="82" t="e">
        <f t="shared" si="38"/>
        <v>#VALUE!</v>
      </c>
      <c r="B295" s="79" t="e">
        <f t="shared" si="32"/>
        <v>#VALUE!</v>
      </c>
      <c r="C295" s="83" t="e">
        <f t="shared" si="34"/>
        <v>#VALUE!</v>
      </c>
      <c r="D295" s="83" t="e">
        <f t="shared" si="39"/>
        <v>#VALUE!</v>
      </c>
      <c r="E295" s="83" t="e">
        <f t="shared" si="35"/>
        <v>#VALUE!</v>
      </c>
      <c r="F295" s="83" t="e">
        <f t="shared" si="36"/>
        <v>#VALUE!</v>
      </c>
      <c r="G295" s="83" t="e">
        <f t="shared" si="37"/>
        <v>#VALUE!</v>
      </c>
      <c r="H295" s="83" t="e">
        <f>SUM($F$28:$F295)</f>
        <v>#VALUE!</v>
      </c>
      <c r="I295" s="418" t="e">
        <f t="shared" si="33"/>
        <v>#VALUE!</v>
      </c>
    </row>
    <row r="296" spans="1:9">
      <c r="A296" s="82" t="e">
        <f t="shared" si="38"/>
        <v>#VALUE!</v>
      </c>
      <c r="B296" s="79" t="e">
        <f t="shared" si="32"/>
        <v>#VALUE!</v>
      </c>
      <c r="C296" s="83" t="e">
        <f t="shared" si="34"/>
        <v>#VALUE!</v>
      </c>
      <c r="D296" s="83" t="e">
        <f t="shared" si="39"/>
        <v>#VALUE!</v>
      </c>
      <c r="E296" s="83" t="e">
        <f t="shared" si="35"/>
        <v>#VALUE!</v>
      </c>
      <c r="F296" s="83" t="e">
        <f t="shared" si="36"/>
        <v>#VALUE!</v>
      </c>
      <c r="G296" s="83" t="e">
        <f t="shared" si="37"/>
        <v>#VALUE!</v>
      </c>
      <c r="H296" s="83" t="e">
        <f>SUM($F$28:$F296)</f>
        <v>#VALUE!</v>
      </c>
      <c r="I296" s="418" t="e">
        <f t="shared" si="33"/>
        <v>#VALUE!</v>
      </c>
    </row>
    <row r="297" spans="1:9">
      <c r="A297" s="82" t="e">
        <f t="shared" si="38"/>
        <v>#VALUE!</v>
      </c>
      <c r="B297" s="79" t="e">
        <f t="shared" si="32"/>
        <v>#VALUE!</v>
      </c>
      <c r="C297" s="83" t="e">
        <f t="shared" si="34"/>
        <v>#VALUE!</v>
      </c>
      <c r="D297" s="83" t="e">
        <f t="shared" si="39"/>
        <v>#VALUE!</v>
      </c>
      <c r="E297" s="83" t="e">
        <f t="shared" si="35"/>
        <v>#VALUE!</v>
      </c>
      <c r="F297" s="83" t="e">
        <f t="shared" si="36"/>
        <v>#VALUE!</v>
      </c>
      <c r="G297" s="83" t="e">
        <f t="shared" si="37"/>
        <v>#VALUE!</v>
      </c>
      <c r="H297" s="83" t="e">
        <f>SUM($F$28:$F297)</f>
        <v>#VALUE!</v>
      </c>
      <c r="I297" s="418" t="e">
        <f t="shared" si="33"/>
        <v>#VALUE!</v>
      </c>
    </row>
    <row r="298" spans="1:9">
      <c r="A298" s="82" t="e">
        <f t="shared" si="38"/>
        <v>#VALUE!</v>
      </c>
      <c r="B298" s="79" t="e">
        <f t="shared" si="32"/>
        <v>#VALUE!</v>
      </c>
      <c r="C298" s="83" t="e">
        <f t="shared" si="34"/>
        <v>#VALUE!</v>
      </c>
      <c r="D298" s="83" t="e">
        <f t="shared" si="39"/>
        <v>#VALUE!</v>
      </c>
      <c r="E298" s="83" t="e">
        <f t="shared" si="35"/>
        <v>#VALUE!</v>
      </c>
      <c r="F298" s="83" t="e">
        <f t="shared" si="36"/>
        <v>#VALUE!</v>
      </c>
      <c r="G298" s="83" t="e">
        <f t="shared" si="37"/>
        <v>#VALUE!</v>
      </c>
      <c r="H298" s="83" t="e">
        <f>SUM($F$28:$F298)</f>
        <v>#VALUE!</v>
      </c>
      <c r="I298" s="418" t="e">
        <f t="shared" si="33"/>
        <v>#VALUE!</v>
      </c>
    </row>
    <row r="299" spans="1:9">
      <c r="A299" s="82" t="e">
        <f t="shared" si="38"/>
        <v>#VALUE!</v>
      </c>
      <c r="B299" s="79" t="e">
        <f t="shared" si="32"/>
        <v>#VALUE!</v>
      </c>
      <c r="C299" s="83" t="e">
        <f t="shared" si="34"/>
        <v>#VALUE!</v>
      </c>
      <c r="D299" s="83" t="e">
        <f t="shared" si="39"/>
        <v>#VALUE!</v>
      </c>
      <c r="E299" s="83" t="e">
        <f t="shared" si="35"/>
        <v>#VALUE!</v>
      </c>
      <c r="F299" s="83" t="e">
        <f t="shared" si="36"/>
        <v>#VALUE!</v>
      </c>
      <c r="G299" s="83" t="e">
        <f t="shared" si="37"/>
        <v>#VALUE!</v>
      </c>
      <c r="H299" s="83" t="e">
        <f>SUM($F$28:$F299)</f>
        <v>#VALUE!</v>
      </c>
      <c r="I299" s="418" t="e">
        <f t="shared" si="33"/>
        <v>#VALUE!</v>
      </c>
    </row>
    <row r="300" spans="1:9">
      <c r="A300" s="82" t="e">
        <f t="shared" si="38"/>
        <v>#VALUE!</v>
      </c>
      <c r="B300" s="79" t="e">
        <f t="shared" si="32"/>
        <v>#VALUE!</v>
      </c>
      <c r="C300" s="83" t="e">
        <f t="shared" si="34"/>
        <v>#VALUE!</v>
      </c>
      <c r="D300" s="83" t="e">
        <f t="shared" si="39"/>
        <v>#VALUE!</v>
      </c>
      <c r="E300" s="83" t="e">
        <f t="shared" si="35"/>
        <v>#VALUE!</v>
      </c>
      <c r="F300" s="83" t="e">
        <f t="shared" si="36"/>
        <v>#VALUE!</v>
      </c>
      <c r="G300" s="83" t="e">
        <f t="shared" si="37"/>
        <v>#VALUE!</v>
      </c>
      <c r="H300" s="83" t="e">
        <f>SUM($F$28:$F300)</f>
        <v>#VALUE!</v>
      </c>
      <c r="I300" s="418" t="e">
        <f t="shared" si="33"/>
        <v>#VALUE!</v>
      </c>
    </row>
    <row r="301" spans="1:9">
      <c r="A301" s="82" t="e">
        <f t="shared" si="38"/>
        <v>#VALUE!</v>
      </c>
      <c r="B301" s="79" t="e">
        <f t="shared" si="32"/>
        <v>#VALUE!</v>
      </c>
      <c r="C301" s="83" t="e">
        <f t="shared" si="34"/>
        <v>#VALUE!</v>
      </c>
      <c r="D301" s="83" t="e">
        <f t="shared" si="39"/>
        <v>#VALUE!</v>
      </c>
      <c r="E301" s="83" t="e">
        <f t="shared" si="35"/>
        <v>#VALUE!</v>
      </c>
      <c r="F301" s="83" t="e">
        <f t="shared" si="36"/>
        <v>#VALUE!</v>
      </c>
      <c r="G301" s="83" t="e">
        <f t="shared" si="37"/>
        <v>#VALUE!</v>
      </c>
      <c r="H301" s="83" t="e">
        <f>SUM($F$28:$F301)</f>
        <v>#VALUE!</v>
      </c>
      <c r="I301" s="418" t="e">
        <f t="shared" si="33"/>
        <v>#VALUE!</v>
      </c>
    </row>
    <row r="302" spans="1:9">
      <c r="A302" s="82" t="e">
        <f t="shared" si="38"/>
        <v>#VALUE!</v>
      </c>
      <c r="B302" s="79" t="e">
        <f t="shared" si="32"/>
        <v>#VALUE!</v>
      </c>
      <c r="C302" s="83" t="e">
        <f t="shared" si="34"/>
        <v>#VALUE!</v>
      </c>
      <c r="D302" s="83" t="e">
        <f t="shared" si="39"/>
        <v>#VALUE!</v>
      </c>
      <c r="E302" s="83" t="e">
        <f t="shared" si="35"/>
        <v>#VALUE!</v>
      </c>
      <c r="F302" s="83" t="e">
        <f t="shared" si="36"/>
        <v>#VALUE!</v>
      </c>
      <c r="G302" s="83" t="e">
        <f t="shared" si="37"/>
        <v>#VALUE!</v>
      </c>
      <c r="H302" s="83" t="e">
        <f>SUM($F$28:$F302)</f>
        <v>#VALUE!</v>
      </c>
      <c r="I302" s="418" t="e">
        <f t="shared" si="33"/>
        <v>#VALUE!</v>
      </c>
    </row>
    <row r="303" spans="1:9">
      <c r="A303" s="82" t="e">
        <f t="shared" si="38"/>
        <v>#VALUE!</v>
      </c>
      <c r="B303" s="79" t="e">
        <f t="shared" si="32"/>
        <v>#VALUE!</v>
      </c>
      <c r="C303" s="83" t="e">
        <f t="shared" si="34"/>
        <v>#VALUE!</v>
      </c>
      <c r="D303" s="83" t="e">
        <f t="shared" si="39"/>
        <v>#VALUE!</v>
      </c>
      <c r="E303" s="83" t="e">
        <f t="shared" si="35"/>
        <v>#VALUE!</v>
      </c>
      <c r="F303" s="83" t="e">
        <f t="shared" si="36"/>
        <v>#VALUE!</v>
      </c>
      <c r="G303" s="83" t="e">
        <f t="shared" si="37"/>
        <v>#VALUE!</v>
      </c>
      <c r="H303" s="83" t="e">
        <f>SUM($F$28:$F303)</f>
        <v>#VALUE!</v>
      </c>
      <c r="I303" s="418" t="e">
        <f t="shared" si="33"/>
        <v>#VALUE!</v>
      </c>
    </row>
    <row r="304" spans="1:9">
      <c r="A304" s="82" t="e">
        <f t="shared" si="38"/>
        <v>#VALUE!</v>
      </c>
      <c r="B304" s="79" t="e">
        <f t="shared" si="32"/>
        <v>#VALUE!</v>
      </c>
      <c r="C304" s="83" t="e">
        <f t="shared" si="34"/>
        <v>#VALUE!</v>
      </c>
      <c r="D304" s="83" t="e">
        <f t="shared" si="39"/>
        <v>#VALUE!</v>
      </c>
      <c r="E304" s="83" t="e">
        <f t="shared" si="35"/>
        <v>#VALUE!</v>
      </c>
      <c r="F304" s="83" t="e">
        <f t="shared" si="36"/>
        <v>#VALUE!</v>
      </c>
      <c r="G304" s="83" t="e">
        <f t="shared" si="37"/>
        <v>#VALUE!</v>
      </c>
      <c r="H304" s="83" t="e">
        <f>SUM($F$28:$F304)</f>
        <v>#VALUE!</v>
      </c>
      <c r="I304" s="418" t="e">
        <f t="shared" si="33"/>
        <v>#VALUE!</v>
      </c>
    </row>
    <row r="305" spans="1:9">
      <c r="A305" s="82" t="e">
        <f t="shared" si="38"/>
        <v>#VALUE!</v>
      </c>
      <c r="B305" s="79" t="e">
        <f t="shared" si="32"/>
        <v>#VALUE!</v>
      </c>
      <c r="C305" s="83" t="e">
        <f t="shared" si="34"/>
        <v>#VALUE!</v>
      </c>
      <c r="D305" s="83" t="e">
        <f t="shared" si="39"/>
        <v>#VALUE!</v>
      </c>
      <c r="E305" s="83" t="e">
        <f t="shared" si="35"/>
        <v>#VALUE!</v>
      </c>
      <c r="F305" s="83" t="e">
        <f t="shared" si="36"/>
        <v>#VALUE!</v>
      </c>
      <c r="G305" s="83" t="e">
        <f t="shared" si="37"/>
        <v>#VALUE!</v>
      </c>
      <c r="H305" s="83" t="e">
        <f>SUM($F$28:$F305)</f>
        <v>#VALUE!</v>
      </c>
      <c r="I305" s="418" t="e">
        <f t="shared" si="33"/>
        <v>#VALUE!</v>
      </c>
    </row>
    <row r="306" spans="1:9">
      <c r="A306" s="82" t="e">
        <f t="shared" si="38"/>
        <v>#VALUE!</v>
      </c>
      <c r="B306" s="79" t="e">
        <f t="shared" si="32"/>
        <v>#VALUE!</v>
      </c>
      <c r="C306" s="83" t="e">
        <f t="shared" si="34"/>
        <v>#VALUE!</v>
      </c>
      <c r="D306" s="83" t="e">
        <f t="shared" si="39"/>
        <v>#VALUE!</v>
      </c>
      <c r="E306" s="83" t="e">
        <f t="shared" si="35"/>
        <v>#VALUE!</v>
      </c>
      <c r="F306" s="83" t="e">
        <f t="shared" si="36"/>
        <v>#VALUE!</v>
      </c>
      <c r="G306" s="83" t="e">
        <f t="shared" si="37"/>
        <v>#VALUE!</v>
      </c>
      <c r="H306" s="83" t="e">
        <f>SUM($F$28:$F306)</f>
        <v>#VALUE!</v>
      </c>
      <c r="I306" s="418" t="e">
        <f t="shared" si="33"/>
        <v>#VALUE!</v>
      </c>
    </row>
    <row r="307" spans="1:9">
      <c r="A307" s="82" t="e">
        <f t="shared" si="38"/>
        <v>#VALUE!</v>
      </c>
      <c r="B307" s="79" t="e">
        <f t="shared" si="32"/>
        <v>#VALUE!</v>
      </c>
      <c r="C307" s="83" t="e">
        <f t="shared" si="34"/>
        <v>#VALUE!</v>
      </c>
      <c r="D307" s="83" t="e">
        <f t="shared" si="39"/>
        <v>#VALUE!</v>
      </c>
      <c r="E307" s="83" t="e">
        <f t="shared" si="35"/>
        <v>#VALUE!</v>
      </c>
      <c r="F307" s="83" t="e">
        <f t="shared" si="36"/>
        <v>#VALUE!</v>
      </c>
      <c r="G307" s="83" t="e">
        <f t="shared" si="37"/>
        <v>#VALUE!</v>
      </c>
      <c r="H307" s="83" t="e">
        <f>SUM($F$28:$F307)</f>
        <v>#VALUE!</v>
      </c>
      <c r="I307" s="418" t="e">
        <f t="shared" si="33"/>
        <v>#VALUE!</v>
      </c>
    </row>
    <row r="308" spans="1:9">
      <c r="A308" s="82" t="e">
        <f t="shared" si="38"/>
        <v>#VALUE!</v>
      </c>
      <c r="B308" s="79" t="e">
        <f t="shared" si="32"/>
        <v>#VALUE!</v>
      </c>
      <c r="C308" s="83" t="e">
        <f t="shared" si="34"/>
        <v>#VALUE!</v>
      </c>
      <c r="D308" s="83" t="e">
        <f t="shared" si="39"/>
        <v>#VALUE!</v>
      </c>
      <c r="E308" s="83" t="e">
        <f t="shared" si="35"/>
        <v>#VALUE!</v>
      </c>
      <c r="F308" s="83" t="e">
        <f t="shared" si="36"/>
        <v>#VALUE!</v>
      </c>
      <c r="G308" s="83" t="e">
        <f t="shared" si="37"/>
        <v>#VALUE!</v>
      </c>
      <c r="H308" s="83" t="e">
        <f>SUM($F$28:$F308)</f>
        <v>#VALUE!</v>
      </c>
      <c r="I308" s="418" t="e">
        <f t="shared" si="33"/>
        <v>#VALUE!</v>
      </c>
    </row>
    <row r="309" spans="1:9">
      <c r="A309" s="82" t="e">
        <f t="shared" si="38"/>
        <v>#VALUE!</v>
      </c>
      <c r="B309" s="79" t="e">
        <f t="shared" si="32"/>
        <v>#VALUE!</v>
      </c>
      <c r="C309" s="83" t="e">
        <f t="shared" si="34"/>
        <v>#VALUE!</v>
      </c>
      <c r="D309" s="83" t="e">
        <f t="shared" si="39"/>
        <v>#VALUE!</v>
      </c>
      <c r="E309" s="83" t="e">
        <f t="shared" si="35"/>
        <v>#VALUE!</v>
      </c>
      <c r="F309" s="83" t="e">
        <f t="shared" si="36"/>
        <v>#VALUE!</v>
      </c>
      <c r="G309" s="83" t="e">
        <f t="shared" si="37"/>
        <v>#VALUE!</v>
      </c>
      <c r="H309" s="83" t="e">
        <f>SUM($F$28:$F309)</f>
        <v>#VALUE!</v>
      </c>
      <c r="I309" s="418" t="e">
        <f t="shared" si="33"/>
        <v>#VALUE!</v>
      </c>
    </row>
    <row r="310" spans="1:9">
      <c r="A310" s="82" t="e">
        <f t="shared" si="38"/>
        <v>#VALUE!</v>
      </c>
      <c r="B310" s="79" t="e">
        <f t="shared" si="32"/>
        <v>#VALUE!</v>
      </c>
      <c r="C310" s="83" t="e">
        <f t="shared" si="34"/>
        <v>#VALUE!</v>
      </c>
      <c r="D310" s="83" t="e">
        <f t="shared" si="39"/>
        <v>#VALUE!</v>
      </c>
      <c r="E310" s="83" t="e">
        <f t="shared" si="35"/>
        <v>#VALUE!</v>
      </c>
      <c r="F310" s="83" t="e">
        <f t="shared" si="36"/>
        <v>#VALUE!</v>
      </c>
      <c r="G310" s="83" t="e">
        <f t="shared" si="37"/>
        <v>#VALUE!</v>
      </c>
      <c r="H310" s="83" t="e">
        <f>SUM($F$28:$F310)</f>
        <v>#VALUE!</v>
      </c>
      <c r="I310" s="418" t="e">
        <f t="shared" si="33"/>
        <v>#VALUE!</v>
      </c>
    </row>
    <row r="311" spans="1:9">
      <c r="A311" s="82" t="e">
        <f t="shared" si="38"/>
        <v>#VALUE!</v>
      </c>
      <c r="B311" s="79" t="e">
        <f t="shared" si="32"/>
        <v>#VALUE!</v>
      </c>
      <c r="C311" s="83" t="e">
        <f t="shared" si="34"/>
        <v>#VALUE!</v>
      </c>
      <c r="D311" s="83" t="e">
        <f t="shared" si="39"/>
        <v>#VALUE!</v>
      </c>
      <c r="E311" s="83" t="e">
        <f t="shared" si="35"/>
        <v>#VALUE!</v>
      </c>
      <c r="F311" s="83" t="e">
        <f t="shared" si="36"/>
        <v>#VALUE!</v>
      </c>
      <c r="G311" s="83" t="e">
        <f t="shared" si="37"/>
        <v>#VALUE!</v>
      </c>
      <c r="H311" s="83" t="e">
        <f>SUM($F$28:$F311)</f>
        <v>#VALUE!</v>
      </c>
      <c r="I311" s="418" t="e">
        <f t="shared" si="33"/>
        <v>#VALUE!</v>
      </c>
    </row>
    <row r="312" spans="1:9">
      <c r="A312" s="82" t="e">
        <f t="shared" si="38"/>
        <v>#VALUE!</v>
      </c>
      <c r="B312" s="79" t="e">
        <f t="shared" si="32"/>
        <v>#VALUE!</v>
      </c>
      <c r="C312" s="83" t="e">
        <f t="shared" si="34"/>
        <v>#VALUE!</v>
      </c>
      <c r="D312" s="83" t="e">
        <f t="shared" si="39"/>
        <v>#VALUE!</v>
      </c>
      <c r="E312" s="83" t="e">
        <f t="shared" si="35"/>
        <v>#VALUE!</v>
      </c>
      <c r="F312" s="83" t="e">
        <f t="shared" si="36"/>
        <v>#VALUE!</v>
      </c>
      <c r="G312" s="83" t="e">
        <f t="shared" si="37"/>
        <v>#VALUE!</v>
      </c>
      <c r="H312" s="83" t="e">
        <f>SUM($F$28:$F312)</f>
        <v>#VALUE!</v>
      </c>
      <c r="I312" s="418" t="e">
        <f t="shared" si="33"/>
        <v>#VALUE!</v>
      </c>
    </row>
    <row r="313" spans="1:9">
      <c r="A313" s="82" t="e">
        <f t="shared" si="38"/>
        <v>#VALUE!</v>
      </c>
      <c r="B313" s="79" t="e">
        <f t="shared" si="32"/>
        <v>#VALUE!</v>
      </c>
      <c r="C313" s="83" t="e">
        <f t="shared" si="34"/>
        <v>#VALUE!</v>
      </c>
      <c r="D313" s="83" t="e">
        <f t="shared" si="39"/>
        <v>#VALUE!</v>
      </c>
      <c r="E313" s="83" t="e">
        <f t="shared" si="35"/>
        <v>#VALUE!</v>
      </c>
      <c r="F313" s="83" t="e">
        <f t="shared" si="36"/>
        <v>#VALUE!</v>
      </c>
      <c r="G313" s="83" t="e">
        <f t="shared" si="37"/>
        <v>#VALUE!</v>
      </c>
      <c r="H313" s="83" t="e">
        <f>SUM($F$28:$F313)</f>
        <v>#VALUE!</v>
      </c>
      <c r="I313" s="418" t="e">
        <f t="shared" si="33"/>
        <v>#VALUE!</v>
      </c>
    </row>
    <row r="314" spans="1:9">
      <c r="A314" s="82" t="e">
        <f t="shared" si="38"/>
        <v>#VALUE!</v>
      </c>
      <c r="B314" s="79" t="e">
        <f t="shared" si="32"/>
        <v>#VALUE!</v>
      </c>
      <c r="C314" s="83" t="e">
        <f t="shared" si="34"/>
        <v>#VALUE!</v>
      </c>
      <c r="D314" s="83" t="e">
        <f t="shared" si="39"/>
        <v>#VALUE!</v>
      </c>
      <c r="E314" s="83" t="e">
        <f t="shared" si="35"/>
        <v>#VALUE!</v>
      </c>
      <c r="F314" s="83" t="e">
        <f t="shared" si="36"/>
        <v>#VALUE!</v>
      </c>
      <c r="G314" s="83" t="e">
        <f t="shared" si="37"/>
        <v>#VALUE!</v>
      </c>
      <c r="H314" s="83" t="e">
        <f>SUM($F$28:$F314)</f>
        <v>#VALUE!</v>
      </c>
      <c r="I314" s="418" t="e">
        <f t="shared" si="33"/>
        <v>#VALUE!</v>
      </c>
    </row>
    <row r="315" spans="1:9">
      <c r="A315" s="82" t="e">
        <f t="shared" si="38"/>
        <v>#VALUE!</v>
      </c>
      <c r="B315" s="79" t="e">
        <f t="shared" si="32"/>
        <v>#VALUE!</v>
      </c>
      <c r="C315" s="83" t="e">
        <f t="shared" si="34"/>
        <v>#VALUE!</v>
      </c>
      <c r="D315" s="83" t="e">
        <f t="shared" si="39"/>
        <v>#VALUE!</v>
      </c>
      <c r="E315" s="83" t="e">
        <f t="shared" si="35"/>
        <v>#VALUE!</v>
      </c>
      <c r="F315" s="83" t="e">
        <f t="shared" si="36"/>
        <v>#VALUE!</v>
      </c>
      <c r="G315" s="83" t="e">
        <f t="shared" si="37"/>
        <v>#VALUE!</v>
      </c>
      <c r="H315" s="83" t="e">
        <f>SUM($F$28:$F315)</f>
        <v>#VALUE!</v>
      </c>
      <c r="I315" s="418" t="e">
        <f t="shared" si="33"/>
        <v>#VALUE!</v>
      </c>
    </row>
    <row r="316" spans="1:9">
      <c r="A316" s="82" t="e">
        <f t="shared" si="38"/>
        <v>#VALUE!</v>
      </c>
      <c r="B316" s="79" t="e">
        <f t="shared" si="32"/>
        <v>#VALUE!</v>
      </c>
      <c r="C316" s="83" t="e">
        <f t="shared" si="34"/>
        <v>#VALUE!</v>
      </c>
      <c r="D316" s="83" t="e">
        <f t="shared" si="39"/>
        <v>#VALUE!</v>
      </c>
      <c r="E316" s="83" t="e">
        <f t="shared" si="35"/>
        <v>#VALUE!</v>
      </c>
      <c r="F316" s="83" t="e">
        <f t="shared" si="36"/>
        <v>#VALUE!</v>
      </c>
      <c r="G316" s="83" t="e">
        <f t="shared" si="37"/>
        <v>#VALUE!</v>
      </c>
      <c r="H316" s="83" t="e">
        <f>SUM($F$28:$F316)</f>
        <v>#VALUE!</v>
      </c>
      <c r="I316" s="418" t="e">
        <f t="shared" si="33"/>
        <v>#VALUE!</v>
      </c>
    </row>
    <row r="317" spans="1:9">
      <c r="A317" s="82" t="e">
        <f t="shared" si="38"/>
        <v>#VALUE!</v>
      </c>
      <c r="B317" s="79" t="e">
        <f t="shared" si="32"/>
        <v>#VALUE!</v>
      </c>
      <c r="C317" s="83" t="e">
        <f t="shared" si="34"/>
        <v>#VALUE!</v>
      </c>
      <c r="D317" s="83" t="e">
        <f t="shared" si="39"/>
        <v>#VALUE!</v>
      </c>
      <c r="E317" s="83" t="e">
        <f t="shared" si="35"/>
        <v>#VALUE!</v>
      </c>
      <c r="F317" s="83" t="e">
        <f t="shared" si="36"/>
        <v>#VALUE!</v>
      </c>
      <c r="G317" s="83" t="e">
        <f t="shared" si="37"/>
        <v>#VALUE!</v>
      </c>
      <c r="H317" s="83" t="e">
        <f>SUM($F$28:$F317)</f>
        <v>#VALUE!</v>
      </c>
      <c r="I317" s="418" t="e">
        <f t="shared" si="33"/>
        <v>#VALUE!</v>
      </c>
    </row>
    <row r="318" spans="1:9">
      <c r="A318" s="82" t="e">
        <f t="shared" si="38"/>
        <v>#VALUE!</v>
      </c>
      <c r="B318" s="79" t="e">
        <f t="shared" si="32"/>
        <v>#VALUE!</v>
      </c>
      <c r="C318" s="83" t="e">
        <f t="shared" si="34"/>
        <v>#VALUE!</v>
      </c>
      <c r="D318" s="83" t="e">
        <f t="shared" si="39"/>
        <v>#VALUE!</v>
      </c>
      <c r="E318" s="83" t="e">
        <f t="shared" si="35"/>
        <v>#VALUE!</v>
      </c>
      <c r="F318" s="83" t="e">
        <f t="shared" si="36"/>
        <v>#VALUE!</v>
      </c>
      <c r="G318" s="83" t="e">
        <f t="shared" si="37"/>
        <v>#VALUE!</v>
      </c>
      <c r="H318" s="83" t="e">
        <f>SUM($F$28:$F318)</f>
        <v>#VALUE!</v>
      </c>
      <c r="I318" s="418" t="e">
        <f t="shared" si="33"/>
        <v>#VALUE!</v>
      </c>
    </row>
    <row r="319" spans="1:9">
      <c r="A319" s="82" t="e">
        <f t="shared" si="38"/>
        <v>#VALUE!</v>
      </c>
      <c r="B319" s="79" t="e">
        <f t="shared" si="32"/>
        <v>#VALUE!</v>
      </c>
      <c r="C319" s="83" t="e">
        <f t="shared" si="34"/>
        <v>#VALUE!</v>
      </c>
      <c r="D319" s="83" t="e">
        <f t="shared" si="39"/>
        <v>#VALUE!</v>
      </c>
      <c r="E319" s="83" t="e">
        <f t="shared" si="35"/>
        <v>#VALUE!</v>
      </c>
      <c r="F319" s="83" t="e">
        <f t="shared" si="36"/>
        <v>#VALUE!</v>
      </c>
      <c r="G319" s="83" t="e">
        <f t="shared" si="37"/>
        <v>#VALUE!</v>
      </c>
      <c r="H319" s="83" t="e">
        <f>SUM($F$28:$F319)</f>
        <v>#VALUE!</v>
      </c>
      <c r="I319" s="418" t="e">
        <f t="shared" si="33"/>
        <v>#VALUE!</v>
      </c>
    </row>
    <row r="320" spans="1:9">
      <c r="A320" s="82" t="e">
        <f t="shared" si="38"/>
        <v>#VALUE!</v>
      </c>
      <c r="B320" s="79" t="e">
        <f t="shared" si="32"/>
        <v>#VALUE!</v>
      </c>
      <c r="C320" s="83" t="e">
        <f t="shared" si="34"/>
        <v>#VALUE!</v>
      </c>
      <c r="D320" s="83" t="e">
        <f t="shared" si="39"/>
        <v>#VALUE!</v>
      </c>
      <c r="E320" s="83" t="e">
        <f t="shared" si="35"/>
        <v>#VALUE!</v>
      </c>
      <c r="F320" s="83" t="e">
        <f t="shared" si="36"/>
        <v>#VALUE!</v>
      </c>
      <c r="G320" s="83" t="e">
        <f t="shared" si="37"/>
        <v>#VALUE!</v>
      </c>
      <c r="H320" s="83" t="e">
        <f>SUM($F$28:$F320)</f>
        <v>#VALUE!</v>
      </c>
      <c r="I320" s="418" t="e">
        <f t="shared" si="33"/>
        <v>#VALUE!</v>
      </c>
    </row>
    <row r="321" spans="1:9">
      <c r="A321" s="82" t="e">
        <f t="shared" si="38"/>
        <v>#VALUE!</v>
      </c>
      <c r="B321" s="79" t="e">
        <f t="shared" si="32"/>
        <v>#VALUE!</v>
      </c>
      <c r="C321" s="83" t="e">
        <f t="shared" si="34"/>
        <v>#VALUE!</v>
      </c>
      <c r="D321" s="83" t="e">
        <f t="shared" si="39"/>
        <v>#VALUE!</v>
      </c>
      <c r="E321" s="83" t="e">
        <f t="shared" si="35"/>
        <v>#VALUE!</v>
      </c>
      <c r="F321" s="83" t="e">
        <f t="shared" si="36"/>
        <v>#VALUE!</v>
      </c>
      <c r="G321" s="83" t="e">
        <f t="shared" si="37"/>
        <v>#VALUE!</v>
      </c>
      <c r="H321" s="83" t="e">
        <f>SUM($F$28:$F321)</f>
        <v>#VALUE!</v>
      </c>
      <c r="I321" s="418" t="e">
        <f t="shared" si="33"/>
        <v>#VALUE!</v>
      </c>
    </row>
    <row r="322" spans="1:9">
      <c r="A322" s="82" t="e">
        <f t="shared" si="38"/>
        <v>#VALUE!</v>
      </c>
      <c r="B322" s="79" t="e">
        <f t="shared" si="32"/>
        <v>#VALUE!</v>
      </c>
      <c r="C322" s="83" t="e">
        <f t="shared" si="34"/>
        <v>#VALUE!</v>
      </c>
      <c r="D322" s="83" t="e">
        <f t="shared" si="39"/>
        <v>#VALUE!</v>
      </c>
      <c r="E322" s="83" t="e">
        <f t="shared" si="35"/>
        <v>#VALUE!</v>
      </c>
      <c r="F322" s="83" t="e">
        <f t="shared" si="36"/>
        <v>#VALUE!</v>
      </c>
      <c r="G322" s="83" t="e">
        <f t="shared" si="37"/>
        <v>#VALUE!</v>
      </c>
      <c r="H322" s="83" t="e">
        <f>SUM($F$28:$F322)</f>
        <v>#VALUE!</v>
      </c>
      <c r="I322" s="418" t="e">
        <f t="shared" si="33"/>
        <v>#VALUE!</v>
      </c>
    </row>
    <row r="323" spans="1:9">
      <c r="A323" s="82" t="e">
        <f t="shared" si="38"/>
        <v>#VALUE!</v>
      </c>
      <c r="B323" s="79" t="e">
        <f t="shared" si="32"/>
        <v>#VALUE!</v>
      </c>
      <c r="C323" s="83" t="e">
        <f t="shared" si="34"/>
        <v>#VALUE!</v>
      </c>
      <c r="D323" s="83" t="e">
        <f t="shared" si="39"/>
        <v>#VALUE!</v>
      </c>
      <c r="E323" s="83" t="e">
        <f t="shared" si="35"/>
        <v>#VALUE!</v>
      </c>
      <c r="F323" s="83" t="e">
        <f t="shared" si="36"/>
        <v>#VALUE!</v>
      </c>
      <c r="G323" s="83" t="e">
        <f t="shared" si="37"/>
        <v>#VALUE!</v>
      </c>
      <c r="H323" s="83" t="e">
        <f>SUM($F$28:$F323)</f>
        <v>#VALUE!</v>
      </c>
      <c r="I323" s="418" t="e">
        <f t="shared" si="33"/>
        <v>#VALUE!</v>
      </c>
    </row>
    <row r="324" spans="1:9">
      <c r="A324" s="82" t="e">
        <f t="shared" si="38"/>
        <v>#VALUE!</v>
      </c>
      <c r="B324" s="79" t="e">
        <f t="shared" si="32"/>
        <v>#VALUE!</v>
      </c>
      <c r="C324" s="83" t="e">
        <f t="shared" si="34"/>
        <v>#VALUE!</v>
      </c>
      <c r="D324" s="83" t="e">
        <f t="shared" si="39"/>
        <v>#VALUE!</v>
      </c>
      <c r="E324" s="83" t="e">
        <f t="shared" si="35"/>
        <v>#VALUE!</v>
      </c>
      <c r="F324" s="83" t="e">
        <f t="shared" si="36"/>
        <v>#VALUE!</v>
      </c>
      <c r="G324" s="83" t="e">
        <f t="shared" si="37"/>
        <v>#VALUE!</v>
      </c>
      <c r="H324" s="83" t="e">
        <f>SUM($F$28:$F324)</f>
        <v>#VALUE!</v>
      </c>
      <c r="I324" s="418" t="e">
        <f t="shared" si="33"/>
        <v>#VALUE!</v>
      </c>
    </row>
    <row r="325" spans="1:9">
      <c r="A325" s="82" t="e">
        <f t="shared" si="38"/>
        <v>#VALUE!</v>
      </c>
      <c r="B325" s="79" t="e">
        <f t="shared" si="32"/>
        <v>#VALUE!</v>
      </c>
      <c r="C325" s="83" t="e">
        <f t="shared" si="34"/>
        <v>#VALUE!</v>
      </c>
      <c r="D325" s="83" t="e">
        <f t="shared" si="39"/>
        <v>#VALUE!</v>
      </c>
      <c r="E325" s="83" t="e">
        <f t="shared" si="35"/>
        <v>#VALUE!</v>
      </c>
      <c r="F325" s="83" t="e">
        <f t="shared" si="36"/>
        <v>#VALUE!</v>
      </c>
      <c r="G325" s="83" t="e">
        <f t="shared" si="37"/>
        <v>#VALUE!</v>
      </c>
      <c r="H325" s="83" t="e">
        <f>SUM($F$28:$F325)</f>
        <v>#VALUE!</v>
      </c>
      <c r="I325" s="418" t="e">
        <f t="shared" si="33"/>
        <v>#VALUE!</v>
      </c>
    </row>
    <row r="326" spans="1:9">
      <c r="A326" s="82" t="e">
        <f t="shared" si="38"/>
        <v>#VALUE!</v>
      </c>
      <c r="B326" s="79" t="e">
        <f t="shared" si="32"/>
        <v>#VALUE!</v>
      </c>
      <c r="C326" s="83" t="e">
        <f t="shared" si="34"/>
        <v>#VALUE!</v>
      </c>
      <c r="D326" s="83" t="e">
        <f t="shared" si="39"/>
        <v>#VALUE!</v>
      </c>
      <c r="E326" s="83" t="e">
        <f t="shared" si="35"/>
        <v>#VALUE!</v>
      </c>
      <c r="F326" s="83" t="e">
        <f t="shared" si="36"/>
        <v>#VALUE!</v>
      </c>
      <c r="G326" s="83" t="e">
        <f t="shared" si="37"/>
        <v>#VALUE!</v>
      </c>
      <c r="H326" s="83" t="e">
        <f>SUM($F$28:$F326)</f>
        <v>#VALUE!</v>
      </c>
      <c r="I326" s="418" t="e">
        <f t="shared" si="33"/>
        <v>#VALUE!</v>
      </c>
    </row>
    <row r="327" spans="1:9">
      <c r="A327" s="82" t="e">
        <f t="shared" si="38"/>
        <v>#VALUE!</v>
      </c>
      <c r="B327" s="79" t="e">
        <f t="shared" si="32"/>
        <v>#VALUE!</v>
      </c>
      <c r="C327" s="83" t="e">
        <f t="shared" si="34"/>
        <v>#VALUE!</v>
      </c>
      <c r="D327" s="83" t="e">
        <f t="shared" si="39"/>
        <v>#VALUE!</v>
      </c>
      <c r="E327" s="83" t="e">
        <f t="shared" si="35"/>
        <v>#VALUE!</v>
      </c>
      <c r="F327" s="83" t="e">
        <f t="shared" si="36"/>
        <v>#VALUE!</v>
      </c>
      <c r="G327" s="83" t="e">
        <f t="shared" si="37"/>
        <v>#VALUE!</v>
      </c>
      <c r="H327" s="83" t="e">
        <f>SUM($F$28:$F327)</f>
        <v>#VALUE!</v>
      </c>
      <c r="I327" s="418" t="e">
        <f t="shared" si="33"/>
        <v>#VALUE!</v>
      </c>
    </row>
    <row r="328" spans="1:9">
      <c r="A328" s="82" t="e">
        <f t="shared" si="38"/>
        <v>#VALUE!</v>
      </c>
      <c r="B328" s="79" t="e">
        <f t="shared" si="32"/>
        <v>#VALUE!</v>
      </c>
      <c r="C328" s="83" t="e">
        <f t="shared" si="34"/>
        <v>#VALUE!</v>
      </c>
      <c r="D328" s="83" t="e">
        <f t="shared" si="39"/>
        <v>#VALUE!</v>
      </c>
      <c r="E328" s="83" t="e">
        <f t="shared" si="35"/>
        <v>#VALUE!</v>
      </c>
      <c r="F328" s="83" t="e">
        <f t="shared" si="36"/>
        <v>#VALUE!</v>
      </c>
      <c r="G328" s="83" t="e">
        <f t="shared" si="37"/>
        <v>#VALUE!</v>
      </c>
      <c r="H328" s="83" t="e">
        <f>SUM($F$28:$F328)</f>
        <v>#VALUE!</v>
      </c>
      <c r="I328" s="418" t="e">
        <f t="shared" si="33"/>
        <v>#VALUE!</v>
      </c>
    </row>
    <row r="329" spans="1:9">
      <c r="A329" s="82" t="e">
        <f t="shared" si="38"/>
        <v>#VALUE!</v>
      </c>
      <c r="B329" s="79" t="e">
        <f t="shared" si="32"/>
        <v>#VALUE!</v>
      </c>
      <c r="C329" s="83" t="e">
        <f t="shared" si="34"/>
        <v>#VALUE!</v>
      </c>
      <c r="D329" s="83" t="e">
        <f t="shared" si="39"/>
        <v>#VALUE!</v>
      </c>
      <c r="E329" s="83" t="e">
        <f t="shared" si="35"/>
        <v>#VALUE!</v>
      </c>
      <c r="F329" s="83" t="e">
        <f t="shared" si="36"/>
        <v>#VALUE!</v>
      </c>
      <c r="G329" s="83" t="e">
        <f t="shared" si="37"/>
        <v>#VALUE!</v>
      </c>
      <c r="H329" s="83" t="e">
        <f>SUM($F$28:$F329)</f>
        <v>#VALUE!</v>
      </c>
      <c r="I329" s="418" t="e">
        <f t="shared" si="33"/>
        <v>#VALUE!</v>
      </c>
    </row>
    <row r="330" spans="1:9">
      <c r="A330" s="82" t="e">
        <f t="shared" si="38"/>
        <v>#VALUE!</v>
      </c>
      <c r="B330" s="79" t="e">
        <f t="shared" si="32"/>
        <v>#VALUE!</v>
      </c>
      <c r="C330" s="83" t="e">
        <f t="shared" si="34"/>
        <v>#VALUE!</v>
      </c>
      <c r="D330" s="83" t="e">
        <f t="shared" si="39"/>
        <v>#VALUE!</v>
      </c>
      <c r="E330" s="83" t="e">
        <f t="shared" si="35"/>
        <v>#VALUE!</v>
      </c>
      <c r="F330" s="83" t="e">
        <f t="shared" si="36"/>
        <v>#VALUE!</v>
      </c>
      <c r="G330" s="83" t="e">
        <f t="shared" si="37"/>
        <v>#VALUE!</v>
      </c>
      <c r="H330" s="83" t="e">
        <f>SUM($F$28:$F330)</f>
        <v>#VALUE!</v>
      </c>
      <c r="I330" s="418" t="e">
        <f t="shared" si="33"/>
        <v>#VALUE!</v>
      </c>
    </row>
    <row r="331" spans="1:9">
      <c r="A331" s="82" t="e">
        <f t="shared" si="38"/>
        <v>#VALUE!</v>
      </c>
      <c r="B331" s="79" t="e">
        <f t="shared" si="32"/>
        <v>#VALUE!</v>
      </c>
      <c r="C331" s="83" t="e">
        <f t="shared" si="34"/>
        <v>#VALUE!</v>
      </c>
      <c r="D331" s="83" t="e">
        <f t="shared" si="39"/>
        <v>#VALUE!</v>
      </c>
      <c r="E331" s="83" t="e">
        <f t="shared" si="35"/>
        <v>#VALUE!</v>
      </c>
      <c r="F331" s="83" t="e">
        <f t="shared" si="36"/>
        <v>#VALUE!</v>
      </c>
      <c r="G331" s="83" t="e">
        <f t="shared" si="37"/>
        <v>#VALUE!</v>
      </c>
      <c r="H331" s="83" t="e">
        <f>SUM($F$28:$F331)</f>
        <v>#VALUE!</v>
      </c>
      <c r="I331" s="418" t="e">
        <f t="shared" si="33"/>
        <v>#VALUE!</v>
      </c>
    </row>
    <row r="332" spans="1:9">
      <c r="A332" s="82" t="e">
        <f t="shared" si="38"/>
        <v>#VALUE!</v>
      </c>
      <c r="B332" s="79" t="e">
        <f t="shared" si="32"/>
        <v>#VALUE!</v>
      </c>
      <c r="C332" s="83" t="e">
        <f t="shared" si="34"/>
        <v>#VALUE!</v>
      </c>
      <c r="D332" s="83" t="e">
        <f t="shared" si="39"/>
        <v>#VALUE!</v>
      </c>
      <c r="E332" s="83" t="e">
        <f t="shared" si="35"/>
        <v>#VALUE!</v>
      </c>
      <c r="F332" s="83" t="e">
        <f t="shared" si="36"/>
        <v>#VALUE!</v>
      </c>
      <c r="G332" s="83" t="e">
        <f t="shared" si="37"/>
        <v>#VALUE!</v>
      </c>
      <c r="H332" s="83" t="e">
        <f>SUM($F$28:$F332)</f>
        <v>#VALUE!</v>
      </c>
      <c r="I332" s="418" t="e">
        <f t="shared" si="33"/>
        <v>#VALUE!</v>
      </c>
    </row>
    <row r="333" spans="1:9">
      <c r="A333" s="82" t="e">
        <f t="shared" si="38"/>
        <v>#VALUE!</v>
      </c>
      <c r="B333" s="79" t="e">
        <f t="shared" si="32"/>
        <v>#VALUE!</v>
      </c>
      <c r="C333" s="83" t="e">
        <f t="shared" si="34"/>
        <v>#VALUE!</v>
      </c>
      <c r="D333" s="83" t="e">
        <f t="shared" si="39"/>
        <v>#VALUE!</v>
      </c>
      <c r="E333" s="83" t="e">
        <f t="shared" si="35"/>
        <v>#VALUE!</v>
      </c>
      <c r="F333" s="83" t="e">
        <f t="shared" si="36"/>
        <v>#VALUE!</v>
      </c>
      <c r="G333" s="83" t="e">
        <f t="shared" si="37"/>
        <v>#VALUE!</v>
      </c>
      <c r="H333" s="83" t="e">
        <f>SUM($F$28:$F333)</f>
        <v>#VALUE!</v>
      </c>
      <c r="I333" s="418" t="e">
        <f t="shared" si="33"/>
        <v>#VALUE!</v>
      </c>
    </row>
    <row r="334" spans="1:9">
      <c r="A334" s="82" t="e">
        <f t="shared" si="38"/>
        <v>#VALUE!</v>
      </c>
      <c r="B334" s="79" t="e">
        <f t="shared" si="32"/>
        <v>#VALUE!</v>
      </c>
      <c r="C334" s="83" t="e">
        <f t="shared" si="34"/>
        <v>#VALUE!</v>
      </c>
      <c r="D334" s="83" t="e">
        <f t="shared" si="39"/>
        <v>#VALUE!</v>
      </c>
      <c r="E334" s="83" t="e">
        <f t="shared" si="35"/>
        <v>#VALUE!</v>
      </c>
      <c r="F334" s="83" t="e">
        <f t="shared" si="36"/>
        <v>#VALUE!</v>
      </c>
      <c r="G334" s="83" t="e">
        <f t="shared" si="37"/>
        <v>#VALUE!</v>
      </c>
      <c r="H334" s="83" t="e">
        <f>SUM($F$28:$F334)</f>
        <v>#VALUE!</v>
      </c>
      <c r="I334" s="418" t="e">
        <f t="shared" si="33"/>
        <v>#VALUE!</v>
      </c>
    </row>
    <row r="335" spans="1:9">
      <c r="A335" s="82" t="e">
        <f t="shared" si="38"/>
        <v>#VALUE!</v>
      </c>
      <c r="B335" s="79" t="e">
        <f t="shared" si="32"/>
        <v>#VALUE!</v>
      </c>
      <c r="C335" s="83" t="e">
        <f t="shared" si="34"/>
        <v>#VALUE!</v>
      </c>
      <c r="D335" s="83" t="e">
        <f t="shared" si="39"/>
        <v>#VALUE!</v>
      </c>
      <c r="E335" s="83" t="e">
        <f t="shared" si="35"/>
        <v>#VALUE!</v>
      </c>
      <c r="F335" s="83" t="e">
        <f t="shared" si="36"/>
        <v>#VALUE!</v>
      </c>
      <c r="G335" s="83" t="e">
        <f t="shared" si="37"/>
        <v>#VALUE!</v>
      </c>
      <c r="H335" s="83" t="e">
        <f>SUM($F$28:$F335)</f>
        <v>#VALUE!</v>
      </c>
      <c r="I335" s="418" t="e">
        <f t="shared" si="33"/>
        <v>#VALUE!</v>
      </c>
    </row>
    <row r="336" spans="1:9">
      <c r="A336" s="82" t="e">
        <f t="shared" si="38"/>
        <v>#VALUE!</v>
      </c>
      <c r="B336" s="79" t="e">
        <f t="shared" si="32"/>
        <v>#VALUE!</v>
      </c>
      <c r="C336" s="83" t="e">
        <f t="shared" si="34"/>
        <v>#VALUE!</v>
      </c>
      <c r="D336" s="83" t="e">
        <f t="shared" si="39"/>
        <v>#VALUE!</v>
      </c>
      <c r="E336" s="83" t="e">
        <f t="shared" si="35"/>
        <v>#VALUE!</v>
      </c>
      <c r="F336" s="83" t="e">
        <f t="shared" si="36"/>
        <v>#VALUE!</v>
      </c>
      <c r="G336" s="83" t="e">
        <f t="shared" si="37"/>
        <v>#VALUE!</v>
      </c>
      <c r="H336" s="83" t="e">
        <f>SUM($F$28:$F336)</f>
        <v>#VALUE!</v>
      </c>
      <c r="I336" s="418" t="e">
        <f t="shared" si="33"/>
        <v>#VALUE!</v>
      </c>
    </row>
    <row r="337" spans="1:9">
      <c r="A337" s="82" t="e">
        <f t="shared" si="38"/>
        <v>#VALUE!</v>
      </c>
      <c r="B337" s="79" t="e">
        <f t="shared" si="32"/>
        <v>#VALUE!</v>
      </c>
      <c r="C337" s="83" t="e">
        <f t="shared" si="34"/>
        <v>#VALUE!</v>
      </c>
      <c r="D337" s="83" t="e">
        <f t="shared" si="39"/>
        <v>#VALUE!</v>
      </c>
      <c r="E337" s="83" t="e">
        <f t="shared" si="35"/>
        <v>#VALUE!</v>
      </c>
      <c r="F337" s="83" t="e">
        <f t="shared" si="36"/>
        <v>#VALUE!</v>
      </c>
      <c r="G337" s="83" t="e">
        <f t="shared" si="37"/>
        <v>#VALUE!</v>
      </c>
      <c r="H337" s="83" t="e">
        <f>SUM($F$28:$F337)</f>
        <v>#VALUE!</v>
      </c>
      <c r="I337" s="418" t="e">
        <f t="shared" si="33"/>
        <v>#VALUE!</v>
      </c>
    </row>
    <row r="338" spans="1:9">
      <c r="A338" s="82" t="e">
        <f t="shared" si="38"/>
        <v>#VALUE!</v>
      </c>
      <c r="B338" s="79" t="e">
        <f t="shared" si="32"/>
        <v>#VALUE!</v>
      </c>
      <c r="C338" s="83" t="e">
        <f t="shared" si="34"/>
        <v>#VALUE!</v>
      </c>
      <c r="D338" s="83" t="e">
        <f t="shared" si="39"/>
        <v>#VALUE!</v>
      </c>
      <c r="E338" s="83" t="e">
        <f t="shared" si="35"/>
        <v>#VALUE!</v>
      </c>
      <c r="F338" s="83" t="e">
        <f t="shared" si="36"/>
        <v>#VALUE!</v>
      </c>
      <c r="G338" s="83" t="e">
        <f t="shared" si="37"/>
        <v>#VALUE!</v>
      </c>
      <c r="H338" s="83" t="e">
        <f>SUM($F$28:$F338)</f>
        <v>#VALUE!</v>
      </c>
      <c r="I338" s="418" t="e">
        <f t="shared" si="33"/>
        <v>#VALUE!</v>
      </c>
    </row>
    <row r="339" spans="1:9">
      <c r="A339" s="82" t="e">
        <f t="shared" si="38"/>
        <v>#VALUE!</v>
      </c>
      <c r="B339" s="79" t="e">
        <f t="shared" si="32"/>
        <v>#VALUE!</v>
      </c>
      <c r="C339" s="83" t="e">
        <f t="shared" si="34"/>
        <v>#VALUE!</v>
      </c>
      <c r="D339" s="83" t="e">
        <f t="shared" si="39"/>
        <v>#VALUE!</v>
      </c>
      <c r="E339" s="83" t="e">
        <f t="shared" si="35"/>
        <v>#VALUE!</v>
      </c>
      <c r="F339" s="83" t="e">
        <f t="shared" si="36"/>
        <v>#VALUE!</v>
      </c>
      <c r="G339" s="83" t="e">
        <f t="shared" si="37"/>
        <v>#VALUE!</v>
      </c>
      <c r="H339" s="83" t="e">
        <f>SUM($F$28:$F339)</f>
        <v>#VALUE!</v>
      </c>
      <c r="I339" s="418" t="e">
        <f t="shared" si="33"/>
        <v>#VALUE!</v>
      </c>
    </row>
    <row r="340" spans="1:9">
      <c r="A340" s="82" t="e">
        <f t="shared" si="38"/>
        <v>#VALUE!</v>
      </c>
      <c r="B340" s="79" t="e">
        <f t="shared" si="32"/>
        <v>#VALUE!</v>
      </c>
      <c r="C340" s="83" t="e">
        <f t="shared" si="34"/>
        <v>#VALUE!</v>
      </c>
      <c r="D340" s="83" t="e">
        <f t="shared" ref="D340:D349" si="40">IF(Nbre_Pmt&lt;&gt;"",Pmt_Mensuel_Programmé,"")</f>
        <v>#VALUE!</v>
      </c>
      <c r="E340" s="83" t="e">
        <f t="shared" si="35"/>
        <v>#VALUE!</v>
      </c>
      <c r="F340" s="83" t="e">
        <f t="shared" si="36"/>
        <v>#VALUE!</v>
      </c>
      <c r="G340" s="83" t="e">
        <f t="shared" si="37"/>
        <v>#VALUE!</v>
      </c>
      <c r="H340" s="83" t="e">
        <f>SUM($F$28:$F340)</f>
        <v>#VALUE!</v>
      </c>
      <c r="I340" s="418" t="e">
        <f t="shared" si="33"/>
        <v>#VALUE!</v>
      </c>
    </row>
    <row r="341" spans="1:9">
      <c r="A341" s="82" t="e">
        <f t="shared" si="38"/>
        <v>#VALUE!</v>
      </c>
      <c r="B341" s="79" t="e">
        <f t="shared" si="32"/>
        <v>#VALUE!</v>
      </c>
      <c r="C341" s="83" t="e">
        <f t="shared" si="34"/>
        <v>#VALUE!</v>
      </c>
      <c r="D341" s="83" t="e">
        <f t="shared" si="40"/>
        <v>#VALUE!</v>
      </c>
      <c r="E341" s="83" t="e">
        <f t="shared" si="35"/>
        <v>#VALUE!</v>
      </c>
      <c r="F341" s="83" t="e">
        <f t="shared" si="36"/>
        <v>#VALUE!</v>
      </c>
      <c r="G341" s="83" t="e">
        <f t="shared" si="37"/>
        <v>#VALUE!</v>
      </c>
      <c r="H341" s="83" t="e">
        <f>SUM($F$28:$F341)</f>
        <v>#VALUE!</v>
      </c>
      <c r="I341" s="418" t="e">
        <f t="shared" si="33"/>
        <v>#VALUE!</v>
      </c>
    </row>
    <row r="342" spans="1:9">
      <c r="A342" s="82" t="e">
        <f t="shared" si="38"/>
        <v>#VALUE!</v>
      </c>
      <c r="B342" s="79" t="e">
        <f t="shared" si="32"/>
        <v>#VALUE!</v>
      </c>
      <c r="C342" s="83" t="e">
        <f t="shared" si="34"/>
        <v>#VALUE!</v>
      </c>
      <c r="D342" s="83" t="e">
        <f t="shared" si="40"/>
        <v>#VALUE!</v>
      </c>
      <c r="E342" s="83" t="e">
        <f t="shared" si="35"/>
        <v>#VALUE!</v>
      </c>
      <c r="F342" s="83" t="e">
        <f t="shared" si="36"/>
        <v>#VALUE!</v>
      </c>
      <c r="G342" s="83" t="e">
        <f t="shared" si="37"/>
        <v>#VALUE!</v>
      </c>
      <c r="H342" s="83" t="e">
        <f>SUM($F$28:$F342)</f>
        <v>#VALUE!</v>
      </c>
      <c r="I342" s="418" t="e">
        <f t="shared" si="33"/>
        <v>#VALUE!</v>
      </c>
    </row>
    <row r="343" spans="1:9">
      <c r="A343" s="82" t="e">
        <f t="shared" si="38"/>
        <v>#VALUE!</v>
      </c>
      <c r="B343" s="79" t="e">
        <f t="shared" si="32"/>
        <v>#VALUE!</v>
      </c>
      <c r="C343" s="83" t="e">
        <f t="shared" si="34"/>
        <v>#VALUE!</v>
      </c>
      <c r="D343" s="83" t="e">
        <f t="shared" si="40"/>
        <v>#VALUE!</v>
      </c>
      <c r="E343" s="83" t="e">
        <f t="shared" si="35"/>
        <v>#VALUE!</v>
      </c>
      <c r="F343" s="83" t="e">
        <f t="shared" si="36"/>
        <v>#VALUE!</v>
      </c>
      <c r="G343" s="83" t="e">
        <f t="shared" si="37"/>
        <v>#VALUE!</v>
      </c>
      <c r="H343" s="83" t="e">
        <f>SUM($F$28:$F343)</f>
        <v>#VALUE!</v>
      </c>
      <c r="I343" s="418" t="e">
        <f t="shared" si="33"/>
        <v>#VALUE!</v>
      </c>
    </row>
    <row r="344" spans="1:9">
      <c r="A344" s="82" t="e">
        <f t="shared" si="38"/>
        <v>#VALUE!</v>
      </c>
      <c r="B344" s="79" t="e">
        <f t="shared" si="32"/>
        <v>#VALUE!</v>
      </c>
      <c r="C344" s="83" t="e">
        <f t="shared" si="34"/>
        <v>#VALUE!</v>
      </c>
      <c r="D344" s="83" t="e">
        <f t="shared" si="40"/>
        <v>#VALUE!</v>
      </c>
      <c r="E344" s="83" t="e">
        <f t="shared" si="35"/>
        <v>#VALUE!</v>
      </c>
      <c r="F344" s="83" t="e">
        <f t="shared" si="36"/>
        <v>#VALUE!</v>
      </c>
      <c r="G344" s="83" t="e">
        <f t="shared" si="37"/>
        <v>#VALUE!</v>
      </c>
      <c r="H344" s="83" t="e">
        <f>SUM($F$28:$F344)</f>
        <v>#VALUE!</v>
      </c>
      <c r="I344" s="418" t="e">
        <f t="shared" si="33"/>
        <v>#VALUE!</v>
      </c>
    </row>
    <row r="345" spans="1:9">
      <c r="A345" s="82" t="e">
        <f t="shared" si="38"/>
        <v>#VALUE!</v>
      </c>
      <c r="B345" s="79" t="e">
        <f t="shared" si="32"/>
        <v>#VALUE!</v>
      </c>
      <c r="C345" s="83" t="e">
        <f t="shared" si="34"/>
        <v>#VALUE!</v>
      </c>
      <c r="D345" s="83" t="e">
        <f t="shared" si="40"/>
        <v>#VALUE!</v>
      </c>
      <c r="E345" s="83" t="e">
        <f t="shared" si="35"/>
        <v>#VALUE!</v>
      </c>
      <c r="F345" s="83" t="e">
        <f t="shared" si="36"/>
        <v>#VALUE!</v>
      </c>
      <c r="G345" s="83" t="e">
        <f t="shared" si="37"/>
        <v>#VALUE!</v>
      </c>
      <c r="H345" s="83" t="e">
        <f>SUM($F$28:$F345)</f>
        <v>#VALUE!</v>
      </c>
      <c r="I345" s="418" t="e">
        <f t="shared" si="33"/>
        <v>#VALUE!</v>
      </c>
    </row>
    <row r="346" spans="1:9">
      <c r="A346" s="82" t="e">
        <f t="shared" si="38"/>
        <v>#VALUE!</v>
      </c>
      <c r="B346" s="79" t="e">
        <f t="shared" si="32"/>
        <v>#VALUE!</v>
      </c>
      <c r="C346" s="83" t="e">
        <f t="shared" si="34"/>
        <v>#VALUE!</v>
      </c>
      <c r="D346" s="83" t="e">
        <f t="shared" si="40"/>
        <v>#VALUE!</v>
      </c>
      <c r="E346" s="83" t="e">
        <f t="shared" si="35"/>
        <v>#VALUE!</v>
      </c>
      <c r="F346" s="83" t="e">
        <f t="shared" si="36"/>
        <v>#VALUE!</v>
      </c>
      <c r="G346" s="83" t="e">
        <f t="shared" si="37"/>
        <v>#VALUE!</v>
      </c>
      <c r="H346" s="83" t="e">
        <f>SUM($F$28:$F346)</f>
        <v>#VALUE!</v>
      </c>
      <c r="I346" s="418" t="e">
        <f t="shared" si="33"/>
        <v>#VALUE!</v>
      </c>
    </row>
    <row r="347" spans="1:9">
      <c r="A347" s="82" t="e">
        <f t="shared" si="38"/>
        <v>#VALUE!</v>
      </c>
      <c r="B347" s="79" t="e">
        <f t="shared" si="32"/>
        <v>#VALUE!</v>
      </c>
      <c r="C347" s="83" t="e">
        <f t="shared" si="34"/>
        <v>#VALUE!</v>
      </c>
      <c r="D347" s="83" t="e">
        <f t="shared" si="40"/>
        <v>#VALUE!</v>
      </c>
      <c r="E347" s="83" t="e">
        <f t="shared" si="35"/>
        <v>#VALUE!</v>
      </c>
      <c r="F347" s="83" t="e">
        <f t="shared" si="36"/>
        <v>#VALUE!</v>
      </c>
      <c r="G347" s="83" t="e">
        <f t="shared" si="37"/>
        <v>#VALUE!</v>
      </c>
      <c r="H347" s="83" t="e">
        <f>SUM($F$28:$F347)</f>
        <v>#VALUE!</v>
      </c>
      <c r="I347" s="418" t="e">
        <f t="shared" si="33"/>
        <v>#VALUE!</v>
      </c>
    </row>
    <row r="348" spans="1:9">
      <c r="A348" s="82" t="e">
        <f t="shared" si="38"/>
        <v>#VALUE!</v>
      </c>
      <c r="B348" s="79" t="e">
        <f t="shared" ref="B348:B411" si="41">IF(Nbre_Pmt&lt;&gt;"",DATE(YEAR(Début_Prêt),MONTH(Début_Prêt)+(Nbre_Pmt)*12/Nbre_Pmt_Par_An,DAY(Début_Prêt)),"")</f>
        <v>#VALUE!</v>
      </c>
      <c r="C348" s="83" t="e">
        <f t="shared" si="34"/>
        <v>#VALUE!</v>
      </c>
      <c r="D348" s="83" t="e">
        <f t="shared" si="40"/>
        <v>#VALUE!</v>
      </c>
      <c r="E348" s="83" t="e">
        <f t="shared" si="35"/>
        <v>#VALUE!</v>
      </c>
      <c r="F348" s="83" t="e">
        <f t="shared" si="36"/>
        <v>#VALUE!</v>
      </c>
      <c r="G348" s="83" t="e">
        <f t="shared" si="37"/>
        <v>#VALUE!</v>
      </c>
      <c r="H348" s="83" t="e">
        <f>SUM($F$28:$F348)</f>
        <v>#VALUE!</v>
      </c>
      <c r="I348" s="418" t="e">
        <f t="shared" ref="I348:I411" si="42">IF(Nbre_Pmt&lt;&gt;"",YEAR(B348),"")</f>
        <v>#VALUE!</v>
      </c>
    </row>
    <row r="349" spans="1:9">
      <c r="A349" s="82" t="e">
        <f t="shared" si="38"/>
        <v>#VALUE!</v>
      </c>
      <c r="B349" s="79" t="e">
        <f t="shared" si="41"/>
        <v>#VALUE!</v>
      </c>
      <c r="C349" s="83" t="e">
        <f t="shared" ref="C349:C412" si="43">IF(A348=" "," ",IF(A348+1&gt;$D$11," ",G348))</f>
        <v>#VALUE!</v>
      </c>
      <c r="D349" s="83" t="e">
        <f t="shared" si="40"/>
        <v>#VALUE!</v>
      </c>
      <c r="E349" s="83" t="e">
        <f t="shared" ref="E349:E412" si="44">IF(A348=" "," ",IF(A348+1&gt;$D$11," ",D349-F349))</f>
        <v>#VALUE!</v>
      </c>
      <c r="F349" s="83" t="e">
        <f t="shared" ref="F349:F412" si="45">IF(A348=" "," ",IF(A348+1&gt;$D$11," ",C349*$D$12))</f>
        <v>#VALUE!</v>
      </c>
      <c r="G349" s="83" t="e">
        <f t="shared" ref="G349:G412" si="46">IF(A348=" "," ",IF(A348+1&gt;$D$11," ",C349-E349))</f>
        <v>#VALUE!</v>
      </c>
      <c r="H349" s="83" t="e">
        <f>SUM($F$28:$F349)</f>
        <v>#VALUE!</v>
      </c>
      <c r="I349" s="418" t="e">
        <f t="shared" si="42"/>
        <v>#VALUE!</v>
      </c>
    </row>
    <row r="350" spans="1:9">
      <c r="A350" s="82" t="e">
        <f t="shared" ref="A350:A413" si="47">IF(A349+1&gt;$D$11," ",A349+1)</f>
        <v>#VALUE!</v>
      </c>
      <c r="B350" s="79" t="e">
        <f t="shared" si="41"/>
        <v>#VALUE!</v>
      </c>
      <c r="C350" s="83" t="e">
        <f t="shared" si="43"/>
        <v>#VALUE!</v>
      </c>
      <c r="D350" s="83" t="e">
        <f t="shared" ref="D350:D413" si="48">IF(Nbre_Pmt&lt;&gt;"",Pmt_Mensuel_Programmé,"")</f>
        <v>#VALUE!</v>
      </c>
      <c r="E350" s="83" t="e">
        <f t="shared" si="44"/>
        <v>#VALUE!</v>
      </c>
      <c r="F350" s="83" t="e">
        <f t="shared" si="45"/>
        <v>#VALUE!</v>
      </c>
      <c r="G350" s="83" t="e">
        <f t="shared" si="46"/>
        <v>#VALUE!</v>
      </c>
      <c r="H350" s="83" t="e">
        <f>SUM($F$28:$F350)</f>
        <v>#VALUE!</v>
      </c>
      <c r="I350" s="418" t="e">
        <f t="shared" si="42"/>
        <v>#VALUE!</v>
      </c>
    </row>
    <row r="351" spans="1:9">
      <c r="A351" s="82" t="e">
        <f t="shared" si="47"/>
        <v>#VALUE!</v>
      </c>
      <c r="B351" s="79" t="e">
        <f t="shared" si="41"/>
        <v>#VALUE!</v>
      </c>
      <c r="C351" s="83" t="e">
        <f t="shared" si="43"/>
        <v>#VALUE!</v>
      </c>
      <c r="D351" s="83" t="e">
        <f t="shared" si="48"/>
        <v>#VALUE!</v>
      </c>
      <c r="E351" s="83" t="e">
        <f t="shared" si="44"/>
        <v>#VALUE!</v>
      </c>
      <c r="F351" s="83" t="e">
        <f t="shared" si="45"/>
        <v>#VALUE!</v>
      </c>
      <c r="G351" s="83" t="e">
        <f t="shared" si="46"/>
        <v>#VALUE!</v>
      </c>
      <c r="H351" s="83" t="e">
        <f>SUM($F$28:$F351)</f>
        <v>#VALUE!</v>
      </c>
      <c r="I351" s="418" t="e">
        <f t="shared" si="42"/>
        <v>#VALUE!</v>
      </c>
    </row>
    <row r="352" spans="1:9">
      <c r="A352" s="82" t="e">
        <f t="shared" si="47"/>
        <v>#VALUE!</v>
      </c>
      <c r="B352" s="79" t="e">
        <f t="shared" si="41"/>
        <v>#VALUE!</v>
      </c>
      <c r="C352" s="83" t="e">
        <f t="shared" si="43"/>
        <v>#VALUE!</v>
      </c>
      <c r="D352" s="83" t="e">
        <f t="shared" si="48"/>
        <v>#VALUE!</v>
      </c>
      <c r="E352" s="83" t="e">
        <f t="shared" si="44"/>
        <v>#VALUE!</v>
      </c>
      <c r="F352" s="83" t="e">
        <f t="shared" si="45"/>
        <v>#VALUE!</v>
      </c>
      <c r="G352" s="83" t="e">
        <f t="shared" si="46"/>
        <v>#VALUE!</v>
      </c>
      <c r="H352" s="83" t="e">
        <f>SUM($F$28:$F352)</f>
        <v>#VALUE!</v>
      </c>
      <c r="I352" s="418" t="e">
        <f t="shared" si="42"/>
        <v>#VALUE!</v>
      </c>
    </row>
    <row r="353" spans="1:9">
      <c r="A353" s="82" t="e">
        <f t="shared" si="47"/>
        <v>#VALUE!</v>
      </c>
      <c r="B353" s="79" t="e">
        <f t="shared" si="41"/>
        <v>#VALUE!</v>
      </c>
      <c r="C353" s="83" t="e">
        <f t="shared" si="43"/>
        <v>#VALUE!</v>
      </c>
      <c r="D353" s="83" t="e">
        <f t="shared" si="48"/>
        <v>#VALUE!</v>
      </c>
      <c r="E353" s="83" t="e">
        <f t="shared" si="44"/>
        <v>#VALUE!</v>
      </c>
      <c r="F353" s="83" t="e">
        <f t="shared" si="45"/>
        <v>#VALUE!</v>
      </c>
      <c r="G353" s="83" t="e">
        <f t="shared" si="46"/>
        <v>#VALUE!</v>
      </c>
      <c r="H353" s="83" t="e">
        <f>SUM($F$28:$F353)</f>
        <v>#VALUE!</v>
      </c>
      <c r="I353" s="418" t="e">
        <f t="shared" si="42"/>
        <v>#VALUE!</v>
      </c>
    </row>
    <row r="354" spans="1:9">
      <c r="A354" s="82" t="e">
        <f t="shared" si="47"/>
        <v>#VALUE!</v>
      </c>
      <c r="B354" s="79" t="e">
        <f t="shared" si="41"/>
        <v>#VALUE!</v>
      </c>
      <c r="C354" s="83" t="e">
        <f t="shared" si="43"/>
        <v>#VALUE!</v>
      </c>
      <c r="D354" s="83" t="e">
        <f t="shared" si="48"/>
        <v>#VALUE!</v>
      </c>
      <c r="E354" s="83" t="e">
        <f t="shared" si="44"/>
        <v>#VALUE!</v>
      </c>
      <c r="F354" s="83" t="e">
        <f t="shared" si="45"/>
        <v>#VALUE!</v>
      </c>
      <c r="G354" s="83" t="e">
        <f t="shared" si="46"/>
        <v>#VALUE!</v>
      </c>
      <c r="H354" s="83" t="e">
        <f>SUM($F$28:$F354)</f>
        <v>#VALUE!</v>
      </c>
      <c r="I354" s="418" t="e">
        <f t="shared" si="42"/>
        <v>#VALUE!</v>
      </c>
    </row>
    <row r="355" spans="1:9">
      <c r="A355" s="82" t="e">
        <f t="shared" si="47"/>
        <v>#VALUE!</v>
      </c>
      <c r="B355" s="79" t="e">
        <f t="shared" si="41"/>
        <v>#VALUE!</v>
      </c>
      <c r="C355" s="83" t="e">
        <f t="shared" si="43"/>
        <v>#VALUE!</v>
      </c>
      <c r="D355" s="83" t="e">
        <f t="shared" si="48"/>
        <v>#VALUE!</v>
      </c>
      <c r="E355" s="83" t="e">
        <f t="shared" si="44"/>
        <v>#VALUE!</v>
      </c>
      <c r="F355" s="83" t="e">
        <f t="shared" si="45"/>
        <v>#VALUE!</v>
      </c>
      <c r="G355" s="83" t="e">
        <f t="shared" si="46"/>
        <v>#VALUE!</v>
      </c>
      <c r="H355" s="83" t="e">
        <f>SUM($F$28:$F355)</f>
        <v>#VALUE!</v>
      </c>
      <c r="I355" s="418" t="e">
        <f t="shared" si="42"/>
        <v>#VALUE!</v>
      </c>
    </row>
    <row r="356" spans="1:9">
      <c r="A356" s="82" t="e">
        <f t="shared" si="47"/>
        <v>#VALUE!</v>
      </c>
      <c r="B356" s="79" t="e">
        <f t="shared" si="41"/>
        <v>#VALUE!</v>
      </c>
      <c r="C356" s="83" t="e">
        <f t="shared" si="43"/>
        <v>#VALUE!</v>
      </c>
      <c r="D356" s="83" t="e">
        <f t="shared" si="48"/>
        <v>#VALUE!</v>
      </c>
      <c r="E356" s="83" t="e">
        <f t="shared" si="44"/>
        <v>#VALUE!</v>
      </c>
      <c r="F356" s="83" t="e">
        <f t="shared" si="45"/>
        <v>#VALUE!</v>
      </c>
      <c r="G356" s="83" t="e">
        <f t="shared" si="46"/>
        <v>#VALUE!</v>
      </c>
      <c r="H356" s="83" t="e">
        <f>SUM($F$28:$F356)</f>
        <v>#VALUE!</v>
      </c>
      <c r="I356" s="418" t="e">
        <f t="shared" si="42"/>
        <v>#VALUE!</v>
      </c>
    </row>
    <row r="357" spans="1:9">
      <c r="A357" s="82" t="e">
        <f t="shared" si="47"/>
        <v>#VALUE!</v>
      </c>
      <c r="B357" s="79" t="e">
        <f t="shared" si="41"/>
        <v>#VALUE!</v>
      </c>
      <c r="C357" s="83" t="e">
        <f t="shared" si="43"/>
        <v>#VALUE!</v>
      </c>
      <c r="D357" s="83" t="e">
        <f t="shared" si="48"/>
        <v>#VALUE!</v>
      </c>
      <c r="E357" s="83" t="e">
        <f t="shared" si="44"/>
        <v>#VALUE!</v>
      </c>
      <c r="F357" s="83" t="e">
        <f t="shared" si="45"/>
        <v>#VALUE!</v>
      </c>
      <c r="G357" s="83" t="e">
        <f t="shared" si="46"/>
        <v>#VALUE!</v>
      </c>
      <c r="H357" s="83" t="e">
        <f>SUM($F$28:$F357)</f>
        <v>#VALUE!</v>
      </c>
      <c r="I357" s="418" t="e">
        <f t="shared" si="42"/>
        <v>#VALUE!</v>
      </c>
    </row>
    <row r="358" spans="1:9">
      <c r="A358" s="82" t="e">
        <f t="shared" si="47"/>
        <v>#VALUE!</v>
      </c>
      <c r="B358" s="79" t="e">
        <f t="shared" si="41"/>
        <v>#VALUE!</v>
      </c>
      <c r="C358" s="83" t="e">
        <f t="shared" si="43"/>
        <v>#VALUE!</v>
      </c>
      <c r="D358" s="83" t="e">
        <f t="shared" si="48"/>
        <v>#VALUE!</v>
      </c>
      <c r="E358" s="83" t="e">
        <f t="shared" si="44"/>
        <v>#VALUE!</v>
      </c>
      <c r="F358" s="83" t="e">
        <f t="shared" si="45"/>
        <v>#VALUE!</v>
      </c>
      <c r="G358" s="83" t="e">
        <f t="shared" si="46"/>
        <v>#VALUE!</v>
      </c>
      <c r="H358" s="83" t="e">
        <f>SUM($F$28:$F358)</f>
        <v>#VALUE!</v>
      </c>
      <c r="I358" s="418" t="e">
        <f t="shared" si="42"/>
        <v>#VALUE!</v>
      </c>
    </row>
    <row r="359" spans="1:9">
      <c r="A359" s="82" t="e">
        <f t="shared" si="47"/>
        <v>#VALUE!</v>
      </c>
      <c r="B359" s="79" t="e">
        <f t="shared" si="41"/>
        <v>#VALUE!</v>
      </c>
      <c r="C359" s="83" t="e">
        <f t="shared" si="43"/>
        <v>#VALUE!</v>
      </c>
      <c r="D359" s="83" t="e">
        <f t="shared" si="48"/>
        <v>#VALUE!</v>
      </c>
      <c r="E359" s="83" t="e">
        <f t="shared" si="44"/>
        <v>#VALUE!</v>
      </c>
      <c r="F359" s="83" t="e">
        <f t="shared" si="45"/>
        <v>#VALUE!</v>
      </c>
      <c r="G359" s="83" t="e">
        <f t="shared" si="46"/>
        <v>#VALUE!</v>
      </c>
      <c r="H359" s="83" t="e">
        <f>SUM($F$28:$F359)</f>
        <v>#VALUE!</v>
      </c>
      <c r="I359" s="418" t="e">
        <f t="shared" si="42"/>
        <v>#VALUE!</v>
      </c>
    </row>
    <row r="360" spans="1:9">
      <c r="A360" s="82" t="e">
        <f t="shared" si="47"/>
        <v>#VALUE!</v>
      </c>
      <c r="B360" s="79" t="e">
        <f t="shared" si="41"/>
        <v>#VALUE!</v>
      </c>
      <c r="C360" s="83" t="e">
        <f t="shared" si="43"/>
        <v>#VALUE!</v>
      </c>
      <c r="D360" s="83" t="e">
        <f t="shared" si="48"/>
        <v>#VALUE!</v>
      </c>
      <c r="E360" s="83" t="e">
        <f t="shared" si="44"/>
        <v>#VALUE!</v>
      </c>
      <c r="F360" s="83" t="e">
        <f t="shared" si="45"/>
        <v>#VALUE!</v>
      </c>
      <c r="G360" s="83" t="e">
        <f t="shared" si="46"/>
        <v>#VALUE!</v>
      </c>
      <c r="H360" s="83" t="e">
        <f>SUM($F$28:$F360)</f>
        <v>#VALUE!</v>
      </c>
      <c r="I360" s="418" t="e">
        <f t="shared" si="42"/>
        <v>#VALUE!</v>
      </c>
    </row>
    <row r="361" spans="1:9">
      <c r="A361" s="82" t="e">
        <f t="shared" si="47"/>
        <v>#VALUE!</v>
      </c>
      <c r="B361" s="79" t="e">
        <f t="shared" si="41"/>
        <v>#VALUE!</v>
      </c>
      <c r="C361" s="83" t="e">
        <f t="shared" si="43"/>
        <v>#VALUE!</v>
      </c>
      <c r="D361" s="83" t="e">
        <f t="shared" si="48"/>
        <v>#VALUE!</v>
      </c>
      <c r="E361" s="83" t="e">
        <f t="shared" si="44"/>
        <v>#VALUE!</v>
      </c>
      <c r="F361" s="83" t="e">
        <f t="shared" si="45"/>
        <v>#VALUE!</v>
      </c>
      <c r="G361" s="83" t="e">
        <f t="shared" si="46"/>
        <v>#VALUE!</v>
      </c>
      <c r="H361" s="83" t="e">
        <f>SUM($F$28:$F361)</f>
        <v>#VALUE!</v>
      </c>
      <c r="I361" s="418" t="e">
        <f t="shared" si="42"/>
        <v>#VALUE!</v>
      </c>
    </row>
    <row r="362" spans="1:9">
      <c r="A362" s="82" t="e">
        <f t="shared" si="47"/>
        <v>#VALUE!</v>
      </c>
      <c r="B362" s="79" t="e">
        <f t="shared" si="41"/>
        <v>#VALUE!</v>
      </c>
      <c r="C362" s="83" t="e">
        <f t="shared" si="43"/>
        <v>#VALUE!</v>
      </c>
      <c r="D362" s="83" t="e">
        <f t="shared" si="48"/>
        <v>#VALUE!</v>
      </c>
      <c r="E362" s="83" t="e">
        <f t="shared" si="44"/>
        <v>#VALUE!</v>
      </c>
      <c r="F362" s="83" t="e">
        <f t="shared" si="45"/>
        <v>#VALUE!</v>
      </c>
      <c r="G362" s="83" t="e">
        <f t="shared" si="46"/>
        <v>#VALUE!</v>
      </c>
      <c r="H362" s="83" t="e">
        <f>SUM($F$28:$F362)</f>
        <v>#VALUE!</v>
      </c>
      <c r="I362" s="418" t="e">
        <f t="shared" si="42"/>
        <v>#VALUE!</v>
      </c>
    </row>
    <row r="363" spans="1:9">
      <c r="A363" s="82" t="e">
        <f t="shared" si="47"/>
        <v>#VALUE!</v>
      </c>
      <c r="B363" s="79" t="e">
        <f t="shared" si="41"/>
        <v>#VALUE!</v>
      </c>
      <c r="C363" s="83" t="e">
        <f t="shared" si="43"/>
        <v>#VALUE!</v>
      </c>
      <c r="D363" s="83" t="e">
        <f t="shared" si="48"/>
        <v>#VALUE!</v>
      </c>
      <c r="E363" s="83" t="e">
        <f t="shared" si="44"/>
        <v>#VALUE!</v>
      </c>
      <c r="F363" s="83" t="e">
        <f t="shared" si="45"/>
        <v>#VALUE!</v>
      </c>
      <c r="G363" s="83" t="e">
        <f t="shared" si="46"/>
        <v>#VALUE!</v>
      </c>
      <c r="H363" s="83" t="e">
        <f>SUM($F$28:$F363)</f>
        <v>#VALUE!</v>
      </c>
      <c r="I363" s="418" t="e">
        <f t="shared" si="42"/>
        <v>#VALUE!</v>
      </c>
    </row>
    <row r="364" spans="1:9">
      <c r="A364" s="82" t="e">
        <f t="shared" si="47"/>
        <v>#VALUE!</v>
      </c>
      <c r="B364" s="79" t="e">
        <f t="shared" si="41"/>
        <v>#VALUE!</v>
      </c>
      <c r="C364" s="83" t="e">
        <f t="shared" si="43"/>
        <v>#VALUE!</v>
      </c>
      <c r="D364" s="83" t="e">
        <f t="shared" si="48"/>
        <v>#VALUE!</v>
      </c>
      <c r="E364" s="83" t="e">
        <f t="shared" si="44"/>
        <v>#VALUE!</v>
      </c>
      <c r="F364" s="83" t="e">
        <f t="shared" si="45"/>
        <v>#VALUE!</v>
      </c>
      <c r="G364" s="83" t="e">
        <f t="shared" si="46"/>
        <v>#VALUE!</v>
      </c>
      <c r="H364" s="83" t="e">
        <f>SUM($F$28:$F364)</f>
        <v>#VALUE!</v>
      </c>
      <c r="I364" s="418" t="e">
        <f t="shared" si="42"/>
        <v>#VALUE!</v>
      </c>
    </row>
    <row r="365" spans="1:9">
      <c r="A365" s="82" t="e">
        <f t="shared" si="47"/>
        <v>#VALUE!</v>
      </c>
      <c r="B365" s="79" t="e">
        <f t="shared" si="41"/>
        <v>#VALUE!</v>
      </c>
      <c r="C365" s="83" t="e">
        <f t="shared" si="43"/>
        <v>#VALUE!</v>
      </c>
      <c r="D365" s="83" t="e">
        <f t="shared" si="48"/>
        <v>#VALUE!</v>
      </c>
      <c r="E365" s="83" t="e">
        <f t="shared" si="44"/>
        <v>#VALUE!</v>
      </c>
      <c r="F365" s="83" t="e">
        <f t="shared" si="45"/>
        <v>#VALUE!</v>
      </c>
      <c r="G365" s="83" t="e">
        <f t="shared" si="46"/>
        <v>#VALUE!</v>
      </c>
      <c r="H365" s="83" t="e">
        <f>SUM($F$28:$F365)</f>
        <v>#VALUE!</v>
      </c>
      <c r="I365" s="418" t="e">
        <f t="shared" si="42"/>
        <v>#VALUE!</v>
      </c>
    </row>
    <row r="366" spans="1:9">
      <c r="A366" s="82" t="e">
        <f t="shared" si="47"/>
        <v>#VALUE!</v>
      </c>
      <c r="B366" s="79" t="e">
        <f t="shared" si="41"/>
        <v>#VALUE!</v>
      </c>
      <c r="C366" s="83" t="e">
        <f t="shared" si="43"/>
        <v>#VALUE!</v>
      </c>
      <c r="D366" s="83" t="e">
        <f t="shared" si="48"/>
        <v>#VALUE!</v>
      </c>
      <c r="E366" s="83" t="e">
        <f t="shared" si="44"/>
        <v>#VALUE!</v>
      </c>
      <c r="F366" s="83" t="e">
        <f t="shared" si="45"/>
        <v>#VALUE!</v>
      </c>
      <c r="G366" s="83" t="e">
        <f t="shared" si="46"/>
        <v>#VALUE!</v>
      </c>
      <c r="H366" s="83" t="e">
        <f>SUM($F$28:$F366)</f>
        <v>#VALUE!</v>
      </c>
      <c r="I366" s="418" t="e">
        <f t="shared" si="42"/>
        <v>#VALUE!</v>
      </c>
    </row>
    <row r="367" spans="1:9">
      <c r="A367" s="82" t="e">
        <f t="shared" si="47"/>
        <v>#VALUE!</v>
      </c>
      <c r="B367" s="79" t="e">
        <f t="shared" si="41"/>
        <v>#VALUE!</v>
      </c>
      <c r="C367" s="83" t="e">
        <f t="shared" si="43"/>
        <v>#VALUE!</v>
      </c>
      <c r="D367" s="83" t="e">
        <f t="shared" si="48"/>
        <v>#VALUE!</v>
      </c>
      <c r="E367" s="83" t="e">
        <f t="shared" si="44"/>
        <v>#VALUE!</v>
      </c>
      <c r="F367" s="83" t="e">
        <f t="shared" si="45"/>
        <v>#VALUE!</v>
      </c>
      <c r="G367" s="83" t="e">
        <f t="shared" si="46"/>
        <v>#VALUE!</v>
      </c>
      <c r="H367" s="83" t="e">
        <f>SUM($F$28:$F367)</f>
        <v>#VALUE!</v>
      </c>
      <c r="I367" s="418" t="e">
        <f t="shared" si="42"/>
        <v>#VALUE!</v>
      </c>
    </row>
    <row r="368" spans="1:9">
      <c r="A368" s="82" t="e">
        <f t="shared" si="47"/>
        <v>#VALUE!</v>
      </c>
      <c r="B368" s="79" t="e">
        <f t="shared" si="41"/>
        <v>#VALUE!</v>
      </c>
      <c r="C368" s="83" t="e">
        <f t="shared" si="43"/>
        <v>#VALUE!</v>
      </c>
      <c r="D368" s="83" t="e">
        <f t="shared" si="48"/>
        <v>#VALUE!</v>
      </c>
      <c r="E368" s="83" t="e">
        <f t="shared" si="44"/>
        <v>#VALUE!</v>
      </c>
      <c r="F368" s="83" t="e">
        <f t="shared" si="45"/>
        <v>#VALUE!</v>
      </c>
      <c r="G368" s="83" t="e">
        <f t="shared" si="46"/>
        <v>#VALUE!</v>
      </c>
      <c r="H368" s="83" t="e">
        <f>SUM($F$28:$F368)</f>
        <v>#VALUE!</v>
      </c>
      <c r="I368" s="418" t="e">
        <f t="shared" si="42"/>
        <v>#VALUE!</v>
      </c>
    </row>
    <row r="369" spans="1:9">
      <c r="A369" s="82" t="e">
        <f t="shared" si="47"/>
        <v>#VALUE!</v>
      </c>
      <c r="B369" s="79" t="e">
        <f t="shared" si="41"/>
        <v>#VALUE!</v>
      </c>
      <c r="C369" s="83" t="e">
        <f t="shared" si="43"/>
        <v>#VALUE!</v>
      </c>
      <c r="D369" s="83" t="e">
        <f t="shared" si="48"/>
        <v>#VALUE!</v>
      </c>
      <c r="E369" s="83" t="e">
        <f t="shared" si="44"/>
        <v>#VALUE!</v>
      </c>
      <c r="F369" s="83" t="e">
        <f t="shared" si="45"/>
        <v>#VALUE!</v>
      </c>
      <c r="G369" s="83" t="e">
        <f t="shared" si="46"/>
        <v>#VALUE!</v>
      </c>
      <c r="H369" s="83" t="e">
        <f>SUM($F$28:$F369)</f>
        <v>#VALUE!</v>
      </c>
      <c r="I369" s="418" t="e">
        <f t="shared" si="42"/>
        <v>#VALUE!</v>
      </c>
    </row>
    <row r="370" spans="1:9">
      <c r="A370" s="82" t="e">
        <f t="shared" si="47"/>
        <v>#VALUE!</v>
      </c>
      <c r="B370" s="79" t="e">
        <f t="shared" si="41"/>
        <v>#VALUE!</v>
      </c>
      <c r="C370" s="83" t="e">
        <f t="shared" si="43"/>
        <v>#VALUE!</v>
      </c>
      <c r="D370" s="83" t="e">
        <f t="shared" si="48"/>
        <v>#VALUE!</v>
      </c>
      <c r="E370" s="83" t="e">
        <f t="shared" si="44"/>
        <v>#VALUE!</v>
      </c>
      <c r="F370" s="83" t="e">
        <f t="shared" si="45"/>
        <v>#VALUE!</v>
      </c>
      <c r="G370" s="83" t="e">
        <f t="shared" si="46"/>
        <v>#VALUE!</v>
      </c>
      <c r="H370" s="83" t="e">
        <f>SUM($F$28:$F370)</f>
        <v>#VALUE!</v>
      </c>
      <c r="I370" s="418" t="e">
        <f t="shared" si="42"/>
        <v>#VALUE!</v>
      </c>
    </row>
    <row r="371" spans="1:9">
      <c r="A371" s="82" t="e">
        <f t="shared" si="47"/>
        <v>#VALUE!</v>
      </c>
      <c r="B371" s="79" t="e">
        <f t="shared" si="41"/>
        <v>#VALUE!</v>
      </c>
      <c r="C371" s="83" t="e">
        <f t="shared" si="43"/>
        <v>#VALUE!</v>
      </c>
      <c r="D371" s="83" t="e">
        <f t="shared" si="48"/>
        <v>#VALUE!</v>
      </c>
      <c r="E371" s="83" t="e">
        <f t="shared" si="44"/>
        <v>#VALUE!</v>
      </c>
      <c r="F371" s="83" t="e">
        <f t="shared" si="45"/>
        <v>#VALUE!</v>
      </c>
      <c r="G371" s="83" t="e">
        <f t="shared" si="46"/>
        <v>#VALUE!</v>
      </c>
      <c r="H371" s="83" t="e">
        <f>SUM($F$28:$F371)</f>
        <v>#VALUE!</v>
      </c>
      <c r="I371" s="418" t="e">
        <f t="shared" si="42"/>
        <v>#VALUE!</v>
      </c>
    </row>
    <row r="372" spans="1:9">
      <c r="A372" s="82" t="e">
        <f t="shared" si="47"/>
        <v>#VALUE!</v>
      </c>
      <c r="B372" s="79" t="e">
        <f t="shared" si="41"/>
        <v>#VALUE!</v>
      </c>
      <c r="C372" s="83" t="e">
        <f t="shared" si="43"/>
        <v>#VALUE!</v>
      </c>
      <c r="D372" s="83" t="e">
        <f t="shared" si="48"/>
        <v>#VALUE!</v>
      </c>
      <c r="E372" s="83" t="e">
        <f t="shared" si="44"/>
        <v>#VALUE!</v>
      </c>
      <c r="F372" s="83" t="e">
        <f t="shared" si="45"/>
        <v>#VALUE!</v>
      </c>
      <c r="G372" s="83" t="e">
        <f t="shared" si="46"/>
        <v>#VALUE!</v>
      </c>
      <c r="H372" s="83" t="e">
        <f>SUM($F$28:$F372)</f>
        <v>#VALUE!</v>
      </c>
      <c r="I372" s="418" t="e">
        <f t="shared" si="42"/>
        <v>#VALUE!</v>
      </c>
    </row>
    <row r="373" spans="1:9">
      <c r="A373" s="82" t="e">
        <f t="shared" si="47"/>
        <v>#VALUE!</v>
      </c>
      <c r="B373" s="79" t="e">
        <f t="shared" si="41"/>
        <v>#VALUE!</v>
      </c>
      <c r="C373" s="83" t="e">
        <f t="shared" si="43"/>
        <v>#VALUE!</v>
      </c>
      <c r="D373" s="83" t="e">
        <f t="shared" si="48"/>
        <v>#VALUE!</v>
      </c>
      <c r="E373" s="83" t="e">
        <f t="shared" si="44"/>
        <v>#VALUE!</v>
      </c>
      <c r="F373" s="83" t="e">
        <f t="shared" si="45"/>
        <v>#VALUE!</v>
      </c>
      <c r="G373" s="83" t="e">
        <f t="shared" si="46"/>
        <v>#VALUE!</v>
      </c>
      <c r="H373" s="83" t="e">
        <f>SUM($F$28:$F373)</f>
        <v>#VALUE!</v>
      </c>
      <c r="I373" s="418" t="e">
        <f t="shared" si="42"/>
        <v>#VALUE!</v>
      </c>
    </row>
    <row r="374" spans="1:9">
      <c r="A374" s="82" t="e">
        <f t="shared" si="47"/>
        <v>#VALUE!</v>
      </c>
      <c r="B374" s="79" t="e">
        <f t="shared" si="41"/>
        <v>#VALUE!</v>
      </c>
      <c r="C374" s="83" t="e">
        <f t="shared" si="43"/>
        <v>#VALUE!</v>
      </c>
      <c r="D374" s="83" t="e">
        <f t="shared" si="48"/>
        <v>#VALUE!</v>
      </c>
      <c r="E374" s="83" t="e">
        <f t="shared" si="44"/>
        <v>#VALUE!</v>
      </c>
      <c r="F374" s="83" t="e">
        <f t="shared" si="45"/>
        <v>#VALUE!</v>
      </c>
      <c r="G374" s="83" t="e">
        <f t="shared" si="46"/>
        <v>#VALUE!</v>
      </c>
      <c r="H374" s="83" t="e">
        <f>SUM($F$28:$F374)</f>
        <v>#VALUE!</v>
      </c>
      <c r="I374" s="418" t="e">
        <f t="shared" si="42"/>
        <v>#VALUE!</v>
      </c>
    </row>
    <row r="375" spans="1:9">
      <c r="A375" s="82" t="e">
        <f t="shared" si="47"/>
        <v>#VALUE!</v>
      </c>
      <c r="B375" s="79" t="e">
        <f t="shared" si="41"/>
        <v>#VALUE!</v>
      </c>
      <c r="C375" s="83" t="e">
        <f t="shared" si="43"/>
        <v>#VALUE!</v>
      </c>
      <c r="D375" s="83" t="e">
        <f t="shared" si="48"/>
        <v>#VALUE!</v>
      </c>
      <c r="E375" s="83" t="e">
        <f t="shared" si="44"/>
        <v>#VALUE!</v>
      </c>
      <c r="F375" s="83" t="e">
        <f t="shared" si="45"/>
        <v>#VALUE!</v>
      </c>
      <c r="G375" s="83" t="e">
        <f t="shared" si="46"/>
        <v>#VALUE!</v>
      </c>
      <c r="H375" s="83" t="e">
        <f>SUM($F$28:$F375)</f>
        <v>#VALUE!</v>
      </c>
      <c r="I375" s="418" t="e">
        <f t="shared" si="42"/>
        <v>#VALUE!</v>
      </c>
    </row>
    <row r="376" spans="1:9">
      <c r="A376" s="82" t="e">
        <f t="shared" si="47"/>
        <v>#VALUE!</v>
      </c>
      <c r="B376" s="79" t="e">
        <f t="shared" si="41"/>
        <v>#VALUE!</v>
      </c>
      <c r="C376" s="83" t="e">
        <f t="shared" si="43"/>
        <v>#VALUE!</v>
      </c>
      <c r="D376" s="83" t="e">
        <f t="shared" si="48"/>
        <v>#VALUE!</v>
      </c>
      <c r="E376" s="83" t="e">
        <f t="shared" si="44"/>
        <v>#VALUE!</v>
      </c>
      <c r="F376" s="83" t="e">
        <f t="shared" si="45"/>
        <v>#VALUE!</v>
      </c>
      <c r="G376" s="83" t="e">
        <f t="shared" si="46"/>
        <v>#VALUE!</v>
      </c>
      <c r="H376" s="83" t="e">
        <f>SUM($F$28:$F376)</f>
        <v>#VALUE!</v>
      </c>
      <c r="I376" s="418" t="e">
        <f t="shared" si="42"/>
        <v>#VALUE!</v>
      </c>
    </row>
    <row r="377" spans="1:9">
      <c r="A377" s="82" t="e">
        <f t="shared" si="47"/>
        <v>#VALUE!</v>
      </c>
      <c r="B377" s="79" t="e">
        <f t="shared" si="41"/>
        <v>#VALUE!</v>
      </c>
      <c r="C377" s="83" t="e">
        <f t="shared" si="43"/>
        <v>#VALUE!</v>
      </c>
      <c r="D377" s="83" t="e">
        <f t="shared" si="48"/>
        <v>#VALUE!</v>
      </c>
      <c r="E377" s="83" t="e">
        <f t="shared" si="44"/>
        <v>#VALUE!</v>
      </c>
      <c r="F377" s="83" t="e">
        <f t="shared" si="45"/>
        <v>#VALUE!</v>
      </c>
      <c r="G377" s="83" t="e">
        <f t="shared" si="46"/>
        <v>#VALUE!</v>
      </c>
      <c r="H377" s="83" t="e">
        <f>SUM($F$28:$F377)</f>
        <v>#VALUE!</v>
      </c>
      <c r="I377" s="418" t="e">
        <f t="shared" si="42"/>
        <v>#VALUE!</v>
      </c>
    </row>
    <row r="378" spans="1:9">
      <c r="A378" s="82" t="e">
        <f t="shared" si="47"/>
        <v>#VALUE!</v>
      </c>
      <c r="B378" s="79" t="e">
        <f t="shared" si="41"/>
        <v>#VALUE!</v>
      </c>
      <c r="C378" s="83" t="e">
        <f t="shared" si="43"/>
        <v>#VALUE!</v>
      </c>
      <c r="D378" s="83" t="e">
        <f t="shared" si="48"/>
        <v>#VALUE!</v>
      </c>
      <c r="E378" s="83" t="e">
        <f t="shared" si="44"/>
        <v>#VALUE!</v>
      </c>
      <c r="F378" s="83" t="e">
        <f t="shared" si="45"/>
        <v>#VALUE!</v>
      </c>
      <c r="G378" s="83" t="e">
        <f t="shared" si="46"/>
        <v>#VALUE!</v>
      </c>
      <c r="H378" s="83" t="e">
        <f>SUM($F$28:$F378)</f>
        <v>#VALUE!</v>
      </c>
      <c r="I378" s="418" t="e">
        <f t="shared" si="42"/>
        <v>#VALUE!</v>
      </c>
    </row>
    <row r="379" spans="1:9">
      <c r="A379" s="82" t="e">
        <f t="shared" si="47"/>
        <v>#VALUE!</v>
      </c>
      <c r="B379" s="79" t="e">
        <f t="shared" si="41"/>
        <v>#VALUE!</v>
      </c>
      <c r="C379" s="83" t="e">
        <f t="shared" si="43"/>
        <v>#VALUE!</v>
      </c>
      <c r="D379" s="83" t="e">
        <f t="shared" si="48"/>
        <v>#VALUE!</v>
      </c>
      <c r="E379" s="83" t="e">
        <f t="shared" si="44"/>
        <v>#VALUE!</v>
      </c>
      <c r="F379" s="83" t="e">
        <f t="shared" si="45"/>
        <v>#VALUE!</v>
      </c>
      <c r="G379" s="83" t="e">
        <f t="shared" si="46"/>
        <v>#VALUE!</v>
      </c>
      <c r="H379" s="83" t="e">
        <f>SUM($F$28:$F379)</f>
        <v>#VALUE!</v>
      </c>
      <c r="I379" s="418" t="e">
        <f t="shared" si="42"/>
        <v>#VALUE!</v>
      </c>
    </row>
    <row r="380" spans="1:9">
      <c r="A380" s="82" t="e">
        <f t="shared" si="47"/>
        <v>#VALUE!</v>
      </c>
      <c r="B380" s="79" t="e">
        <f t="shared" si="41"/>
        <v>#VALUE!</v>
      </c>
      <c r="C380" s="83" t="e">
        <f t="shared" si="43"/>
        <v>#VALUE!</v>
      </c>
      <c r="D380" s="83" t="e">
        <f t="shared" si="48"/>
        <v>#VALUE!</v>
      </c>
      <c r="E380" s="83" t="e">
        <f t="shared" si="44"/>
        <v>#VALUE!</v>
      </c>
      <c r="F380" s="83" t="e">
        <f t="shared" si="45"/>
        <v>#VALUE!</v>
      </c>
      <c r="G380" s="83" t="e">
        <f t="shared" si="46"/>
        <v>#VALUE!</v>
      </c>
      <c r="H380" s="83" t="e">
        <f>SUM($F$28:$F380)</f>
        <v>#VALUE!</v>
      </c>
      <c r="I380" s="418" t="e">
        <f t="shared" si="42"/>
        <v>#VALUE!</v>
      </c>
    </row>
    <row r="381" spans="1:9">
      <c r="A381" s="82" t="e">
        <f t="shared" si="47"/>
        <v>#VALUE!</v>
      </c>
      <c r="B381" s="79" t="e">
        <f t="shared" si="41"/>
        <v>#VALUE!</v>
      </c>
      <c r="C381" s="83" t="e">
        <f t="shared" si="43"/>
        <v>#VALUE!</v>
      </c>
      <c r="D381" s="83" t="e">
        <f t="shared" si="48"/>
        <v>#VALUE!</v>
      </c>
      <c r="E381" s="83" t="e">
        <f t="shared" si="44"/>
        <v>#VALUE!</v>
      </c>
      <c r="F381" s="83" t="e">
        <f t="shared" si="45"/>
        <v>#VALUE!</v>
      </c>
      <c r="G381" s="83" t="e">
        <f t="shared" si="46"/>
        <v>#VALUE!</v>
      </c>
      <c r="H381" s="83" t="e">
        <f>SUM($F$28:$F381)</f>
        <v>#VALUE!</v>
      </c>
      <c r="I381" s="418" t="e">
        <f t="shared" si="42"/>
        <v>#VALUE!</v>
      </c>
    </row>
    <row r="382" spans="1:9">
      <c r="A382" s="82" t="e">
        <f t="shared" si="47"/>
        <v>#VALUE!</v>
      </c>
      <c r="B382" s="79" t="e">
        <f t="shared" si="41"/>
        <v>#VALUE!</v>
      </c>
      <c r="C382" s="83" t="e">
        <f t="shared" si="43"/>
        <v>#VALUE!</v>
      </c>
      <c r="D382" s="83" t="e">
        <f t="shared" si="48"/>
        <v>#VALUE!</v>
      </c>
      <c r="E382" s="83" t="e">
        <f t="shared" si="44"/>
        <v>#VALUE!</v>
      </c>
      <c r="F382" s="83" t="e">
        <f t="shared" si="45"/>
        <v>#VALUE!</v>
      </c>
      <c r="G382" s="83" t="e">
        <f t="shared" si="46"/>
        <v>#VALUE!</v>
      </c>
      <c r="H382" s="83" t="e">
        <f>SUM($F$28:$F382)</f>
        <v>#VALUE!</v>
      </c>
      <c r="I382" s="418" t="e">
        <f t="shared" si="42"/>
        <v>#VALUE!</v>
      </c>
    </row>
    <row r="383" spans="1:9">
      <c r="A383" s="82" t="e">
        <f t="shared" si="47"/>
        <v>#VALUE!</v>
      </c>
      <c r="B383" s="79" t="e">
        <f t="shared" si="41"/>
        <v>#VALUE!</v>
      </c>
      <c r="C383" s="83" t="e">
        <f t="shared" si="43"/>
        <v>#VALUE!</v>
      </c>
      <c r="D383" s="83" t="e">
        <f t="shared" si="48"/>
        <v>#VALUE!</v>
      </c>
      <c r="E383" s="83" t="e">
        <f t="shared" si="44"/>
        <v>#VALUE!</v>
      </c>
      <c r="F383" s="83" t="e">
        <f t="shared" si="45"/>
        <v>#VALUE!</v>
      </c>
      <c r="G383" s="83" t="e">
        <f t="shared" si="46"/>
        <v>#VALUE!</v>
      </c>
      <c r="H383" s="83" t="e">
        <f>SUM($F$28:$F383)</f>
        <v>#VALUE!</v>
      </c>
      <c r="I383" s="418" t="e">
        <f t="shared" si="42"/>
        <v>#VALUE!</v>
      </c>
    </row>
    <row r="384" spans="1:9">
      <c r="A384" s="82" t="e">
        <f t="shared" si="47"/>
        <v>#VALUE!</v>
      </c>
      <c r="B384" s="79" t="e">
        <f t="shared" si="41"/>
        <v>#VALUE!</v>
      </c>
      <c r="C384" s="83" t="e">
        <f t="shared" si="43"/>
        <v>#VALUE!</v>
      </c>
      <c r="D384" s="83" t="e">
        <f t="shared" si="48"/>
        <v>#VALUE!</v>
      </c>
      <c r="E384" s="83" t="e">
        <f t="shared" si="44"/>
        <v>#VALUE!</v>
      </c>
      <c r="F384" s="83" t="e">
        <f t="shared" si="45"/>
        <v>#VALUE!</v>
      </c>
      <c r="G384" s="83" t="e">
        <f t="shared" si="46"/>
        <v>#VALUE!</v>
      </c>
      <c r="H384" s="83" t="e">
        <f>SUM($F$28:$F384)</f>
        <v>#VALUE!</v>
      </c>
      <c r="I384" s="418" t="e">
        <f t="shared" si="42"/>
        <v>#VALUE!</v>
      </c>
    </row>
    <row r="385" spans="1:9">
      <c r="A385" s="82" t="e">
        <f t="shared" si="47"/>
        <v>#VALUE!</v>
      </c>
      <c r="B385" s="79" t="e">
        <f t="shared" si="41"/>
        <v>#VALUE!</v>
      </c>
      <c r="C385" s="83" t="e">
        <f t="shared" si="43"/>
        <v>#VALUE!</v>
      </c>
      <c r="D385" s="83" t="e">
        <f t="shared" si="48"/>
        <v>#VALUE!</v>
      </c>
      <c r="E385" s="83" t="e">
        <f t="shared" si="44"/>
        <v>#VALUE!</v>
      </c>
      <c r="F385" s="83" t="e">
        <f t="shared" si="45"/>
        <v>#VALUE!</v>
      </c>
      <c r="G385" s="83" t="e">
        <f t="shared" si="46"/>
        <v>#VALUE!</v>
      </c>
      <c r="H385" s="83" t="e">
        <f>SUM($F$28:$F385)</f>
        <v>#VALUE!</v>
      </c>
      <c r="I385" s="418" t="e">
        <f t="shared" si="42"/>
        <v>#VALUE!</v>
      </c>
    </row>
    <row r="386" spans="1:9">
      <c r="A386" s="82" t="e">
        <f t="shared" si="47"/>
        <v>#VALUE!</v>
      </c>
      <c r="B386" s="79" t="e">
        <f t="shared" si="41"/>
        <v>#VALUE!</v>
      </c>
      <c r="C386" s="83" t="e">
        <f t="shared" si="43"/>
        <v>#VALUE!</v>
      </c>
      <c r="D386" s="83" t="e">
        <f t="shared" si="48"/>
        <v>#VALUE!</v>
      </c>
      <c r="E386" s="83" t="e">
        <f t="shared" si="44"/>
        <v>#VALUE!</v>
      </c>
      <c r="F386" s="83" t="e">
        <f t="shared" si="45"/>
        <v>#VALUE!</v>
      </c>
      <c r="G386" s="83" t="e">
        <f t="shared" si="46"/>
        <v>#VALUE!</v>
      </c>
      <c r="H386" s="83" t="e">
        <f>SUM($F$28:$F386)</f>
        <v>#VALUE!</v>
      </c>
      <c r="I386" s="418" t="e">
        <f t="shared" si="42"/>
        <v>#VALUE!</v>
      </c>
    </row>
    <row r="387" spans="1:9">
      <c r="A387" s="82" t="e">
        <f t="shared" si="47"/>
        <v>#VALUE!</v>
      </c>
      <c r="B387" s="79" t="e">
        <f t="shared" si="41"/>
        <v>#VALUE!</v>
      </c>
      <c r="C387" s="83" t="e">
        <f t="shared" si="43"/>
        <v>#VALUE!</v>
      </c>
      <c r="D387" s="83" t="e">
        <f t="shared" si="48"/>
        <v>#VALUE!</v>
      </c>
      <c r="E387" s="83" t="e">
        <f t="shared" si="44"/>
        <v>#VALUE!</v>
      </c>
      <c r="F387" s="83" t="e">
        <f t="shared" si="45"/>
        <v>#VALUE!</v>
      </c>
      <c r="G387" s="83" t="e">
        <f t="shared" si="46"/>
        <v>#VALUE!</v>
      </c>
      <c r="H387" s="83" t="e">
        <f>SUM($F$28:$F387)</f>
        <v>#VALUE!</v>
      </c>
      <c r="I387" s="418" t="e">
        <f t="shared" si="42"/>
        <v>#VALUE!</v>
      </c>
    </row>
    <row r="388" spans="1:9">
      <c r="A388" s="82" t="e">
        <f t="shared" si="47"/>
        <v>#VALUE!</v>
      </c>
      <c r="B388" s="79" t="e">
        <f t="shared" si="41"/>
        <v>#VALUE!</v>
      </c>
      <c r="C388" s="83" t="e">
        <f t="shared" si="43"/>
        <v>#VALUE!</v>
      </c>
      <c r="D388" s="83" t="e">
        <f t="shared" si="48"/>
        <v>#VALUE!</v>
      </c>
      <c r="E388" s="83" t="e">
        <f t="shared" si="44"/>
        <v>#VALUE!</v>
      </c>
      <c r="F388" s="83" t="e">
        <f t="shared" si="45"/>
        <v>#VALUE!</v>
      </c>
      <c r="G388" s="83" t="e">
        <f t="shared" si="46"/>
        <v>#VALUE!</v>
      </c>
      <c r="H388" s="83" t="e">
        <f>SUM($F$28:$F388)</f>
        <v>#VALUE!</v>
      </c>
      <c r="I388" s="418" t="e">
        <f t="shared" si="42"/>
        <v>#VALUE!</v>
      </c>
    </row>
    <row r="389" spans="1:9">
      <c r="A389" s="82" t="e">
        <f t="shared" si="47"/>
        <v>#VALUE!</v>
      </c>
      <c r="B389" s="79" t="e">
        <f t="shared" si="41"/>
        <v>#VALUE!</v>
      </c>
      <c r="C389" s="83" t="e">
        <f t="shared" si="43"/>
        <v>#VALUE!</v>
      </c>
      <c r="D389" s="83" t="e">
        <f t="shared" si="48"/>
        <v>#VALUE!</v>
      </c>
      <c r="E389" s="83" t="e">
        <f t="shared" si="44"/>
        <v>#VALUE!</v>
      </c>
      <c r="F389" s="83" t="e">
        <f t="shared" si="45"/>
        <v>#VALUE!</v>
      </c>
      <c r="G389" s="83" t="e">
        <f t="shared" si="46"/>
        <v>#VALUE!</v>
      </c>
      <c r="H389" s="83" t="e">
        <f>SUM($F$28:$F389)</f>
        <v>#VALUE!</v>
      </c>
      <c r="I389" s="418" t="e">
        <f t="shared" si="42"/>
        <v>#VALUE!</v>
      </c>
    </row>
    <row r="390" spans="1:9">
      <c r="A390" s="82" t="e">
        <f t="shared" si="47"/>
        <v>#VALUE!</v>
      </c>
      <c r="B390" s="79" t="e">
        <f t="shared" si="41"/>
        <v>#VALUE!</v>
      </c>
      <c r="C390" s="83" t="e">
        <f t="shared" si="43"/>
        <v>#VALUE!</v>
      </c>
      <c r="D390" s="83" t="e">
        <f t="shared" si="48"/>
        <v>#VALUE!</v>
      </c>
      <c r="E390" s="83" t="e">
        <f t="shared" si="44"/>
        <v>#VALUE!</v>
      </c>
      <c r="F390" s="83" t="e">
        <f t="shared" si="45"/>
        <v>#VALUE!</v>
      </c>
      <c r="G390" s="83" t="e">
        <f t="shared" si="46"/>
        <v>#VALUE!</v>
      </c>
      <c r="H390" s="83" t="e">
        <f>SUM($F$28:$F390)</f>
        <v>#VALUE!</v>
      </c>
      <c r="I390" s="418" t="e">
        <f t="shared" si="42"/>
        <v>#VALUE!</v>
      </c>
    </row>
    <row r="391" spans="1:9">
      <c r="A391" s="82" t="e">
        <f t="shared" si="47"/>
        <v>#VALUE!</v>
      </c>
      <c r="B391" s="79" t="e">
        <f t="shared" si="41"/>
        <v>#VALUE!</v>
      </c>
      <c r="C391" s="83" t="e">
        <f t="shared" si="43"/>
        <v>#VALUE!</v>
      </c>
      <c r="D391" s="83" t="e">
        <f t="shared" si="48"/>
        <v>#VALUE!</v>
      </c>
      <c r="E391" s="83" t="e">
        <f t="shared" si="44"/>
        <v>#VALUE!</v>
      </c>
      <c r="F391" s="83" t="e">
        <f t="shared" si="45"/>
        <v>#VALUE!</v>
      </c>
      <c r="G391" s="83" t="e">
        <f t="shared" si="46"/>
        <v>#VALUE!</v>
      </c>
      <c r="H391" s="83" t="e">
        <f>SUM($F$28:$F391)</f>
        <v>#VALUE!</v>
      </c>
      <c r="I391" s="418" t="e">
        <f t="shared" si="42"/>
        <v>#VALUE!</v>
      </c>
    </row>
    <row r="392" spans="1:9">
      <c r="A392" s="82" t="e">
        <f t="shared" si="47"/>
        <v>#VALUE!</v>
      </c>
      <c r="B392" s="79" t="e">
        <f t="shared" si="41"/>
        <v>#VALUE!</v>
      </c>
      <c r="C392" s="83" t="e">
        <f t="shared" si="43"/>
        <v>#VALUE!</v>
      </c>
      <c r="D392" s="83" t="e">
        <f t="shared" si="48"/>
        <v>#VALUE!</v>
      </c>
      <c r="E392" s="83" t="e">
        <f t="shared" si="44"/>
        <v>#VALUE!</v>
      </c>
      <c r="F392" s="83" t="e">
        <f t="shared" si="45"/>
        <v>#VALUE!</v>
      </c>
      <c r="G392" s="83" t="e">
        <f t="shared" si="46"/>
        <v>#VALUE!</v>
      </c>
      <c r="H392" s="83" t="e">
        <f>SUM($F$28:$F392)</f>
        <v>#VALUE!</v>
      </c>
      <c r="I392" s="418" t="e">
        <f t="shared" si="42"/>
        <v>#VALUE!</v>
      </c>
    </row>
    <row r="393" spans="1:9">
      <c r="A393" s="82" t="e">
        <f t="shared" si="47"/>
        <v>#VALUE!</v>
      </c>
      <c r="B393" s="79" t="e">
        <f t="shared" si="41"/>
        <v>#VALUE!</v>
      </c>
      <c r="C393" s="83" t="e">
        <f t="shared" si="43"/>
        <v>#VALUE!</v>
      </c>
      <c r="D393" s="83" t="e">
        <f t="shared" si="48"/>
        <v>#VALUE!</v>
      </c>
      <c r="E393" s="83" t="e">
        <f t="shared" si="44"/>
        <v>#VALUE!</v>
      </c>
      <c r="F393" s="83" t="e">
        <f t="shared" si="45"/>
        <v>#VALUE!</v>
      </c>
      <c r="G393" s="83" t="e">
        <f t="shared" si="46"/>
        <v>#VALUE!</v>
      </c>
      <c r="H393" s="83" t="e">
        <f>SUM($F$28:$F393)</f>
        <v>#VALUE!</v>
      </c>
      <c r="I393" s="418" t="e">
        <f t="shared" si="42"/>
        <v>#VALUE!</v>
      </c>
    </row>
    <row r="394" spans="1:9">
      <c r="A394" s="82" t="e">
        <f t="shared" si="47"/>
        <v>#VALUE!</v>
      </c>
      <c r="B394" s="79" t="e">
        <f t="shared" si="41"/>
        <v>#VALUE!</v>
      </c>
      <c r="C394" s="83" t="e">
        <f t="shared" si="43"/>
        <v>#VALUE!</v>
      </c>
      <c r="D394" s="83" t="e">
        <f t="shared" si="48"/>
        <v>#VALUE!</v>
      </c>
      <c r="E394" s="83" t="e">
        <f t="shared" si="44"/>
        <v>#VALUE!</v>
      </c>
      <c r="F394" s="83" t="e">
        <f t="shared" si="45"/>
        <v>#VALUE!</v>
      </c>
      <c r="G394" s="83" t="e">
        <f t="shared" si="46"/>
        <v>#VALUE!</v>
      </c>
      <c r="H394" s="83" t="e">
        <f>SUM($F$28:$F394)</f>
        <v>#VALUE!</v>
      </c>
      <c r="I394" s="418" t="e">
        <f t="shared" si="42"/>
        <v>#VALUE!</v>
      </c>
    </row>
    <row r="395" spans="1:9">
      <c r="A395" s="82" t="e">
        <f t="shared" si="47"/>
        <v>#VALUE!</v>
      </c>
      <c r="B395" s="79" t="e">
        <f t="shared" si="41"/>
        <v>#VALUE!</v>
      </c>
      <c r="C395" s="83" t="e">
        <f t="shared" si="43"/>
        <v>#VALUE!</v>
      </c>
      <c r="D395" s="83" t="e">
        <f t="shared" si="48"/>
        <v>#VALUE!</v>
      </c>
      <c r="E395" s="83" t="e">
        <f t="shared" si="44"/>
        <v>#VALUE!</v>
      </c>
      <c r="F395" s="83" t="e">
        <f t="shared" si="45"/>
        <v>#VALUE!</v>
      </c>
      <c r="G395" s="83" t="e">
        <f t="shared" si="46"/>
        <v>#VALUE!</v>
      </c>
      <c r="H395" s="83" t="e">
        <f>SUM($F$28:$F395)</f>
        <v>#VALUE!</v>
      </c>
      <c r="I395" s="418" t="e">
        <f t="shared" si="42"/>
        <v>#VALUE!</v>
      </c>
    </row>
    <row r="396" spans="1:9">
      <c r="A396" s="82" t="e">
        <f t="shared" si="47"/>
        <v>#VALUE!</v>
      </c>
      <c r="B396" s="79" t="e">
        <f t="shared" si="41"/>
        <v>#VALUE!</v>
      </c>
      <c r="C396" s="83" t="e">
        <f t="shared" si="43"/>
        <v>#VALUE!</v>
      </c>
      <c r="D396" s="83" t="e">
        <f t="shared" si="48"/>
        <v>#VALUE!</v>
      </c>
      <c r="E396" s="83" t="e">
        <f t="shared" si="44"/>
        <v>#VALUE!</v>
      </c>
      <c r="F396" s="83" t="e">
        <f t="shared" si="45"/>
        <v>#VALUE!</v>
      </c>
      <c r="G396" s="83" t="e">
        <f t="shared" si="46"/>
        <v>#VALUE!</v>
      </c>
      <c r="H396" s="83" t="e">
        <f>SUM($F$28:$F396)</f>
        <v>#VALUE!</v>
      </c>
      <c r="I396" s="418" t="e">
        <f t="shared" si="42"/>
        <v>#VALUE!</v>
      </c>
    </row>
    <row r="397" spans="1:9">
      <c r="A397" s="82" t="e">
        <f t="shared" si="47"/>
        <v>#VALUE!</v>
      </c>
      <c r="B397" s="79" t="e">
        <f t="shared" si="41"/>
        <v>#VALUE!</v>
      </c>
      <c r="C397" s="83" t="e">
        <f t="shared" si="43"/>
        <v>#VALUE!</v>
      </c>
      <c r="D397" s="83" t="e">
        <f t="shared" si="48"/>
        <v>#VALUE!</v>
      </c>
      <c r="E397" s="83" t="e">
        <f t="shared" si="44"/>
        <v>#VALUE!</v>
      </c>
      <c r="F397" s="83" t="e">
        <f t="shared" si="45"/>
        <v>#VALUE!</v>
      </c>
      <c r="G397" s="83" t="e">
        <f t="shared" si="46"/>
        <v>#VALUE!</v>
      </c>
      <c r="H397" s="83" t="e">
        <f>SUM($F$28:$F397)</f>
        <v>#VALUE!</v>
      </c>
      <c r="I397" s="418" t="e">
        <f t="shared" si="42"/>
        <v>#VALUE!</v>
      </c>
    </row>
    <row r="398" spans="1:9">
      <c r="A398" s="82" t="e">
        <f t="shared" si="47"/>
        <v>#VALUE!</v>
      </c>
      <c r="B398" s="79" t="e">
        <f t="shared" si="41"/>
        <v>#VALUE!</v>
      </c>
      <c r="C398" s="83" t="e">
        <f t="shared" si="43"/>
        <v>#VALUE!</v>
      </c>
      <c r="D398" s="83" t="e">
        <f t="shared" si="48"/>
        <v>#VALUE!</v>
      </c>
      <c r="E398" s="83" t="e">
        <f t="shared" si="44"/>
        <v>#VALUE!</v>
      </c>
      <c r="F398" s="83" t="e">
        <f t="shared" si="45"/>
        <v>#VALUE!</v>
      </c>
      <c r="G398" s="83" t="e">
        <f t="shared" si="46"/>
        <v>#VALUE!</v>
      </c>
      <c r="H398" s="83" t="e">
        <f>SUM($F$28:$F398)</f>
        <v>#VALUE!</v>
      </c>
      <c r="I398" s="418" t="e">
        <f t="shared" si="42"/>
        <v>#VALUE!</v>
      </c>
    </row>
    <row r="399" spans="1:9">
      <c r="A399" s="82" t="e">
        <f t="shared" si="47"/>
        <v>#VALUE!</v>
      </c>
      <c r="B399" s="79" t="e">
        <f t="shared" si="41"/>
        <v>#VALUE!</v>
      </c>
      <c r="C399" s="83" t="e">
        <f t="shared" si="43"/>
        <v>#VALUE!</v>
      </c>
      <c r="D399" s="83" t="e">
        <f t="shared" si="48"/>
        <v>#VALUE!</v>
      </c>
      <c r="E399" s="83" t="e">
        <f t="shared" si="44"/>
        <v>#VALUE!</v>
      </c>
      <c r="F399" s="83" t="e">
        <f t="shared" si="45"/>
        <v>#VALUE!</v>
      </c>
      <c r="G399" s="83" t="e">
        <f t="shared" si="46"/>
        <v>#VALUE!</v>
      </c>
      <c r="H399" s="83" t="e">
        <f>SUM($F$28:$F399)</f>
        <v>#VALUE!</v>
      </c>
      <c r="I399" s="418" t="e">
        <f t="shared" si="42"/>
        <v>#VALUE!</v>
      </c>
    </row>
    <row r="400" spans="1:9">
      <c r="A400" s="82" t="e">
        <f t="shared" si="47"/>
        <v>#VALUE!</v>
      </c>
      <c r="B400" s="79" t="e">
        <f t="shared" si="41"/>
        <v>#VALUE!</v>
      </c>
      <c r="C400" s="83" t="e">
        <f t="shared" si="43"/>
        <v>#VALUE!</v>
      </c>
      <c r="D400" s="83" t="e">
        <f t="shared" si="48"/>
        <v>#VALUE!</v>
      </c>
      <c r="E400" s="83" t="e">
        <f t="shared" si="44"/>
        <v>#VALUE!</v>
      </c>
      <c r="F400" s="83" t="e">
        <f t="shared" si="45"/>
        <v>#VALUE!</v>
      </c>
      <c r="G400" s="83" t="e">
        <f t="shared" si="46"/>
        <v>#VALUE!</v>
      </c>
      <c r="H400" s="83" t="e">
        <f>SUM($F$28:$F400)</f>
        <v>#VALUE!</v>
      </c>
      <c r="I400" s="418" t="e">
        <f t="shared" si="42"/>
        <v>#VALUE!</v>
      </c>
    </row>
    <row r="401" spans="1:9">
      <c r="A401" s="82" t="e">
        <f t="shared" si="47"/>
        <v>#VALUE!</v>
      </c>
      <c r="B401" s="79" t="e">
        <f t="shared" si="41"/>
        <v>#VALUE!</v>
      </c>
      <c r="C401" s="83" t="e">
        <f t="shared" si="43"/>
        <v>#VALUE!</v>
      </c>
      <c r="D401" s="83" t="e">
        <f t="shared" si="48"/>
        <v>#VALUE!</v>
      </c>
      <c r="E401" s="83" t="e">
        <f t="shared" si="44"/>
        <v>#VALUE!</v>
      </c>
      <c r="F401" s="83" t="e">
        <f t="shared" si="45"/>
        <v>#VALUE!</v>
      </c>
      <c r="G401" s="83" t="e">
        <f t="shared" si="46"/>
        <v>#VALUE!</v>
      </c>
      <c r="H401" s="83" t="e">
        <f>SUM($F$28:$F401)</f>
        <v>#VALUE!</v>
      </c>
      <c r="I401" s="418" t="e">
        <f t="shared" si="42"/>
        <v>#VALUE!</v>
      </c>
    </row>
    <row r="402" spans="1:9">
      <c r="A402" s="82" t="e">
        <f t="shared" si="47"/>
        <v>#VALUE!</v>
      </c>
      <c r="B402" s="79" t="e">
        <f t="shared" si="41"/>
        <v>#VALUE!</v>
      </c>
      <c r="C402" s="83" t="e">
        <f t="shared" si="43"/>
        <v>#VALUE!</v>
      </c>
      <c r="D402" s="83" t="e">
        <f t="shared" si="48"/>
        <v>#VALUE!</v>
      </c>
      <c r="E402" s="83" t="e">
        <f t="shared" si="44"/>
        <v>#VALUE!</v>
      </c>
      <c r="F402" s="83" t="e">
        <f t="shared" si="45"/>
        <v>#VALUE!</v>
      </c>
      <c r="G402" s="83" t="e">
        <f t="shared" si="46"/>
        <v>#VALUE!</v>
      </c>
      <c r="H402" s="83" t="e">
        <f>SUM($F$28:$F402)</f>
        <v>#VALUE!</v>
      </c>
      <c r="I402" s="418" t="e">
        <f t="shared" si="42"/>
        <v>#VALUE!</v>
      </c>
    </row>
    <row r="403" spans="1:9">
      <c r="A403" s="82" t="e">
        <f t="shared" si="47"/>
        <v>#VALUE!</v>
      </c>
      <c r="B403" s="79" t="e">
        <f t="shared" si="41"/>
        <v>#VALUE!</v>
      </c>
      <c r="C403" s="83" t="e">
        <f t="shared" si="43"/>
        <v>#VALUE!</v>
      </c>
      <c r="D403" s="83" t="e">
        <f t="shared" si="48"/>
        <v>#VALUE!</v>
      </c>
      <c r="E403" s="83" t="e">
        <f t="shared" si="44"/>
        <v>#VALUE!</v>
      </c>
      <c r="F403" s="83" t="e">
        <f t="shared" si="45"/>
        <v>#VALUE!</v>
      </c>
      <c r="G403" s="83" t="e">
        <f t="shared" si="46"/>
        <v>#VALUE!</v>
      </c>
      <c r="H403" s="83" t="e">
        <f>SUM($F$28:$F403)</f>
        <v>#VALUE!</v>
      </c>
      <c r="I403" s="418" t="e">
        <f t="shared" si="42"/>
        <v>#VALUE!</v>
      </c>
    </row>
    <row r="404" spans="1:9">
      <c r="A404" s="82" t="e">
        <f t="shared" si="47"/>
        <v>#VALUE!</v>
      </c>
      <c r="B404" s="79" t="e">
        <f t="shared" si="41"/>
        <v>#VALUE!</v>
      </c>
      <c r="C404" s="83" t="e">
        <f t="shared" si="43"/>
        <v>#VALUE!</v>
      </c>
      <c r="D404" s="83" t="e">
        <f t="shared" si="48"/>
        <v>#VALUE!</v>
      </c>
      <c r="E404" s="83" t="e">
        <f t="shared" si="44"/>
        <v>#VALUE!</v>
      </c>
      <c r="F404" s="83" t="e">
        <f t="shared" si="45"/>
        <v>#VALUE!</v>
      </c>
      <c r="G404" s="83" t="e">
        <f t="shared" si="46"/>
        <v>#VALUE!</v>
      </c>
      <c r="H404" s="83" t="e">
        <f>SUM($F$28:$F404)</f>
        <v>#VALUE!</v>
      </c>
      <c r="I404" s="418" t="e">
        <f t="shared" si="42"/>
        <v>#VALUE!</v>
      </c>
    </row>
    <row r="405" spans="1:9">
      <c r="A405" s="82" t="e">
        <f t="shared" si="47"/>
        <v>#VALUE!</v>
      </c>
      <c r="B405" s="79" t="e">
        <f t="shared" si="41"/>
        <v>#VALUE!</v>
      </c>
      <c r="C405" s="83" t="e">
        <f t="shared" si="43"/>
        <v>#VALUE!</v>
      </c>
      <c r="D405" s="83" t="e">
        <f t="shared" si="48"/>
        <v>#VALUE!</v>
      </c>
      <c r="E405" s="83" t="e">
        <f t="shared" si="44"/>
        <v>#VALUE!</v>
      </c>
      <c r="F405" s="83" t="e">
        <f t="shared" si="45"/>
        <v>#VALUE!</v>
      </c>
      <c r="G405" s="83" t="e">
        <f t="shared" si="46"/>
        <v>#VALUE!</v>
      </c>
      <c r="H405" s="83" t="e">
        <f>SUM($F$28:$F405)</f>
        <v>#VALUE!</v>
      </c>
      <c r="I405" s="418" t="e">
        <f t="shared" si="42"/>
        <v>#VALUE!</v>
      </c>
    </row>
    <row r="406" spans="1:9">
      <c r="A406" s="82" t="e">
        <f t="shared" si="47"/>
        <v>#VALUE!</v>
      </c>
      <c r="B406" s="79" t="e">
        <f t="shared" si="41"/>
        <v>#VALUE!</v>
      </c>
      <c r="C406" s="83" t="e">
        <f t="shared" si="43"/>
        <v>#VALUE!</v>
      </c>
      <c r="D406" s="83" t="e">
        <f t="shared" si="48"/>
        <v>#VALUE!</v>
      </c>
      <c r="E406" s="83" t="e">
        <f t="shared" si="44"/>
        <v>#VALUE!</v>
      </c>
      <c r="F406" s="83" t="e">
        <f t="shared" si="45"/>
        <v>#VALUE!</v>
      </c>
      <c r="G406" s="83" t="e">
        <f t="shared" si="46"/>
        <v>#VALUE!</v>
      </c>
      <c r="H406" s="83" t="e">
        <f>SUM($F$28:$F406)</f>
        <v>#VALUE!</v>
      </c>
      <c r="I406" s="418" t="e">
        <f t="shared" si="42"/>
        <v>#VALUE!</v>
      </c>
    </row>
    <row r="407" spans="1:9">
      <c r="A407" s="82" t="e">
        <f t="shared" si="47"/>
        <v>#VALUE!</v>
      </c>
      <c r="B407" s="79" t="e">
        <f t="shared" si="41"/>
        <v>#VALUE!</v>
      </c>
      <c r="C407" s="83" t="e">
        <f t="shared" si="43"/>
        <v>#VALUE!</v>
      </c>
      <c r="D407" s="83" t="e">
        <f t="shared" si="48"/>
        <v>#VALUE!</v>
      </c>
      <c r="E407" s="83" t="e">
        <f t="shared" si="44"/>
        <v>#VALUE!</v>
      </c>
      <c r="F407" s="83" t="e">
        <f t="shared" si="45"/>
        <v>#VALUE!</v>
      </c>
      <c r="G407" s="83" t="e">
        <f t="shared" si="46"/>
        <v>#VALUE!</v>
      </c>
      <c r="H407" s="83" t="e">
        <f>SUM($F$28:$F407)</f>
        <v>#VALUE!</v>
      </c>
      <c r="I407" s="418" t="e">
        <f t="shared" si="42"/>
        <v>#VALUE!</v>
      </c>
    </row>
    <row r="408" spans="1:9">
      <c r="A408" s="82" t="e">
        <f t="shared" si="47"/>
        <v>#VALUE!</v>
      </c>
      <c r="B408" s="79" t="e">
        <f t="shared" si="41"/>
        <v>#VALUE!</v>
      </c>
      <c r="C408" s="83" t="e">
        <f t="shared" si="43"/>
        <v>#VALUE!</v>
      </c>
      <c r="D408" s="83" t="e">
        <f t="shared" si="48"/>
        <v>#VALUE!</v>
      </c>
      <c r="E408" s="83" t="e">
        <f t="shared" si="44"/>
        <v>#VALUE!</v>
      </c>
      <c r="F408" s="83" t="e">
        <f t="shared" si="45"/>
        <v>#VALUE!</v>
      </c>
      <c r="G408" s="83" t="e">
        <f t="shared" si="46"/>
        <v>#VALUE!</v>
      </c>
      <c r="H408" s="83" t="e">
        <f>SUM($F$28:$F408)</f>
        <v>#VALUE!</v>
      </c>
      <c r="I408" s="418" t="e">
        <f t="shared" si="42"/>
        <v>#VALUE!</v>
      </c>
    </row>
    <row r="409" spans="1:9">
      <c r="A409" s="82" t="e">
        <f t="shared" si="47"/>
        <v>#VALUE!</v>
      </c>
      <c r="B409" s="79" t="e">
        <f t="shared" si="41"/>
        <v>#VALUE!</v>
      </c>
      <c r="C409" s="83" t="e">
        <f t="shared" si="43"/>
        <v>#VALUE!</v>
      </c>
      <c r="D409" s="83" t="e">
        <f t="shared" si="48"/>
        <v>#VALUE!</v>
      </c>
      <c r="E409" s="83" t="e">
        <f t="shared" si="44"/>
        <v>#VALUE!</v>
      </c>
      <c r="F409" s="83" t="e">
        <f t="shared" si="45"/>
        <v>#VALUE!</v>
      </c>
      <c r="G409" s="83" t="e">
        <f t="shared" si="46"/>
        <v>#VALUE!</v>
      </c>
      <c r="H409" s="83" t="e">
        <f>SUM($F$28:$F409)</f>
        <v>#VALUE!</v>
      </c>
      <c r="I409" s="418" t="e">
        <f t="shared" si="42"/>
        <v>#VALUE!</v>
      </c>
    </row>
    <row r="410" spans="1:9">
      <c r="A410" s="82" t="e">
        <f t="shared" si="47"/>
        <v>#VALUE!</v>
      </c>
      <c r="B410" s="79" t="e">
        <f t="shared" si="41"/>
        <v>#VALUE!</v>
      </c>
      <c r="C410" s="83" t="e">
        <f t="shared" si="43"/>
        <v>#VALUE!</v>
      </c>
      <c r="D410" s="83" t="e">
        <f t="shared" si="48"/>
        <v>#VALUE!</v>
      </c>
      <c r="E410" s="83" t="e">
        <f t="shared" si="44"/>
        <v>#VALUE!</v>
      </c>
      <c r="F410" s="83" t="e">
        <f t="shared" si="45"/>
        <v>#VALUE!</v>
      </c>
      <c r="G410" s="83" t="e">
        <f t="shared" si="46"/>
        <v>#VALUE!</v>
      </c>
      <c r="H410" s="83" t="e">
        <f>SUM($F$28:$F410)</f>
        <v>#VALUE!</v>
      </c>
      <c r="I410" s="418" t="e">
        <f t="shared" si="42"/>
        <v>#VALUE!</v>
      </c>
    </row>
    <row r="411" spans="1:9">
      <c r="A411" s="82" t="e">
        <f t="shared" si="47"/>
        <v>#VALUE!</v>
      </c>
      <c r="B411" s="79" t="e">
        <f t="shared" si="41"/>
        <v>#VALUE!</v>
      </c>
      <c r="C411" s="83" t="e">
        <f t="shared" si="43"/>
        <v>#VALUE!</v>
      </c>
      <c r="D411" s="83" t="e">
        <f t="shared" si="48"/>
        <v>#VALUE!</v>
      </c>
      <c r="E411" s="83" t="e">
        <f t="shared" si="44"/>
        <v>#VALUE!</v>
      </c>
      <c r="F411" s="83" t="e">
        <f t="shared" si="45"/>
        <v>#VALUE!</v>
      </c>
      <c r="G411" s="83" t="e">
        <f t="shared" si="46"/>
        <v>#VALUE!</v>
      </c>
      <c r="H411" s="83" t="e">
        <f>SUM($F$28:$F411)</f>
        <v>#VALUE!</v>
      </c>
      <c r="I411" s="418" t="e">
        <f t="shared" si="42"/>
        <v>#VALUE!</v>
      </c>
    </row>
    <row r="412" spans="1:9">
      <c r="A412" s="82" t="e">
        <f t="shared" si="47"/>
        <v>#VALUE!</v>
      </c>
      <c r="B412" s="79" t="e">
        <f t="shared" ref="B412:B475" si="49">IF(Nbre_Pmt&lt;&gt;"",DATE(YEAR(Début_Prêt),MONTH(Début_Prêt)+(Nbre_Pmt)*12/Nbre_Pmt_Par_An,DAY(Début_Prêt)),"")</f>
        <v>#VALUE!</v>
      </c>
      <c r="C412" s="83" t="e">
        <f t="shared" si="43"/>
        <v>#VALUE!</v>
      </c>
      <c r="D412" s="83" t="e">
        <f t="shared" si="48"/>
        <v>#VALUE!</v>
      </c>
      <c r="E412" s="83" t="e">
        <f t="shared" si="44"/>
        <v>#VALUE!</v>
      </c>
      <c r="F412" s="83" t="e">
        <f t="shared" si="45"/>
        <v>#VALUE!</v>
      </c>
      <c r="G412" s="83" t="e">
        <f t="shared" si="46"/>
        <v>#VALUE!</v>
      </c>
      <c r="H412" s="83" t="e">
        <f>SUM($F$28:$F412)</f>
        <v>#VALUE!</v>
      </c>
      <c r="I412" s="418" t="e">
        <f t="shared" ref="I412:I475" si="50">IF(Nbre_Pmt&lt;&gt;"",YEAR(B412),"")</f>
        <v>#VALUE!</v>
      </c>
    </row>
    <row r="413" spans="1:9">
      <c r="A413" s="82" t="e">
        <f t="shared" si="47"/>
        <v>#VALUE!</v>
      </c>
      <c r="B413" s="79" t="e">
        <f t="shared" si="49"/>
        <v>#VALUE!</v>
      </c>
      <c r="C413" s="83" t="e">
        <f t="shared" ref="C413:C476" si="51">IF(A412=" "," ",IF(A412+1&gt;$D$11," ",G412))</f>
        <v>#VALUE!</v>
      </c>
      <c r="D413" s="83" t="e">
        <f t="shared" si="48"/>
        <v>#VALUE!</v>
      </c>
      <c r="E413" s="83" t="e">
        <f t="shared" ref="E413:E476" si="52">IF(A412=" "," ",IF(A412+1&gt;$D$11," ",D413-F413))</f>
        <v>#VALUE!</v>
      </c>
      <c r="F413" s="83" t="e">
        <f t="shared" ref="F413:F476" si="53">IF(A412=" "," ",IF(A412+1&gt;$D$11," ",C413*$D$12))</f>
        <v>#VALUE!</v>
      </c>
      <c r="G413" s="83" t="e">
        <f t="shared" ref="G413:G476" si="54">IF(A412=" "," ",IF(A412+1&gt;$D$11," ",C413-E413))</f>
        <v>#VALUE!</v>
      </c>
      <c r="H413" s="83" t="e">
        <f>SUM($F$28:$F413)</f>
        <v>#VALUE!</v>
      </c>
      <c r="I413" s="418" t="e">
        <f t="shared" si="50"/>
        <v>#VALUE!</v>
      </c>
    </row>
    <row r="414" spans="1:9">
      <c r="A414" s="82" t="e">
        <f t="shared" ref="A414:A477" si="55">IF(A413+1&gt;$D$11," ",A413+1)</f>
        <v>#VALUE!</v>
      </c>
      <c r="B414" s="79" t="e">
        <f t="shared" si="49"/>
        <v>#VALUE!</v>
      </c>
      <c r="C414" s="83" t="e">
        <f t="shared" si="51"/>
        <v>#VALUE!</v>
      </c>
      <c r="D414" s="83" t="e">
        <f t="shared" ref="D414:D477" si="56">IF(Nbre_Pmt&lt;&gt;"",Pmt_Mensuel_Programmé,"")</f>
        <v>#VALUE!</v>
      </c>
      <c r="E414" s="83" t="e">
        <f t="shared" si="52"/>
        <v>#VALUE!</v>
      </c>
      <c r="F414" s="83" t="e">
        <f t="shared" si="53"/>
        <v>#VALUE!</v>
      </c>
      <c r="G414" s="83" t="e">
        <f t="shared" si="54"/>
        <v>#VALUE!</v>
      </c>
      <c r="H414" s="83" t="e">
        <f>SUM($F$28:$F414)</f>
        <v>#VALUE!</v>
      </c>
      <c r="I414" s="418" t="e">
        <f t="shared" si="50"/>
        <v>#VALUE!</v>
      </c>
    </row>
    <row r="415" spans="1:9">
      <c r="A415" s="82" t="e">
        <f t="shared" si="55"/>
        <v>#VALUE!</v>
      </c>
      <c r="B415" s="79" t="e">
        <f t="shared" si="49"/>
        <v>#VALUE!</v>
      </c>
      <c r="C415" s="83" t="e">
        <f t="shared" si="51"/>
        <v>#VALUE!</v>
      </c>
      <c r="D415" s="83" t="e">
        <f t="shared" si="56"/>
        <v>#VALUE!</v>
      </c>
      <c r="E415" s="83" t="e">
        <f t="shared" si="52"/>
        <v>#VALUE!</v>
      </c>
      <c r="F415" s="83" t="e">
        <f t="shared" si="53"/>
        <v>#VALUE!</v>
      </c>
      <c r="G415" s="83" t="e">
        <f t="shared" si="54"/>
        <v>#VALUE!</v>
      </c>
      <c r="H415" s="83" t="e">
        <f>SUM($F$28:$F415)</f>
        <v>#VALUE!</v>
      </c>
      <c r="I415" s="418" t="e">
        <f t="shared" si="50"/>
        <v>#VALUE!</v>
      </c>
    </row>
    <row r="416" spans="1:9">
      <c r="A416" s="82" t="e">
        <f t="shared" si="55"/>
        <v>#VALUE!</v>
      </c>
      <c r="B416" s="79" t="e">
        <f t="shared" si="49"/>
        <v>#VALUE!</v>
      </c>
      <c r="C416" s="83" t="e">
        <f t="shared" si="51"/>
        <v>#VALUE!</v>
      </c>
      <c r="D416" s="83" t="e">
        <f t="shared" si="56"/>
        <v>#VALUE!</v>
      </c>
      <c r="E416" s="83" t="e">
        <f t="shared" si="52"/>
        <v>#VALUE!</v>
      </c>
      <c r="F416" s="83" t="e">
        <f t="shared" si="53"/>
        <v>#VALUE!</v>
      </c>
      <c r="G416" s="83" t="e">
        <f t="shared" si="54"/>
        <v>#VALUE!</v>
      </c>
      <c r="H416" s="83" t="e">
        <f>SUM($F$28:$F416)</f>
        <v>#VALUE!</v>
      </c>
      <c r="I416" s="418" t="e">
        <f t="shared" si="50"/>
        <v>#VALUE!</v>
      </c>
    </row>
    <row r="417" spans="1:9">
      <c r="A417" s="82" t="e">
        <f t="shared" si="55"/>
        <v>#VALUE!</v>
      </c>
      <c r="B417" s="79" t="e">
        <f t="shared" si="49"/>
        <v>#VALUE!</v>
      </c>
      <c r="C417" s="83" t="e">
        <f t="shared" si="51"/>
        <v>#VALUE!</v>
      </c>
      <c r="D417" s="83" t="e">
        <f t="shared" si="56"/>
        <v>#VALUE!</v>
      </c>
      <c r="E417" s="83" t="e">
        <f t="shared" si="52"/>
        <v>#VALUE!</v>
      </c>
      <c r="F417" s="83" t="e">
        <f t="shared" si="53"/>
        <v>#VALUE!</v>
      </c>
      <c r="G417" s="83" t="e">
        <f t="shared" si="54"/>
        <v>#VALUE!</v>
      </c>
      <c r="H417" s="83" t="e">
        <f>SUM($F$28:$F417)</f>
        <v>#VALUE!</v>
      </c>
      <c r="I417" s="418" t="e">
        <f t="shared" si="50"/>
        <v>#VALUE!</v>
      </c>
    </row>
    <row r="418" spans="1:9">
      <c r="A418" s="82" t="e">
        <f t="shared" si="55"/>
        <v>#VALUE!</v>
      </c>
      <c r="B418" s="79" t="e">
        <f t="shared" si="49"/>
        <v>#VALUE!</v>
      </c>
      <c r="C418" s="83" t="e">
        <f t="shared" si="51"/>
        <v>#VALUE!</v>
      </c>
      <c r="D418" s="83" t="e">
        <f t="shared" si="56"/>
        <v>#VALUE!</v>
      </c>
      <c r="E418" s="83" t="e">
        <f t="shared" si="52"/>
        <v>#VALUE!</v>
      </c>
      <c r="F418" s="83" t="e">
        <f t="shared" si="53"/>
        <v>#VALUE!</v>
      </c>
      <c r="G418" s="83" t="e">
        <f t="shared" si="54"/>
        <v>#VALUE!</v>
      </c>
      <c r="H418" s="83" t="e">
        <f>SUM($F$28:$F418)</f>
        <v>#VALUE!</v>
      </c>
      <c r="I418" s="418" t="e">
        <f t="shared" si="50"/>
        <v>#VALUE!</v>
      </c>
    </row>
    <row r="419" spans="1:9">
      <c r="A419" s="82" t="e">
        <f t="shared" si="55"/>
        <v>#VALUE!</v>
      </c>
      <c r="B419" s="79" t="e">
        <f t="shared" si="49"/>
        <v>#VALUE!</v>
      </c>
      <c r="C419" s="83" t="e">
        <f t="shared" si="51"/>
        <v>#VALUE!</v>
      </c>
      <c r="D419" s="83" t="e">
        <f t="shared" si="56"/>
        <v>#VALUE!</v>
      </c>
      <c r="E419" s="83" t="e">
        <f t="shared" si="52"/>
        <v>#VALUE!</v>
      </c>
      <c r="F419" s="83" t="e">
        <f t="shared" si="53"/>
        <v>#VALUE!</v>
      </c>
      <c r="G419" s="83" t="e">
        <f t="shared" si="54"/>
        <v>#VALUE!</v>
      </c>
      <c r="H419" s="83" t="e">
        <f>SUM($F$28:$F419)</f>
        <v>#VALUE!</v>
      </c>
      <c r="I419" s="418" t="e">
        <f t="shared" si="50"/>
        <v>#VALUE!</v>
      </c>
    </row>
    <row r="420" spans="1:9">
      <c r="A420" s="82" t="e">
        <f t="shared" si="55"/>
        <v>#VALUE!</v>
      </c>
      <c r="B420" s="79" t="e">
        <f t="shared" si="49"/>
        <v>#VALUE!</v>
      </c>
      <c r="C420" s="83" t="e">
        <f t="shared" si="51"/>
        <v>#VALUE!</v>
      </c>
      <c r="D420" s="83" t="e">
        <f t="shared" si="56"/>
        <v>#VALUE!</v>
      </c>
      <c r="E420" s="83" t="e">
        <f t="shared" si="52"/>
        <v>#VALUE!</v>
      </c>
      <c r="F420" s="83" t="e">
        <f t="shared" si="53"/>
        <v>#VALUE!</v>
      </c>
      <c r="G420" s="83" t="e">
        <f t="shared" si="54"/>
        <v>#VALUE!</v>
      </c>
      <c r="H420" s="83" t="e">
        <f>SUM($F$28:$F420)</f>
        <v>#VALUE!</v>
      </c>
      <c r="I420" s="418" t="e">
        <f t="shared" si="50"/>
        <v>#VALUE!</v>
      </c>
    </row>
    <row r="421" spans="1:9">
      <c r="A421" s="82" t="e">
        <f t="shared" si="55"/>
        <v>#VALUE!</v>
      </c>
      <c r="B421" s="79" t="e">
        <f t="shared" si="49"/>
        <v>#VALUE!</v>
      </c>
      <c r="C421" s="83" t="e">
        <f t="shared" si="51"/>
        <v>#VALUE!</v>
      </c>
      <c r="D421" s="83" t="e">
        <f t="shared" si="56"/>
        <v>#VALUE!</v>
      </c>
      <c r="E421" s="83" t="e">
        <f t="shared" si="52"/>
        <v>#VALUE!</v>
      </c>
      <c r="F421" s="83" t="e">
        <f t="shared" si="53"/>
        <v>#VALUE!</v>
      </c>
      <c r="G421" s="83" t="e">
        <f t="shared" si="54"/>
        <v>#VALUE!</v>
      </c>
      <c r="H421" s="83" t="e">
        <f>SUM($F$28:$F421)</f>
        <v>#VALUE!</v>
      </c>
      <c r="I421" s="418" t="e">
        <f t="shared" si="50"/>
        <v>#VALUE!</v>
      </c>
    </row>
    <row r="422" spans="1:9">
      <c r="A422" s="82" t="e">
        <f t="shared" si="55"/>
        <v>#VALUE!</v>
      </c>
      <c r="B422" s="79" t="e">
        <f t="shared" si="49"/>
        <v>#VALUE!</v>
      </c>
      <c r="C422" s="83" t="e">
        <f t="shared" si="51"/>
        <v>#VALUE!</v>
      </c>
      <c r="D422" s="83" t="e">
        <f t="shared" si="56"/>
        <v>#VALUE!</v>
      </c>
      <c r="E422" s="83" t="e">
        <f t="shared" si="52"/>
        <v>#VALUE!</v>
      </c>
      <c r="F422" s="83" t="e">
        <f t="shared" si="53"/>
        <v>#VALUE!</v>
      </c>
      <c r="G422" s="83" t="e">
        <f t="shared" si="54"/>
        <v>#VALUE!</v>
      </c>
      <c r="H422" s="83" t="e">
        <f>SUM($F$28:$F422)</f>
        <v>#VALUE!</v>
      </c>
      <c r="I422" s="418" t="e">
        <f t="shared" si="50"/>
        <v>#VALUE!</v>
      </c>
    </row>
    <row r="423" spans="1:9">
      <c r="A423" s="82" t="e">
        <f t="shared" si="55"/>
        <v>#VALUE!</v>
      </c>
      <c r="B423" s="79" t="e">
        <f t="shared" si="49"/>
        <v>#VALUE!</v>
      </c>
      <c r="C423" s="83" t="e">
        <f t="shared" si="51"/>
        <v>#VALUE!</v>
      </c>
      <c r="D423" s="83" t="e">
        <f t="shared" si="56"/>
        <v>#VALUE!</v>
      </c>
      <c r="E423" s="83" t="e">
        <f t="shared" si="52"/>
        <v>#VALUE!</v>
      </c>
      <c r="F423" s="83" t="e">
        <f t="shared" si="53"/>
        <v>#VALUE!</v>
      </c>
      <c r="G423" s="83" t="e">
        <f t="shared" si="54"/>
        <v>#VALUE!</v>
      </c>
      <c r="H423" s="83" t="e">
        <f>SUM($F$28:$F423)</f>
        <v>#VALUE!</v>
      </c>
      <c r="I423" s="418" t="e">
        <f t="shared" si="50"/>
        <v>#VALUE!</v>
      </c>
    </row>
    <row r="424" spans="1:9">
      <c r="A424" s="82" t="e">
        <f t="shared" si="55"/>
        <v>#VALUE!</v>
      </c>
      <c r="B424" s="79" t="e">
        <f t="shared" si="49"/>
        <v>#VALUE!</v>
      </c>
      <c r="C424" s="83" t="e">
        <f t="shared" si="51"/>
        <v>#VALUE!</v>
      </c>
      <c r="D424" s="83" t="e">
        <f t="shared" si="56"/>
        <v>#VALUE!</v>
      </c>
      <c r="E424" s="83" t="e">
        <f t="shared" si="52"/>
        <v>#VALUE!</v>
      </c>
      <c r="F424" s="83" t="e">
        <f t="shared" si="53"/>
        <v>#VALUE!</v>
      </c>
      <c r="G424" s="83" t="e">
        <f t="shared" si="54"/>
        <v>#VALUE!</v>
      </c>
      <c r="H424" s="83" t="e">
        <f>SUM($F$28:$F424)</f>
        <v>#VALUE!</v>
      </c>
      <c r="I424" s="418" t="e">
        <f t="shared" si="50"/>
        <v>#VALUE!</v>
      </c>
    </row>
    <row r="425" spans="1:9">
      <c r="A425" s="82" t="e">
        <f t="shared" si="55"/>
        <v>#VALUE!</v>
      </c>
      <c r="B425" s="79" t="e">
        <f t="shared" si="49"/>
        <v>#VALUE!</v>
      </c>
      <c r="C425" s="83" t="e">
        <f t="shared" si="51"/>
        <v>#VALUE!</v>
      </c>
      <c r="D425" s="83" t="e">
        <f t="shared" si="56"/>
        <v>#VALUE!</v>
      </c>
      <c r="E425" s="83" t="e">
        <f t="shared" si="52"/>
        <v>#VALUE!</v>
      </c>
      <c r="F425" s="83" t="e">
        <f t="shared" si="53"/>
        <v>#VALUE!</v>
      </c>
      <c r="G425" s="83" t="e">
        <f t="shared" si="54"/>
        <v>#VALUE!</v>
      </c>
      <c r="H425" s="83" t="e">
        <f>SUM($F$28:$F425)</f>
        <v>#VALUE!</v>
      </c>
      <c r="I425" s="418" t="e">
        <f t="shared" si="50"/>
        <v>#VALUE!</v>
      </c>
    </row>
    <row r="426" spans="1:9">
      <c r="A426" s="82" t="e">
        <f t="shared" si="55"/>
        <v>#VALUE!</v>
      </c>
      <c r="B426" s="79" t="e">
        <f t="shared" si="49"/>
        <v>#VALUE!</v>
      </c>
      <c r="C426" s="83" t="e">
        <f t="shared" si="51"/>
        <v>#VALUE!</v>
      </c>
      <c r="D426" s="83" t="e">
        <f t="shared" si="56"/>
        <v>#VALUE!</v>
      </c>
      <c r="E426" s="83" t="e">
        <f t="shared" si="52"/>
        <v>#VALUE!</v>
      </c>
      <c r="F426" s="83" t="e">
        <f t="shared" si="53"/>
        <v>#VALUE!</v>
      </c>
      <c r="G426" s="83" t="e">
        <f t="shared" si="54"/>
        <v>#VALUE!</v>
      </c>
      <c r="H426" s="83" t="e">
        <f>SUM($F$28:$F426)</f>
        <v>#VALUE!</v>
      </c>
      <c r="I426" s="418" t="e">
        <f t="shared" si="50"/>
        <v>#VALUE!</v>
      </c>
    </row>
    <row r="427" spans="1:9">
      <c r="A427" s="82" t="e">
        <f t="shared" si="55"/>
        <v>#VALUE!</v>
      </c>
      <c r="B427" s="79" t="e">
        <f t="shared" si="49"/>
        <v>#VALUE!</v>
      </c>
      <c r="C427" s="83" t="e">
        <f t="shared" si="51"/>
        <v>#VALUE!</v>
      </c>
      <c r="D427" s="83" t="e">
        <f t="shared" si="56"/>
        <v>#VALUE!</v>
      </c>
      <c r="E427" s="83" t="e">
        <f t="shared" si="52"/>
        <v>#VALUE!</v>
      </c>
      <c r="F427" s="83" t="e">
        <f t="shared" si="53"/>
        <v>#VALUE!</v>
      </c>
      <c r="G427" s="83" t="e">
        <f t="shared" si="54"/>
        <v>#VALUE!</v>
      </c>
      <c r="H427" s="83" t="e">
        <f>SUM($F$28:$F427)</f>
        <v>#VALUE!</v>
      </c>
      <c r="I427" s="418" t="e">
        <f t="shared" si="50"/>
        <v>#VALUE!</v>
      </c>
    </row>
    <row r="428" spans="1:9">
      <c r="A428" s="82" t="e">
        <f t="shared" si="55"/>
        <v>#VALUE!</v>
      </c>
      <c r="B428" s="79" t="e">
        <f t="shared" si="49"/>
        <v>#VALUE!</v>
      </c>
      <c r="C428" s="83" t="e">
        <f t="shared" si="51"/>
        <v>#VALUE!</v>
      </c>
      <c r="D428" s="83" t="e">
        <f t="shared" si="56"/>
        <v>#VALUE!</v>
      </c>
      <c r="E428" s="83" t="e">
        <f t="shared" si="52"/>
        <v>#VALUE!</v>
      </c>
      <c r="F428" s="83" t="e">
        <f t="shared" si="53"/>
        <v>#VALUE!</v>
      </c>
      <c r="G428" s="83" t="e">
        <f t="shared" si="54"/>
        <v>#VALUE!</v>
      </c>
      <c r="H428" s="83" t="e">
        <f>SUM($F$28:$F428)</f>
        <v>#VALUE!</v>
      </c>
      <c r="I428" s="418" t="e">
        <f t="shared" si="50"/>
        <v>#VALUE!</v>
      </c>
    </row>
    <row r="429" spans="1:9">
      <c r="A429" s="82" t="e">
        <f t="shared" si="55"/>
        <v>#VALUE!</v>
      </c>
      <c r="B429" s="79" t="e">
        <f t="shared" si="49"/>
        <v>#VALUE!</v>
      </c>
      <c r="C429" s="83" t="e">
        <f t="shared" si="51"/>
        <v>#VALUE!</v>
      </c>
      <c r="D429" s="83" t="e">
        <f t="shared" si="56"/>
        <v>#VALUE!</v>
      </c>
      <c r="E429" s="83" t="e">
        <f t="shared" si="52"/>
        <v>#VALUE!</v>
      </c>
      <c r="F429" s="83" t="e">
        <f t="shared" si="53"/>
        <v>#VALUE!</v>
      </c>
      <c r="G429" s="83" t="e">
        <f t="shared" si="54"/>
        <v>#VALUE!</v>
      </c>
      <c r="H429" s="83" t="e">
        <f>SUM($F$28:$F429)</f>
        <v>#VALUE!</v>
      </c>
      <c r="I429" s="418" t="e">
        <f t="shared" si="50"/>
        <v>#VALUE!</v>
      </c>
    </row>
    <row r="430" spans="1:9">
      <c r="A430" s="82" t="e">
        <f t="shared" si="55"/>
        <v>#VALUE!</v>
      </c>
      <c r="B430" s="79" t="e">
        <f t="shared" si="49"/>
        <v>#VALUE!</v>
      </c>
      <c r="C430" s="83" t="e">
        <f t="shared" si="51"/>
        <v>#VALUE!</v>
      </c>
      <c r="D430" s="83" t="e">
        <f t="shared" si="56"/>
        <v>#VALUE!</v>
      </c>
      <c r="E430" s="83" t="e">
        <f t="shared" si="52"/>
        <v>#VALUE!</v>
      </c>
      <c r="F430" s="83" t="e">
        <f t="shared" si="53"/>
        <v>#VALUE!</v>
      </c>
      <c r="G430" s="83" t="e">
        <f t="shared" si="54"/>
        <v>#VALUE!</v>
      </c>
      <c r="H430" s="83" t="e">
        <f>SUM($F$28:$F430)</f>
        <v>#VALUE!</v>
      </c>
      <c r="I430" s="418" t="e">
        <f t="shared" si="50"/>
        <v>#VALUE!</v>
      </c>
    </row>
    <row r="431" spans="1:9">
      <c r="A431" s="82" t="e">
        <f t="shared" si="55"/>
        <v>#VALUE!</v>
      </c>
      <c r="B431" s="79" t="e">
        <f t="shared" si="49"/>
        <v>#VALUE!</v>
      </c>
      <c r="C431" s="83" t="e">
        <f t="shared" si="51"/>
        <v>#VALUE!</v>
      </c>
      <c r="D431" s="83" t="e">
        <f t="shared" si="56"/>
        <v>#VALUE!</v>
      </c>
      <c r="E431" s="83" t="e">
        <f t="shared" si="52"/>
        <v>#VALUE!</v>
      </c>
      <c r="F431" s="83" t="e">
        <f t="shared" si="53"/>
        <v>#VALUE!</v>
      </c>
      <c r="G431" s="83" t="e">
        <f t="shared" si="54"/>
        <v>#VALUE!</v>
      </c>
      <c r="H431" s="83" t="e">
        <f>SUM($F$28:$F431)</f>
        <v>#VALUE!</v>
      </c>
      <c r="I431" s="418" t="e">
        <f t="shared" si="50"/>
        <v>#VALUE!</v>
      </c>
    </row>
    <row r="432" spans="1:9">
      <c r="A432" s="82" t="e">
        <f t="shared" si="55"/>
        <v>#VALUE!</v>
      </c>
      <c r="B432" s="79" t="e">
        <f t="shared" si="49"/>
        <v>#VALUE!</v>
      </c>
      <c r="C432" s="83" t="e">
        <f t="shared" si="51"/>
        <v>#VALUE!</v>
      </c>
      <c r="D432" s="83" t="e">
        <f t="shared" si="56"/>
        <v>#VALUE!</v>
      </c>
      <c r="E432" s="83" t="e">
        <f t="shared" si="52"/>
        <v>#VALUE!</v>
      </c>
      <c r="F432" s="83" t="e">
        <f t="shared" si="53"/>
        <v>#VALUE!</v>
      </c>
      <c r="G432" s="83" t="e">
        <f t="shared" si="54"/>
        <v>#VALUE!</v>
      </c>
      <c r="H432" s="83" t="e">
        <f>SUM($F$28:$F432)</f>
        <v>#VALUE!</v>
      </c>
      <c r="I432" s="418" t="e">
        <f t="shared" si="50"/>
        <v>#VALUE!</v>
      </c>
    </row>
    <row r="433" spans="1:9">
      <c r="A433" s="82" t="e">
        <f t="shared" si="55"/>
        <v>#VALUE!</v>
      </c>
      <c r="B433" s="79" t="e">
        <f t="shared" si="49"/>
        <v>#VALUE!</v>
      </c>
      <c r="C433" s="83" t="e">
        <f t="shared" si="51"/>
        <v>#VALUE!</v>
      </c>
      <c r="D433" s="83" t="e">
        <f t="shared" si="56"/>
        <v>#VALUE!</v>
      </c>
      <c r="E433" s="83" t="e">
        <f t="shared" si="52"/>
        <v>#VALUE!</v>
      </c>
      <c r="F433" s="83" t="e">
        <f t="shared" si="53"/>
        <v>#VALUE!</v>
      </c>
      <c r="G433" s="83" t="e">
        <f t="shared" si="54"/>
        <v>#VALUE!</v>
      </c>
      <c r="H433" s="83" t="e">
        <f>SUM($F$28:$F433)</f>
        <v>#VALUE!</v>
      </c>
      <c r="I433" s="418" t="e">
        <f t="shared" si="50"/>
        <v>#VALUE!</v>
      </c>
    </row>
    <row r="434" spans="1:9">
      <c r="A434" s="82" t="e">
        <f t="shared" si="55"/>
        <v>#VALUE!</v>
      </c>
      <c r="B434" s="79" t="e">
        <f t="shared" si="49"/>
        <v>#VALUE!</v>
      </c>
      <c r="C434" s="83" t="e">
        <f t="shared" si="51"/>
        <v>#VALUE!</v>
      </c>
      <c r="D434" s="83" t="e">
        <f t="shared" si="56"/>
        <v>#VALUE!</v>
      </c>
      <c r="E434" s="83" t="e">
        <f t="shared" si="52"/>
        <v>#VALUE!</v>
      </c>
      <c r="F434" s="83" t="e">
        <f t="shared" si="53"/>
        <v>#VALUE!</v>
      </c>
      <c r="G434" s="83" t="e">
        <f t="shared" si="54"/>
        <v>#VALUE!</v>
      </c>
      <c r="H434" s="83" t="e">
        <f>SUM($F$28:$F434)</f>
        <v>#VALUE!</v>
      </c>
      <c r="I434" s="418" t="e">
        <f t="shared" si="50"/>
        <v>#VALUE!</v>
      </c>
    </row>
    <row r="435" spans="1:9">
      <c r="A435" s="82" t="e">
        <f t="shared" si="55"/>
        <v>#VALUE!</v>
      </c>
      <c r="B435" s="79" t="e">
        <f t="shared" si="49"/>
        <v>#VALUE!</v>
      </c>
      <c r="C435" s="83" t="e">
        <f t="shared" si="51"/>
        <v>#VALUE!</v>
      </c>
      <c r="D435" s="83" t="e">
        <f t="shared" si="56"/>
        <v>#VALUE!</v>
      </c>
      <c r="E435" s="83" t="e">
        <f t="shared" si="52"/>
        <v>#VALUE!</v>
      </c>
      <c r="F435" s="83" t="e">
        <f t="shared" si="53"/>
        <v>#VALUE!</v>
      </c>
      <c r="G435" s="83" t="e">
        <f t="shared" si="54"/>
        <v>#VALUE!</v>
      </c>
      <c r="H435" s="83" t="e">
        <f>SUM($F$28:$F435)</f>
        <v>#VALUE!</v>
      </c>
      <c r="I435" s="418" t="e">
        <f t="shared" si="50"/>
        <v>#VALUE!</v>
      </c>
    </row>
    <row r="436" spans="1:9">
      <c r="A436" s="82" t="e">
        <f t="shared" si="55"/>
        <v>#VALUE!</v>
      </c>
      <c r="B436" s="79" t="e">
        <f t="shared" si="49"/>
        <v>#VALUE!</v>
      </c>
      <c r="C436" s="83" t="e">
        <f t="shared" si="51"/>
        <v>#VALUE!</v>
      </c>
      <c r="D436" s="83" t="e">
        <f t="shared" si="56"/>
        <v>#VALUE!</v>
      </c>
      <c r="E436" s="83" t="e">
        <f t="shared" si="52"/>
        <v>#VALUE!</v>
      </c>
      <c r="F436" s="83" t="e">
        <f t="shared" si="53"/>
        <v>#VALUE!</v>
      </c>
      <c r="G436" s="83" t="e">
        <f t="shared" si="54"/>
        <v>#VALUE!</v>
      </c>
      <c r="H436" s="83" t="e">
        <f>SUM($F$28:$F436)</f>
        <v>#VALUE!</v>
      </c>
      <c r="I436" s="418" t="e">
        <f t="shared" si="50"/>
        <v>#VALUE!</v>
      </c>
    </row>
    <row r="437" spans="1:9">
      <c r="A437" s="82" t="e">
        <f t="shared" si="55"/>
        <v>#VALUE!</v>
      </c>
      <c r="B437" s="79" t="e">
        <f t="shared" si="49"/>
        <v>#VALUE!</v>
      </c>
      <c r="C437" s="83" t="e">
        <f t="shared" si="51"/>
        <v>#VALUE!</v>
      </c>
      <c r="D437" s="83" t="e">
        <f t="shared" si="56"/>
        <v>#VALUE!</v>
      </c>
      <c r="E437" s="83" t="e">
        <f t="shared" si="52"/>
        <v>#VALUE!</v>
      </c>
      <c r="F437" s="83" t="e">
        <f t="shared" si="53"/>
        <v>#VALUE!</v>
      </c>
      <c r="G437" s="83" t="e">
        <f t="shared" si="54"/>
        <v>#VALUE!</v>
      </c>
      <c r="H437" s="83" t="e">
        <f>SUM($F$28:$F437)</f>
        <v>#VALUE!</v>
      </c>
      <c r="I437" s="418" t="e">
        <f t="shared" si="50"/>
        <v>#VALUE!</v>
      </c>
    </row>
    <row r="438" spans="1:9">
      <c r="A438" s="82" t="e">
        <f t="shared" si="55"/>
        <v>#VALUE!</v>
      </c>
      <c r="B438" s="79" t="e">
        <f t="shared" si="49"/>
        <v>#VALUE!</v>
      </c>
      <c r="C438" s="83" t="e">
        <f t="shared" si="51"/>
        <v>#VALUE!</v>
      </c>
      <c r="D438" s="83" t="e">
        <f t="shared" si="56"/>
        <v>#VALUE!</v>
      </c>
      <c r="E438" s="83" t="e">
        <f t="shared" si="52"/>
        <v>#VALUE!</v>
      </c>
      <c r="F438" s="83" t="e">
        <f t="shared" si="53"/>
        <v>#VALUE!</v>
      </c>
      <c r="G438" s="83" t="e">
        <f t="shared" si="54"/>
        <v>#VALUE!</v>
      </c>
      <c r="H438" s="83" t="e">
        <f>SUM($F$28:$F438)</f>
        <v>#VALUE!</v>
      </c>
      <c r="I438" s="418" t="e">
        <f t="shared" si="50"/>
        <v>#VALUE!</v>
      </c>
    </row>
    <row r="439" spans="1:9">
      <c r="A439" s="82" t="e">
        <f t="shared" si="55"/>
        <v>#VALUE!</v>
      </c>
      <c r="B439" s="79" t="e">
        <f t="shared" si="49"/>
        <v>#VALUE!</v>
      </c>
      <c r="C439" s="83" t="e">
        <f t="shared" si="51"/>
        <v>#VALUE!</v>
      </c>
      <c r="D439" s="83" t="e">
        <f t="shared" si="56"/>
        <v>#VALUE!</v>
      </c>
      <c r="E439" s="83" t="e">
        <f t="shared" si="52"/>
        <v>#VALUE!</v>
      </c>
      <c r="F439" s="83" t="e">
        <f t="shared" si="53"/>
        <v>#VALUE!</v>
      </c>
      <c r="G439" s="83" t="e">
        <f t="shared" si="54"/>
        <v>#VALUE!</v>
      </c>
      <c r="H439" s="83" t="e">
        <f>SUM($F$28:$F439)</f>
        <v>#VALUE!</v>
      </c>
      <c r="I439" s="418" t="e">
        <f t="shared" si="50"/>
        <v>#VALUE!</v>
      </c>
    </row>
    <row r="440" spans="1:9">
      <c r="A440" s="82" t="e">
        <f t="shared" si="55"/>
        <v>#VALUE!</v>
      </c>
      <c r="B440" s="79" t="e">
        <f t="shared" si="49"/>
        <v>#VALUE!</v>
      </c>
      <c r="C440" s="83" t="e">
        <f t="shared" si="51"/>
        <v>#VALUE!</v>
      </c>
      <c r="D440" s="83" t="e">
        <f t="shared" si="56"/>
        <v>#VALUE!</v>
      </c>
      <c r="E440" s="83" t="e">
        <f t="shared" si="52"/>
        <v>#VALUE!</v>
      </c>
      <c r="F440" s="83" t="e">
        <f t="shared" si="53"/>
        <v>#VALUE!</v>
      </c>
      <c r="G440" s="83" t="e">
        <f t="shared" si="54"/>
        <v>#VALUE!</v>
      </c>
      <c r="H440" s="83" t="e">
        <f>SUM($F$28:$F440)</f>
        <v>#VALUE!</v>
      </c>
      <c r="I440" s="418" t="e">
        <f t="shared" si="50"/>
        <v>#VALUE!</v>
      </c>
    </row>
    <row r="441" spans="1:9">
      <c r="A441" s="82" t="e">
        <f t="shared" si="55"/>
        <v>#VALUE!</v>
      </c>
      <c r="B441" s="79" t="e">
        <f t="shared" si="49"/>
        <v>#VALUE!</v>
      </c>
      <c r="C441" s="83" t="e">
        <f t="shared" si="51"/>
        <v>#VALUE!</v>
      </c>
      <c r="D441" s="83" t="e">
        <f t="shared" si="56"/>
        <v>#VALUE!</v>
      </c>
      <c r="E441" s="83" t="e">
        <f t="shared" si="52"/>
        <v>#VALUE!</v>
      </c>
      <c r="F441" s="83" t="e">
        <f t="shared" si="53"/>
        <v>#VALUE!</v>
      </c>
      <c r="G441" s="83" t="e">
        <f t="shared" si="54"/>
        <v>#VALUE!</v>
      </c>
      <c r="H441" s="83" t="e">
        <f>SUM($F$28:$F441)</f>
        <v>#VALUE!</v>
      </c>
      <c r="I441" s="418" t="e">
        <f t="shared" si="50"/>
        <v>#VALUE!</v>
      </c>
    </row>
    <row r="442" spans="1:9">
      <c r="A442" s="82" t="e">
        <f t="shared" si="55"/>
        <v>#VALUE!</v>
      </c>
      <c r="B442" s="79" t="e">
        <f t="shared" si="49"/>
        <v>#VALUE!</v>
      </c>
      <c r="C442" s="83" t="e">
        <f t="shared" si="51"/>
        <v>#VALUE!</v>
      </c>
      <c r="D442" s="83" t="e">
        <f t="shared" si="56"/>
        <v>#VALUE!</v>
      </c>
      <c r="E442" s="83" t="e">
        <f t="shared" si="52"/>
        <v>#VALUE!</v>
      </c>
      <c r="F442" s="83" t="e">
        <f t="shared" si="53"/>
        <v>#VALUE!</v>
      </c>
      <c r="G442" s="83" t="e">
        <f t="shared" si="54"/>
        <v>#VALUE!</v>
      </c>
      <c r="H442" s="83" t="e">
        <f>SUM($F$28:$F442)</f>
        <v>#VALUE!</v>
      </c>
      <c r="I442" s="418" t="e">
        <f t="shared" si="50"/>
        <v>#VALUE!</v>
      </c>
    </row>
    <row r="443" spans="1:9">
      <c r="A443" s="82" t="e">
        <f t="shared" si="55"/>
        <v>#VALUE!</v>
      </c>
      <c r="B443" s="79" t="e">
        <f t="shared" si="49"/>
        <v>#VALUE!</v>
      </c>
      <c r="C443" s="83" t="e">
        <f t="shared" si="51"/>
        <v>#VALUE!</v>
      </c>
      <c r="D443" s="83" t="e">
        <f t="shared" si="56"/>
        <v>#VALUE!</v>
      </c>
      <c r="E443" s="83" t="e">
        <f t="shared" si="52"/>
        <v>#VALUE!</v>
      </c>
      <c r="F443" s="83" t="e">
        <f t="shared" si="53"/>
        <v>#VALUE!</v>
      </c>
      <c r="G443" s="83" t="e">
        <f t="shared" si="54"/>
        <v>#VALUE!</v>
      </c>
      <c r="H443" s="83" t="e">
        <f>SUM($F$28:$F443)</f>
        <v>#VALUE!</v>
      </c>
      <c r="I443" s="418" t="e">
        <f t="shared" si="50"/>
        <v>#VALUE!</v>
      </c>
    </row>
    <row r="444" spans="1:9">
      <c r="A444" s="82" t="e">
        <f t="shared" si="55"/>
        <v>#VALUE!</v>
      </c>
      <c r="B444" s="79" t="e">
        <f t="shared" si="49"/>
        <v>#VALUE!</v>
      </c>
      <c r="C444" s="83" t="e">
        <f t="shared" si="51"/>
        <v>#VALUE!</v>
      </c>
      <c r="D444" s="83" t="e">
        <f t="shared" si="56"/>
        <v>#VALUE!</v>
      </c>
      <c r="E444" s="83" t="e">
        <f t="shared" si="52"/>
        <v>#VALUE!</v>
      </c>
      <c r="F444" s="83" t="e">
        <f t="shared" si="53"/>
        <v>#VALUE!</v>
      </c>
      <c r="G444" s="83" t="e">
        <f t="shared" si="54"/>
        <v>#VALUE!</v>
      </c>
      <c r="H444" s="83" t="e">
        <f>SUM($F$28:$F444)</f>
        <v>#VALUE!</v>
      </c>
      <c r="I444" s="418" t="e">
        <f t="shared" si="50"/>
        <v>#VALUE!</v>
      </c>
    </row>
    <row r="445" spans="1:9">
      <c r="A445" s="82" t="e">
        <f t="shared" si="55"/>
        <v>#VALUE!</v>
      </c>
      <c r="B445" s="79" t="e">
        <f t="shared" si="49"/>
        <v>#VALUE!</v>
      </c>
      <c r="C445" s="83" t="e">
        <f t="shared" si="51"/>
        <v>#VALUE!</v>
      </c>
      <c r="D445" s="83" t="e">
        <f t="shared" si="56"/>
        <v>#VALUE!</v>
      </c>
      <c r="E445" s="83" t="e">
        <f t="shared" si="52"/>
        <v>#VALUE!</v>
      </c>
      <c r="F445" s="83" t="e">
        <f t="shared" si="53"/>
        <v>#VALUE!</v>
      </c>
      <c r="G445" s="83" t="e">
        <f t="shared" si="54"/>
        <v>#VALUE!</v>
      </c>
      <c r="H445" s="83" t="e">
        <f>SUM($F$28:$F445)</f>
        <v>#VALUE!</v>
      </c>
      <c r="I445" s="418" t="e">
        <f t="shared" si="50"/>
        <v>#VALUE!</v>
      </c>
    </row>
    <row r="446" spans="1:9">
      <c r="A446" s="82" t="e">
        <f t="shared" si="55"/>
        <v>#VALUE!</v>
      </c>
      <c r="B446" s="79" t="e">
        <f t="shared" si="49"/>
        <v>#VALUE!</v>
      </c>
      <c r="C446" s="83" t="e">
        <f t="shared" si="51"/>
        <v>#VALUE!</v>
      </c>
      <c r="D446" s="83" t="e">
        <f t="shared" si="56"/>
        <v>#VALUE!</v>
      </c>
      <c r="E446" s="83" t="e">
        <f t="shared" si="52"/>
        <v>#VALUE!</v>
      </c>
      <c r="F446" s="83" t="e">
        <f t="shared" si="53"/>
        <v>#VALUE!</v>
      </c>
      <c r="G446" s="83" t="e">
        <f t="shared" si="54"/>
        <v>#VALUE!</v>
      </c>
      <c r="H446" s="83" t="e">
        <f>SUM($F$28:$F446)</f>
        <v>#VALUE!</v>
      </c>
      <c r="I446" s="418" t="e">
        <f t="shared" si="50"/>
        <v>#VALUE!</v>
      </c>
    </row>
    <row r="447" spans="1:9">
      <c r="A447" s="82" t="e">
        <f t="shared" si="55"/>
        <v>#VALUE!</v>
      </c>
      <c r="B447" s="79" t="e">
        <f t="shared" si="49"/>
        <v>#VALUE!</v>
      </c>
      <c r="C447" s="83" t="e">
        <f t="shared" si="51"/>
        <v>#VALUE!</v>
      </c>
      <c r="D447" s="83" t="e">
        <f t="shared" si="56"/>
        <v>#VALUE!</v>
      </c>
      <c r="E447" s="83" t="e">
        <f t="shared" si="52"/>
        <v>#VALUE!</v>
      </c>
      <c r="F447" s="83" t="e">
        <f t="shared" si="53"/>
        <v>#VALUE!</v>
      </c>
      <c r="G447" s="83" t="e">
        <f t="shared" si="54"/>
        <v>#VALUE!</v>
      </c>
      <c r="H447" s="83" t="e">
        <f>SUM($F$28:$F447)</f>
        <v>#VALUE!</v>
      </c>
      <c r="I447" s="418" t="e">
        <f t="shared" si="50"/>
        <v>#VALUE!</v>
      </c>
    </row>
    <row r="448" spans="1:9">
      <c r="A448" s="82" t="e">
        <f t="shared" si="55"/>
        <v>#VALUE!</v>
      </c>
      <c r="B448" s="79" t="e">
        <f t="shared" si="49"/>
        <v>#VALUE!</v>
      </c>
      <c r="C448" s="83" t="e">
        <f t="shared" si="51"/>
        <v>#VALUE!</v>
      </c>
      <c r="D448" s="83" t="e">
        <f t="shared" si="56"/>
        <v>#VALUE!</v>
      </c>
      <c r="E448" s="83" t="e">
        <f t="shared" si="52"/>
        <v>#VALUE!</v>
      </c>
      <c r="F448" s="83" t="e">
        <f t="shared" si="53"/>
        <v>#VALUE!</v>
      </c>
      <c r="G448" s="83" t="e">
        <f t="shared" si="54"/>
        <v>#VALUE!</v>
      </c>
      <c r="H448" s="83" t="e">
        <f>SUM($F$28:$F448)</f>
        <v>#VALUE!</v>
      </c>
      <c r="I448" s="418" t="e">
        <f t="shared" si="50"/>
        <v>#VALUE!</v>
      </c>
    </row>
    <row r="449" spans="1:9">
      <c r="A449" s="82" t="e">
        <f t="shared" si="55"/>
        <v>#VALUE!</v>
      </c>
      <c r="B449" s="79" t="e">
        <f t="shared" si="49"/>
        <v>#VALUE!</v>
      </c>
      <c r="C449" s="83" t="e">
        <f t="shared" si="51"/>
        <v>#VALUE!</v>
      </c>
      <c r="D449" s="83" t="e">
        <f t="shared" si="56"/>
        <v>#VALUE!</v>
      </c>
      <c r="E449" s="83" t="e">
        <f t="shared" si="52"/>
        <v>#VALUE!</v>
      </c>
      <c r="F449" s="83" t="e">
        <f t="shared" si="53"/>
        <v>#VALUE!</v>
      </c>
      <c r="G449" s="83" t="e">
        <f t="shared" si="54"/>
        <v>#VALUE!</v>
      </c>
      <c r="H449" s="83" t="e">
        <f>SUM($F$28:$F449)</f>
        <v>#VALUE!</v>
      </c>
      <c r="I449" s="418" t="e">
        <f t="shared" si="50"/>
        <v>#VALUE!</v>
      </c>
    </row>
    <row r="450" spans="1:9">
      <c r="A450" s="82" t="e">
        <f t="shared" si="55"/>
        <v>#VALUE!</v>
      </c>
      <c r="B450" s="79" t="e">
        <f t="shared" si="49"/>
        <v>#VALUE!</v>
      </c>
      <c r="C450" s="83" t="e">
        <f t="shared" si="51"/>
        <v>#VALUE!</v>
      </c>
      <c r="D450" s="83" t="e">
        <f t="shared" si="56"/>
        <v>#VALUE!</v>
      </c>
      <c r="E450" s="83" t="e">
        <f t="shared" si="52"/>
        <v>#VALUE!</v>
      </c>
      <c r="F450" s="83" t="e">
        <f t="shared" si="53"/>
        <v>#VALUE!</v>
      </c>
      <c r="G450" s="83" t="e">
        <f t="shared" si="54"/>
        <v>#VALUE!</v>
      </c>
      <c r="H450" s="83" t="e">
        <f>SUM($F$28:$F450)</f>
        <v>#VALUE!</v>
      </c>
      <c r="I450" s="418" t="e">
        <f t="shared" si="50"/>
        <v>#VALUE!</v>
      </c>
    </row>
    <row r="451" spans="1:9">
      <c r="A451" s="82" t="e">
        <f t="shared" si="55"/>
        <v>#VALUE!</v>
      </c>
      <c r="B451" s="79" t="e">
        <f t="shared" si="49"/>
        <v>#VALUE!</v>
      </c>
      <c r="C451" s="83" t="e">
        <f t="shared" si="51"/>
        <v>#VALUE!</v>
      </c>
      <c r="D451" s="83" t="e">
        <f t="shared" si="56"/>
        <v>#VALUE!</v>
      </c>
      <c r="E451" s="83" t="e">
        <f t="shared" si="52"/>
        <v>#VALUE!</v>
      </c>
      <c r="F451" s="83" t="e">
        <f t="shared" si="53"/>
        <v>#VALUE!</v>
      </c>
      <c r="G451" s="83" t="e">
        <f t="shared" si="54"/>
        <v>#VALUE!</v>
      </c>
      <c r="H451" s="83" t="e">
        <f>SUM($F$28:$F451)</f>
        <v>#VALUE!</v>
      </c>
      <c r="I451" s="418" t="e">
        <f t="shared" si="50"/>
        <v>#VALUE!</v>
      </c>
    </row>
    <row r="452" spans="1:9">
      <c r="A452" s="82" t="e">
        <f t="shared" si="55"/>
        <v>#VALUE!</v>
      </c>
      <c r="B452" s="79" t="e">
        <f t="shared" si="49"/>
        <v>#VALUE!</v>
      </c>
      <c r="C452" s="83" t="e">
        <f t="shared" si="51"/>
        <v>#VALUE!</v>
      </c>
      <c r="D452" s="83" t="e">
        <f t="shared" si="56"/>
        <v>#VALUE!</v>
      </c>
      <c r="E452" s="83" t="e">
        <f t="shared" si="52"/>
        <v>#VALUE!</v>
      </c>
      <c r="F452" s="83" t="e">
        <f t="shared" si="53"/>
        <v>#VALUE!</v>
      </c>
      <c r="G452" s="83" t="e">
        <f t="shared" si="54"/>
        <v>#VALUE!</v>
      </c>
      <c r="H452" s="83" t="e">
        <f>SUM($F$28:$F452)</f>
        <v>#VALUE!</v>
      </c>
      <c r="I452" s="418" t="e">
        <f t="shared" si="50"/>
        <v>#VALUE!</v>
      </c>
    </row>
    <row r="453" spans="1:9">
      <c r="A453" s="82" t="e">
        <f t="shared" si="55"/>
        <v>#VALUE!</v>
      </c>
      <c r="B453" s="79" t="e">
        <f t="shared" si="49"/>
        <v>#VALUE!</v>
      </c>
      <c r="C453" s="83" t="e">
        <f t="shared" si="51"/>
        <v>#VALUE!</v>
      </c>
      <c r="D453" s="83" t="e">
        <f t="shared" si="56"/>
        <v>#VALUE!</v>
      </c>
      <c r="E453" s="83" t="e">
        <f t="shared" si="52"/>
        <v>#VALUE!</v>
      </c>
      <c r="F453" s="83" t="e">
        <f t="shared" si="53"/>
        <v>#VALUE!</v>
      </c>
      <c r="G453" s="83" t="e">
        <f t="shared" si="54"/>
        <v>#VALUE!</v>
      </c>
      <c r="H453" s="83" t="e">
        <f>SUM($F$28:$F453)</f>
        <v>#VALUE!</v>
      </c>
      <c r="I453" s="418" t="e">
        <f t="shared" si="50"/>
        <v>#VALUE!</v>
      </c>
    </row>
    <row r="454" spans="1:9">
      <c r="A454" s="82" t="e">
        <f t="shared" si="55"/>
        <v>#VALUE!</v>
      </c>
      <c r="B454" s="79" t="e">
        <f t="shared" si="49"/>
        <v>#VALUE!</v>
      </c>
      <c r="C454" s="83" t="e">
        <f t="shared" si="51"/>
        <v>#VALUE!</v>
      </c>
      <c r="D454" s="83" t="e">
        <f t="shared" si="56"/>
        <v>#VALUE!</v>
      </c>
      <c r="E454" s="83" t="e">
        <f t="shared" si="52"/>
        <v>#VALUE!</v>
      </c>
      <c r="F454" s="83" t="e">
        <f t="shared" si="53"/>
        <v>#VALUE!</v>
      </c>
      <c r="G454" s="83" t="e">
        <f t="shared" si="54"/>
        <v>#VALUE!</v>
      </c>
      <c r="H454" s="83" t="e">
        <f>SUM($F$28:$F454)</f>
        <v>#VALUE!</v>
      </c>
      <c r="I454" s="418" t="e">
        <f t="shared" si="50"/>
        <v>#VALUE!</v>
      </c>
    </row>
    <row r="455" spans="1:9">
      <c r="A455" s="82" t="e">
        <f t="shared" si="55"/>
        <v>#VALUE!</v>
      </c>
      <c r="B455" s="79" t="e">
        <f t="shared" si="49"/>
        <v>#VALUE!</v>
      </c>
      <c r="C455" s="83" t="e">
        <f t="shared" si="51"/>
        <v>#VALUE!</v>
      </c>
      <c r="D455" s="83" t="e">
        <f t="shared" si="56"/>
        <v>#VALUE!</v>
      </c>
      <c r="E455" s="83" t="e">
        <f t="shared" si="52"/>
        <v>#VALUE!</v>
      </c>
      <c r="F455" s="83" t="e">
        <f t="shared" si="53"/>
        <v>#VALUE!</v>
      </c>
      <c r="G455" s="83" t="e">
        <f t="shared" si="54"/>
        <v>#VALUE!</v>
      </c>
      <c r="H455" s="83" t="e">
        <f>SUM($F$28:$F455)</f>
        <v>#VALUE!</v>
      </c>
      <c r="I455" s="418" t="e">
        <f t="shared" si="50"/>
        <v>#VALUE!</v>
      </c>
    </row>
    <row r="456" spans="1:9">
      <c r="A456" s="82" t="e">
        <f t="shared" si="55"/>
        <v>#VALUE!</v>
      </c>
      <c r="B456" s="79" t="e">
        <f t="shared" si="49"/>
        <v>#VALUE!</v>
      </c>
      <c r="C456" s="83" t="e">
        <f t="shared" si="51"/>
        <v>#VALUE!</v>
      </c>
      <c r="D456" s="83" t="e">
        <f t="shared" si="56"/>
        <v>#VALUE!</v>
      </c>
      <c r="E456" s="83" t="e">
        <f t="shared" si="52"/>
        <v>#VALUE!</v>
      </c>
      <c r="F456" s="83" t="e">
        <f t="shared" si="53"/>
        <v>#VALUE!</v>
      </c>
      <c r="G456" s="83" t="e">
        <f t="shared" si="54"/>
        <v>#VALUE!</v>
      </c>
      <c r="H456" s="83" t="e">
        <f>SUM($F$28:$F456)</f>
        <v>#VALUE!</v>
      </c>
      <c r="I456" s="418" t="e">
        <f t="shared" si="50"/>
        <v>#VALUE!</v>
      </c>
    </row>
    <row r="457" spans="1:9">
      <c r="A457" s="82" t="e">
        <f t="shared" si="55"/>
        <v>#VALUE!</v>
      </c>
      <c r="B457" s="79" t="e">
        <f t="shared" si="49"/>
        <v>#VALUE!</v>
      </c>
      <c r="C457" s="83" t="e">
        <f t="shared" si="51"/>
        <v>#VALUE!</v>
      </c>
      <c r="D457" s="83" t="e">
        <f t="shared" si="56"/>
        <v>#VALUE!</v>
      </c>
      <c r="E457" s="83" t="e">
        <f t="shared" si="52"/>
        <v>#VALUE!</v>
      </c>
      <c r="F457" s="83" t="e">
        <f t="shared" si="53"/>
        <v>#VALUE!</v>
      </c>
      <c r="G457" s="83" t="e">
        <f t="shared" si="54"/>
        <v>#VALUE!</v>
      </c>
      <c r="H457" s="83" t="e">
        <f>SUM($F$28:$F457)</f>
        <v>#VALUE!</v>
      </c>
      <c r="I457" s="418" t="e">
        <f t="shared" si="50"/>
        <v>#VALUE!</v>
      </c>
    </row>
    <row r="458" spans="1:9">
      <c r="A458" s="82" t="e">
        <f t="shared" si="55"/>
        <v>#VALUE!</v>
      </c>
      <c r="B458" s="79" t="e">
        <f t="shared" si="49"/>
        <v>#VALUE!</v>
      </c>
      <c r="C458" s="83" t="e">
        <f t="shared" si="51"/>
        <v>#VALUE!</v>
      </c>
      <c r="D458" s="83" t="e">
        <f t="shared" si="56"/>
        <v>#VALUE!</v>
      </c>
      <c r="E458" s="83" t="e">
        <f t="shared" si="52"/>
        <v>#VALUE!</v>
      </c>
      <c r="F458" s="83" t="e">
        <f t="shared" si="53"/>
        <v>#VALUE!</v>
      </c>
      <c r="G458" s="83" t="e">
        <f t="shared" si="54"/>
        <v>#VALUE!</v>
      </c>
      <c r="H458" s="83" t="e">
        <f>SUM($F$28:$F458)</f>
        <v>#VALUE!</v>
      </c>
      <c r="I458" s="418" t="e">
        <f t="shared" si="50"/>
        <v>#VALUE!</v>
      </c>
    </row>
    <row r="459" spans="1:9">
      <c r="A459" s="82" t="e">
        <f t="shared" si="55"/>
        <v>#VALUE!</v>
      </c>
      <c r="B459" s="79" t="e">
        <f t="shared" si="49"/>
        <v>#VALUE!</v>
      </c>
      <c r="C459" s="83" t="e">
        <f t="shared" si="51"/>
        <v>#VALUE!</v>
      </c>
      <c r="D459" s="83" t="e">
        <f t="shared" si="56"/>
        <v>#VALUE!</v>
      </c>
      <c r="E459" s="83" t="e">
        <f t="shared" si="52"/>
        <v>#VALUE!</v>
      </c>
      <c r="F459" s="83" t="e">
        <f t="shared" si="53"/>
        <v>#VALUE!</v>
      </c>
      <c r="G459" s="83" t="e">
        <f t="shared" si="54"/>
        <v>#VALUE!</v>
      </c>
      <c r="H459" s="83" t="e">
        <f>SUM($F$28:$F459)</f>
        <v>#VALUE!</v>
      </c>
      <c r="I459" s="418" t="e">
        <f t="shared" si="50"/>
        <v>#VALUE!</v>
      </c>
    </row>
    <row r="460" spans="1:9">
      <c r="A460" s="82" t="e">
        <f t="shared" si="55"/>
        <v>#VALUE!</v>
      </c>
      <c r="B460" s="79" t="e">
        <f t="shared" si="49"/>
        <v>#VALUE!</v>
      </c>
      <c r="C460" s="83" t="e">
        <f t="shared" si="51"/>
        <v>#VALUE!</v>
      </c>
      <c r="D460" s="83" t="e">
        <f t="shared" si="56"/>
        <v>#VALUE!</v>
      </c>
      <c r="E460" s="83" t="e">
        <f t="shared" si="52"/>
        <v>#VALUE!</v>
      </c>
      <c r="F460" s="83" t="e">
        <f t="shared" si="53"/>
        <v>#VALUE!</v>
      </c>
      <c r="G460" s="83" t="e">
        <f t="shared" si="54"/>
        <v>#VALUE!</v>
      </c>
      <c r="H460" s="83" t="e">
        <f>SUM($F$28:$F460)</f>
        <v>#VALUE!</v>
      </c>
      <c r="I460" s="418" t="e">
        <f t="shared" si="50"/>
        <v>#VALUE!</v>
      </c>
    </row>
    <row r="461" spans="1:9">
      <c r="A461" s="82" t="e">
        <f t="shared" si="55"/>
        <v>#VALUE!</v>
      </c>
      <c r="B461" s="79" t="e">
        <f t="shared" si="49"/>
        <v>#VALUE!</v>
      </c>
      <c r="C461" s="83" t="e">
        <f t="shared" si="51"/>
        <v>#VALUE!</v>
      </c>
      <c r="D461" s="83" t="e">
        <f t="shared" si="56"/>
        <v>#VALUE!</v>
      </c>
      <c r="E461" s="83" t="e">
        <f t="shared" si="52"/>
        <v>#VALUE!</v>
      </c>
      <c r="F461" s="83" t="e">
        <f t="shared" si="53"/>
        <v>#VALUE!</v>
      </c>
      <c r="G461" s="83" t="e">
        <f t="shared" si="54"/>
        <v>#VALUE!</v>
      </c>
      <c r="H461" s="83" t="e">
        <f>SUM($F$28:$F461)</f>
        <v>#VALUE!</v>
      </c>
      <c r="I461" s="418" t="e">
        <f t="shared" si="50"/>
        <v>#VALUE!</v>
      </c>
    </row>
    <row r="462" spans="1:9">
      <c r="A462" s="82" t="e">
        <f t="shared" si="55"/>
        <v>#VALUE!</v>
      </c>
      <c r="B462" s="79" t="e">
        <f t="shared" si="49"/>
        <v>#VALUE!</v>
      </c>
      <c r="C462" s="83" t="e">
        <f t="shared" si="51"/>
        <v>#VALUE!</v>
      </c>
      <c r="D462" s="83" t="e">
        <f t="shared" si="56"/>
        <v>#VALUE!</v>
      </c>
      <c r="E462" s="83" t="e">
        <f t="shared" si="52"/>
        <v>#VALUE!</v>
      </c>
      <c r="F462" s="83" t="e">
        <f t="shared" si="53"/>
        <v>#VALUE!</v>
      </c>
      <c r="G462" s="83" t="e">
        <f t="shared" si="54"/>
        <v>#VALUE!</v>
      </c>
      <c r="H462" s="83" t="e">
        <f>SUM($F$28:$F462)</f>
        <v>#VALUE!</v>
      </c>
      <c r="I462" s="418" t="e">
        <f t="shared" si="50"/>
        <v>#VALUE!</v>
      </c>
    </row>
    <row r="463" spans="1:9">
      <c r="A463" s="82" t="e">
        <f t="shared" si="55"/>
        <v>#VALUE!</v>
      </c>
      <c r="B463" s="79" t="e">
        <f t="shared" si="49"/>
        <v>#VALUE!</v>
      </c>
      <c r="C463" s="83" t="e">
        <f t="shared" si="51"/>
        <v>#VALUE!</v>
      </c>
      <c r="D463" s="83" t="e">
        <f t="shared" si="56"/>
        <v>#VALUE!</v>
      </c>
      <c r="E463" s="83" t="e">
        <f t="shared" si="52"/>
        <v>#VALUE!</v>
      </c>
      <c r="F463" s="83" t="e">
        <f t="shared" si="53"/>
        <v>#VALUE!</v>
      </c>
      <c r="G463" s="83" t="e">
        <f t="shared" si="54"/>
        <v>#VALUE!</v>
      </c>
      <c r="H463" s="83" t="e">
        <f>SUM($F$28:$F463)</f>
        <v>#VALUE!</v>
      </c>
      <c r="I463" s="418" t="e">
        <f t="shared" si="50"/>
        <v>#VALUE!</v>
      </c>
    </row>
    <row r="464" spans="1:9">
      <c r="A464" s="82" t="e">
        <f t="shared" si="55"/>
        <v>#VALUE!</v>
      </c>
      <c r="B464" s="79" t="e">
        <f t="shared" si="49"/>
        <v>#VALUE!</v>
      </c>
      <c r="C464" s="83" t="e">
        <f t="shared" si="51"/>
        <v>#VALUE!</v>
      </c>
      <c r="D464" s="83" t="e">
        <f t="shared" si="56"/>
        <v>#VALUE!</v>
      </c>
      <c r="E464" s="83" t="e">
        <f t="shared" si="52"/>
        <v>#VALUE!</v>
      </c>
      <c r="F464" s="83" t="e">
        <f t="shared" si="53"/>
        <v>#VALUE!</v>
      </c>
      <c r="G464" s="83" t="e">
        <f t="shared" si="54"/>
        <v>#VALUE!</v>
      </c>
      <c r="H464" s="83" t="e">
        <f>SUM($F$28:$F464)</f>
        <v>#VALUE!</v>
      </c>
      <c r="I464" s="418" t="e">
        <f t="shared" si="50"/>
        <v>#VALUE!</v>
      </c>
    </row>
    <row r="465" spans="1:9">
      <c r="A465" s="82" t="e">
        <f t="shared" si="55"/>
        <v>#VALUE!</v>
      </c>
      <c r="B465" s="79" t="e">
        <f t="shared" si="49"/>
        <v>#VALUE!</v>
      </c>
      <c r="C465" s="83" t="e">
        <f t="shared" si="51"/>
        <v>#VALUE!</v>
      </c>
      <c r="D465" s="83" t="e">
        <f t="shared" si="56"/>
        <v>#VALUE!</v>
      </c>
      <c r="E465" s="83" t="e">
        <f t="shared" si="52"/>
        <v>#VALUE!</v>
      </c>
      <c r="F465" s="83" t="e">
        <f t="shared" si="53"/>
        <v>#VALUE!</v>
      </c>
      <c r="G465" s="83" t="e">
        <f t="shared" si="54"/>
        <v>#VALUE!</v>
      </c>
      <c r="H465" s="83" t="e">
        <f>SUM($F$28:$F465)</f>
        <v>#VALUE!</v>
      </c>
      <c r="I465" s="418" t="e">
        <f t="shared" si="50"/>
        <v>#VALUE!</v>
      </c>
    </row>
    <row r="466" spans="1:9">
      <c r="A466" s="82" t="e">
        <f t="shared" si="55"/>
        <v>#VALUE!</v>
      </c>
      <c r="B466" s="79" t="e">
        <f t="shared" si="49"/>
        <v>#VALUE!</v>
      </c>
      <c r="C466" s="83" t="e">
        <f t="shared" si="51"/>
        <v>#VALUE!</v>
      </c>
      <c r="D466" s="83" t="e">
        <f t="shared" si="56"/>
        <v>#VALUE!</v>
      </c>
      <c r="E466" s="83" t="e">
        <f t="shared" si="52"/>
        <v>#VALUE!</v>
      </c>
      <c r="F466" s="83" t="e">
        <f t="shared" si="53"/>
        <v>#VALUE!</v>
      </c>
      <c r="G466" s="83" t="e">
        <f t="shared" si="54"/>
        <v>#VALUE!</v>
      </c>
      <c r="H466" s="83" t="e">
        <f>SUM($F$28:$F466)</f>
        <v>#VALUE!</v>
      </c>
      <c r="I466" s="418" t="e">
        <f t="shared" si="50"/>
        <v>#VALUE!</v>
      </c>
    </row>
    <row r="467" spans="1:9">
      <c r="A467" s="82" t="e">
        <f t="shared" si="55"/>
        <v>#VALUE!</v>
      </c>
      <c r="B467" s="79" t="e">
        <f t="shared" si="49"/>
        <v>#VALUE!</v>
      </c>
      <c r="C467" s="83" t="e">
        <f t="shared" si="51"/>
        <v>#VALUE!</v>
      </c>
      <c r="D467" s="83" t="e">
        <f t="shared" si="56"/>
        <v>#VALUE!</v>
      </c>
      <c r="E467" s="83" t="e">
        <f t="shared" si="52"/>
        <v>#VALUE!</v>
      </c>
      <c r="F467" s="83" t="e">
        <f t="shared" si="53"/>
        <v>#VALUE!</v>
      </c>
      <c r="G467" s="83" t="e">
        <f t="shared" si="54"/>
        <v>#VALUE!</v>
      </c>
      <c r="H467" s="83" t="e">
        <f>SUM($F$28:$F467)</f>
        <v>#VALUE!</v>
      </c>
      <c r="I467" s="418" t="e">
        <f t="shared" si="50"/>
        <v>#VALUE!</v>
      </c>
    </row>
    <row r="468" spans="1:9">
      <c r="A468" s="82" t="e">
        <f t="shared" si="55"/>
        <v>#VALUE!</v>
      </c>
      <c r="B468" s="79" t="e">
        <f t="shared" si="49"/>
        <v>#VALUE!</v>
      </c>
      <c r="C468" s="83" t="e">
        <f t="shared" si="51"/>
        <v>#VALUE!</v>
      </c>
      <c r="D468" s="83" t="e">
        <f t="shared" si="56"/>
        <v>#VALUE!</v>
      </c>
      <c r="E468" s="83" t="e">
        <f t="shared" si="52"/>
        <v>#VALUE!</v>
      </c>
      <c r="F468" s="83" t="e">
        <f t="shared" si="53"/>
        <v>#VALUE!</v>
      </c>
      <c r="G468" s="83" t="e">
        <f t="shared" si="54"/>
        <v>#VALUE!</v>
      </c>
      <c r="H468" s="83" t="e">
        <f>SUM($F$28:$F468)</f>
        <v>#VALUE!</v>
      </c>
      <c r="I468" s="418" t="e">
        <f t="shared" si="50"/>
        <v>#VALUE!</v>
      </c>
    </row>
    <row r="469" spans="1:9">
      <c r="A469" s="82" t="e">
        <f t="shared" si="55"/>
        <v>#VALUE!</v>
      </c>
      <c r="B469" s="79" t="e">
        <f t="shared" si="49"/>
        <v>#VALUE!</v>
      </c>
      <c r="C469" s="83" t="e">
        <f t="shared" si="51"/>
        <v>#VALUE!</v>
      </c>
      <c r="D469" s="83" t="e">
        <f t="shared" si="56"/>
        <v>#VALUE!</v>
      </c>
      <c r="E469" s="83" t="e">
        <f t="shared" si="52"/>
        <v>#VALUE!</v>
      </c>
      <c r="F469" s="83" t="e">
        <f t="shared" si="53"/>
        <v>#VALUE!</v>
      </c>
      <c r="G469" s="83" t="e">
        <f t="shared" si="54"/>
        <v>#VALUE!</v>
      </c>
      <c r="H469" s="83" t="e">
        <f>SUM($F$28:$F469)</f>
        <v>#VALUE!</v>
      </c>
      <c r="I469" s="418" t="e">
        <f t="shared" si="50"/>
        <v>#VALUE!</v>
      </c>
    </row>
    <row r="470" spans="1:9">
      <c r="A470" s="82" t="e">
        <f t="shared" si="55"/>
        <v>#VALUE!</v>
      </c>
      <c r="B470" s="79" t="e">
        <f t="shared" si="49"/>
        <v>#VALUE!</v>
      </c>
      <c r="C470" s="83" t="e">
        <f t="shared" si="51"/>
        <v>#VALUE!</v>
      </c>
      <c r="D470" s="83" t="e">
        <f t="shared" si="56"/>
        <v>#VALUE!</v>
      </c>
      <c r="E470" s="83" t="e">
        <f t="shared" si="52"/>
        <v>#VALUE!</v>
      </c>
      <c r="F470" s="83" t="e">
        <f t="shared" si="53"/>
        <v>#VALUE!</v>
      </c>
      <c r="G470" s="83" t="e">
        <f t="shared" si="54"/>
        <v>#VALUE!</v>
      </c>
      <c r="H470" s="83" t="e">
        <f>SUM($F$28:$F470)</f>
        <v>#VALUE!</v>
      </c>
      <c r="I470" s="418" t="e">
        <f t="shared" si="50"/>
        <v>#VALUE!</v>
      </c>
    </row>
    <row r="471" spans="1:9">
      <c r="A471" s="82" t="e">
        <f t="shared" si="55"/>
        <v>#VALUE!</v>
      </c>
      <c r="B471" s="79" t="e">
        <f t="shared" si="49"/>
        <v>#VALUE!</v>
      </c>
      <c r="C471" s="83" t="e">
        <f t="shared" si="51"/>
        <v>#VALUE!</v>
      </c>
      <c r="D471" s="83" t="e">
        <f t="shared" si="56"/>
        <v>#VALUE!</v>
      </c>
      <c r="E471" s="83" t="e">
        <f t="shared" si="52"/>
        <v>#VALUE!</v>
      </c>
      <c r="F471" s="83" t="e">
        <f t="shared" si="53"/>
        <v>#VALUE!</v>
      </c>
      <c r="G471" s="83" t="e">
        <f t="shared" si="54"/>
        <v>#VALUE!</v>
      </c>
      <c r="H471" s="83" t="e">
        <f>SUM($F$28:$F471)</f>
        <v>#VALUE!</v>
      </c>
      <c r="I471" s="418" t="e">
        <f t="shared" si="50"/>
        <v>#VALUE!</v>
      </c>
    </row>
    <row r="472" spans="1:9">
      <c r="A472" s="82" t="e">
        <f t="shared" si="55"/>
        <v>#VALUE!</v>
      </c>
      <c r="B472" s="79" t="e">
        <f t="shared" si="49"/>
        <v>#VALUE!</v>
      </c>
      <c r="C472" s="83" t="e">
        <f t="shared" si="51"/>
        <v>#VALUE!</v>
      </c>
      <c r="D472" s="83" t="e">
        <f t="shared" si="56"/>
        <v>#VALUE!</v>
      </c>
      <c r="E472" s="83" t="e">
        <f t="shared" si="52"/>
        <v>#VALUE!</v>
      </c>
      <c r="F472" s="83" t="e">
        <f t="shared" si="53"/>
        <v>#VALUE!</v>
      </c>
      <c r="G472" s="83" t="e">
        <f t="shared" si="54"/>
        <v>#VALUE!</v>
      </c>
      <c r="H472" s="83" t="e">
        <f>SUM($F$28:$F472)</f>
        <v>#VALUE!</v>
      </c>
      <c r="I472" s="418" t="e">
        <f t="shared" si="50"/>
        <v>#VALUE!</v>
      </c>
    </row>
    <row r="473" spans="1:9">
      <c r="A473" s="82" t="e">
        <f t="shared" si="55"/>
        <v>#VALUE!</v>
      </c>
      <c r="B473" s="79" t="e">
        <f t="shared" si="49"/>
        <v>#VALUE!</v>
      </c>
      <c r="C473" s="83" t="e">
        <f t="shared" si="51"/>
        <v>#VALUE!</v>
      </c>
      <c r="D473" s="83" t="e">
        <f t="shared" si="56"/>
        <v>#VALUE!</v>
      </c>
      <c r="E473" s="83" t="e">
        <f t="shared" si="52"/>
        <v>#VALUE!</v>
      </c>
      <c r="F473" s="83" t="e">
        <f t="shared" si="53"/>
        <v>#VALUE!</v>
      </c>
      <c r="G473" s="83" t="e">
        <f t="shared" si="54"/>
        <v>#VALUE!</v>
      </c>
      <c r="H473" s="83" t="e">
        <f>SUM($F$28:$F473)</f>
        <v>#VALUE!</v>
      </c>
      <c r="I473" s="418" t="e">
        <f t="shared" si="50"/>
        <v>#VALUE!</v>
      </c>
    </row>
    <row r="474" spans="1:9">
      <c r="A474" s="82" t="e">
        <f t="shared" si="55"/>
        <v>#VALUE!</v>
      </c>
      <c r="B474" s="79" t="e">
        <f t="shared" si="49"/>
        <v>#VALUE!</v>
      </c>
      <c r="C474" s="83" t="e">
        <f t="shared" si="51"/>
        <v>#VALUE!</v>
      </c>
      <c r="D474" s="83" t="e">
        <f t="shared" si="56"/>
        <v>#VALUE!</v>
      </c>
      <c r="E474" s="83" t="e">
        <f t="shared" si="52"/>
        <v>#VALUE!</v>
      </c>
      <c r="F474" s="83" t="e">
        <f t="shared" si="53"/>
        <v>#VALUE!</v>
      </c>
      <c r="G474" s="83" t="e">
        <f t="shared" si="54"/>
        <v>#VALUE!</v>
      </c>
      <c r="H474" s="83" t="e">
        <f>SUM($F$28:$F474)</f>
        <v>#VALUE!</v>
      </c>
      <c r="I474" s="418" t="e">
        <f t="shared" si="50"/>
        <v>#VALUE!</v>
      </c>
    </row>
    <row r="475" spans="1:9">
      <c r="A475" s="82" t="e">
        <f t="shared" si="55"/>
        <v>#VALUE!</v>
      </c>
      <c r="B475" s="79" t="e">
        <f t="shared" si="49"/>
        <v>#VALUE!</v>
      </c>
      <c r="C475" s="83" t="e">
        <f t="shared" si="51"/>
        <v>#VALUE!</v>
      </c>
      <c r="D475" s="83" t="e">
        <f t="shared" si="56"/>
        <v>#VALUE!</v>
      </c>
      <c r="E475" s="83" t="e">
        <f t="shared" si="52"/>
        <v>#VALUE!</v>
      </c>
      <c r="F475" s="83" t="e">
        <f t="shared" si="53"/>
        <v>#VALUE!</v>
      </c>
      <c r="G475" s="83" t="e">
        <f t="shared" si="54"/>
        <v>#VALUE!</v>
      </c>
      <c r="H475" s="83" t="e">
        <f>SUM($F$28:$F475)</f>
        <v>#VALUE!</v>
      </c>
      <c r="I475" s="418" t="e">
        <f t="shared" si="50"/>
        <v>#VALUE!</v>
      </c>
    </row>
    <row r="476" spans="1:9">
      <c r="A476" s="82" t="e">
        <f t="shared" si="55"/>
        <v>#VALUE!</v>
      </c>
      <c r="B476" s="79" t="e">
        <f t="shared" ref="B476:B507" si="57">IF(Nbre_Pmt&lt;&gt;"",DATE(YEAR(Début_Prêt),MONTH(Début_Prêt)+(Nbre_Pmt)*12/Nbre_Pmt_Par_An,DAY(Début_Prêt)),"")</f>
        <v>#VALUE!</v>
      </c>
      <c r="C476" s="83" t="e">
        <f t="shared" si="51"/>
        <v>#VALUE!</v>
      </c>
      <c r="D476" s="83" t="e">
        <f t="shared" si="56"/>
        <v>#VALUE!</v>
      </c>
      <c r="E476" s="83" t="e">
        <f t="shared" si="52"/>
        <v>#VALUE!</v>
      </c>
      <c r="F476" s="83" t="e">
        <f t="shared" si="53"/>
        <v>#VALUE!</v>
      </c>
      <c r="G476" s="83" t="e">
        <f t="shared" si="54"/>
        <v>#VALUE!</v>
      </c>
      <c r="H476" s="83" t="e">
        <f>SUM($F$28:$F476)</f>
        <v>#VALUE!</v>
      </c>
      <c r="I476" s="418" t="e">
        <f t="shared" ref="I476:I507" si="58">IF(Nbre_Pmt&lt;&gt;"",YEAR(B476),"")</f>
        <v>#VALUE!</v>
      </c>
    </row>
    <row r="477" spans="1:9">
      <c r="A477" s="82" t="e">
        <f t="shared" si="55"/>
        <v>#VALUE!</v>
      </c>
      <c r="B477" s="79" t="e">
        <f t="shared" si="57"/>
        <v>#VALUE!</v>
      </c>
      <c r="C477" s="83" t="e">
        <f t="shared" ref="C477:C509" si="59">IF(A476=" "," ",IF(A476+1&gt;$D$11," ",G476))</f>
        <v>#VALUE!</v>
      </c>
      <c r="D477" s="83" t="e">
        <f t="shared" si="56"/>
        <v>#VALUE!</v>
      </c>
      <c r="E477" s="83" t="e">
        <f t="shared" ref="E477:E509" si="60">IF(A476=" "," ",IF(A476+1&gt;$D$11," ",D477-F477))</f>
        <v>#VALUE!</v>
      </c>
      <c r="F477" s="83" t="e">
        <f t="shared" ref="F477:F509" si="61">IF(A476=" "," ",IF(A476+1&gt;$D$11," ",C477*$D$12))</f>
        <v>#VALUE!</v>
      </c>
      <c r="G477" s="83" t="e">
        <f t="shared" ref="G477:G509" si="62">IF(A476=" "," ",IF(A476+1&gt;$D$11," ",C477-E477))</f>
        <v>#VALUE!</v>
      </c>
      <c r="H477" s="83" t="e">
        <f>SUM($F$28:$F477)</f>
        <v>#VALUE!</v>
      </c>
      <c r="I477" s="418" t="e">
        <f t="shared" si="58"/>
        <v>#VALUE!</v>
      </c>
    </row>
    <row r="478" spans="1:9">
      <c r="A478" s="82" t="e">
        <f t="shared" ref="A478:A508" si="63">IF(A477+1&gt;$D$11," ",A477+1)</f>
        <v>#VALUE!</v>
      </c>
      <c r="B478" s="79" t="e">
        <f t="shared" si="57"/>
        <v>#VALUE!</v>
      </c>
      <c r="C478" s="83" t="e">
        <f t="shared" si="59"/>
        <v>#VALUE!</v>
      </c>
      <c r="D478" s="83" t="e">
        <f t="shared" ref="D478:D507" si="64">IF(Nbre_Pmt&lt;&gt;"",Pmt_Mensuel_Programmé,"")</f>
        <v>#VALUE!</v>
      </c>
      <c r="E478" s="83" t="e">
        <f t="shared" si="60"/>
        <v>#VALUE!</v>
      </c>
      <c r="F478" s="83" t="e">
        <f t="shared" si="61"/>
        <v>#VALUE!</v>
      </c>
      <c r="G478" s="83" t="e">
        <f t="shared" si="62"/>
        <v>#VALUE!</v>
      </c>
      <c r="H478" s="83" t="e">
        <f>SUM($F$28:$F478)</f>
        <v>#VALUE!</v>
      </c>
      <c r="I478" s="418" t="e">
        <f t="shared" si="58"/>
        <v>#VALUE!</v>
      </c>
    </row>
    <row r="479" spans="1:9">
      <c r="A479" s="82" t="e">
        <f t="shared" si="63"/>
        <v>#VALUE!</v>
      </c>
      <c r="B479" s="79" t="e">
        <f t="shared" si="57"/>
        <v>#VALUE!</v>
      </c>
      <c r="C479" s="83" t="e">
        <f t="shared" si="59"/>
        <v>#VALUE!</v>
      </c>
      <c r="D479" s="83" t="e">
        <f t="shared" si="64"/>
        <v>#VALUE!</v>
      </c>
      <c r="E479" s="83" t="e">
        <f t="shared" si="60"/>
        <v>#VALUE!</v>
      </c>
      <c r="F479" s="83" t="e">
        <f t="shared" si="61"/>
        <v>#VALUE!</v>
      </c>
      <c r="G479" s="83" t="e">
        <f t="shared" si="62"/>
        <v>#VALUE!</v>
      </c>
      <c r="H479" s="83" t="e">
        <f>SUM($F$28:$F479)</f>
        <v>#VALUE!</v>
      </c>
      <c r="I479" s="418" t="e">
        <f t="shared" si="58"/>
        <v>#VALUE!</v>
      </c>
    </row>
    <row r="480" spans="1:9">
      <c r="A480" s="82" t="e">
        <f t="shared" si="63"/>
        <v>#VALUE!</v>
      </c>
      <c r="B480" s="79" t="e">
        <f t="shared" si="57"/>
        <v>#VALUE!</v>
      </c>
      <c r="C480" s="83" t="e">
        <f t="shared" si="59"/>
        <v>#VALUE!</v>
      </c>
      <c r="D480" s="83" t="e">
        <f t="shared" si="64"/>
        <v>#VALUE!</v>
      </c>
      <c r="E480" s="83" t="e">
        <f t="shared" si="60"/>
        <v>#VALUE!</v>
      </c>
      <c r="F480" s="83" t="e">
        <f t="shared" si="61"/>
        <v>#VALUE!</v>
      </c>
      <c r="G480" s="83" t="e">
        <f t="shared" si="62"/>
        <v>#VALUE!</v>
      </c>
      <c r="H480" s="83" t="e">
        <f>SUM($F$28:$F480)</f>
        <v>#VALUE!</v>
      </c>
      <c r="I480" s="418" t="e">
        <f t="shared" si="58"/>
        <v>#VALUE!</v>
      </c>
    </row>
    <row r="481" spans="1:9">
      <c r="A481" s="82" t="e">
        <f t="shared" si="63"/>
        <v>#VALUE!</v>
      </c>
      <c r="B481" s="79" t="e">
        <f t="shared" si="57"/>
        <v>#VALUE!</v>
      </c>
      <c r="C481" s="83" t="e">
        <f t="shared" si="59"/>
        <v>#VALUE!</v>
      </c>
      <c r="D481" s="83" t="e">
        <f t="shared" si="64"/>
        <v>#VALUE!</v>
      </c>
      <c r="E481" s="83" t="e">
        <f t="shared" si="60"/>
        <v>#VALUE!</v>
      </c>
      <c r="F481" s="83" t="e">
        <f t="shared" si="61"/>
        <v>#VALUE!</v>
      </c>
      <c r="G481" s="83" t="e">
        <f t="shared" si="62"/>
        <v>#VALUE!</v>
      </c>
      <c r="H481" s="83" t="e">
        <f>SUM($F$28:$F481)</f>
        <v>#VALUE!</v>
      </c>
      <c r="I481" s="418" t="e">
        <f t="shared" si="58"/>
        <v>#VALUE!</v>
      </c>
    </row>
    <row r="482" spans="1:9">
      <c r="A482" s="82" t="e">
        <f t="shared" si="63"/>
        <v>#VALUE!</v>
      </c>
      <c r="B482" s="79" t="e">
        <f t="shared" si="57"/>
        <v>#VALUE!</v>
      </c>
      <c r="C482" s="83" t="e">
        <f t="shared" si="59"/>
        <v>#VALUE!</v>
      </c>
      <c r="D482" s="83" t="e">
        <f t="shared" si="64"/>
        <v>#VALUE!</v>
      </c>
      <c r="E482" s="83" t="e">
        <f t="shared" si="60"/>
        <v>#VALUE!</v>
      </c>
      <c r="F482" s="83" t="e">
        <f t="shared" si="61"/>
        <v>#VALUE!</v>
      </c>
      <c r="G482" s="83" t="e">
        <f t="shared" si="62"/>
        <v>#VALUE!</v>
      </c>
      <c r="H482" s="83" t="e">
        <f>SUM($F$28:$F482)</f>
        <v>#VALUE!</v>
      </c>
      <c r="I482" s="418" t="e">
        <f t="shared" si="58"/>
        <v>#VALUE!</v>
      </c>
    </row>
    <row r="483" spans="1:9">
      <c r="A483" s="82" t="e">
        <f t="shared" si="63"/>
        <v>#VALUE!</v>
      </c>
      <c r="B483" s="79" t="e">
        <f t="shared" si="57"/>
        <v>#VALUE!</v>
      </c>
      <c r="C483" s="83" t="e">
        <f t="shared" si="59"/>
        <v>#VALUE!</v>
      </c>
      <c r="D483" s="83" t="e">
        <f t="shared" si="64"/>
        <v>#VALUE!</v>
      </c>
      <c r="E483" s="83" t="e">
        <f t="shared" si="60"/>
        <v>#VALUE!</v>
      </c>
      <c r="F483" s="83" t="e">
        <f t="shared" si="61"/>
        <v>#VALUE!</v>
      </c>
      <c r="G483" s="83" t="e">
        <f t="shared" si="62"/>
        <v>#VALUE!</v>
      </c>
      <c r="H483" s="83" t="e">
        <f>SUM($F$28:$F483)</f>
        <v>#VALUE!</v>
      </c>
      <c r="I483" s="418" t="e">
        <f t="shared" si="58"/>
        <v>#VALUE!</v>
      </c>
    </row>
    <row r="484" spans="1:9">
      <c r="A484" s="82" t="e">
        <f t="shared" si="63"/>
        <v>#VALUE!</v>
      </c>
      <c r="B484" s="79" t="e">
        <f t="shared" si="57"/>
        <v>#VALUE!</v>
      </c>
      <c r="C484" s="83" t="e">
        <f t="shared" si="59"/>
        <v>#VALUE!</v>
      </c>
      <c r="D484" s="83" t="e">
        <f t="shared" si="64"/>
        <v>#VALUE!</v>
      </c>
      <c r="E484" s="83" t="e">
        <f t="shared" si="60"/>
        <v>#VALUE!</v>
      </c>
      <c r="F484" s="83" t="e">
        <f t="shared" si="61"/>
        <v>#VALUE!</v>
      </c>
      <c r="G484" s="83" t="e">
        <f t="shared" si="62"/>
        <v>#VALUE!</v>
      </c>
      <c r="H484" s="83" t="e">
        <f>SUM($F$28:$F484)</f>
        <v>#VALUE!</v>
      </c>
      <c r="I484" s="418" t="e">
        <f t="shared" si="58"/>
        <v>#VALUE!</v>
      </c>
    </row>
    <row r="485" spans="1:9">
      <c r="A485" s="82" t="e">
        <f t="shared" si="63"/>
        <v>#VALUE!</v>
      </c>
      <c r="B485" s="79" t="e">
        <f t="shared" si="57"/>
        <v>#VALUE!</v>
      </c>
      <c r="C485" s="83" t="e">
        <f t="shared" si="59"/>
        <v>#VALUE!</v>
      </c>
      <c r="D485" s="83" t="e">
        <f t="shared" si="64"/>
        <v>#VALUE!</v>
      </c>
      <c r="E485" s="83" t="e">
        <f t="shared" si="60"/>
        <v>#VALUE!</v>
      </c>
      <c r="F485" s="83" t="e">
        <f t="shared" si="61"/>
        <v>#VALUE!</v>
      </c>
      <c r="G485" s="83" t="e">
        <f t="shared" si="62"/>
        <v>#VALUE!</v>
      </c>
      <c r="H485" s="83" t="e">
        <f>SUM($F$28:$F485)</f>
        <v>#VALUE!</v>
      </c>
      <c r="I485" s="418" t="e">
        <f t="shared" si="58"/>
        <v>#VALUE!</v>
      </c>
    </row>
    <row r="486" spans="1:9">
      <c r="A486" s="82" t="e">
        <f t="shared" si="63"/>
        <v>#VALUE!</v>
      </c>
      <c r="B486" s="79" t="e">
        <f t="shared" si="57"/>
        <v>#VALUE!</v>
      </c>
      <c r="C486" s="83" t="e">
        <f t="shared" si="59"/>
        <v>#VALUE!</v>
      </c>
      <c r="D486" s="83" t="e">
        <f t="shared" si="64"/>
        <v>#VALUE!</v>
      </c>
      <c r="E486" s="83" t="e">
        <f t="shared" si="60"/>
        <v>#VALUE!</v>
      </c>
      <c r="F486" s="83" t="e">
        <f t="shared" si="61"/>
        <v>#VALUE!</v>
      </c>
      <c r="G486" s="83" t="e">
        <f t="shared" si="62"/>
        <v>#VALUE!</v>
      </c>
      <c r="H486" s="83" t="e">
        <f>SUM($F$28:$F486)</f>
        <v>#VALUE!</v>
      </c>
      <c r="I486" s="418" t="e">
        <f t="shared" si="58"/>
        <v>#VALUE!</v>
      </c>
    </row>
    <row r="487" spans="1:9">
      <c r="A487" s="82" t="e">
        <f t="shared" si="63"/>
        <v>#VALUE!</v>
      </c>
      <c r="B487" s="79" t="e">
        <f t="shared" si="57"/>
        <v>#VALUE!</v>
      </c>
      <c r="C487" s="83" t="e">
        <f t="shared" si="59"/>
        <v>#VALUE!</v>
      </c>
      <c r="D487" s="83" t="e">
        <f t="shared" si="64"/>
        <v>#VALUE!</v>
      </c>
      <c r="E487" s="83" t="e">
        <f t="shared" si="60"/>
        <v>#VALUE!</v>
      </c>
      <c r="F487" s="83" t="e">
        <f t="shared" si="61"/>
        <v>#VALUE!</v>
      </c>
      <c r="G487" s="83" t="e">
        <f t="shared" si="62"/>
        <v>#VALUE!</v>
      </c>
      <c r="H487" s="83" t="e">
        <f>SUM($F$28:$F487)</f>
        <v>#VALUE!</v>
      </c>
      <c r="I487" s="418" t="e">
        <f t="shared" si="58"/>
        <v>#VALUE!</v>
      </c>
    </row>
    <row r="488" spans="1:9">
      <c r="A488" s="82" t="e">
        <f t="shared" si="63"/>
        <v>#VALUE!</v>
      </c>
      <c r="B488" s="79" t="e">
        <f t="shared" si="57"/>
        <v>#VALUE!</v>
      </c>
      <c r="C488" s="83" t="e">
        <f t="shared" si="59"/>
        <v>#VALUE!</v>
      </c>
      <c r="D488" s="83" t="e">
        <f t="shared" si="64"/>
        <v>#VALUE!</v>
      </c>
      <c r="E488" s="83" t="e">
        <f t="shared" si="60"/>
        <v>#VALUE!</v>
      </c>
      <c r="F488" s="83" t="e">
        <f t="shared" si="61"/>
        <v>#VALUE!</v>
      </c>
      <c r="G488" s="83" t="e">
        <f t="shared" si="62"/>
        <v>#VALUE!</v>
      </c>
      <c r="H488" s="83" t="e">
        <f>SUM($F$28:$F488)</f>
        <v>#VALUE!</v>
      </c>
      <c r="I488" s="418" t="e">
        <f t="shared" si="58"/>
        <v>#VALUE!</v>
      </c>
    </row>
    <row r="489" spans="1:9">
      <c r="A489" s="82" t="e">
        <f t="shared" si="63"/>
        <v>#VALUE!</v>
      </c>
      <c r="B489" s="79" t="e">
        <f t="shared" si="57"/>
        <v>#VALUE!</v>
      </c>
      <c r="C489" s="83" t="e">
        <f t="shared" si="59"/>
        <v>#VALUE!</v>
      </c>
      <c r="D489" s="83" t="e">
        <f t="shared" si="64"/>
        <v>#VALUE!</v>
      </c>
      <c r="E489" s="83" t="e">
        <f t="shared" si="60"/>
        <v>#VALUE!</v>
      </c>
      <c r="F489" s="83" t="e">
        <f t="shared" si="61"/>
        <v>#VALUE!</v>
      </c>
      <c r="G489" s="83" t="e">
        <f t="shared" si="62"/>
        <v>#VALUE!</v>
      </c>
      <c r="H489" s="83" t="e">
        <f>SUM($F$28:$F489)</f>
        <v>#VALUE!</v>
      </c>
      <c r="I489" s="418" t="e">
        <f t="shared" si="58"/>
        <v>#VALUE!</v>
      </c>
    </row>
    <row r="490" spans="1:9">
      <c r="A490" s="82" t="e">
        <f t="shared" si="63"/>
        <v>#VALUE!</v>
      </c>
      <c r="B490" s="79" t="e">
        <f t="shared" si="57"/>
        <v>#VALUE!</v>
      </c>
      <c r="C490" s="83" t="e">
        <f t="shared" si="59"/>
        <v>#VALUE!</v>
      </c>
      <c r="D490" s="83" t="e">
        <f t="shared" si="64"/>
        <v>#VALUE!</v>
      </c>
      <c r="E490" s="83" t="e">
        <f t="shared" si="60"/>
        <v>#VALUE!</v>
      </c>
      <c r="F490" s="83" t="e">
        <f t="shared" si="61"/>
        <v>#VALUE!</v>
      </c>
      <c r="G490" s="83" t="e">
        <f t="shared" si="62"/>
        <v>#VALUE!</v>
      </c>
      <c r="H490" s="83" t="e">
        <f>SUM($F$28:$F490)</f>
        <v>#VALUE!</v>
      </c>
      <c r="I490" s="418" t="e">
        <f t="shared" si="58"/>
        <v>#VALUE!</v>
      </c>
    </row>
    <row r="491" spans="1:9">
      <c r="A491" s="82" t="e">
        <f t="shared" si="63"/>
        <v>#VALUE!</v>
      </c>
      <c r="B491" s="79" t="e">
        <f t="shared" si="57"/>
        <v>#VALUE!</v>
      </c>
      <c r="C491" s="83" t="e">
        <f t="shared" si="59"/>
        <v>#VALUE!</v>
      </c>
      <c r="D491" s="83" t="e">
        <f t="shared" si="64"/>
        <v>#VALUE!</v>
      </c>
      <c r="E491" s="83" t="e">
        <f t="shared" si="60"/>
        <v>#VALUE!</v>
      </c>
      <c r="F491" s="83" t="e">
        <f t="shared" si="61"/>
        <v>#VALUE!</v>
      </c>
      <c r="G491" s="83" t="e">
        <f t="shared" si="62"/>
        <v>#VALUE!</v>
      </c>
      <c r="H491" s="83" t="e">
        <f>SUM($F$28:$F491)</f>
        <v>#VALUE!</v>
      </c>
      <c r="I491" s="418" t="e">
        <f t="shared" si="58"/>
        <v>#VALUE!</v>
      </c>
    </row>
    <row r="492" spans="1:9">
      <c r="A492" s="82" t="e">
        <f t="shared" si="63"/>
        <v>#VALUE!</v>
      </c>
      <c r="B492" s="79" t="e">
        <f t="shared" si="57"/>
        <v>#VALUE!</v>
      </c>
      <c r="C492" s="83" t="e">
        <f t="shared" si="59"/>
        <v>#VALUE!</v>
      </c>
      <c r="D492" s="83" t="e">
        <f t="shared" si="64"/>
        <v>#VALUE!</v>
      </c>
      <c r="E492" s="83" t="e">
        <f t="shared" si="60"/>
        <v>#VALUE!</v>
      </c>
      <c r="F492" s="83" t="e">
        <f t="shared" si="61"/>
        <v>#VALUE!</v>
      </c>
      <c r="G492" s="83" t="e">
        <f t="shared" si="62"/>
        <v>#VALUE!</v>
      </c>
      <c r="H492" s="83" t="e">
        <f>SUM($F$28:$F492)</f>
        <v>#VALUE!</v>
      </c>
      <c r="I492" s="418" t="e">
        <f t="shared" si="58"/>
        <v>#VALUE!</v>
      </c>
    </row>
    <row r="493" spans="1:9">
      <c r="A493" s="82" t="e">
        <f t="shared" si="63"/>
        <v>#VALUE!</v>
      </c>
      <c r="B493" s="79" t="e">
        <f t="shared" si="57"/>
        <v>#VALUE!</v>
      </c>
      <c r="C493" s="83" t="e">
        <f t="shared" si="59"/>
        <v>#VALUE!</v>
      </c>
      <c r="D493" s="83" t="e">
        <f t="shared" si="64"/>
        <v>#VALUE!</v>
      </c>
      <c r="E493" s="83" t="e">
        <f t="shared" si="60"/>
        <v>#VALUE!</v>
      </c>
      <c r="F493" s="83" t="e">
        <f t="shared" si="61"/>
        <v>#VALUE!</v>
      </c>
      <c r="G493" s="83" t="e">
        <f t="shared" si="62"/>
        <v>#VALUE!</v>
      </c>
      <c r="H493" s="83" t="e">
        <f>SUM($F$28:$F493)</f>
        <v>#VALUE!</v>
      </c>
      <c r="I493" s="418" t="e">
        <f t="shared" si="58"/>
        <v>#VALUE!</v>
      </c>
    </row>
    <row r="494" spans="1:9">
      <c r="A494" s="82" t="e">
        <f t="shared" si="63"/>
        <v>#VALUE!</v>
      </c>
      <c r="B494" s="79" t="e">
        <f t="shared" si="57"/>
        <v>#VALUE!</v>
      </c>
      <c r="C494" s="83" t="e">
        <f t="shared" si="59"/>
        <v>#VALUE!</v>
      </c>
      <c r="D494" s="83" t="e">
        <f t="shared" si="64"/>
        <v>#VALUE!</v>
      </c>
      <c r="E494" s="83" t="e">
        <f t="shared" si="60"/>
        <v>#VALUE!</v>
      </c>
      <c r="F494" s="83" t="e">
        <f t="shared" si="61"/>
        <v>#VALUE!</v>
      </c>
      <c r="G494" s="83" t="e">
        <f t="shared" si="62"/>
        <v>#VALUE!</v>
      </c>
      <c r="H494" s="83" t="e">
        <f>SUM($F$28:$F494)</f>
        <v>#VALUE!</v>
      </c>
      <c r="I494" s="418" t="e">
        <f t="shared" si="58"/>
        <v>#VALUE!</v>
      </c>
    </row>
    <row r="495" spans="1:9">
      <c r="A495" s="82" t="e">
        <f t="shared" si="63"/>
        <v>#VALUE!</v>
      </c>
      <c r="B495" s="79" t="e">
        <f t="shared" si="57"/>
        <v>#VALUE!</v>
      </c>
      <c r="C495" s="83" t="e">
        <f t="shared" si="59"/>
        <v>#VALUE!</v>
      </c>
      <c r="D495" s="83" t="e">
        <f t="shared" si="64"/>
        <v>#VALUE!</v>
      </c>
      <c r="E495" s="83" t="e">
        <f t="shared" si="60"/>
        <v>#VALUE!</v>
      </c>
      <c r="F495" s="83" t="e">
        <f t="shared" si="61"/>
        <v>#VALUE!</v>
      </c>
      <c r="G495" s="83" t="e">
        <f t="shared" si="62"/>
        <v>#VALUE!</v>
      </c>
      <c r="H495" s="83" t="e">
        <f>SUM($F$28:$F495)</f>
        <v>#VALUE!</v>
      </c>
      <c r="I495" s="418" t="e">
        <f t="shared" si="58"/>
        <v>#VALUE!</v>
      </c>
    </row>
    <row r="496" spans="1:9">
      <c r="A496" s="82" t="e">
        <f t="shared" si="63"/>
        <v>#VALUE!</v>
      </c>
      <c r="B496" s="79" t="e">
        <f t="shared" si="57"/>
        <v>#VALUE!</v>
      </c>
      <c r="C496" s="83" t="e">
        <f t="shared" si="59"/>
        <v>#VALUE!</v>
      </c>
      <c r="D496" s="83" t="e">
        <f t="shared" si="64"/>
        <v>#VALUE!</v>
      </c>
      <c r="E496" s="83" t="e">
        <f t="shared" si="60"/>
        <v>#VALUE!</v>
      </c>
      <c r="F496" s="83" t="e">
        <f t="shared" si="61"/>
        <v>#VALUE!</v>
      </c>
      <c r="G496" s="83" t="e">
        <f t="shared" si="62"/>
        <v>#VALUE!</v>
      </c>
      <c r="H496" s="83" t="e">
        <f>SUM($F$28:$F496)</f>
        <v>#VALUE!</v>
      </c>
      <c r="I496" s="418" t="e">
        <f t="shared" si="58"/>
        <v>#VALUE!</v>
      </c>
    </row>
    <row r="497" spans="1:9">
      <c r="A497" s="82" t="e">
        <f t="shared" si="63"/>
        <v>#VALUE!</v>
      </c>
      <c r="B497" s="79" t="e">
        <f t="shared" si="57"/>
        <v>#VALUE!</v>
      </c>
      <c r="C497" s="83" t="e">
        <f t="shared" si="59"/>
        <v>#VALUE!</v>
      </c>
      <c r="D497" s="83" t="e">
        <f t="shared" si="64"/>
        <v>#VALUE!</v>
      </c>
      <c r="E497" s="83" t="e">
        <f t="shared" si="60"/>
        <v>#VALUE!</v>
      </c>
      <c r="F497" s="83" t="e">
        <f t="shared" si="61"/>
        <v>#VALUE!</v>
      </c>
      <c r="G497" s="83" t="e">
        <f t="shared" si="62"/>
        <v>#VALUE!</v>
      </c>
      <c r="H497" s="83" t="e">
        <f>SUM($F$28:$F497)</f>
        <v>#VALUE!</v>
      </c>
      <c r="I497" s="418" t="e">
        <f t="shared" si="58"/>
        <v>#VALUE!</v>
      </c>
    </row>
    <row r="498" spans="1:9">
      <c r="A498" s="82" t="e">
        <f t="shared" si="63"/>
        <v>#VALUE!</v>
      </c>
      <c r="B498" s="79" t="e">
        <f t="shared" si="57"/>
        <v>#VALUE!</v>
      </c>
      <c r="C498" s="83" t="e">
        <f t="shared" si="59"/>
        <v>#VALUE!</v>
      </c>
      <c r="D498" s="83" t="e">
        <f t="shared" si="64"/>
        <v>#VALUE!</v>
      </c>
      <c r="E498" s="83" t="e">
        <f t="shared" si="60"/>
        <v>#VALUE!</v>
      </c>
      <c r="F498" s="83" t="e">
        <f t="shared" si="61"/>
        <v>#VALUE!</v>
      </c>
      <c r="G498" s="83" t="e">
        <f t="shared" si="62"/>
        <v>#VALUE!</v>
      </c>
      <c r="H498" s="83" t="e">
        <f>SUM($F$28:$F498)</f>
        <v>#VALUE!</v>
      </c>
      <c r="I498" s="418" t="e">
        <f t="shared" si="58"/>
        <v>#VALUE!</v>
      </c>
    </row>
    <row r="499" spans="1:9">
      <c r="A499" s="82" t="e">
        <f t="shared" si="63"/>
        <v>#VALUE!</v>
      </c>
      <c r="B499" s="79" t="e">
        <f t="shared" si="57"/>
        <v>#VALUE!</v>
      </c>
      <c r="C499" s="83" t="e">
        <f t="shared" si="59"/>
        <v>#VALUE!</v>
      </c>
      <c r="D499" s="83" t="e">
        <f t="shared" si="64"/>
        <v>#VALUE!</v>
      </c>
      <c r="E499" s="83" t="e">
        <f t="shared" si="60"/>
        <v>#VALUE!</v>
      </c>
      <c r="F499" s="83" t="e">
        <f t="shared" si="61"/>
        <v>#VALUE!</v>
      </c>
      <c r="G499" s="83" t="e">
        <f t="shared" si="62"/>
        <v>#VALUE!</v>
      </c>
      <c r="H499" s="83" t="e">
        <f>SUM($F$28:$F499)</f>
        <v>#VALUE!</v>
      </c>
      <c r="I499" s="418" t="e">
        <f t="shared" si="58"/>
        <v>#VALUE!</v>
      </c>
    </row>
    <row r="500" spans="1:9">
      <c r="A500" s="82" t="e">
        <f t="shared" si="63"/>
        <v>#VALUE!</v>
      </c>
      <c r="B500" s="79" t="e">
        <f t="shared" si="57"/>
        <v>#VALUE!</v>
      </c>
      <c r="C500" s="83" t="e">
        <f t="shared" si="59"/>
        <v>#VALUE!</v>
      </c>
      <c r="D500" s="83" t="e">
        <f t="shared" si="64"/>
        <v>#VALUE!</v>
      </c>
      <c r="E500" s="83" t="e">
        <f t="shared" si="60"/>
        <v>#VALUE!</v>
      </c>
      <c r="F500" s="83" t="e">
        <f t="shared" si="61"/>
        <v>#VALUE!</v>
      </c>
      <c r="G500" s="83" t="e">
        <f t="shared" si="62"/>
        <v>#VALUE!</v>
      </c>
      <c r="H500" s="83" t="e">
        <f>SUM($F$28:$F500)</f>
        <v>#VALUE!</v>
      </c>
      <c r="I500" s="418" t="e">
        <f t="shared" si="58"/>
        <v>#VALUE!</v>
      </c>
    </row>
    <row r="501" spans="1:9">
      <c r="A501" s="82" t="e">
        <f t="shared" si="63"/>
        <v>#VALUE!</v>
      </c>
      <c r="B501" s="79" t="e">
        <f t="shared" si="57"/>
        <v>#VALUE!</v>
      </c>
      <c r="C501" s="83" t="e">
        <f t="shared" si="59"/>
        <v>#VALUE!</v>
      </c>
      <c r="D501" s="83" t="e">
        <f t="shared" si="64"/>
        <v>#VALUE!</v>
      </c>
      <c r="E501" s="83" t="e">
        <f t="shared" si="60"/>
        <v>#VALUE!</v>
      </c>
      <c r="F501" s="83" t="e">
        <f t="shared" si="61"/>
        <v>#VALUE!</v>
      </c>
      <c r="G501" s="83" t="e">
        <f t="shared" si="62"/>
        <v>#VALUE!</v>
      </c>
      <c r="H501" s="83" t="e">
        <f>SUM($F$28:$F501)</f>
        <v>#VALUE!</v>
      </c>
      <c r="I501" s="418" t="e">
        <f t="shared" si="58"/>
        <v>#VALUE!</v>
      </c>
    </row>
    <row r="502" spans="1:9">
      <c r="A502" s="82" t="e">
        <f t="shared" si="63"/>
        <v>#VALUE!</v>
      </c>
      <c r="B502" s="79" t="e">
        <f t="shared" si="57"/>
        <v>#VALUE!</v>
      </c>
      <c r="C502" s="83" t="e">
        <f t="shared" si="59"/>
        <v>#VALUE!</v>
      </c>
      <c r="D502" s="83" t="e">
        <f t="shared" si="64"/>
        <v>#VALUE!</v>
      </c>
      <c r="E502" s="83" t="e">
        <f t="shared" si="60"/>
        <v>#VALUE!</v>
      </c>
      <c r="F502" s="83" t="e">
        <f t="shared" si="61"/>
        <v>#VALUE!</v>
      </c>
      <c r="G502" s="83" t="e">
        <f t="shared" si="62"/>
        <v>#VALUE!</v>
      </c>
      <c r="H502" s="83" t="e">
        <f>SUM($F$28:$F502)</f>
        <v>#VALUE!</v>
      </c>
      <c r="I502" s="418" t="e">
        <f t="shared" si="58"/>
        <v>#VALUE!</v>
      </c>
    </row>
    <row r="503" spans="1:9">
      <c r="A503" s="82" t="e">
        <f t="shared" si="63"/>
        <v>#VALUE!</v>
      </c>
      <c r="B503" s="79" t="e">
        <f t="shared" si="57"/>
        <v>#VALUE!</v>
      </c>
      <c r="C503" s="83" t="e">
        <f t="shared" si="59"/>
        <v>#VALUE!</v>
      </c>
      <c r="D503" s="83" t="e">
        <f t="shared" si="64"/>
        <v>#VALUE!</v>
      </c>
      <c r="E503" s="83" t="e">
        <f t="shared" si="60"/>
        <v>#VALUE!</v>
      </c>
      <c r="F503" s="83" t="e">
        <f t="shared" si="61"/>
        <v>#VALUE!</v>
      </c>
      <c r="G503" s="83" t="e">
        <f t="shared" si="62"/>
        <v>#VALUE!</v>
      </c>
      <c r="H503" s="83" t="e">
        <f>SUM($F$28:$F503)</f>
        <v>#VALUE!</v>
      </c>
      <c r="I503" s="418" t="e">
        <f t="shared" si="58"/>
        <v>#VALUE!</v>
      </c>
    </row>
    <row r="504" spans="1:9">
      <c r="A504" s="82" t="e">
        <f t="shared" si="63"/>
        <v>#VALUE!</v>
      </c>
      <c r="B504" s="79" t="e">
        <f t="shared" si="57"/>
        <v>#VALUE!</v>
      </c>
      <c r="C504" s="83" t="e">
        <f t="shared" si="59"/>
        <v>#VALUE!</v>
      </c>
      <c r="D504" s="83" t="e">
        <f t="shared" si="64"/>
        <v>#VALUE!</v>
      </c>
      <c r="E504" s="83" t="e">
        <f t="shared" si="60"/>
        <v>#VALUE!</v>
      </c>
      <c r="F504" s="83" t="e">
        <f t="shared" si="61"/>
        <v>#VALUE!</v>
      </c>
      <c r="G504" s="83" t="e">
        <f t="shared" si="62"/>
        <v>#VALUE!</v>
      </c>
      <c r="H504" s="83" t="e">
        <f>SUM($F$28:$F504)</f>
        <v>#VALUE!</v>
      </c>
      <c r="I504" s="418" t="e">
        <f t="shared" si="58"/>
        <v>#VALUE!</v>
      </c>
    </row>
    <row r="505" spans="1:9">
      <c r="A505" s="82" t="e">
        <f t="shared" si="63"/>
        <v>#VALUE!</v>
      </c>
      <c r="B505" s="79" t="e">
        <f t="shared" si="57"/>
        <v>#VALUE!</v>
      </c>
      <c r="C505" s="83" t="e">
        <f t="shared" si="59"/>
        <v>#VALUE!</v>
      </c>
      <c r="D505" s="83" t="e">
        <f t="shared" si="64"/>
        <v>#VALUE!</v>
      </c>
      <c r="E505" s="83" t="e">
        <f t="shared" si="60"/>
        <v>#VALUE!</v>
      </c>
      <c r="F505" s="83" t="e">
        <f t="shared" si="61"/>
        <v>#VALUE!</v>
      </c>
      <c r="G505" s="83" t="e">
        <f t="shared" si="62"/>
        <v>#VALUE!</v>
      </c>
      <c r="H505" s="83" t="e">
        <f>SUM($F$28:$F505)</f>
        <v>#VALUE!</v>
      </c>
      <c r="I505" s="418" t="e">
        <f t="shared" si="58"/>
        <v>#VALUE!</v>
      </c>
    </row>
    <row r="506" spans="1:9">
      <c r="A506" s="82" t="e">
        <f t="shared" si="63"/>
        <v>#VALUE!</v>
      </c>
      <c r="B506" s="79" t="e">
        <f t="shared" si="57"/>
        <v>#VALUE!</v>
      </c>
      <c r="C506" s="83" t="e">
        <f t="shared" si="59"/>
        <v>#VALUE!</v>
      </c>
      <c r="D506" s="83" t="e">
        <f t="shared" si="64"/>
        <v>#VALUE!</v>
      </c>
      <c r="E506" s="83" t="e">
        <f t="shared" si="60"/>
        <v>#VALUE!</v>
      </c>
      <c r="F506" s="83" t="e">
        <f t="shared" si="61"/>
        <v>#VALUE!</v>
      </c>
      <c r="G506" s="83" t="e">
        <f t="shared" si="62"/>
        <v>#VALUE!</v>
      </c>
      <c r="H506" s="83" t="e">
        <f>SUM($F$28:$F506)</f>
        <v>#VALUE!</v>
      </c>
      <c r="I506" s="418" t="e">
        <f t="shared" si="58"/>
        <v>#VALUE!</v>
      </c>
    </row>
    <row r="507" spans="1:9">
      <c r="A507" s="82" t="e">
        <f t="shared" si="63"/>
        <v>#VALUE!</v>
      </c>
      <c r="B507" s="79" t="e">
        <f t="shared" si="57"/>
        <v>#VALUE!</v>
      </c>
      <c r="C507" s="83" t="e">
        <f t="shared" si="59"/>
        <v>#VALUE!</v>
      </c>
      <c r="D507" s="83" t="e">
        <f t="shared" si="64"/>
        <v>#VALUE!</v>
      </c>
      <c r="E507" s="83" t="e">
        <f t="shared" si="60"/>
        <v>#VALUE!</v>
      </c>
      <c r="F507" s="83" t="e">
        <f t="shared" si="61"/>
        <v>#VALUE!</v>
      </c>
      <c r="G507" s="83" t="e">
        <f t="shared" si="62"/>
        <v>#VALUE!</v>
      </c>
      <c r="H507" s="83" t="e">
        <f>SUM($F$28:$F507)</f>
        <v>#VALUE!</v>
      </c>
      <c r="I507" s="418" t="e">
        <f t="shared" si="58"/>
        <v>#VALUE!</v>
      </c>
    </row>
    <row r="508" spans="1:9">
      <c r="A508" s="82" t="e">
        <f t="shared" si="63"/>
        <v>#VALUE!</v>
      </c>
      <c r="C508" s="83" t="e">
        <f t="shared" si="59"/>
        <v>#VALUE!</v>
      </c>
      <c r="E508" s="83" t="e">
        <f t="shared" si="60"/>
        <v>#VALUE!</v>
      </c>
      <c r="F508" s="83" t="e">
        <f t="shared" si="61"/>
        <v>#VALUE!</v>
      </c>
      <c r="G508" s="83" t="e">
        <f t="shared" si="62"/>
        <v>#VALUE!</v>
      </c>
      <c r="I508" s="419"/>
    </row>
    <row r="509" spans="1:9">
      <c r="A509" s="82"/>
      <c r="C509" s="83" t="e">
        <f t="shared" si="59"/>
        <v>#VALUE!</v>
      </c>
      <c r="E509" s="83" t="e">
        <f t="shared" si="60"/>
        <v>#VALUE!</v>
      </c>
      <c r="F509" s="83" t="e">
        <f t="shared" si="61"/>
        <v>#VALUE!</v>
      </c>
      <c r="G509" s="83" t="e">
        <f t="shared" si="62"/>
        <v>#VALUE!</v>
      </c>
      <c r="I509" s="419"/>
    </row>
    <row r="510" spans="1:9">
      <c r="A510" s="82"/>
      <c r="C510" s="83"/>
      <c r="E510" s="83"/>
      <c r="F510" s="83"/>
      <c r="G510" s="83"/>
      <c r="I510" s="62"/>
    </row>
    <row r="511" spans="1:9">
      <c r="A511" s="82"/>
      <c r="C511" s="83"/>
      <c r="E511" s="83"/>
      <c r="F511" s="83"/>
      <c r="G511" s="83"/>
      <c r="I511" s="62"/>
    </row>
    <row r="512" spans="1:9">
      <c r="A512" s="82"/>
      <c r="C512" s="83"/>
      <c r="E512" s="83"/>
      <c r="F512" s="83"/>
      <c r="G512" s="83"/>
      <c r="I512" s="62"/>
    </row>
    <row r="513" spans="1:9">
      <c r="A513" s="82"/>
      <c r="C513" s="83"/>
      <c r="E513" s="83"/>
      <c r="F513" s="83"/>
      <c r="G513" s="83"/>
      <c r="I513" s="62"/>
    </row>
    <row r="514" spans="1:9">
      <c r="A514" s="82"/>
      <c r="C514" s="83"/>
      <c r="E514" s="83"/>
      <c r="F514" s="83"/>
      <c r="G514" s="83"/>
      <c r="I514" s="62"/>
    </row>
    <row r="515" spans="1:9">
      <c r="A515" s="82"/>
      <c r="C515" s="83"/>
      <c r="E515" s="83"/>
      <c r="F515" s="83"/>
      <c r="G515" s="83"/>
      <c r="I515" s="62"/>
    </row>
    <row r="516" spans="1:9">
      <c r="A516" s="82"/>
      <c r="C516" s="83"/>
      <c r="E516" s="83"/>
      <c r="F516" s="83"/>
      <c r="G516" s="83"/>
      <c r="I516" s="62"/>
    </row>
    <row r="517" spans="1:9">
      <c r="A517" s="82"/>
      <c r="C517" s="83"/>
      <c r="E517" s="83"/>
      <c r="F517" s="83"/>
      <c r="G517" s="83"/>
      <c r="I517" s="62"/>
    </row>
    <row r="518" spans="1:9">
      <c r="A518" s="82"/>
      <c r="C518" s="83"/>
      <c r="E518" s="83"/>
      <c r="F518" s="83"/>
      <c r="G518" s="83"/>
      <c r="I518" s="62"/>
    </row>
    <row r="519" spans="1:9">
      <c r="A519" s="82"/>
      <c r="C519" s="83"/>
      <c r="E519" s="83"/>
      <c r="F519" s="83"/>
      <c r="G519" s="83"/>
      <c r="I519" s="62"/>
    </row>
    <row r="520" spans="1:9">
      <c r="A520" s="82"/>
      <c r="C520" s="83"/>
      <c r="E520" s="83"/>
      <c r="F520" s="83"/>
      <c r="G520" s="83"/>
      <c r="I520" s="62"/>
    </row>
    <row r="521" spans="1:9">
      <c r="A521" s="82"/>
      <c r="C521" s="83"/>
      <c r="E521" s="83"/>
      <c r="F521" s="83"/>
      <c r="G521" s="83"/>
      <c r="I521" s="62"/>
    </row>
    <row r="522" spans="1:9">
      <c r="A522" s="82"/>
      <c r="C522" s="83"/>
      <c r="E522" s="83"/>
      <c r="F522" s="83"/>
      <c r="G522" s="83"/>
      <c r="I522" s="62"/>
    </row>
    <row r="523" spans="1:9">
      <c r="A523" s="82"/>
      <c r="C523" s="83"/>
      <c r="E523" s="83"/>
      <c r="G523" s="83"/>
      <c r="I523" s="62"/>
    </row>
    <row r="524" spans="1:9">
      <c r="A524" s="82"/>
      <c r="C524" s="83"/>
      <c r="E524" s="83"/>
      <c r="G524" s="83"/>
      <c r="I524" s="62"/>
    </row>
    <row r="525" spans="1:9">
      <c r="A525" s="82"/>
      <c r="C525" s="83"/>
      <c r="E525" s="83"/>
      <c r="G525" s="83"/>
      <c r="I525" s="62"/>
    </row>
    <row r="526" spans="1:9">
      <c r="A526" s="82"/>
      <c r="C526" s="83"/>
      <c r="E526" s="83"/>
      <c r="G526" s="83"/>
      <c r="I526" s="62"/>
    </row>
    <row r="527" spans="1:9">
      <c r="A527" s="82"/>
      <c r="C527" s="83"/>
      <c r="E527" s="83"/>
      <c r="G527" s="83"/>
      <c r="I527" s="62"/>
    </row>
    <row r="528" spans="1:9">
      <c r="A528" s="82"/>
      <c r="C528" s="83"/>
      <c r="E528" s="83"/>
      <c r="G528" s="83"/>
      <c r="I528" s="62"/>
    </row>
    <row r="529" spans="1:9">
      <c r="A529" s="82"/>
      <c r="C529" s="83"/>
      <c r="E529" s="83"/>
      <c r="G529" s="83"/>
      <c r="I529" s="62"/>
    </row>
    <row r="530" spans="1:9">
      <c r="A530" s="82"/>
      <c r="C530" s="83"/>
      <c r="E530" s="83"/>
      <c r="G530" s="83"/>
      <c r="I530" s="62"/>
    </row>
    <row r="531" spans="1:9">
      <c r="A531" s="82"/>
      <c r="C531" s="83"/>
      <c r="E531" s="83"/>
      <c r="G531" s="83"/>
      <c r="I531" s="62"/>
    </row>
    <row r="532" spans="1:9">
      <c r="A532" s="82"/>
      <c r="C532" s="83"/>
      <c r="E532" s="83"/>
      <c r="G532" s="83"/>
      <c r="I532" s="62"/>
    </row>
    <row r="533" spans="1:9">
      <c r="A533" s="82"/>
      <c r="C533" s="83"/>
      <c r="E533" s="83"/>
      <c r="G533" s="83"/>
      <c r="I533" s="62"/>
    </row>
    <row r="534" spans="1:9">
      <c r="A534" s="82"/>
      <c r="C534" s="83"/>
      <c r="E534" s="83"/>
      <c r="G534" s="83"/>
      <c r="I534" s="62"/>
    </row>
    <row r="535" spans="1:9">
      <c r="A535" s="82"/>
      <c r="C535" s="83"/>
      <c r="E535" s="83"/>
      <c r="G535" s="83"/>
      <c r="I535" s="62"/>
    </row>
    <row r="536" spans="1:9">
      <c r="A536" s="82"/>
      <c r="C536" s="83"/>
      <c r="E536" s="83"/>
      <c r="G536" s="83"/>
      <c r="I536" s="62"/>
    </row>
    <row r="537" spans="1:9">
      <c r="A537" s="82"/>
      <c r="C537" s="83"/>
      <c r="E537" s="83"/>
      <c r="G537" s="83"/>
      <c r="I537" s="62"/>
    </row>
    <row r="538" spans="1:9">
      <c r="A538" s="82"/>
      <c r="C538" s="83"/>
      <c r="E538" s="83"/>
      <c r="G538" s="83"/>
      <c r="I538" s="62"/>
    </row>
    <row r="539" spans="1:9">
      <c r="A539" s="82"/>
      <c r="C539" s="83"/>
      <c r="E539" s="83"/>
      <c r="G539" s="83"/>
      <c r="I539" s="62"/>
    </row>
    <row r="540" spans="1:9">
      <c r="A540" s="82"/>
      <c r="C540" s="83"/>
      <c r="E540" s="83"/>
      <c r="G540" s="83"/>
      <c r="I540" s="62"/>
    </row>
    <row r="541" spans="1:9">
      <c r="A541" s="82"/>
      <c r="C541" s="83"/>
      <c r="E541" s="83"/>
      <c r="G541" s="83"/>
      <c r="I541" s="62"/>
    </row>
    <row r="542" spans="1:9">
      <c r="A542" s="82"/>
      <c r="C542" s="83"/>
      <c r="E542" s="83"/>
      <c r="G542" s="83"/>
      <c r="I542" s="62"/>
    </row>
    <row r="543" spans="1:9">
      <c r="A543" s="82"/>
      <c r="C543" s="83"/>
      <c r="E543" s="83"/>
      <c r="G543" s="83"/>
      <c r="I543" s="62"/>
    </row>
    <row r="544" spans="1:9">
      <c r="A544" s="82"/>
      <c r="C544" s="83"/>
      <c r="E544" s="83"/>
      <c r="G544" s="83"/>
      <c r="I544" s="62"/>
    </row>
    <row r="545" spans="1:9">
      <c r="A545" s="82"/>
      <c r="C545" s="83"/>
      <c r="E545" s="83"/>
      <c r="G545" s="83"/>
      <c r="I545" s="62"/>
    </row>
    <row r="546" spans="1:9">
      <c r="A546" s="82"/>
      <c r="C546" s="83"/>
      <c r="E546" s="83"/>
      <c r="G546" s="83"/>
      <c r="I546" s="62"/>
    </row>
    <row r="547" spans="1:9">
      <c r="A547" s="82"/>
      <c r="C547" s="83"/>
      <c r="E547" s="83"/>
      <c r="G547" s="83"/>
      <c r="I547" s="62"/>
    </row>
    <row r="548" spans="1:9">
      <c r="A548" s="82"/>
      <c r="C548" s="83"/>
      <c r="E548" s="83"/>
      <c r="G548" s="83"/>
      <c r="I548" s="62"/>
    </row>
    <row r="549" spans="1:9">
      <c r="A549" s="82"/>
      <c r="C549" s="83"/>
      <c r="E549" s="83"/>
      <c r="G549" s="83"/>
      <c r="I549" s="62"/>
    </row>
    <row r="550" spans="1:9">
      <c r="A550" s="82"/>
      <c r="C550" s="83"/>
      <c r="E550" s="83"/>
      <c r="G550" s="83"/>
      <c r="I550" s="62"/>
    </row>
    <row r="551" spans="1:9">
      <c r="A551" s="82"/>
      <c r="C551" s="83"/>
      <c r="E551" s="83"/>
      <c r="G551" s="83"/>
      <c r="I551" s="62"/>
    </row>
    <row r="552" spans="1:9">
      <c r="A552" s="82"/>
      <c r="C552" s="83"/>
      <c r="E552" s="83"/>
      <c r="G552" s="83"/>
      <c r="I552" s="62"/>
    </row>
    <row r="553" spans="1:9">
      <c r="A553" s="82"/>
      <c r="C553" s="83"/>
      <c r="E553" s="83"/>
      <c r="G553" s="83"/>
      <c r="I553" s="62"/>
    </row>
    <row r="554" spans="1:9">
      <c r="A554" s="82"/>
      <c r="C554" s="83"/>
      <c r="E554" s="83"/>
      <c r="G554" s="83"/>
      <c r="I554" s="62"/>
    </row>
    <row r="555" spans="1:9">
      <c r="A555" s="82"/>
      <c r="C555" s="83"/>
      <c r="E555" s="83"/>
      <c r="G555" s="83"/>
      <c r="I555" s="62"/>
    </row>
    <row r="556" spans="1:9">
      <c r="A556" s="82"/>
      <c r="C556" s="83"/>
      <c r="E556" s="83"/>
      <c r="G556" s="83"/>
      <c r="I556" s="62"/>
    </row>
    <row r="557" spans="1:9">
      <c r="A557" s="82"/>
      <c r="C557" s="83"/>
      <c r="E557" s="83"/>
      <c r="G557" s="83"/>
      <c r="I557" s="62"/>
    </row>
    <row r="558" spans="1:9">
      <c r="A558" s="82"/>
      <c r="C558" s="83"/>
      <c r="E558" s="83"/>
      <c r="G558" s="83"/>
      <c r="I558" s="62"/>
    </row>
    <row r="559" spans="1:9">
      <c r="A559" s="82"/>
      <c r="C559" s="83"/>
      <c r="E559" s="83"/>
      <c r="G559" s="83"/>
      <c r="I559" s="62"/>
    </row>
    <row r="560" spans="1:9">
      <c r="A560" s="82"/>
      <c r="C560" s="83"/>
      <c r="E560" s="83"/>
      <c r="G560" s="83"/>
      <c r="I560" s="62"/>
    </row>
    <row r="561" spans="1:9">
      <c r="A561" s="82"/>
      <c r="C561" s="83"/>
      <c r="E561" s="83"/>
      <c r="G561" s="83"/>
      <c r="I561" s="62"/>
    </row>
    <row r="562" spans="1:9">
      <c r="A562" s="82"/>
      <c r="C562" s="83"/>
      <c r="E562" s="83"/>
      <c r="G562" s="83"/>
      <c r="I562" s="62"/>
    </row>
    <row r="563" spans="1:9">
      <c r="A563" s="82"/>
      <c r="C563" s="83"/>
      <c r="E563" s="83"/>
      <c r="G563" s="83"/>
      <c r="I563" s="62"/>
    </row>
    <row r="564" spans="1:9">
      <c r="A564" s="82"/>
      <c r="C564" s="83"/>
      <c r="E564" s="83"/>
      <c r="G564" s="83"/>
      <c r="I564" s="62"/>
    </row>
    <row r="565" spans="1:9">
      <c r="A565" s="82"/>
      <c r="C565" s="83"/>
      <c r="E565" s="83"/>
      <c r="G565" s="83"/>
      <c r="I565" s="62"/>
    </row>
    <row r="566" spans="1:9">
      <c r="A566" s="82"/>
      <c r="C566" s="83"/>
      <c r="E566" s="83"/>
      <c r="G566" s="83"/>
      <c r="I566" s="62"/>
    </row>
    <row r="567" spans="1:9">
      <c r="A567" s="82"/>
      <c r="C567" s="83"/>
      <c r="E567" s="83"/>
      <c r="G567" s="83"/>
      <c r="I567" s="62"/>
    </row>
    <row r="568" spans="1:9">
      <c r="A568" s="82"/>
      <c r="C568" s="83"/>
      <c r="E568" s="83"/>
      <c r="G568" s="83"/>
      <c r="I568" s="62"/>
    </row>
    <row r="569" spans="1:9">
      <c r="A569" s="82"/>
      <c r="C569" s="83"/>
      <c r="E569" s="83"/>
      <c r="G569" s="83"/>
      <c r="I569" s="62"/>
    </row>
    <row r="570" spans="1:9">
      <c r="A570" s="82"/>
      <c r="C570" s="83"/>
      <c r="E570" s="83"/>
      <c r="G570" s="83"/>
      <c r="I570" s="62"/>
    </row>
    <row r="571" spans="1:9">
      <c r="A571" s="82"/>
      <c r="C571" s="83"/>
      <c r="E571" s="83"/>
      <c r="G571" s="83"/>
      <c r="I571" s="62"/>
    </row>
    <row r="572" spans="1:9">
      <c r="A572" s="82"/>
      <c r="C572" s="83"/>
      <c r="E572" s="83"/>
      <c r="G572" s="83"/>
      <c r="I572" s="62"/>
    </row>
    <row r="573" spans="1:9">
      <c r="A573" s="82"/>
      <c r="C573" s="83"/>
      <c r="E573" s="83"/>
      <c r="G573" s="83"/>
      <c r="I573" s="62"/>
    </row>
    <row r="574" spans="1:9">
      <c r="A574" s="82"/>
      <c r="C574" s="83"/>
      <c r="E574" s="83"/>
      <c r="G574" s="83"/>
      <c r="I574" s="62"/>
    </row>
    <row r="575" spans="1:9">
      <c r="A575" s="82"/>
      <c r="C575" s="83"/>
      <c r="E575" s="83"/>
      <c r="G575" s="83"/>
      <c r="I575" s="62"/>
    </row>
    <row r="576" spans="1:9">
      <c r="A576" s="82"/>
      <c r="C576" s="83"/>
      <c r="E576" s="83"/>
      <c r="G576" s="83"/>
      <c r="I576" s="62"/>
    </row>
    <row r="577" spans="1:9">
      <c r="A577" s="82"/>
      <c r="C577" s="83"/>
      <c r="E577" s="83"/>
      <c r="G577" s="83"/>
      <c r="I577" s="62"/>
    </row>
    <row r="578" spans="1:9">
      <c r="A578" s="82"/>
      <c r="C578" s="83"/>
      <c r="E578" s="83"/>
      <c r="G578" s="83"/>
      <c r="I578" s="62"/>
    </row>
    <row r="579" spans="1:9">
      <c r="A579" s="82"/>
      <c r="C579" s="83"/>
      <c r="E579" s="83"/>
      <c r="G579" s="83"/>
      <c r="I579" s="62"/>
    </row>
    <row r="580" spans="1:9">
      <c r="A580" s="82"/>
      <c r="C580" s="83"/>
      <c r="E580" s="83"/>
      <c r="G580" s="83"/>
      <c r="I580" s="62"/>
    </row>
    <row r="581" spans="1:9">
      <c r="A581" s="82"/>
      <c r="C581" s="83"/>
      <c r="E581" s="83"/>
      <c r="G581" s="83"/>
      <c r="I581" s="62"/>
    </row>
    <row r="582" spans="1:9">
      <c r="A582" s="82"/>
      <c r="C582" s="83"/>
      <c r="E582" s="83"/>
      <c r="G582" s="83"/>
      <c r="I582" s="62"/>
    </row>
    <row r="583" spans="1:9">
      <c r="A583" s="82"/>
      <c r="C583" s="83"/>
      <c r="E583" s="83"/>
      <c r="G583" s="83"/>
      <c r="I583" s="62"/>
    </row>
    <row r="584" spans="1:9">
      <c r="A584" s="82"/>
      <c r="C584" s="83"/>
      <c r="E584" s="83"/>
      <c r="G584" s="83"/>
      <c r="I584" s="62"/>
    </row>
    <row r="585" spans="1:9">
      <c r="A585" s="82"/>
      <c r="C585" s="83"/>
      <c r="E585" s="83"/>
      <c r="G585" s="83"/>
      <c r="I585" s="62"/>
    </row>
    <row r="586" spans="1:9">
      <c r="A586" s="82"/>
      <c r="C586" s="83"/>
      <c r="E586" s="83"/>
      <c r="G586" s="83"/>
      <c r="I586" s="62"/>
    </row>
    <row r="587" spans="1:9">
      <c r="A587" s="82"/>
      <c r="C587" s="83"/>
      <c r="E587" s="83"/>
      <c r="G587" s="83"/>
      <c r="I587" s="62"/>
    </row>
    <row r="588" spans="1:9">
      <c r="A588" s="82"/>
      <c r="C588" s="83"/>
      <c r="E588" s="83"/>
      <c r="G588" s="83"/>
      <c r="I588" s="62"/>
    </row>
    <row r="589" spans="1:9">
      <c r="A589" s="82"/>
      <c r="C589" s="83"/>
      <c r="E589" s="83"/>
      <c r="G589" s="83"/>
      <c r="I589" s="62"/>
    </row>
    <row r="590" spans="1:9">
      <c r="A590" s="82"/>
      <c r="C590" s="83"/>
      <c r="E590" s="83"/>
      <c r="G590" s="83"/>
      <c r="I590" s="62"/>
    </row>
    <row r="591" spans="1:9">
      <c r="A591" s="82"/>
      <c r="C591" s="83"/>
      <c r="G591" s="83"/>
      <c r="I591" s="62"/>
    </row>
    <row r="592" spans="1:9">
      <c r="A592" s="82"/>
      <c r="C592" s="83"/>
      <c r="H592" s="83"/>
    </row>
    <row r="593" spans="1:8">
      <c r="A593" s="82"/>
      <c r="H593" s="83"/>
    </row>
    <row r="594" spans="1:8">
      <c r="A594" s="82"/>
      <c r="H594" s="83"/>
    </row>
  </sheetData>
  <sheetProtection selectLockedCells="1"/>
  <mergeCells count="3">
    <mergeCell ref="F3:G3"/>
    <mergeCell ref="B5:D5"/>
    <mergeCell ref="G5:I5"/>
  </mergeCells>
  <conditionalFormatting sqref="E244:H507 C28:C592 A28:A594 B28:B507 D28:D507">
    <cfRule type="expression" dxfId="5" priority="4" stopIfTrue="1">
      <formula>IF(ROW(A28)&gt;Dernière_Ligne,TRUE, FALSE)</formula>
    </cfRule>
    <cfRule type="expression" dxfId="4" priority="5" stopIfTrue="1">
      <formula>IF(ROW(A28)=Dernière_Ligne,TRUE, FALSE)</formula>
    </cfRule>
    <cfRule type="expression" dxfId="3" priority="6" stopIfTrue="1">
      <formula>IF(ROW(A28)&lt;Dernière_Ligne,TRUE, FALSE)</formula>
    </cfRule>
  </conditionalFormatting>
  <conditionalFormatting sqref="E30:E590 F30:F522 E28:F29 G28:H507 H592:H594 G508:G591">
    <cfRule type="expression" dxfId="2" priority="1" stopIfTrue="1">
      <formula>IF(ROW(E28)&gt;Dernière_Ligne,TRUE, FALSE)</formula>
    </cfRule>
    <cfRule type="expression" dxfId="1" priority="2" stopIfTrue="1">
      <formula>IF(ROW(E28)=Dernière_Ligne,TRUE, FALSE)</formula>
    </cfRule>
    <cfRule type="expression" dxfId="0" priority="3" stopIfTrue="1">
      <formula>IF(ROW(E28)&lt;=Dernière_Ligne,TRUE, FALSE)</formula>
    </cfRule>
  </conditionalFormatting>
  <dataValidations count="2">
    <dataValidation type="date" operator="greaterThanOrEqual" allowBlank="1" showInputMessage="1" showErrorMessage="1" errorTitle="Date" error="Entrez une date valide supérieure ou égale à : 1er janvier 1900." sqref="D10">
      <formula1>1</formula1>
    </dataValidation>
    <dataValidation type="whole" allowBlank="1" showInputMessage="1" showErrorMessage="1" errorTitle="Années" error="Entrez un nombre entier d'années compris entre 1 et 40." sqref="D8">
      <formula1>1</formula1>
      <formula2>40</formula2>
    </dataValidation>
  </dataValidations>
  <pageMargins left="0.5" right="0.5" top="0.5" bottom="0.5" header="0.5" footer="0.5"/>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dimension ref="B5:J16"/>
  <sheetViews>
    <sheetView workbookViewId="0">
      <selection activeCell="G19" sqref="G19"/>
    </sheetView>
  </sheetViews>
  <sheetFormatPr baseColWidth="10" defaultRowHeight="15"/>
  <cols>
    <col min="2" max="2" width="29.7109375" bestFit="1" customWidth="1"/>
    <col min="8" max="8" width="7.85546875" customWidth="1"/>
    <col min="9" max="9" width="4" customWidth="1"/>
    <col min="10" max="10" width="18.5703125" customWidth="1"/>
  </cols>
  <sheetData>
    <row r="5" spans="2:10" ht="15.75" thickBot="1">
      <c r="B5" s="37"/>
      <c r="C5" s="117"/>
      <c r="D5" s="38"/>
      <c r="E5" s="117"/>
      <c r="F5" s="117"/>
      <c r="G5" s="117"/>
      <c r="H5" s="117"/>
      <c r="I5" s="118"/>
    </row>
    <row r="6" spans="2:10" ht="15.75" thickBot="1">
      <c r="B6" s="716" t="s">
        <v>320</v>
      </c>
      <c r="C6" s="717"/>
      <c r="D6" s="717"/>
      <c r="E6" s="717"/>
      <c r="F6" s="717"/>
      <c r="G6" s="718"/>
      <c r="H6" s="38"/>
      <c r="I6" s="39"/>
    </row>
    <row r="7" spans="2:10" ht="15.75" thickBot="1">
      <c r="B7" s="579" t="s">
        <v>121</v>
      </c>
      <c r="C7" s="580" t="s">
        <v>122</v>
      </c>
      <c r="D7" s="580" t="s">
        <v>123</v>
      </c>
      <c r="E7" s="580" t="s">
        <v>124</v>
      </c>
      <c r="F7" s="580" t="s">
        <v>125</v>
      </c>
      <c r="G7" s="581" t="s">
        <v>126</v>
      </c>
      <c r="H7" s="41"/>
      <c r="I7" s="41"/>
    </row>
    <row r="8" spans="2:10">
      <c r="B8" s="152" t="s">
        <v>134</v>
      </c>
      <c r="C8" s="582">
        <f>+'Remb CMLT1'!I7</f>
        <v>2865.9096531102005</v>
      </c>
      <c r="D8" s="582">
        <f>'Remb CMLT1'!I8</f>
        <v>2306.0993589088484</v>
      </c>
      <c r="E8" s="582">
        <f>'Remb CMLT1'!I9</f>
        <v>1717.8294497046045</v>
      </c>
      <c r="F8" s="582">
        <f>'Remb CMLT1'!I10</f>
        <v>1099.6530966440059</v>
      </c>
      <c r="G8" s="180">
        <f>'Remb CMLT1'!I11</f>
        <v>450.04991704193708</v>
      </c>
      <c r="H8" s="42"/>
      <c r="I8" s="38"/>
    </row>
    <row r="9" spans="2:10">
      <c r="B9" s="122" t="s">
        <v>135</v>
      </c>
      <c r="C9" s="127">
        <f>+'Remb CMLT2'!I7</f>
        <v>0</v>
      </c>
      <c r="D9" s="127">
        <f>+'Remb CMLT2'!I8</f>
        <v>0</v>
      </c>
      <c r="E9" s="127">
        <f>+'Remb CMLT2'!I9</f>
        <v>0</v>
      </c>
      <c r="F9" s="127">
        <f>+'Remb CMLT2'!I10</f>
        <v>0</v>
      </c>
      <c r="G9" s="127">
        <f>+'Remb CMLT2'!I11</f>
        <v>0</v>
      </c>
      <c r="H9" s="42"/>
      <c r="I9" s="38"/>
    </row>
    <row r="10" spans="2:10">
      <c r="B10" s="122" t="s">
        <v>136</v>
      </c>
      <c r="C10" s="127">
        <f>+'Remb CMLT3'!I7</f>
        <v>0</v>
      </c>
      <c r="D10" s="127">
        <f>+'Remb CMLT3'!I8</f>
        <v>0</v>
      </c>
      <c r="E10" s="127">
        <f>+'Remb CMLT3'!I9</f>
        <v>0</v>
      </c>
      <c r="F10" s="127">
        <f>+'Remb CMLT3'!I10</f>
        <v>0</v>
      </c>
      <c r="G10" s="127">
        <f>+'Remb CMLT3'!I11</f>
        <v>0</v>
      </c>
      <c r="H10" s="42"/>
      <c r="I10" s="38"/>
    </row>
    <row r="11" spans="2:10">
      <c r="B11" s="122" t="s">
        <v>119</v>
      </c>
      <c r="C11" s="127">
        <f>$I$11*HYPOTHESES!C18</f>
        <v>3796.2</v>
      </c>
      <c r="D11" s="127">
        <f>$I$11*HYPOTHESES!D18</f>
        <v>10032</v>
      </c>
      <c r="E11" s="127">
        <f>$I$11*HYPOTHESES!E18</f>
        <v>17909.399999999998</v>
      </c>
      <c r="F11" s="127">
        <f>$I$11*HYPOTHESES!F18</f>
        <v>28706.625</v>
      </c>
      <c r="G11" s="127">
        <f>$I$11*HYPOTHESES!G18</f>
        <v>40515.599999999999</v>
      </c>
      <c r="H11" s="601" t="s">
        <v>322</v>
      </c>
      <c r="I11" s="603">
        <v>0.03</v>
      </c>
      <c r="J11" s="602" t="s">
        <v>148</v>
      </c>
    </row>
    <row r="12" spans="2:10" ht="15.75" thickBot="1">
      <c r="B12" s="124" t="s">
        <v>128</v>
      </c>
      <c r="C12" s="127">
        <f>$I$12*HYPOTHESES!C18</f>
        <v>3796.2</v>
      </c>
      <c r="D12" s="127">
        <f>$I$12*HYPOTHESES!D18</f>
        <v>10032</v>
      </c>
      <c r="E12" s="127">
        <f>$I$12*HYPOTHESES!E18</f>
        <v>17909.399999999998</v>
      </c>
      <c r="F12" s="127">
        <f>$I$12*HYPOTHESES!F18</f>
        <v>28706.625</v>
      </c>
      <c r="G12" s="127">
        <f>$I$12*HYPOTHESES!G18</f>
        <v>40515.599999999999</v>
      </c>
      <c r="H12" s="601" t="s">
        <v>322</v>
      </c>
      <c r="I12" s="603">
        <v>0.03</v>
      </c>
      <c r="J12" s="602" t="s">
        <v>148</v>
      </c>
    </row>
    <row r="13" spans="2:10" ht="16.5" thickTop="1" thickBot="1">
      <c r="B13" s="121" t="s">
        <v>120</v>
      </c>
      <c r="C13" s="607">
        <f>SUM(C8:C12)</f>
        <v>10458.3096531102</v>
      </c>
      <c r="D13" s="607">
        <f t="shared" ref="D13:G13" si="0">SUM(D8:D12)</f>
        <v>22370.099358908847</v>
      </c>
      <c r="E13" s="607">
        <f t="shared" si="0"/>
        <v>37536.629449704604</v>
      </c>
      <c r="F13" s="607">
        <f t="shared" si="0"/>
        <v>58512.903096644004</v>
      </c>
      <c r="G13" s="607">
        <f t="shared" si="0"/>
        <v>81481.249917041932</v>
      </c>
      <c r="H13" s="120"/>
      <c r="I13" s="38"/>
    </row>
    <row r="14" spans="2:10" ht="16.5" thickTop="1" thickBot="1">
      <c r="B14" s="125" t="s">
        <v>64</v>
      </c>
      <c r="C14" s="128"/>
      <c r="D14" s="128">
        <f>+(D13-C13)/C13</f>
        <v>1.1389784870498834</v>
      </c>
      <c r="E14" s="128">
        <f t="shared" ref="E14:G14" si="1">+(E13-D13)/D13</f>
        <v>0.67798224082342828</v>
      </c>
      <c r="F14" s="128">
        <f t="shared" si="1"/>
        <v>0.55882144866111505</v>
      </c>
      <c r="G14" s="128">
        <f t="shared" si="1"/>
        <v>0.39253473344950601</v>
      </c>
      <c r="H14" s="119"/>
      <c r="I14" s="38"/>
    </row>
    <row r="15" spans="2:10" ht="15.75" thickBot="1">
      <c r="B15" s="604" t="s">
        <v>323</v>
      </c>
      <c r="C15" s="605">
        <f>C13/HYPOTHESES!C18</f>
        <v>8.2648250775329543E-2</v>
      </c>
      <c r="D15" s="605">
        <f>D13/HYPOTHESES!D18</f>
        <v>6.6896230140277652E-2</v>
      </c>
      <c r="E15" s="605">
        <f>E13/HYPOTHESES!E18</f>
        <v>6.2877532663916047E-2</v>
      </c>
      <c r="F15" s="605">
        <f>F13/HYPOTHESES!F18</f>
        <v>6.1149197890707115E-2</v>
      </c>
      <c r="G15" s="606">
        <f>G13/HYPOTHESES!G18</f>
        <v>6.0333241949058092E-2</v>
      </c>
      <c r="H15" s="119"/>
      <c r="I15" s="38"/>
    </row>
    <row r="16" spans="2:10">
      <c r="B16" s="119"/>
      <c r="C16" s="42"/>
      <c r="D16" s="42"/>
      <c r="E16" s="42"/>
      <c r="F16" s="42"/>
      <c r="G16" s="42"/>
      <c r="H16" s="117"/>
      <c r="I16" s="118"/>
    </row>
  </sheetData>
  <mergeCells count="1">
    <mergeCell ref="B6:G6"/>
  </mergeCells>
  <dataValidations disablePrompts="1" count="1">
    <dataValidation type="list" allowBlank="1" showInputMessage="1" showErrorMessage="1" sqref="K2">
      <formula1>$K$3:$K$5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published="0"/>
  <dimension ref="A2:K147"/>
  <sheetViews>
    <sheetView showGridLines="0" topLeftCell="A34" zoomScaleNormal="100" workbookViewId="0">
      <selection activeCell="J45" sqref="J45"/>
    </sheetView>
  </sheetViews>
  <sheetFormatPr baseColWidth="10" defaultColWidth="12.28515625" defaultRowHeight="16.5"/>
  <cols>
    <col min="1" max="1" width="53" style="19" bestFit="1" customWidth="1"/>
    <col min="2" max="2" width="7.28515625" style="19" hidden="1" customWidth="1"/>
    <col min="3" max="3" width="17.85546875" style="19" bestFit="1" customWidth="1"/>
    <col min="4" max="4" width="24.85546875" style="19" bestFit="1" customWidth="1"/>
    <col min="5" max="5" width="9.28515625" style="19" bestFit="1" customWidth="1"/>
    <col min="6" max="6" width="12.5703125" style="19" bestFit="1" customWidth="1"/>
    <col min="7" max="8" width="11.140625" style="19" bestFit="1" customWidth="1"/>
    <col min="9" max="9" width="8.140625" style="19" customWidth="1"/>
    <col min="10" max="10" width="8.85546875" style="19" bestFit="1" customWidth="1"/>
    <col min="11" max="11" width="8.85546875" style="19" customWidth="1"/>
    <col min="12" max="16384" width="12.28515625" style="19"/>
  </cols>
  <sheetData>
    <row r="2" spans="1:9">
      <c r="A2" s="719" t="s">
        <v>50</v>
      </c>
      <c r="B2" s="720"/>
      <c r="C2" s="720"/>
      <c r="D2" s="720"/>
      <c r="E2" s="720"/>
      <c r="F2" s="720"/>
      <c r="G2" s="720"/>
      <c r="H2" s="721"/>
    </row>
    <row r="3" spans="1:9" ht="18.75">
      <c r="A3" s="21"/>
    </row>
    <row r="4" spans="1:9">
      <c r="A4" s="525"/>
      <c r="B4" s="518"/>
      <c r="C4" s="518"/>
      <c r="D4" s="518"/>
      <c r="E4" s="518"/>
      <c r="F4" s="518"/>
      <c r="G4" s="518"/>
      <c r="H4" s="524"/>
      <c r="I4" s="23"/>
    </row>
    <row r="5" spans="1:9">
      <c r="A5" s="526"/>
      <c r="B5" s="527"/>
      <c r="C5" s="527"/>
      <c r="D5" s="527"/>
      <c r="E5" s="527"/>
      <c r="F5" s="527"/>
      <c r="G5" s="527"/>
      <c r="H5" s="519"/>
      <c r="I5" s="26"/>
    </row>
    <row r="6" spans="1:9">
      <c r="A6" s="526"/>
      <c r="B6" s="527"/>
      <c r="C6" s="527"/>
      <c r="D6" s="527"/>
      <c r="E6" s="527"/>
      <c r="F6" s="527"/>
      <c r="G6" s="527"/>
      <c r="H6" s="519"/>
      <c r="I6" s="26"/>
    </row>
    <row r="7" spans="1:9">
      <c r="A7" s="515"/>
      <c r="B7" s="515"/>
      <c r="C7" s="515"/>
      <c r="D7" s="515"/>
      <c r="E7" s="515"/>
      <c r="F7" s="515"/>
      <c r="G7" s="515"/>
      <c r="H7" s="519"/>
      <c r="I7" s="26"/>
    </row>
    <row r="8" spans="1:9">
      <c r="H8" s="26"/>
      <c r="I8" s="26"/>
    </row>
    <row r="9" spans="1:9">
      <c r="C9" s="723" t="str">
        <f>+H31</f>
        <v>Pess</v>
      </c>
      <c r="D9" s="723"/>
      <c r="E9" s="723"/>
      <c r="F9" s="723"/>
      <c r="G9" s="723"/>
      <c r="H9" s="26"/>
      <c r="I9" s="26"/>
    </row>
    <row r="10" spans="1:9" ht="17.25" thickBot="1">
      <c r="H10" s="29"/>
      <c r="I10" s="29"/>
    </row>
    <row r="11" spans="1:9" ht="17.25" thickBot="1">
      <c r="A11" s="31" t="s">
        <v>52</v>
      </c>
      <c r="B11" s="22">
        <f>'[23]Etat de résultat'!C3</f>
        <v>0</v>
      </c>
      <c r="C11" s="22" t="s">
        <v>253</v>
      </c>
      <c r="D11" s="22" t="s">
        <v>254</v>
      </c>
      <c r="E11" s="22" t="s">
        <v>255</v>
      </c>
      <c r="F11" s="22" t="s">
        <v>256</v>
      </c>
      <c r="G11" s="22" t="s">
        <v>257</v>
      </c>
      <c r="H11" s="29"/>
      <c r="I11" s="29"/>
    </row>
    <row r="12" spans="1:9" ht="17.25" thickBot="1">
      <c r="A12" s="25"/>
      <c r="B12" s="32"/>
      <c r="C12" s="32"/>
      <c r="D12" s="32"/>
      <c r="E12" s="32"/>
      <c r="F12" s="32"/>
      <c r="G12" s="32"/>
      <c r="H12" s="29"/>
      <c r="I12" s="29"/>
    </row>
    <row r="13" spans="1:9" ht="17.25" thickBot="1">
      <c r="A13" s="25" t="s">
        <v>445</v>
      </c>
      <c r="B13" s="32"/>
      <c r="C13" s="32">
        <f>+(H33*H38*H43)</f>
        <v>55000</v>
      </c>
      <c r="D13" s="32">
        <f>H34*H39*H44</f>
        <v>150000</v>
      </c>
      <c r="E13" s="32">
        <f>H35*H40*H45</f>
        <v>275000</v>
      </c>
      <c r="F13" s="32">
        <f>H36*H41*H46</f>
        <v>450000</v>
      </c>
      <c r="G13" s="32">
        <f>H37*H42*H47</f>
        <v>640000</v>
      </c>
      <c r="H13" s="29"/>
      <c r="I13" s="29"/>
    </row>
    <row r="14" spans="1:9" ht="17.25" thickBot="1">
      <c r="A14" s="25" t="s">
        <v>446</v>
      </c>
      <c r="B14" s="32"/>
      <c r="C14" s="32">
        <f>H49*H54</f>
        <v>10000</v>
      </c>
      <c r="D14" s="32">
        <f>H50*H55</f>
        <v>20250</v>
      </c>
      <c r="E14" s="32">
        <f>H51*H56</f>
        <v>27500</v>
      </c>
      <c r="F14" s="32">
        <f>H52*H57</f>
        <v>35750</v>
      </c>
      <c r="G14" s="32">
        <f>H53*H58</f>
        <v>48000</v>
      </c>
      <c r="I14" s="28"/>
    </row>
    <row r="15" spans="1:9" ht="17.25" thickBot="1">
      <c r="A15" s="25" t="s">
        <v>447</v>
      </c>
      <c r="C15" s="32">
        <f>H60*H65</f>
        <v>1600</v>
      </c>
      <c r="D15" s="32">
        <f>H61*H66</f>
        <v>5750</v>
      </c>
      <c r="E15" s="32">
        <f>H62*H67</f>
        <v>11700</v>
      </c>
      <c r="F15" s="32">
        <f>H63*H68</f>
        <v>17875</v>
      </c>
      <c r="G15" s="32">
        <f>H64*H69</f>
        <v>22800</v>
      </c>
      <c r="I15" s="28"/>
    </row>
    <row r="16" spans="1:9" ht="17.25" thickBot="1">
      <c r="A16" s="33" t="s">
        <v>53</v>
      </c>
      <c r="B16" s="34"/>
      <c r="C16" s="34">
        <f>SUM(C12:C15)</f>
        <v>66600</v>
      </c>
      <c r="D16" s="34">
        <f t="shared" ref="D16:G16" si="0">SUM(D12:D15)</f>
        <v>176000</v>
      </c>
      <c r="E16" s="34">
        <f t="shared" si="0"/>
        <v>314200</v>
      </c>
      <c r="F16" s="34">
        <f t="shared" si="0"/>
        <v>503625</v>
      </c>
      <c r="G16" s="34">
        <f t="shared" si="0"/>
        <v>710800</v>
      </c>
      <c r="H16" s="505"/>
      <c r="I16" s="190"/>
    </row>
    <row r="17" spans="1:11" ht="17.25" thickBot="1">
      <c r="A17" s="19" t="s">
        <v>55</v>
      </c>
      <c r="C17" s="600">
        <v>1.9</v>
      </c>
      <c r="D17" s="600">
        <v>1.9</v>
      </c>
      <c r="E17" s="600">
        <v>1.9</v>
      </c>
      <c r="F17" s="600">
        <v>1.9</v>
      </c>
      <c r="G17" s="600">
        <v>1.9</v>
      </c>
      <c r="H17" s="187" t="s">
        <v>25</v>
      </c>
      <c r="I17" s="189"/>
    </row>
    <row r="18" spans="1:11" ht="17.25" thickBot="1">
      <c r="A18" s="33" t="s">
        <v>54</v>
      </c>
      <c r="B18" s="34"/>
      <c r="C18" s="34">
        <f>C16*C17</f>
        <v>126540</v>
      </c>
      <c r="D18" s="34">
        <f t="shared" ref="D18:G18" si="1">D16*D17</f>
        <v>334400</v>
      </c>
      <c r="E18" s="34">
        <f t="shared" si="1"/>
        <v>596980</v>
      </c>
      <c r="F18" s="34">
        <f t="shared" si="1"/>
        <v>956887.5</v>
      </c>
      <c r="G18" s="34">
        <f t="shared" si="1"/>
        <v>1350520</v>
      </c>
      <c r="H18" s="188">
        <f>SUM(C18:G18)</f>
        <v>3365327.5</v>
      </c>
    </row>
    <row r="19" spans="1:11">
      <c r="E19" s="505"/>
      <c r="F19" s="505"/>
      <c r="G19" s="505"/>
      <c r="H19" s="505"/>
      <c r="I19" s="505"/>
    </row>
    <row r="22" spans="1:11">
      <c r="A22" s="515"/>
      <c r="B22" s="515"/>
      <c r="C22" s="517"/>
      <c r="D22" s="515"/>
      <c r="E22" s="515"/>
      <c r="F22" s="515"/>
      <c r="G22" s="515"/>
      <c r="H22" s="515"/>
      <c r="I22" s="515"/>
      <c r="J22" s="515"/>
      <c r="K22" s="515"/>
    </row>
    <row r="23" spans="1:11">
      <c r="A23" s="515"/>
      <c r="B23" s="515"/>
      <c r="C23" s="517"/>
      <c r="D23" s="515"/>
      <c r="E23" s="515"/>
      <c r="F23" s="515"/>
      <c r="G23" s="515"/>
      <c r="H23" s="515"/>
      <c r="I23" s="515"/>
      <c r="J23" s="515"/>
      <c r="K23" s="515"/>
    </row>
    <row r="24" spans="1:11">
      <c r="A24" s="515"/>
      <c r="B24" s="515"/>
      <c r="C24" s="517"/>
      <c r="D24" s="515"/>
      <c r="E24" s="515"/>
      <c r="F24" s="515"/>
      <c r="G24" s="515"/>
      <c r="H24" s="515"/>
      <c r="I24" s="515"/>
      <c r="J24" s="515"/>
      <c r="K24" s="515"/>
    </row>
    <row r="25" spans="1:11">
      <c r="A25" s="515"/>
      <c r="B25" s="515"/>
      <c r="C25" s="517"/>
      <c r="D25" s="515"/>
      <c r="E25" s="515"/>
      <c r="F25" s="515"/>
      <c r="G25" s="515"/>
      <c r="H25" s="515"/>
      <c r="I25" s="515"/>
      <c r="J25" s="515"/>
      <c r="K25" s="515"/>
    </row>
    <row r="26" spans="1:11">
      <c r="A26" s="515"/>
      <c r="B26" s="515"/>
      <c r="C26" s="515"/>
      <c r="D26" s="515"/>
      <c r="E26" s="518"/>
      <c r="F26" s="518"/>
      <c r="G26" s="518"/>
      <c r="H26" s="518"/>
      <c r="I26" s="518"/>
      <c r="J26" s="515"/>
      <c r="K26" s="515"/>
    </row>
    <row r="27" spans="1:11">
      <c r="A27" s="722"/>
      <c r="B27" s="722"/>
      <c r="C27" s="722"/>
      <c r="D27" s="722"/>
      <c r="E27" s="516"/>
      <c r="F27" s="516"/>
      <c r="G27" s="516"/>
      <c r="H27" s="516"/>
      <c r="I27" s="516"/>
      <c r="J27" s="515"/>
      <c r="K27" s="515"/>
    </row>
    <row r="28" spans="1:11">
      <c r="A28" s="515"/>
      <c r="B28" s="515"/>
      <c r="C28" s="515"/>
      <c r="D28" s="515"/>
      <c r="E28" s="515"/>
      <c r="F28" s="515"/>
      <c r="G28" s="515"/>
      <c r="H28" s="515"/>
      <c r="I28" s="515"/>
      <c r="J28" s="515"/>
      <c r="K28" s="515"/>
    </row>
    <row r="29" spans="1:11">
      <c r="A29" s="583" t="s">
        <v>321</v>
      </c>
    </row>
    <row r="30" spans="1:11" ht="18" customHeight="1" thickBot="1"/>
    <row r="31" spans="1:11" ht="18" customHeight="1" thickBot="1">
      <c r="C31" s="24" t="s">
        <v>302</v>
      </c>
      <c r="D31" s="24" t="s">
        <v>303</v>
      </c>
      <c r="E31" s="24" t="s">
        <v>304</v>
      </c>
      <c r="F31" s="24" t="s">
        <v>51</v>
      </c>
      <c r="H31" s="626" t="s">
        <v>302</v>
      </c>
      <c r="J31" s="20" t="s">
        <v>302</v>
      </c>
    </row>
    <row r="32" spans="1:11" ht="18" customHeight="1" thickBot="1">
      <c r="A32" s="669" t="s">
        <v>407</v>
      </c>
      <c r="B32" s="507"/>
      <c r="C32" s="584"/>
      <c r="D32" s="585"/>
      <c r="E32" s="585"/>
      <c r="F32" s="681"/>
      <c r="H32" s="520"/>
      <c r="J32" s="20" t="s">
        <v>303</v>
      </c>
    </row>
    <row r="33" spans="1:11" ht="18" customHeight="1">
      <c r="A33" s="670" t="s">
        <v>408</v>
      </c>
      <c r="B33" s="28">
        <v>550</v>
      </c>
      <c r="C33" s="584">
        <v>550</v>
      </c>
      <c r="D33" s="585">
        <v>600</v>
      </c>
      <c r="E33" s="585">
        <v>700</v>
      </c>
      <c r="F33" s="682">
        <f t="shared" ref="F33:F69" si="2">+((D33*4)+C33+E33)/6</f>
        <v>608.33333333333337</v>
      </c>
      <c r="H33" s="521">
        <f t="shared" ref="H33:H96" si="3">IF(H$31=C$31,C33,IF(H$31=D$31,D33,IF(H$31=E$31,E33,IF(H$31=F$31,F33,"Error"))))</f>
        <v>550</v>
      </c>
      <c r="J33" s="20" t="s">
        <v>304</v>
      </c>
    </row>
    <row r="34" spans="1:11" ht="17.25" customHeight="1">
      <c r="A34" s="671" t="s">
        <v>409</v>
      </c>
      <c r="B34" s="28">
        <v>1200</v>
      </c>
      <c r="C34" s="586">
        <v>1200</v>
      </c>
      <c r="D34" s="587">
        <v>1500</v>
      </c>
      <c r="E34" s="587">
        <v>1850</v>
      </c>
      <c r="F34" s="683">
        <f t="shared" si="2"/>
        <v>1508.3333333333333</v>
      </c>
      <c r="H34" s="521">
        <f t="shared" si="3"/>
        <v>1200</v>
      </c>
      <c r="J34" s="20" t="s">
        <v>51</v>
      </c>
    </row>
    <row r="35" spans="1:11">
      <c r="A35" s="671" t="s">
        <v>410</v>
      </c>
      <c r="B35" s="28">
        <v>2000</v>
      </c>
      <c r="C35" s="586">
        <v>2000</v>
      </c>
      <c r="D35" s="587">
        <v>2300</v>
      </c>
      <c r="E35" s="587">
        <v>2500</v>
      </c>
      <c r="F35" s="683">
        <f t="shared" si="2"/>
        <v>2283.3333333333335</v>
      </c>
      <c r="H35" s="521">
        <f t="shared" si="3"/>
        <v>2000</v>
      </c>
    </row>
    <row r="36" spans="1:11" s="35" customFormat="1">
      <c r="A36" s="671" t="s">
        <v>411</v>
      </c>
      <c r="B36" s="28">
        <v>3000</v>
      </c>
      <c r="C36" s="586">
        <v>3000</v>
      </c>
      <c r="D36" s="587">
        <v>3250</v>
      </c>
      <c r="E36" s="587">
        <v>3600</v>
      </c>
      <c r="F36" s="683">
        <f t="shared" si="2"/>
        <v>3266.6666666666665</v>
      </c>
      <c r="G36" s="19"/>
      <c r="H36" s="521">
        <f t="shared" si="3"/>
        <v>3000</v>
      </c>
    </row>
    <row r="37" spans="1:11" s="35" customFormat="1" ht="15" customHeight="1" thickBot="1">
      <c r="A37" s="678" t="s">
        <v>412</v>
      </c>
      <c r="B37" s="28">
        <v>4000</v>
      </c>
      <c r="C37" s="656">
        <v>4000</v>
      </c>
      <c r="D37" s="657">
        <v>4300</v>
      </c>
      <c r="E37" s="657">
        <v>5000</v>
      </c>
      <c r="F37" s="684">
        <f t="shared" si="2"/>
        <v>4366.666666666667</v>
      </c>
      <c r="G37" s="19"/>
      <c r="H37" s="521">
        <f t="shared" si="3"/>
        <v>4000</v>
      </c>
      <c r="I37" s="36"/>
      <c r="J37" s="36"/>
      <c r="K37" s="36"/>
    </row>
    <row r="38" spans="1:11" s="35" customFormat="1">
      <c r="A38" s="672" t="s">
        <v>413</v>
      </c>
      <c r="B38" s="28">
        <v>200</v>
      </c>
      <c r="C38" s="658">
        <v>200</v>
      </c>
      <c r="D38" s="659">
        <v>250</v>
      </c>
      <c r="E38" s="659">
        <v>300</v>
      </c>
      <c r="F38" s="681">
        <f t="shared" si="2"/>
        <v>250</v>
      </c>
      <c r="G38" s="19"/>
      <c r="H38" s="521">
        <f t="shared" si="3"/>
        <v>200</v>
      </c>
      <c r="I38" s="19"/>
      <c r="J38" s="19"/>
      <c r="K38" s="19"/>
    </row>
    <row r="39" spans="1:11" s="35" customFormat="1" ht="16.5" customHeight="1">
      <c r="A39" s="672" t="s">
        <v>414</v>
      </c>
      <c r="B39" s="28">
        <v>250</v>
      </c>
      <c r="C39" s="660">
        <v>250</v>
      </c>
      <c r="D39" s="661">
        <v>300</v>
      </c>
      <c r="E39" s="661">
        <v>350</v>
      </c>
      <c r="F39" s="685">
        <f t="shared" si="2"/>
        <v>300</v>
      </c>
      <c r="G39" s="19"/>
      <c r="H39" s="521">
        <f t="shared" si="3"/>
        <v>250</v>
      </c>
      <c r="I39" s="19"/>
      <c r="J39" s="19"/>
      <c r="K39" s="19"/>
    </row>
    <row r="40" spans="1:11" s="35" customFormat="1">
      <c r="A40" s="672" t="s">
        <v>415</v>
      </c>
      <c r="B40" s="28">
        <v>275</v>
      </c>
      <c r="C40" s="660">
        <v>275</v>
      </c>
      <c r="D40" s="661">
        <v>325</v>
      </c>
      <c r="E40" s="661">
        <v>375</v>
      </c>
      <c r="F40" s="685">
        <f t="shared" si="2"/>
        <v>325</v>
      </c>
      <c r="G40" s="19"/>
      <c r="H40" s="521">
        <f t="shared" si="3"/>
        <v>275</v>
      </c>
      <c r="I40" s="19"/>
      <c r="J40" s="19"/>
      <c r="K40" s="19"/>
    </row>
    <row r="41" spans="1:11" s="35" customFormat="1">
      <c r="A41" s="672" t="s">
        <v>416</v>
      </c>
      <c r="B41" s="28">
        <v>300</v>
      </c>
      <c r="C41" s="660">
        <v>300</v>
      </c>
      <c r="D41" s="661">
        <v>350</v>
      </c>
      <c r="E41" s="661">
        <v>400</v>
      </c>
      <c r="F41" s="683">
        <f t="shared" si="2"/>
        <v>350</v>
      </c>
      <c r="G41" s="19"/>
      <c r="H41" s="521">
        <f t="shared" si="3"/>
        <v>300</v>
      </c>
      <c r="I41" s="19"/>
      <c r="J41" s="19"/>
      <c r="K41" s="19"/>
    </row>
    <row r="42" spans="1:11" s="35" customFormat="1" ht="17.25" thickBot="1">
      <c r="A42" s="672" t="s">
        <v>417</v>
      </c>
      <c r="B42" s="28">
        <v>320</v>
      </c>
      <c r="C42" s="660">
        <v>320</v>
      </c>
      <c r="D42" s="661">
        <v>370</v>
      </c>
      <c r="E42" s="661">
        <v>420</v>
      </c>
      <c r="F42" s="683">
        <f t="shared" si="2"/>
        <v>370</v>
      </c>
      <c r="G42" s="19"/>
      <c r="H42" s="521">
        <f t="shared" si="3"/>
        <v>320</v>
      </c>
      <c r="I42" s="19"/>
      <c r="J42" s="19"/>
      <c r="K42" s="19"/>
    </row>
    <row r="43" spans="1:11" s="35" customFormat="1">
      <c r="A43" s="627" t="s">
        <v>418</v>
      </c>
      <c r="B43" s="653">
        <v>0.15</v>
      </c>
      <c r="C43" s="662">
        <v>0.5</v>
      </c>
      <c r="D43" s="663">
        <v>0.5</v>
      </c>
      <c r="E43" s="663">
        <v>0.5</v>
      </c>
      <c r="F43" s="686">
        <f t="shared" si="2"/>
        <v>0.5</v>
      </c>
      <c r="G43" s="19"/>
      <c r="H43" s="521">
        <f t="shared" si="3"/>
        <v>0.5</v>
      </c>
      <c r="I43" s="19"/>
      <c r="J43" s="19"/>
      <c r="K43" s="19"/>
    </row>
    <row r="44" spans="1:11" s="35" customFormat="1">
      <c r="A44" s="672" t="s">
        <v>419</v>
      </c>
      <c r="B44" s="653">
        <v>0.15</v>
      </c>
      <c r="C44" s="590">
        <v>0.5</v>
      </c>
      <c r="D44" s="591">
        <v>0.5</v>
      </c>
      <c r="E44" s="591">
        <v>0.5</v>
      </c>
      <c r="F44" s="687">
        <f t="shared" si="2"/>
        <v>0.5</v>
      </c>
      <c r="G44" s="19"/>
      <c r="H44" s="521">
        <f t="shared" si="3"/>
        <v>0.5</v>
      </c>
      <c r="I44" s="19"/>
      <c r="J44" s="19"/>
      <c r="K44" s="19"/>
    </row>
    <row r="45" spans="1:11" s="35" customFormat="1">
      <c r="A45" s="672" t="s">
        <v>420</v>
      </c>
      <c r="B45" s="653">
        <v>0.15</v>
      </c>
      <c r="C45" s="590">
        <v>0.5</v>
      </c>
      <c r="D45" s="591">
        <v>0.5</v>
      </c>
      <c r="E45" s="591">
        <v>0.5</v>
      </c>
      <c r="F45" s="687">
        <f t="shared" si="2"/>
        <v>0.5</v>
      </c>
      <c r="G45" s="19"/>
      <c r="H45" s="521">
        <f t="shared" si="3"/>
        <v>0.5</v>
      </c>
      <c r="I45" s="19"/>
      <c r="J45" s="19"/>
      <c r="K45" s="19"/>
    </row>
    <row r="46" spans="1:11" s="35" customFormat="1">
      <c r="A46" s="672" t="s">
        <v>421</v>
      </c>
      <c r="B46" s="653">
        <v>0.15</v>
      </c>
      <c r="C46" s="590">
        <v>0.5</v>
      </c>
      <c r="D46" s="591">
        <v>0.5</v>
      </c>
      <c r="E46" s="591">
        <v>0.5</v>
      </c>
      <c r="F46" s="687">
        <f t="shared" si="2"/>
        <v>0.5</v>
      </c>
      <c r="G46" s="19"/>
      <c r="H46" s="521">
        <f t="shared" si="3"/>
        <v>0.5</v>
      </c>
      <c r="I46" s="19"/>
      <c r="J46" s="19"/>
      <c r="K46" s="19"/>
    </row>
    <row r="47" spans="1:11" s="35" customFormat="1" ht="17.25" thickBot="1">
      <c r="A47" s="673" t="s">
        <v>422</v>
      </c>
      <c r="B47" s="653">
        <v>0.15</v>
      </c>
      <c r="C47" s="664">
        <v>0.5</v>
      </c>
      <c r="D47" s="665">
        <v>0.5</v>
      </c>
      <c r="E47" s="665">
        <v>0.5</v>
      </c>
      <c r="F47" s="688">
        <f t="shared" si="2"/>
        <v>0.5</v>
      </c>
      <c r="G47" s="19"/>
      <c r="H47" s="521">
        <f t="shared" si="3"/>
        <v>0.5</v>
      </c>
      <c r="I47" s="19"/>
      <c r="J47" s="19"/>
      <c r="K47" s="19"/>
    </row>
    <row r="48" spans="1:11" s="35" customFormat="1" ht="17.25" thickBot="1">
      <c r="A48" s="679" t="s">
        <v>433</v>
      </c>
      <c r="B48" s="514"/>
      <c r="C48" s="586"/>
      <c r="D48" s="587"/>
      <c r="E48" s="587"/>
      <c r="F48" s="685"/>
      <c r="G48" s="19"/>
      <c r="H48" s="521"/>
      <c r="I48" s="19"/>
      <c r="J48" s="19"/>
      <c r="K48" s="19"/>
    </row>
    <row r="49" spans="1:11" s="35" customFormat="1">
      <c r="A49" s="624" t="s">
        <v>423</v>
      </c>
      <c r="B49" s="507">
        <v>25</v>
      </c>
      <c r="C49" s="666">
        <v>25</v>
      </c>
      <c r="D49" s="667">
        <v>30</v>
      </c>
      <c r="E49" s="667">
        <v>35</v>
      </c>
      <c r="F49" s="682">
        <f t="shared" si="2"/>
        <v>30</v>
      </c>
      <c r="G49" s="19"/>
      <c r="H49" s="521">
        <f t="shared" si="3"/>
        <v>25</v>
      </c>
      <c r="I49" s="19"/>
      <c r="J49" s="19"/>
      <c r="K49" s="19"/>
    </row>
    <row r="50" spans="1:11" s="35" customFormat="1">
      <c r="A50" s="522" t="s">
        <v>424</v>
      </c>
      <c r="B50" s="28">
        <v>45</v>
      </c>
      <c r="C50" s="654">
        <v>45</v>
      </c>
      <c r="D50" s="655">
        <v>55</v>
      </c>
      <c r="E50" s="655">
        <v>65</v>
      </c>
      <c r="F50" s="683">
        <f t="shared" si="2"/>
        <v>55</v>
      </c>
      <c r="G50" s="19"/>
      <c r="H50" s="521">
        <f t="shared" si="3"/>
        <v>45</v>
      </c>
      <c r="I50" s="19"/>
      <c r="J50" s="19"/>
      <c r="K50" s="19"/>
    </row>
    <row r="51" spans="1:11" s="35" customFormat="1">
      <c r="A51" s="522" t="s">
        <v>425</v>
      </c>
      <c r="B51" s="28">
        <v>55</v>
      </c>
      <c r="C51" s="654">
        <v>55</v>
      </c>
      <c r="D51" s="655">
        <v>65</v>
      </c>
      <c r="E51" s="655">
        <v>75</v>
      </c>
      <c r="F51" s="683">
        <f t="shared" si="2"/>
        <v>65</v>
      </c>
      <c r="G51" s="19"/>
      <c r="H51" s="521">
        <f t="shared" si="3"/>
        <v>55</v>
      </c>
      <c r="I51" s="19"/>
      <c r="J51" s="19"/>
      <c r="K51" s="19"/>
    </row>
    <row r="52" spans="1:11" s="35" customFormat="1">
      <c r="A52" s="522" t="s">
        <v>426</v>
      </c>
      <c r="B52" s="28">
        <v>65</v>
      </c>
      <c r="C52" s="654">
        <v>65</v>
      </c>
      <c r="D52" s="655">
        <v>75</v>
      </c>
      <c r="E52" s="655">
        <v>85</v>
      </c>
      <c r="F52" s="683">
        <f t="shared" si="2"/>
        <v>75</v>
      </c>
      <c r="G52" s="19"/>
      <c r="H52" s="521">
        <f t="shared" si="3"/>
        <v>65</v>
      </c>
      <c r="I52" s="19"/>
      <c r="J52" s="19"/>
      <c r="K52" s="19"/>
    </row>
    <row r="53" spans="1:11" s="35" customFormat="1" ht="17.25" thickBot="1">
      <c r="A53" s="523" t="s">
        <v>427</v>
      </c>
      <c r="B53" s="514">
        <v>80</v>
      </c>
      <c r="C53" s="674">
        <v>80</v>
      </c>
      <c r="D53" s="675">
        <v>90</v>
      </c>
      <c r="E53" s="675">
        <v>100</v>
      </c>
      <c r="F53" s="684">
        <f t="shared" si="2"/>
        <v>90</v>
      </c>
      <c r="G53" s="19"/>
      <c r="H53" s="521">
        <f t="shared" si="3"/>
        <v>80</v>
      </c>
      <c r="I53" s="19"/>
      <c r="J53" s="19"/>
      <c r="K53" s="19"/>
    </row>
    <row r="54" spans="1:11" s="35" customFormat="1">
      <c r="A54" s="509" t="s">
        <v>428</v>
      </c>
      <c r="B54" s="507">
        <v>400</v>
      </c>
      <c r="C54" s="654">
        <v>400</v>
      </c>
      <c r="D54" s="655">
        <v>450</v>
      </c>
      <c r="E54" s="655">
        <v>470</v>
      </c>
      <c r="F54" s="682">
        <f t="shared" si="2"/>
        <v>445</v>
      </c>
      <c r="G54" s="19"/>
      <c r="H54" s="521">
        <f t="shared" si="3"/>
        <v>400</v>
      </c>
      <c r="I54" s="19"/>
      <c r="J54" s="19"/>
      <c r="K54" s="19"/>
    </row>
    <row r="55" spans="1:11" s="35" customFormat="1">
      <c r="A55" s="509" t="s">
        <v>429</v>
      </c>
      <c r="B55" s="28">
        <v>450</v>
      </c>
      <c r="C55" s="654">
        <v>450</v>
      </c>
      <c r="D55" s="655">
        <v>500</v>
      </c>
      <c r="E55" s="655">
        <v>530</v>
      </c>
      <c r="F55" s="683">
        <f t="shared" si="2"/>
        <v>496.66666666666669</v>
      </c>
      <c r="G55" s="19"/>
      <c r="H55" s="521">
        <f t="shared" si="3"/>
        <v>450</v>
      </c>
      <c r="I55" s="19"/>
      <c r="J55" s="19"/>
      <c r="K55" s="19"/>
    </row>
    <row r="56" spans="1:11">
      <c r="A56" s="509" t="s">
        <v>430</v>
      </c>
      <c r="B56" s="28">
        <v>500</v>
      </c>
      <c r="C56" s="654">
        <v>500</v>
      </c>
      <c r="D56" s="655">
        <v>550</v>
      </c>
      <c r="E56" s="655">
        <v>580</v>
      </c>
      <c r="F56" s="683">
        <f t="shared" si="2"/>
        <v>546.66666666666663</v>
      </c>
      <c r="H56" s="521">
        <f t="shared" si="3"/>
        <v>500</v>
      </c>
    </row>
    <row r="57" spans="1:11">
      <c r="A57" s="509" t="s">
        <v>431</v>
      </c>
      <c r="B57" s="28">
        <v>550</v>
      </c>
      <c r="C57" s="654">
        <v>550</v>
      </c>
      <c r="D57" s="655">
        <v>600</v>
      </c>
      <c r="E57" s="655">
        <v>630</v>
      </c>
      <c r="F57" s="683">
        <f t="shared" si="2"/>
        <v>596.66666666666663</v>
      </c>
      <c r="H57" s="521">
        <f t="shared" si="3"/>
        <v>550</v>
      </c>
    </row>
    <row r="58" spans="1:11" ht="17.25" thickBot="1">
      <c r="A58" s="509" t="s">
        <v>432</v>
      </c>
      <c r="B58" s="514">
        <v>600</v>
      </c>
      <c r="C58" s="654">
        <v>600</v>
      </c>
      <c r="D58" s="655">
        <v>650</v>
      </c>
      <c r="E58" s="655">
        <v>670</v>
      </c>
      <c r="F58" s="683">
        <f t="shared" si="2"/>
        <v>645</v>
      </c>
      <c r="H58" s="521">
        <f t="shared" si="3"/>
        <v>600</v>
      </c>
    </row>
    <row r="59" spans="1:11" ht="17.25" thickBot="1">
      <c r="A59" s="680" t="s">
        <v>435</v>
      </c>
      <c r="B59" s="28"/>
      <c r="C59" s="666"/>
      <c r="D59" s="667"/>
      <c r="E59" s="667"/>
      <c r="F59" s="682"/>
      <c r="H59" s="521">
        <f t="shared" si="3"/>
        <v>0</v>
      </c>
    </row>
    <row r="60" spans="1:11">
      <c r="A60" s="624" t="s">
        <v>434</v>
      </c>
      <c r="B60" s="28">
        <v>8</v>
      </c>
      <c r="C60" s="666">
        <v>8</v>
      </c>
      <c r="D60" s="667">
        <v>9</v>
      </c>
      <c r="E60" s="667">
        <v>10</v>
      </c>
      <c r="F60" s="682">
        <f t="shared" si="2"/>
        <v>9</v>
      </c>
      <c r="H60" s="521">
        <f t="shared" si="3"/>
        <v>8</v>
      </c>
    </row>
    <row r="61" spans="1:11">
      <c r="A61" s="522" t="s">
        <v>436</v>
      </c>
      <c r="B61" s="28">
        <v>25</v>
      </c>
      <c r="C61" s="654">
        <v>25</v>
      </c>
      <c r="D61" s="655">
        <v>30</v>
      </c>
      <c r="E61" s="655">
        <v>40</v>
      </c>
      <c r="F61" s="683">
        <f t="shared" si="2"/>
        <v>30.833333333333332</v>
      </c>
      <c r="H61" s="521">
        <f t="shared" si="3"/>
        <v>25</v>
      </c>
    </row>
    <row r="62" spans="1:11">
      <c r="A62" s="522" t="s">
        <v>437</v>
      </c>
      <c r="B62" s="28">
        <v>45</v>
      </c>
      <c r="C62" s="654">
        <v>45</v>
      </c>
      <c r="D62" s="655">
        <v>50</v>
      </c>
      <c r="E62" s="655">
        <v>65</v>
      </c>
      <c r="F62" s="683">
        <f t="shared" si="2"/>
        <v>51.666666666666664</v>
      </c>
      <c r="H62" s="521">
        <f t="shared" si="3"/>
        <v>45</v>
      </c>
    </row>
    <row r="63" spans="1:11">
      <c r="A63" s="522" t="s">
        <v>438</v>
      </c>
      <c r="B63" s="28">
        <v>65</v>
      </c>
      <c r="C63" s="654">
        <v>65</v>
      </c>
      <c r="D63" s="655">
        <v>75</v>
      </c>
      <c r="E63" s="655">
        <v>80</v>
      </c>
      <c r="F63" s="683">
        <f t="shared" si="2"/>
        <v>74.166666666666671</v>
      </c>
      <c r="H63" s="521">
        <f t="shared" si="3"/>
        <v>65</v>
      </c>
    </row>
    <row r="64" spans="1:11" ht="17.25" thickBot="1">
      <c r="A64" s="523" t="s">
        <v>439</v>
      </c>
      <c r="B64" s="28">
        <v>80</v>
      </c>
      <c r="C64" s="674">
        <v>80</v>
      </c>
      <c r="D64" s="675">
        <v>85</v>
      </c>
      <c r="E64" s="675">
        <v>100</v>
      </c>
      <c r="F64" s="684">
        <f t="shared" si="2"/>
        <v>86.666666666666671</v>
      </c>
      <c r="H64" s="521">
        <f t="shared" si="3"/>
        <v>80</v>
      </c>
    </row>
    <row r="65" spans="1:8">
      <c r="A65" s="522" t="s">
        <v>440</v>
      </c>
      <c r="B65" s="28">
        <v>200</v>
      </c>
      <c r="C65" s="666">
        <v>200</v>
      </c>
      <c r="D65" s="667">
        <v>220</v>
      </c>
      <c r="E65" s="667">
        <v>250</v>
      </c>
      <c r="F65" s="682">
        <f t="shared" si="2"/>
        <v>221.66666666666666</v>
      </c>
      <c r="H65" s="521">
        <f t="shared" si="3"/>
        <v>200</v>
      </c>
    </row>
    <row r="66" spans="1:8">
      <c r="A66" s="522" t="s">
        <v>441</v>
      </c>
      <c r="B66" s="28">
        <v>230</v>
      </c>
      <c r="C66" s="654">
        <v>230</v>
      </c>
      <c r="D66" s="655">
        <v>240</v>
      </c>
      <c r="E66" s="655">
        <v>275</v>
      </c>
      <c r="F66" s="683">
        <f t="shared" si="2"/>
        <v>244.16666666666666</v>
      </c>
      <c r="H66" s="521">
        <f t="shared" si="3"/>
        <v>230</v>
      </c>
    </row>
    <row r="67" spans="1:8">
      <c r="A67" s="522" t="s">
        <v>442</v>
      </c>
      <c r="B67" s="28">
        <v>260</v>
      </c>
      <c r="C67" s="654">
        <v>260</v>
      </c>
      <c r="D67" s="655">
        <v>280</v>
      </c>
      <c r="E67" s="655">
        <v>300</v>
      </c>
      <c r="F67" s="683">
        <f t="shared" si="2"/>
        <v>280</v>
      </c>
      <c r="H67" s="521">
        <f t="shared" si="3"/>
        <v>260</v>
      </c>
    </row>
    <row r="68" spans="1:8">
      <c r="A68" s="522" t="s">
        <v>443</v>
      </c>
      <c r="B68" s="28">
        <v>275</v>
      </c>
      <c r="C68" s="654">
        <v>275</v>
      </c>
      <c r="D68" s="655">
        <v>300</v>
      </c>
      <c r="E68" s="655">
        <v>320</v>
      </c>
      <c r="F68" s="683">
        <f t="shared" si="2"/>
        <v>299.16666666666669</v>
      </c>
      <c r="H68" s="521">
        <f t="shared" si="3"/>
        <v>275</v>
      </c>
    </row>
    <row r="69" spans="1:8" ht="17.25" thickBot="1">
      <c r="A69" s="522" t="s">
        <v>444</v>
      </c>
      <c r="B69" s="28">
        <v>285</v>
      </c>
      <c r="C69" s="674">
        <v>285</v>
      </c>
      <c r="D69" s="675">
        <v>320</v>
      </c>
      <c r="E69" s="675">
        <v>340</v>
      </c>
      <c r="F69" s="684">
        <f t="shared" si="2"/>
        <v>317.5</v>
      </c>
      <c r="H69" s="521">
        <f t="shared" si="3"/>
        <v>285</v>
      </c>
    </row>
    <row r="70" spans="1:8">
      <c r="A70" s="509"/>
      <c r="B70" s="28"/>
      <c r="C70" s="592"/>
      <c r="D70" s="593"/>
      <c r="E70" s="593"/>
      <c r="F70" s="687"/>
      <c r="H70" s="521">
        <f t="shared" si="3"/>
        <v>0</v>
      </c>
    </row>
    <row r="71" spans="1:8">
      <c r="A71" s="509"/>
      <c r="B71" s="28"/>
      <c r="C71" s="592"/>
      <c r="D71" s="593"/>
      <c r="E71" s="593"/>
      <c r="F71" s="687"/>
      <c r="H71" s="521">
        <f t="shared" si="3"/>
        <v>0</v>
      </c>
    </row>
    <row r="72" spans="1:8">
      <c r="A72" s="509"/>
      <c r="B72" s="28"/>
      <c r="C72" s="592"/>
      <c r="D72" s="593"/>
      <c r="E72" s="593"/>
      <c r="F72" s="687"/>
      <c r="H72" s="521">
        <f t="shared" si="3"/>
        <v>0</v>
      </c>
    </row>
    <row r="73" spans="1:8">
      <c r="A73" s="510"/>
      <c r="B73" s="28"/>
      <c r="C73" s="592"/>
      <c r="D73" s="593"/>
      <c r="E73" s="593"/>
      <c r="F73" s="687"/>
      <c r="H73" s="521">
        <f t="shared" si="3"/>
        <v>0</v>
      </c>
    </row>
    <row r="74" spans="1:8">
      <c r="A74" s="508"/>
      <c r="B74" s="28"/>
      <c r="C74" s="592"/>
      <c r="D74" s="593"/>
      <c r="E74" s="593"/>
      <c r="F74" s="687"/>
      <c r="H74" s="521">
        <f t="shared" si="3"/>
        <v>0</v>
      </c>
    </row>
    <row r="75" spans="1:8">
      <c r="A75" s="509"/>
      <c r="B75" s="28"/>
      <c r="C75" s="592"/>
      <c r="D75" s="593"/>
      <c r="E75" s="593"/>
      <c r="F75" s="687"/>
      <c r="H75" s="521">
        <f t="shared" si="3"/>
        <v>0</v>
      </c>
    </row>
    <row r="76" spans="1:8">
      <c r="A76" s="509"/>
      <c r="B76" s="28"/>
      <c r="C76" s="592"/>
      <c r="D76" s="593"/>
      <c r="E76" s="593"/>
      <c r="F76" s="687"/>
      <c r="H76" s="521">
        <f t="shared" si="3"/>
        <v>0</v>
      </c>
    </row>
    <row r="77" spans="1:8">
      <c r="A77" s="509"/>
      <c r="B77" s="28"/>
      <c r="C77" s="592"/>
      <c r="D77" s="593"/>
      <c r="E77" s="593"/>
      <c r="F77" s="687"/>
      <c r="H77" s="521">
        <f t="shared" si="3"/>
        <v>0</v>
      </c>
    </row>
    <row r="78" spans="1:8">
      <c r="A78" s="510"/>
      <c r="B78" s="28"/>
      <c r="C78" s="592"/>
      <c r="D78" s="593"/>
      <c r="E78" s="593"/>
      <c r="F78" s="687"/>
      <c r="H78" s="521">
        <f t="shared" si="3"/>
        <v>0</v>
      </c>
    </row>
    <row r="79" spans="1:8">
      <c r="A79" s="508"/>
      <c r="B79" s="28"/>
      <c r="C79" s="592"/>
      <c r="D79" s="593"/>
      <c r="E79" s="593"/>
      <c r="F79" s="687"/>
      <c r="H79" s="521">
        <f t="shared" si="3"/>
        <v>0</v>
      </c>
    </row>
    <row r="80" spans="1:8">
      <c r="A80" s="509"/>
      <c r="B80" s="28"/>
      <c r="C80" s="592"/>
      <c r="D80" s="593"/>
      <c r="E80" s="593"/>
      <c r="F80" s="687"/>
      <c r="H80" s="521">
        <f t="shared" si="3"/>
        <v>0</v>
      </c>
    </row>
    <row r="81" spans="1:8">
      <c r="A81" s="509"/>
      <c r="B81" s="28"/>
      <c r="C81" s="592"/>
      <c r="D81" s="593"/>
      <c r="E81" s="593"/>
      <c r="F81" s="687"/>
      <c r="H81" s="521">
        <f t="shared" si="3"/>
        <v>0</v>
      </c>
    </row>
    <row r="82" spans="1:8">
      <c r="A82" s="509"/>
      <c r="B82" s="28"/>
      <c r="C82" s="592"/>
      <c r="D82" s="593"/>
      <c r="E82" s="593"/>
      <c r="F82" s="687"/>
      <c r="H82" s="521">
        <f t="shared" si="3"/>
        <v>0</v>
      </c>
    </row>
    <row r="83" spans="1:8">
      <c r="A83" s="509"/>
      <c r="B83" s="28"/>
      <c r="C83" s="592"/>
      <c r="D83" s="593"/>
      <c r="E83" s="593"/>
      <c r="F83" s="687"/>
      <c r="H83" s="521">
        <f t="shared" si="3"/>
        <v>0</v>
      </c>
    </row>
    <row r="84" spans="1:8">
      <c r="A84" s="508"/>
      <c r="B84" s="27"/>
      <c r="C84" s="590"/>
      <c r="D84" s="591"/>
      <c r="E84" s="591"/>
      <c r="F84" s="687"/>
      <c r="H84" s="521">
        <f t="shared" si="3"/>
        <v>0</v>
      </c>
    </row>
    <row r="85" spans="1:8">
      <c r="A85" s="509"/>
      <c r="B85" s="28"/>
      <c r="C85" s="590"/>
      <c r="D85" s="591"/>
      <c r="E85" s="591"/>
      <c r="F85" s="687"/>
      <c r="H85" s="521">
        <f t="shared" si="3"/>
        <v>0</v>
      </c>
    </row>
    <row r="86" spans="1:8">
      <c r="A86" s="509"/>
      <c r="B86" s="28"/>
      <c r="C86" s="590"/>
      <c r="D86" s="591"/>
      <c r="E86" s="591"/>
      <c r="F86" s="687"/>
      <c r="H86" s="521">
        <f t="shared" si="3"/>
        <v>0</v>
      </c>
    </row>
    <row r="87" spans="1:8">
      <c r="A87" s="509"/>
      <c r="B87" s="28"/>
      <c r="C87" s="590"/>
      <c r="D87" s="591"/>
      <c r="E87" s="591"/>
      <c r="F87" s="687"/>
      <c r="H87" s="521">
        <f t="shared" si="3"/>
        <v>0</v>
      </c>
    </row>
    <row r="88" spans="1:8">
      <c r="A88" s="509"/>
      <c r="B88" s="30"/>
      <c r="C88" s="590"/>
      <c r="D88" s="591"/>
      <c r="E88" s="591"/>
      <c r="F88" s="687"/>
      <c r="H88" s="521">
        <f t="shared" si="3"/>
        <v>0</v>
      </c>
    </row>
    <row r="89" spans="1:8">
      <c r="A89" s="508"/>
      <c r="B89" s="27"/>
      <c r="C89" s="590"/>
      <c r="D89" s="591"/>
      <c r="E89" s="591"/>
      <c r="F89" s="687"/>
      <c r="H89" s="521">
        <f t="shared" si="3"/>
        <v>0</v>
      </c>
    </row>
    <row r="90" spans="1:8">
      <c r="A90" s="509"/>
      <c r="B90" s="28"/>
      <c r="C90" s="590"/>
      <c r="D90" s="591"/>
      <c r="E90" s="591"/>
      <c r="F90" s="687"/>
      <c r="H90" s="521">
        <f t="shared" si="3"/>
        <v>0</v>
      </c>
    </row>
    <row r="91" spans="1:8" ht="17.25" customHeight="1">
      <c r="A91" s="509"/>
      <c r="B91" s="28"/>
      <c r="C91" s="590"/>
      <c r="D91" s="591"/>
      <c r="E91" s="591"/>
      <c r="F91" s="687"/>
      <c r="H91" s="521">
        <f t="shared" si="3"/>
        <v>0</v>
      </c>
    </row>
    <row r="92" spans="1:8" ht="16.5" customHeight="1">
      <c r="A92" s="509"/>
      <c r="B92" s="28"/>
      <c r="C92" s="590"/>
      <c r="D92" s="591"/>
      <c r="E92" s="591"/>
      <c r="F92" s="687"/>
      <c r="H92" s="521">
        <f t="shared" si="3"/>
        <v>0</v>
      </c>
    </row>
    <row r="93" spans="1:8" ht="16.5" customHeight="1">
      <c r="A93" s="509"/>
      <c r="B93" s="30"/>
      <c r="C93" s="590"/>
      <c r="D93" s="591"/>
      <c r="E93" s="591"/>
      <c r="F93" s="687"/>
      <c r="H93" s="521">
        <f t="shared" si="3"/>
        <v>0</v>
      </c>
    </row>
    <row r="94" spans="1:8" ht="15" customHeight="1">
      <c r="A94" s="508"/>
      <c r="B94" s="27"/>
      <c r="C94" s="592"/>
      <c r="D94" s="593"/>
      <c r="E94" s="593"/>
      <c r="F94" s="687"/>
      <c r="H94" s="521">
        <f t="shared" si="3"/>
        <v>0</v>
      </c>
    </row>
    <row r="95" spans="1:8">
      <c r="A95" s="509"/>
      <c r="B95" s="28"/>
      <c r="C95" s="592"/>
      <c r="D95" s="593"/>
      <c r="E95" s="593"/>
      <c r="F95" s="687"/>
      <c r="H95" s="521">
        <f t="shared" si="3"/>
        <v>0</v>
      </c>
    </row>
    <row r="96" spans="1:8">
      <c r="A96" s="509"/>
      <c r="B96" s="28"/>
      <c r="C96" s="592"/>
      <c r="D96" s="593"/>
      <c r="E96" s="593"/>
      <c r="F96" s="687"/>
      <c r="H96" s="521">
        <f t="shared" si="3"/>
        <v>0</v>
      </c>
    </row>
    <row r="97" spans="1:8">
      <c r="A97" s="509"/>
      <c r="B97" s="28"/>
      <c r="C97" s="592"/>
      <c r="D97" s="593"/>
      <c r="E97" s="593"/>
      <c r="F97" s="687"/>
      <c r="H97" s="521">
        <f t="shared" ref="H97:H147" si="4">IF(H$31=C$31,C97,IF(H$31=D$31,D97,IF(H$31=E$31,E97,IF(H$31=F$31,F97,"Error"))))</f>
        <v>0</v>
      </c>
    </row>
    <row r="98" spans="1:8">
      <c r="A98" s="509"/>
      <c r="B98" s="30"/>
      <c r="C98" s="592"/>
      <c r="D98" s="593"/>
      <c r="E98" s="593"/>
      <c r="F98" s="687"/>
      <c r="H98" s="521">
        <f t="shared" si="4"/>
        <v>0</v>
      </c>
    </row>
    <row r="99" spans="1:8">
      <c r="A99" s="508"/>
      <c r="B99" s="28"/>
      <c r="C99" s="588"/>
      <c r="D99" s="589"/>
      <c r="E99" s="589"/>
      <c r="F99" s="687"/>
      <c r="H99" s="521">
        <f t="shared" si="4"/>
        <v>0</v>
      </c>
    </row>
    <row r="100" spans="1:8">
      <c r="A100" s="509"/>
      <c r="B100" s="28"/>
      <c r="C100" s="588"/>
      <c r="D100" s="589"/>
      <c r="E100" s="589"/>
      <c r="F100" s="687"/>
      <c r="H100" s="521">
        <f t="shared" si="4"/>
        <v>0</v>
      </c>
    </row>
    <row r="101" spans="1:8">
      <c r="A101" s="509"/>
      <c r="B101" s="28"/>
      <c r="C101" s="588"/>
      <c r="D101" s="589"/>
      <c r="E101" s="589"/>
      <c r="F101" s="687"/>
      <c r="H101" s="521">
        <f t="shared" si="4"/>
        <v>0</v>
      </c>
    </row>
    <row r="102" spans="1:8">
      <c r="A102" s="509"/>
      <c r="B102" s="28"/>
      <c r="C102" s="588"/>
      <c r="D102" s="589"/>
      <c r="E102" s="589"/>
      <c r="F102" s="687"/>
      <c r="H102" s="521">
        <f t="shared" si="4"/>
        <v>0</v>
      </c>
    </row>
    <row r="103" spans="1:8">
      <c r="A103" s="509"/>
      <c r="B103" s="28"/>
      <c r="C103" s="588"/>
      <c r="D103" s="589"/>
      <c r="E103" s="589"/>
      <c r="F103" s="687"/>
      <c r="H103" s="521">
        <f t="shared" si="4"/>
        <v>0</v>
      </c>
    </row>
    <row r="104" spans="1:8">
      <c r="A104" s="511"/>
      <c r="B104" s="27"/>
      <c r="C104" s="590"/>
      <c r="D104" s="591"/>
      <c r="E104" s="591"/>
      <c r="F104" s="687"/>
      <c r="H104" s="521">
        <f t="shared" si="4"/>
        <v>0</v>
      </c>
    </row>
    <row r="105" spans="1:8" ht="19.5" customHeight="1">
      <c r="A105" s="512"/>
      <c r="B105" s="28"/>
      <c r="C105" s="590"/>
      <c r="D105" s="591"/>
      <c r="E105" s="591"/>
      <c r="F105" s="687"/>
      <c r="H105" s="521">
        <f t="shared" si="4"/>
        <v>0</v>
      </c>
    </row>
    <row r="106" spans="1:8" ht="18" customHeight="1">
      <c r="A106" s="512"/>
      <c r="B106" s="28"/>
      <c r="C106" s="590"/>
      <c r="D106" s="591"/>
      <c r="E106" s="591"/>
      <c r="F106" s="687"/>
      <c r="H106" s="521">
        <f t="shared" si="4"/>
        <v>0</v>
      </c>
    </row>
    <row r="107" spans="1:8" ht="17.25" customHeight="1">
      <c r="A107" s="512"/>
      <c r="B107" s="28"/>
      <c r="C107" s="590"/>
      <c r="D107" s="591"/>
      <c r="E107" s="591"/>
      <c r="F107" s="687"/>
      <c r="H107" s="521">
        <f t="shared" si="4"/>
        <v>0</v>
      </c>
    </row>
    <row r="108" spans="1:8" ht="17.25" customHeight="1">
      <c r="A108" s="513"/>
      <c r="B108" s="30"/>
      <c r="C108" s="590"/>
      <c r="D108" s="591"/>
      <c r="E108" s="591"/>
      <c r="F108" s="687"/>
      <c r="H108" s="521">
        <f t="shared" si="4"/>
        <v>0</v>
      </c>
    </row>
    <row r="109" spans="1:8">
      <c r="A109" s="508"/>
      <c r="B109" s="28"/>
      <c r="C109" s="592"/>
      <c r="D109" s="593"/>
      <c r="E109" s="593"/>
      <c r="F109" s="687"/>
      <c r="H109" s="521">
        <f t="shared" si="4"/>
        <v>0</v>
      </c>
    </row>
    <row r="110" spans="1:8">
      <c r="A110" s="509"/>
      <c r="B110" s="28"/>
      <c r="C110" s="592"/>
      <c r="D110" s="593"/>
      <c r="E110" s="593"/>
      <c r="F110" s="687"/>
      <c r="H110" s="521">
        <f t="shared" si="4"/>
        <v>0</v>
      </c>
    </row>
    <row r="111" spans="1:8">
      <c r="A111" s="509"/>
      <c r="B111" s="28"/>
      <c r="C111" s="592"/>
      <c r="D111" s="593"/>
      <c r="E111" s="593"/>
      <c r="F111" s="687"/>
      <c r="H111" s="521">
        <f t="shared" si="4"/>
        <v>0</v>
      </c>
    </row>
    <row r="112" spans="1:8">
      <c r="A112" s="509"/>
      <c r="B112" s="28"/>
      <c r="C112" s="592"/>
      <c r="D112" s="593"/>
      <c r="E112" s="593"/>
      <c r="F112" s="687"/>
      <c r="H112" s="521">
        <f t="shared" si="4"/>
        <v>0</v>
      </c>
    </row>
    <row r="113" spans="1:8" ht="15.75" customHeight="1">
      <c r="A113" s="510"/>
      <c r="B113" s="28"/>
      <c r="C113" s="592"/>
      <c r="D113" s="593"/>
      <c r="E113" s="593"/>
      <c r="F113" s="687"/>
      <c r="H113" s="521">
        <f t="shared" si="4"/>
        <v>0</v>
      </c>
    </row>
    <row r="114" spans="1:8" ht="16.5" hidden="1" customHeight="1">
      <c r="A114" s="508"/>
      <c r="B114" s="28"/>
      <c r="C114" s="610"/>
      <c r="D114" s="625"/>
      <c r="E114" s="625"/>
      <c r="F114" s="689"/>
      <c r="H114" s="521">
        <f t="shared" si="4"/>
        <v>0</v>
      </c>
    </row>
    <row r="115" spans="1:8" ht="16.5" hidden="1" customHeight="1">
      <c r="A115" s="509"/>
      <c r="B115" s="28"/>
      <c r="C115" s="610"/>
      <c r="D115" s="625"/>
      <c r="E115" s="625"/>
      <c r="F115" s="689"/>
      <c r="H115" s="521">
        <f t="shared" si="4"/>
        <v>0</v>
      </c>
    </row>
    <row r="116" spans="1:8" ht="16.5" hidden="1" customHeight="1">
      <c r="A116" s="509"/>
      <c r="B116" s="28"/>
      <c r="C116" s="610"/>
      <c r="D116" s="625"/>
      <c r="E116" s="625"/>
      <c r="F116" s="689"/>
      <c r="H116" s="521">
        <f t="shared" si="4"/>
        <v>0</v>
      </c>
    </row>
    <row r="117" spans="1:8" ht="16.5" hidden="1" customHeight="1">
      <c r="A117" s="509"/>
      <c r="B117" s="28"/>
      <c r="C117" s="610"/>
      <c r="D117" s="625"/>
      <c r="E117" s="625"/>
      <c r="F117" s="689"/>
      <c r="H117" s="521">
        <f t="shared" si="4"/>
        <v>0</v>
      </c>
    </row>
    <row r="118" spans="1:8" ht="16.5" hidden="1" customHeight="1">
      <c r="A118" s="510"/>
      <c r="B118" s="28"/>
      <c r="C118" s="610"/>
      <c r="D118" s="625"/>
      <c r="E118" s="625"/>
      <c r="F118" s="689"/>
      <c r="H118" s="521">
        <f t="shared" si="4"/>
        <v>0</v>
      </c>
    </row>
    <row r="119" spans="1:8">
      <c r="A119" s="508"/>
      <c r="B119" s="28"/>
      <c r="C119" s="592"/>
      <c r="D119" s="593"/>
      <c r="E119" s="593"/>
      <c r="F119" s="687"/>
      <c r="H119" s="521">
        <f t="shared" si="4"/>
        <v>0</v>
      </c>
    </row>
    <row r="120" spans="1:8">
      <c r="A120" s="509"/>
      <c r="B120" s="28"/>
      <c r="C120" s="592"/>
      <c r="D120" s="593"/>
      <c r="E120" s="593"/>
      <c r="F120" s="687"/>
      <c r="H120" s="521">
        <f t="shared" si="4"/>
        <v>0</v>
      </c>
    </row>
    <row r="121" spans="1:8">
      <c r="A121" s="509"/>
      <c r="B121" s="28"/>
      <c r="C121" s="592"/>
      <c r="D121" s="593"/>
      <c r="E121" s="593"/>
      <c r="F121" s="687"/>
      <c r="H121" s="521">
        <f t="shared" si="4"/>
        <v>0</v>
      </c>
    </row>
    <row r="122" spans="1:8">
      <c r="A122" s="509"/>
      <c r="B122" s="28"/>
      <c r="C122" s="592"/>
      <c r="D122" s="593"/>
      <c r="E122" s="593"/>
      <c r="F122" s="687"/>
      <c r="H122" s="521">
        <f t="shared" si="4"/>
        <v>0</v>
      </c>
    </row>
    <row r="123" spans="1:8">
      <c r="A123" s="510"/>
      <c r="B123" s="28"/>
      <c r="C123" s="592"/>
      <c r="D123" s="593"/>
      <c r="E123" s="593"/>
      <c r="F123" s="687"/>
      <c r="H123" s="521">
        <f t="shared" si="4"/>
        <v>0</v>
      </c>
    </row>
    <row r="124" spans="1:8">
      <c r="A124" s="508"/>
      <c r="B124" s="28"/>
      <c r="C124" s="592"/>
      <c r="D124" s="593"/>
      <c r="E124" s="593"/>
      <c r="F124" s="687"/>
      <c r="H124" s="521">
        <f t="shared" si="4"/>
        <v>0</v>
      </c>
    </row>
    <row r="125" spans="1:8">
      <c r="A125" s="509"/>
      <c r="B125" s="28"/>
      <c r="C125" s="592"/>
      <c r="D125" s="593"/>
      <c r="E125" s="593"/>
      <c r="F125" s="687"/>
      <c r="H125" s="521">
        <f t="shared" si="4"/>
        <v>0</v>
      </c>
    </row>
    <row r="126" spans="1:8">
      <c r="A126" s="509"/>
      <c r="B126" s="28"/>
      <c r="C126" s="592"/>
      <c r="D126" s="593"/>
      <c r="E126" s="593"/>
      <c r="F126" s="687"/>
      <c r="H126" s="521">
        <f t="shared" si="4"/>
        <v>0</v>
      </c>
    </row>
    <row r="127" spans="1:8">
      <c r="A127" s="509"/>
      <c r="B127" s="28"/>
      <c r="C127" s="592"/>
      <c r="D127" s="593"/>
      <c r="E127" s="593"/>
      <c r="F127" s="687"/>
      <c r="H127" s="521">
        <f t="shared" si="4"/>
        <v>0</v>
      </c>
    </row>
    <row r="128" spans="1:8">
      <c r="A128" s="509"/>
      <c r="B128" s="28"/>
      <c r="C128" s="592"/>
      <c r="D128" s="593"/>
      <c r="E128" s="593"/>
      <c r="F128" s="687"/>
      <c r="H128" s="521">
        <f t="shared" si="4"/>
        <v>0</v>
      </c>
    </row>
    <row r="129" spans="1:8">
      <c r="A129" s="509"/>
      <c r="B129" s="28"/>
      <c r="C129" s="592"/>
      <c r="D129" s="593"/>
      <c r="E129" s="593"/>
      <c r="F129" s="687"/>
      <c r="H129" s="521">
        <f t="shared" si="4"/>
        <v>0</v>
      </c>
    </row>
    <row r="130" spans="1:8">
      <c r="A130" s="508"/>
      <c r="B130" s="28"/>
      <c r="C130" s="592"/>
      <c r="D130" s="593"/>
      <c r="E130" s="593"/>
      <c r="F130" s="687"/>
      <c r="H130" s="521">
        <f t="shared" si="4"/>
        <v>0</v>
      </c>
    </row>
    <row r="131" spans="1:8">
      <c r="A131" s="509"/>
      <c r="B131" s="28"/>
      <c r="C131" s="594"/>
      <c r="D131" s="595"/>
      <c r="E131" s="595"/>
      <c r="F131" s="687"/>
      <c r="H131" s="521">
        <f t="shared" si="4"/>
        <v>0</v>
      </c>
    </row>
    <row r="132" spans="1:8">
      <c r="A132" s="509"/>
      <c r="B132" s="28"/>
      <c r="C132" s="594"/>
      <c r="D132" s="595"/>
      <c r="E132" s="595"/>
      <c r="F132" s="687"/>
      <c r="H132" s="521">
        <f t="shared" si="4"/>
        <v>0</v>
      </c>
    </row>
    <row r="133" spans="1:8">
      <c r="A133" s="509"/>
      <c r="B133" s="28"/>
      <c r="C133" s="594"/>
      <c r="D133" s="595"/>
      <c r="E133" s="595"/>
      <c r="F133" s="687"/>
      <c r="H133" s="521">
        <f t="shared" si="4"/>
        <v>0</v>
      </c>
    </row>
    <row r="134" spans="1:8">
      <c r="A134" s="509"/>
      <c r="B134" s="28"/>
      <c r="C134" s="594"/>
      <c r="D134" s="595"/>
      <c r="E134" s="595"/>
      <c r="F134" s="687"/>
      <c r="H134" s="521">
        <f t="shared" si="4"/>
        <v>0</v>
      </c>
    </row>
    <row r="135" spans="1:8" ht="17.25" thickBot="1">
      <c r="A135" s="509"/>
      <c r="B135" s="514"/>
      <c r="C135" s="594"/>
      <c r="D135" s="595"/>
      <c r="E135" s="595"/>
      <c r="F135" s="687"/>
      <c r="H135" s="521">
        <f t="shared" si="4"/>
        <v>0</v>
      </c>
    </row>
    <row r="136" spans="1:8">
      <c r="A136" s="508"/>
      <c r="B136" s="28"/>
      <c r="C136" s="596"/>
      <c r="D136" s="597"/>
      <c r="E136" s="597"/>
      <c r="F136" s="685"/>
      <c r="H136" s="521">
        <f t="shared" si="4"/>
        <v>0</v>
      </c>
    </row>
    <row r="137" spans="1:8">
      <c r="A137" s="509"/>
      <c r="B137" s="28">
        <v>0</v>
      </c>
      <c r="C137" s="596"/>
      <c r="D137" s="597"/>
      <c r="E137" s="597"/>
      <c r="F137" s="685"/>
      <c r="H137" s="521">
        <f t="shared" si="4"/>
        <v>0</v>
      </c>
    </row>
    <row r="138" spans="1:8">
      <c r="A138" s="509"/>
      <c r="B138" s="28">
        <v>0</v>
      </c>
      <c r="C138" s="596"/>
      <c r="D138" s="597"/>
      <c r="E138" s="597"/>
      <c r="F138" s="685"/>
      <c r="H138" s="521">
        <f t="shared" si="4"/>
        <v>0</v>
      </c>
    </row>
    <row r="139" spans="1:8">
      <c r="A139" s="509"/>
      <c r="B139" s="28">
        <v>0</v>
      </c>
      <c r="C139" s="596"/>
      <c r="D139" s="597"/>
      <c r="E139" s="597"/>
      <c r="F139" s="685"/>
      <c r="H139" s="521">
        <f t="shared" si="4"/>
        <v>0</v>
      </c>
    </row>
    <row r="140" spans="1:8">
      <c r="A140" s="509"/>
      <c r="B140" s="28">
        <v>0</v>
      </c>
      <c r="C140" s="596"/>
      <c r="D140" s="597"/>
      <c r="E140" s="597"/>
      <c r="F140" s="685"/>
      <c r="H140" s="521">
        <f t="shared" si="4"/>
        <v>0</v>
      </c>
    </row>
    <row r="141" spans="1:8" ht="17.25" thickBot="1">
      <c r="A141" s="509"/>
      <c r="B141" s="514">
        <v>0</v>
      </c>
      <c r="C141" s="596"/>
      <c r="D141" s="597"/>
      <c r="E141" s="597"/>
      <c r="F141" s="685"/>
      <c r="H141" s="521">
        <f t="shared" si="4"/>
        <v>0</v>
      </c>
    </row>
    <row r="142" spans="1:8" ht="17.25" thickBot="1">
      <c r="A142" s="668"/>
      <c r="B142" s="19">
        <v>0</v>
      </c>
      <c r="C142" s="676"/>
      <c r="D142" s="677"/>
      <c r="E142" s="677"/>
      <c r="F142" s="690"/>
      <c r="H142" s="521">
        <f t="shared" si="4"/>
        <v>0</v>
      </c>
    </row>
    <row r="143" spans="1:8">
      <c r="A143" s="522"/>
      <c r="C143" s="596"/>
      <c r="D143" s="597"/>
      <c r="E143" s="597"/>
      <c r="F143" s="685"/>
      <c r="H143" s="521">
        <f t="shared" si="4"/>
        <v>0</v>
      </c>
    </row>
    <row r="144" spans="1:8">
      <c r="A144" s="522"/>
      <c r="C144" s="596"/>
      <c r="D144" s="597"/>
      <c r="E144" s="597"/>
      <c r="F144" s="685"/>
      <c r="H144" s="521">
        <f t="shared" si="4"/>
        <v>0</v>
      </c>
    </row>
    <row r="145" spans="1:8">
      <c r="A145" s="522"/>
      <c r="C145" s="596"/>
      <c r="D145" s="597"/>
      <c r="E145" s="597"/>
      <c r="F145" s="685"/>
      <c r="H145" s="521">
        <f t="shared" si="4"/>
        <v>0</v>
      </c>
    </row>
    <row r="146" spans="1:8">
      <c r="A146" s="522"/>
      <c r="C146" s="596"/>
      <c r="D146" s="597"/>
      <c r="E146" s="597"/>
      <c r="F146" s="685"/>
      <c r="H146" s="521">
        <f t="shared" si="4"/>
        <v>0</v>
      </c>
    </row>
    <row r="147" spans="1:8" ht="17.25" thickBot="1">
      <c r="A147" s="523"/>
      <c r="C147" s="598"/>
      <c r="D147" s="599"/>
      <c r="E147" s="599"/>
      <c r="F147" s="691"/>
      <c r="H147" s="521">
        <f t="shared" si="4"/>
        <v>0</v>
      </c>
    </row>
  </sheetData>
  <mergeCells count="3">
    <mergeCell ref="A2:H2"/>
    <mergeCell ref="A27:D27"/>
    <mergeCell ref="C9:G9"/>
  </mergeCells>
  <dataValidations count="1">
    <dataValidation type="list" allowBlank="1" showInputMessage="1" showErrorMessage="1" sqref="H31">
      <formula1>$J$31:$J$34</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M44"/>
  <sheetViews>
    <sheetView topLeftCell="A22" zoomScale="85" workbookViewId="0">
      <selection activeCell="E3" sqref="E3:E13"/>
    </sheetView>
  </sheetViews>
  <sheetFormatPr baseColWidth="10" defaultRowHeight="15.75"/>
  <cols>
    <col min="1" max="1" width="23.42578125" style="9" customWidth="1"/>
    <col min="2" max="2" width="10.85546875" style="9" customWidth="1"/>
    <col min="3" max="3" width="11.85546875" style="9" customWidth="1"/>
    <col min="4" max="4" width="11.5703125" style="9" bestFit="1" customWidth="1"/>
    <col min="5" max="5" width="15.42578125" style="9" bestFit="1" customWidth="1"/>
    <col min="6" max="6" width="9.7109375" style="9" customWidth="1"/>
    <col min="7" max="7" width="11" style="9" customWidth="1"/>
    <col min="8" max="8" width="11.42578125" style="9"/>
    <col min="9" max="9" width="35" style="9" customWidth="1"/>
    <col min="10" max="256" width="11.42578125" style="9"/>
    <col min="257" max="257" width="23.42578125" style="9" customWidth="1"/>
    <col min="258" max="258" width="10.85546875" style="9" customWidth="1"/>
    <col min="259" max="259" width="11.42578125" style="9"/>
    <col min="260" max="260" width="10.140625" style="9" customWidth="1"/>
    <col min="261" max="261" width="9.7109375" style="9" customWidth="1"/>
    <col min="262" max="262" width="11" style="9" customWidth="1"/>
    <col min="263" max="512" width="11.42578125" style="9"/>
    <col min="513" max="513" width="23.42578125" style="9" customWidth="1"/>
    <col min="514" max="514" width="10.85546875" style="9" customWidth="1"/>
    <col min="515" max="515" width="11.42578125" style="9"/>
    <col min="516" max="516" width="10.140625" style="9" customWidth="1"/>
    <col min="517" max="517" width="9.7109375" style="9" customWidth="1"/>
    <col min="518" max="518" width="11" style="9" customWidth="1"/>
    <col min="519" max="768" width="11.42578125" style="9"/>
    <col min="769" max="769" width="23.42578125" style="9" customWidth="1"/>
    <col min="770" max="770" width="10.85546875" style="9" customWidth="1"/>
    <col min="771" max="771" width="11.42578125" style="9"/>
    <col min="772" max="772" width="10.140625" style="9" customWidth="1"/>
    <col min="773" max="773" width="9.7109375" style="9" customWidth="1"/>
    <col min="774" max="774" width="11" style="9" customWidth="1"/>
    <col min="775" max="1024" width="11.42578125" style="9"/>
    <col min="1025" max="1025" width="23.42578125" style="9" customWidth="1"/>
    <col min="1026" max="1026" width="10.85546875" style="9" customWidth="1"/>
    <col min="1027" max="1027" width="11.42578125" style="9"/>
    <col min="1028" max="1028" width="10.140625" style="9" customWidth="1"/>
    <col min="1029" max="1029" width="9.7109375" style="9" customWidth="1"/>
    <col min="1030" max="1030" width="11" style="9" customWidth="1"/>
    <col min="1031" max="1280" width="11.42578125" style="9"/>
    <col min="1281" max="1281" width="23.42578125" style="9" customWidth="1"/>
    <col min="1282" max="1282" width="10.85546875" style="9" customWidth="1"/>
    <col min="1283" max="1283" width="11.42578125" style="9"/>
    <col min="1284" max="1284" width="10.140625" style="9" customWidth="1"/>
    <col min="1285" max="1285" width="9.7109375" style="9" customWidth="1"/>
    <col min="1286" max="1286" width="11" style="9" customWidth="1"/>
    <col min="1287" max="1536" width="11.42578125" style="9"/>
    <col min="1537" max="1537" width="23.42578125" style="9" customWidth="1"/>
    <col min="1538" max="1538" width="10.85546875" style="9" customWidth="1"/>
    <col min="1539" max="1539" width="11.42578125" style="9"/>
    <col min="1540" max="1540" width="10.140625" style="9" customWidth="1"/>
    <col min="1541" max="1541" width="9.7109375" style="9" customWidth="1"/>
    <col min="1542" max="1542" width="11" style="9" customWidth="1"/>
    <col min="1543" max="1792" width="11.42578125" style="9"/>
    <col min="1793" max="1793" width="23.42578125" style="9" customWidth="1"/>
    <col min="1794" max="1794" width="10.85546875" style="9" customWidth="1"/>
    <col min="1795" max="1795" width="11.42578125" style="9"/>
    <col min="1796" max="1796" width="10.140625" style="9" customWidth="1"/>
    <col min="1797" max="1797" width="9.7109375" style="9" customWidth="1"/>
    <col min="1798" max="1798" width="11" style="9" customWidth="1"/>
    <col min="1799" max="2048" width="11.42578125" style="9"/>
    <col min="2049" max="2049" width="23.42578125" style="9" customWidth="1"/>
    <col min="2050" max="2050" width="10.85546875" style="9" customWidth="1"/>
    <col min="2051" max="2051" width="11.42578125" style="9"/>
    <col min="2052" max="2052" width="10.140625" style="9" customWidth="1"/>
    <col min="2053" max="2053" width="9.7109375" style="9" customWidth="1"/>
    <col min="2054" max="2054" width="11" style="9" customWidth="1"/>
    <col min="2055" max="2304" width="11.42578125" style="9"/>
    <col min="2305" max="2305" width="23.42578125" style="9" customWidth="1"/>
    <col min="2306" max="2306" width="10.85546875" style="9" customWidth="1"/>
    <col min="2307" max="2307" width="11.42578125" style="9"/>
    <col min="2308" max="2308" width="10.140625" style="9" customWidth="1"/>
    <col min="2309" max="2309" width="9.7109375" style="9" customWidth="1"/>
    <col min="2310" max="2310" width="11" style="9" customWidth="1"/>
    <col min="2311" max="2560" width="11.42578125" style="9"/>
    <col min="2561" max="2561" width="23.42578125" style="9" customWidth="1"/>
    <col min="2562" max="2562" width="10.85546875" style="9" customWidth="1"/>
    <col min="2563" max="2563" width="11.42578125" style="9"/>
    <col min="2564" max="2564" width="10.140625" style="9" customWidth="1"/>
    <col min="2565" max="2565" width="9.7109375" style="9" customWidth="1"/>
    <col min="2566" max="2566" width="11" style="9" customWidth="1"/>
    <col min="2567" max="2816" width="11.42578125" style="9"/>
    <col min="2817" max="2817" width="23.42578125" style="9" customWidth="1"/>
    <col min="2818" max="2818" width="10.85546875" style="9" customWidth="1"/>
    <col min="2819" max="2819" width="11.42578125" style="9"/>
    <col min="2820" max="2820" width="10.140625" style="9" customWidth="1"/>
    <col min="2821" max="2821" width="9.7109375" style="9" customWidth="1"/>
    <col min="2822" max="2822" width="11" style="9" customWidth="1"/>
    <col min="2823" max="3072" width="11.42578125" style="9"/>
    <col min="3073" max="3073" width="23.42578125" style="9" customWidth="1"/>
    <col min="3074" max="3074" width="10.85546875" style="9" customWidth="1"/>
    <col min="3075" max="3075" width="11.42578125" style="9"/>
    <col min="3076" max="3076" width="10.140625" style="9" customWidth="1"/>
    <col min="3077" max="3077" width="9.7109375" style="9" customWidth="1"/>
    <col min="3078" max="3078" width="11" style="9" customWidth="1"/>
    <col min="3079" max="3328" width="11.42578125" style="9"/>
    <col min="3329" max="3329" width="23.42578125" style="9" customWidth="1"/>
    <col min="3330" max="3330" width="10.85546875" style="9" customWidth="1"/>
    <col min="3331" max="3331" width="11.42578125" style="9"/>
    <col min="3332" max="3332" width="10.140625" style="9" customWidth="1"/>
    <col min="3333" max="3333" width="9.7109375" style="9" customWidth="1"/>
    <col min="3334" max="3334" width="11" style="9" customWidth="1"/>
    <col min="3335" max="3584" width="11.42578125" style="9"/>
    <col min="3585" max="3585" width="23.42578125" style="9" customWidth="1"/>
    <col min="3586" max="3586" width="10.85546875" style="9" customWidth="1"/>
    <col min="3587" max="3587" width="11.42578125" style="9"/>
    <col min="3588" max="3588" width="10.140625" style="9" customWidth="1"/>
    <col min="3589" max="3589" width="9.7109375" style="9" customWidth="1"/>
    <col min="3590" max="3590" width="11" style="9" customWidth="1"/>
    <col min="3591" max="3840" width="11.42578125" style="9"/>
    <col min="3841" max="3841" width="23.42578125" style="9" customWidth="1"/>
    <col min="3842" max="3842" width="10.85546875" style="9" customWidth="1"/>
    <col min="3843" max="3843" width="11.42578125" style="9"/>
    <col min="3844" max="3844" width="10.140625" style="9" customWidth="1"/>
    <col min="3845" max="3845" width="9.7109375" style="9" customWidth="1"/>
    <col min="3846" max="3846" width="11" style="9" customWidth="1"/>
    <col min="3847" max="4096" width="11.42578125" style="9"/>
    <col min="4097" max="4097" width="23.42578125" style="9" customWidth="1"/>
    <col min="4098" max="4098" width="10.85546875" style="9" customWidth="1"/>
    <col min="4099" max="4099" width="11.42578125" style="9"/>
    <col min="4100" max="4100" width="10.140625" style="9" customWidth="1"/>
    <col min="4101" max="4101" width="9.7109375" style="9" customWidth="1"/>
    <col min="4102" max="4102" width="11" style="9" customWidth="1"/>
    <col min="4103" max="4352" width="11.42578125" style="9"/>
    <col min="4353" max="4353" width="23.42578125" style="9" customWidth="1"/>
    <col min="4354" max="4354" width="10.85546875" style="9" customWidth="1"/>
    <col min="4355" max="4355" width="11.42578125" style="9"/>
    <col min="4356" max="4356" width="10.140625" style="9" customWidth="1"/>
    <col min="4357" max="4357" width="9.7109375" style="9" customWidth="1"/>
    <col min="4358" max="4358" width="11" style="9" customWidth="1"/>
    <col min="4359" max="4608" width="11.42578125" style="9"/>
    <col min="4609" max="4609" width="23.42578125" style="9" customWidth="1"/>
    <col min="4610" max="4610" width="10.85546875" style="9" customWidth="1"/>
    <col min="4611" max="4611" width="11.42578125" style="9"/>
    <col min="4612" max="4612" width="10.140625" style="9" customWidth="1"/>
    <col min="4613" max="4613" width="9.7109375" style="9" customWidth="1"/>
    <col min="4614" max="4614" width="11" style="9" customWidth="1"/>
    <col min="4615" max="4864" width="11.42578125" style="9"/>
    <col min="4865" max="4865" width="23.42578125" style="9" customWidth="1"/>
    <col min="4866" max="4866" width="10.85546875" style="9" customWidth="1"/>
    <col min="4867" max="4867" width="11.42578125" style="9"/>
    <col min="4868" max="4868" width="10.140625" style="9" customWidth="1"/>
    <col min="4869" max="4869" width="9.7109375" style="9" customWidth="1"/>
    <col min="4870" max="4870" width="11" style="9" customWidth="1"/>
    <col min="4871" max="5120" width="11.42578125" style="9"/>
    <col min="5121" max="5121" width="23.42578125" style="9" customWidth="1"/>
    <col min="5122" max="5122" width="10.85546875" style="9" customWidth="1"/>
    <col min="5123" max="5123" width="11.42578125" style="9"/>
    <col min="5124" max="5124" width="10.140625" style="9" customWidth="1"/>
    <col min="5125" max="5125" width="9.7109375" style="9" customWidth="1"/>
    <col min="5126" max="5126" width="11" style="9" customWidth="1"/>
    <col min="5127" max="5376" width="11.42578125" style="9"/>
    <col min="5377" max="5377" width="23.42578125" style="9" customWidth="1"/>
    <col min="5378" max="5378" width="10.85546875" style="9" customWidth="1"/>
    <col min="5379" max="5379" width="11.42578125" style="9"/>
    <col min="5380" max="5380" width="10.140625" style="9" customWidth="1"/>
    <col min="5381" max="5381" width="9.7109375" style="9" customWidth="1"/>
    <col min="5382" max="5382" width="11" style="9" customWidth="1"/>
    <col min="5383" max="5632" width="11.42578125" style="9"/>
    <col min="5633" max="5633" width="23.42578125" style="9" customWidth="1"/>
    <col min="5634" max="5634" width="10.85546875" style="9" customWidth="1"/>
    <col min="5635" max="5635" width="11.42578125" style="9"/>
    <col min="5636" max="5636" width="10.140625" style="9" customWidth="1"/>
    <col min="5637" max="5637" width="9.7109375" style="9" customWidth="1"/>
    <col min="5638" max="5638" width="11" style="9" customWidth="1"/>
    <col min="5639" max="5888" width="11.42578125" style="9"/>
    <col min="5889" max="5889" width="23.42578125" style="9" customWidth="1"/>
    <col min="5890" max="5890" width="10.85546875" style="9" customWidth="1"/>
    <col min="5891" max="5891" width="11.42578125" style="9"/>
    <col min="5892" max="5892" width="10.140625" style="9" customWidth="1"/>
    <col min="5893" max="5893" width="9.7109375" style="9" customWidth="1"/>
    <col min="5894" max="5894" width="11" style="9" customWidth="1"/>
    <col min="5895" max="6144" width="11.42578125" style="9"/>
    <col min="6145" max="6145" width="23.42578125" style="9" customWidth="1"/>
    <col min="6146" max="6146" width="10.85546875" style="9" customWidth="1"/>
    <col min="6147" max="6147" width="11.42578125" style="9"/>
    <col min="6148" max="6148" width="10.140625" style="9" customWidth="1"/>
    <col min="6149" max="6149" width="9.7109375" style="9" customWidth="1"/>
    <col min="6150" max="6150" width="11" style="9" customWidth="1"/>
    <col min="6151" max="6400" width="11.42578125" style="9"/>
    <col min="6401" max="6401" width="23.42578125" style="9" customWidth="1"/>
    <col min="6402" max="6402" width="10.85546875" style="9" customWidth="1"/>
    <col min="6403" max="6403" width="11.42578125" style="9"/>
    <col min="6404" max="6404" width="10.140625" style="9" customWidth="1"/>
    <col min="6405" max="6405" width="9.7109375" style="9" customWidth="1"/>
    <col min="6406" max="6406" width="11" style="9" customWidth="1"/>
    <col min="6407" max="6656" width="11.42578125" style="9"/>
    <col min="6657" max="6657" width="23.42578125" style="9" customWidth="1"/>
    <col min="6658" max="6658" width="10.85546875" style="9" customWidth="1"/>
    <col min="6659" max="6659" width="11.42578125" style="9"/>
    <col min="6660" max="6660" width="10.140625" style="9" customWidth="1"/>
    <col min="6661" max="6661" width="9.7109375" style="9" customWidth="1"/>
    <col min="6662" max="6662" width="11" style="9" customWidth="1"/>
    <col min="6663" max="6912" width="11.42578125" style="9"/>
    <col min="6913" max="6913" width="23.42578125" style="9" customWidth="1"/>
    <col min="6914" max="6914" width="10.85546875" style="9" customWidth="1"/>
    <col min="6915" max="6915" width="11.42578125" style="9"/>
    <col min="6916" max="6916" width="10.140625" style="9" customWidth="1"/>
    <col min="6917" max="6917" width="9.7109375" style="9" customWidth="1"/>
    <col min="6918" max="6918" width="11" style="9" customWidth="1"/>
    <col min="6919" max="7168" width="11.42578125" style="9"/>
    <col min="7169" max="7169" width="23.42578125" style="9" customWidth="1"/>
    <col min="7170" max="7170" width="10.85546875" style="9" customWidth="1"/>
    <col min="7171" max="7171" width="11.42578125" style="9"/>
    <col min="7172" max="7172" width="10.140625" style="9" customWidth="1"/>
    <col min="7173" max="7173" width="9.7109375" style="9" customWidth="1"/>
    <col min="7174" max="7174" width="11" style="9" customWidth="1"/>
    <col min="7175" max="7424" width="11.42578125" style="9"/>
    <col min="7425" max="7425" width="23.42578125" style="9" customWidth="1"/>
    <col min="7426" max="7426" width="10.85546875" style="9" customWidth="1"/>
    <col min="7427" max="7427" width="11.42578125" style="9"/>
    <col min="7428" max="7428" width="10.140625" style="9" customWidth="1"/>
    <col min="7429" max="7429" width="9.7109375" style="9" customWidth="1"/>
    <col min="7430" max="7430" width="11" style="9" customWidth="1"/>
    <col min="7431" max="7680" width="11.42578125" style="9"/>
    <col min="7681" max="7681" width="23.42578125" style="9" customWidth="1"/>
    <col min="7682" max="7682" width="10.85546875" style="9" customWidth="1"/>
    <col min="7683" max="7683" width="11.42578125" style="9"/>
    <col min="7684" max="7684" width="10.140625" style="9" customWidth="1"/>
    <col min="7685" max="7685" width="9.7109375" style="9" customWidth="1"/>
    <col min="7686" max="7686" width="11" style="9" customWidth="1"/>
    <col min="7687" max="7936" width="11.42578125" style="9"/>
    <col min="7937" max="7937" width="23.42578125" style="9" customWidth="1"/>
    <col min="7938" max="7938" width="10.85546875" style="9" customWidth="1"/>
    <col min="7939" max="7939" width="11.42578125" style="9"/>
    <col min="7940" max="7940" width="10.140625" style="9" customWidth="1"/>
    <col min="7941" max="7941" width="9.7109375" style="9" customWidth="1"/>
    <col min="7942" max="7942" width="11" style="9" customWidth="1"/>
    <col min="7943" max="8192" width="11.42578125" style="9"/>
    <col min="8193" max="8193" width="23.42578125" style="9" customWidth="1"/>
    <col min="8194" max="8194" width="10.85546875" style="9" customWidth="1"/>
    <col min="8195" max="8195" width="11.42578125" style="9"/>
    <col min="8196" max="8196" width="10.140625" style="9" customWidth="1"/>
    <col min="8197" max="8197" width="9.7109375" style="9" customWidth="1"/>
    <col min="8198" max="8198" width="11" style="9" customWidth="1"/>
    <col min="8199" max="8448" width="11.42578125" style="9"/>
    <col min="8449" max="8449" width="23.42578125" style="9" customWidth="1"/>
    <col min="8450" max="8450" width="10.85546875" style="9" customWidth="1"/>
    <col min="8451" max="8451" width="11.42578125" style="9"/>
    <col min="8452" max="8452" width="10.140625" style="9" customWidth="1"/>
    <col min="8453" max="8453" width="9.7109375" style="9" customWidth="1"/>
    <col min="8454" max="8454" width="11" style="9" customWidth="1"/>
    <col min="8455" max="8704" width="11.42578125" style="9"/>
    <col min="8705" max="8705" width="23.42578125" style="9" customWidth="1"/>
    <col min="8706" max="8706" width="10.85546875" style="9" customWidth="1"/>
    <col min="8707" max="8707" width="11.42578125" style="9"/>
    <col min="8708" max="8708" width="10.140625" style="9" customWidth="1"/>
    <col min="8709" max="8709" width="9.7109375" style="9" customWidth="1"/>
    <col min="8710" max="8710" width="11" style="9" customWidth="1"/>
    <col min="8711" max="8960" width="11.42578125" style="9"/>
    <col min="8961" max="8961" width="23.42578125" style="9" customWidth="1"/>
    <col min="8962" max="8962" width="10.85546875" style="9" customWidth="1"/>
    <col min="8963" max="8963" width="11.42578125" style="9"/>
    <col min="8964" max="8964" width="10.140625" style="9" customWidth="1"/>
    <col min="8965" max="8965" width="9.7109375" style="9" customWidth="1"/>
    <col min="8966" max="8966" width="11" style="9" customWidth="1"/>
    <col min="8967" max="9216" width="11.42578125" style="9"/>
    <col min="9217" max="9217" width="23.42578125" style="9" customWidth="1"/>
    <col min="9218" max="9218" width="10.85546875" style="9" customWidth="1"/>
    <col min="9219" max="9219" width="11.42578125" style="9"/>
    <col min="9220" max="9220" width="10.140625" style="9" customWidth="1"/>
    <col min="9221" max="9221" width="9.7109375" style="9" customWidth="1"/>
    <col min="9222" max="9222" width="11" style="9" customWidth="1"/>
    <col min="9223" max="9472" width="11.42578125" style="9"/>
    <col min="9473" max="9473" width="23.42578125" style="9" customWidth="1"/>
    <col min="9474" max="9474" width="10.85546875" style="9" customWidth="1"/>
    <col min="9475" max="9475" width="11.42578125" style="9"/>
    <col min="9476" max="9476" width="10.140625" style="9" customWidth="1"/>
    <col min="9477" max="9477" width="9.7109375" style="9" customWidth="1"/>
    <col min="9478" max="9478" width="11" style="9" customWidth="1"/>
    <col min="9479" max="9728" width="11.42578125" style="9"/>
    <col min="9729" max="9729" width="23.42578125" style="9" customWidth="1"/>
    <col min="9730" max="9730" width="10.85546875" style="9" customWidth="1"/>
    <col min="9731" max="9731" width="11.42578125" style="9"/>
    <col min="9732" max="9732" width="10.140625" style="9" customWidth="1"/>
    <col min="9733" max="9733" width="9.7109375" style="9" customWidth="1"/>
    <col min="9734" max="9734" width="11" style="9" customWidth="1"/>
    <col min="9735" max="9984" width="11.42578125" style="9"/>
    <col min="9985" max="9985" width="23.42578125" style="9" customWidth="1"/>
    <col min="9986" max="9986" width="10.85546875" style="9" customWidth="1"/>
    <col min="9987" max="9987" width="11.42578125" style="9"/>
    <col min="9988" max="9988" width="10.140625" style="9" customWidth="1"/>
    <col min="9989" max="9989" width="9.7109375" style="9" customWidth="1"/>
    <col min="9990" max="9990" width="11" style="9" customWidth="1"/>
    <col min="9991" max="10240" width="11.42578125" style="9"/>
    <col min="10241" max="10241" width="23.42578125" style="9" customWidth="1"/>
    <col min="10242" max="10242" width="10.85546875" style="9" customWidth="1"/>
    <col min="10243" max="10243" width="11.42578125" style="9"/>
    <col min="10244" max="10244" width="10.140625" style="9" customWidth="1"/>
    <col min="10245" max="10245" width="9.7109375" style="9" customWidth="1"/>
    <col min="10246" max="10246" width="11" style="9" customWidth="1"/>
    <col min="10247" max="10496" width="11.42578125" style="9"/>
    <col min="10497" max="10497" width="23.42578125" style="9" customWidth="1"/>
    <col min="10498" max="10498" width="10.85546875" style="9" customWidth="1"/>
    <col min="10499" max="10499" width="11.42578125" style="9"/>
    <col min="10500" max="10500" width="10.140625" style="9" customWidth="1"/>
    <col min="10501" max="10501" width="9.7109375" style="9" customWidth="1"/>
    <col min="10502" max="10502" width="11" style="9" customWidth="1"/>
    <col min="10503" max="10752" width="11.42578125" style="9"/>
    <col min="10753" max="10753" width="23.42578125" style="9" customWidth="1"/>
    <col min="10754" max="10754" width="10.85546875" style="9" customWidth="1"/>
    <col min="10755" max="10755" width="11.42578125" style="9"/>
    <col min="10756" max="10756" width="10.140625" style="9" customWidth="1"/>
    <col min="10757" max="10757" width="9.7109375" style="9" customWidth="1"/>
    <col min="10758" max="10758" width="11" style="9" customWidth="1"/>
    <col min="10759" max="11008" width="11.42578125" style="9"/>
    <col min="11009" max="11009" width="23.42578125" style="9" customWidth="1"/>
    <col min="11010" max="11010" width="10.85546875" style="9" customWidth="1"/>
    <col min="11011" max="11011" width="11.42578125" style="9"/>
    <col min="11012" max="11012" width="10.140625" style="9" customWidth="1"/>
    <col min="11013" max="11013" width="9.7109375" style="9" customWidth="1"/>
    <col min="11014" max="11014" width="11" style="9" customWidth="1"/>
    <col min="11015" max="11264" width="11.42578125" style="9"/>
    <col min="11265" max="11265" width="23.42578125" style="9" customWidth="1"/>
    <col min="11266" max="11266" width="10.85546875" style="9" customWidth="1"/>
    <col min="11267" max="11267" width="11.42578125" style="9"/>
    <col min="11268" max="11268" width="10.140625" style="9" customWidth="1"/>
    <col min="11269" max="11269" width="9.7109375" style="9" customWidth="1"/>
    <col min="11270" max="11270" width="11" style="9" customWidth="1"/>
    <col min="11271" max="11520" width="11.42578125" style="9"/>
    <col min="11521" max="11521" width="23.42578125" style="9" customWidth="1"/>
    <col min="11522" max="11522" width="10.85546875" style="9" customWidth="1"/>
    <col min="11523" max="11523" width="11.42578125" style="9"/>
    <col min="11524" max="11524" width="10.140625" style="9" customWidth="1"/>
    <col min="11525" max="11525" width="9.7109375" style="9" customWidth="1"/>
    <col min="11526" max="11526" width="11" style="9" customWidth="1"/>
    <col min="11527" max="11776" width="11.42578125" style="9"/>
    <col min="11777" max="11777" width="23.42578125" style="9" customWidth="1"/>
    <col min="11778" max="11778" width="10.85546875" style="9" customWidth="1"/>
    <col min="11779" max="11779" width="11.42578125" style="9"/>
    <col min="11780" max="11780" width="10.140625" style="9" customWidth="1"/>
    <col min="11781" max="11781" width="9.7109375" style="9" customWidth="1"/>
    <col min="11782" max="11782" width="11" style="9" customWidth="1"/>
    <col min="11783" max="12032" width="11.42578125" style="9"/>
    <col min="12033" max="12033" width="23.42578125" style="9" customWidth="1"/>
    <col min="12034" max="12034" width="10.85546875" style="9" customWidth="1"/>
    <col min="12035" max="12035" width="11.42578125" style="9"/>
    <col min="12036" max="12036" width="10.140625" style="9" customWidth="1"/>
    <col min="12037" max="12037" width="9.7109375" style="9" customWidth="1"/>
    <col min="12038" max="12038" width="11" style="9" customWidth="1"/>
    <col min="12039" max="12288" width="11.42578125" style="9"/>
    <col min="12289" max="12289" width="23.42578125" style="9" customWidth="1"/>
    <col min="12290" max="12290" width="10.85546875" style="9" customWidth="1"/>
    <col min="12291" max="12291" width="11.42578125" style="9"/>
    <col min="12292" max="12292" width="10.140625" style="9" customWidth="1"/>
    <col min="12293" max="12293" width="9.7109375" style="9" customWidth="1"/>
    <col min="12294" max="12294" width="11" style="9" customWidth="1"/>
    <col min="12295" max="12544" width="11.42578125" style="9"/>
    <col min="12545" max="12545" width="23.42578125" style="9" customWidth="1"/>
    <col min="12546" max="12546" width="10.85546875" style="9" customWidth="1"/>
    <col min="12547" max="12547" width="11.42578125" style="9"/>
    <col min="12548" max="12548" width="10.140625" style="9" customWidth="1"/>
    <col min="12549" max="12549" width="9.7109375" style="9" customWidth="1"/>
    <col min="12550" max="12550" width="11" style="9" customWidth="1"/>
    <col min="12551" max="12800" width="11.42578125" style="9"/>
    <col min="12801" max="12801" width="23.42578125" style="9" customWidth="1"/>
    <col min="12802" max="12802" width="10.85546875" style="9" customWidth="1"/>
    <col min="12803" max="12803" width="11.42578125" style="9"/>
    <col min="12804" max="12804" width="10.140625" style="9" customWidth="1"/>
    <col min="12805" max="12805" width="9.7109375" style="9" customWidth="1"/>
    <col min="12806" max="12806" width="11" style="9" customWidth="1"/>
    <col min="12807" max="13056" width="11.42578125" style="9"/>
    <col min="13057" max="13057" width="23.42578125" style="9" customWidth="1"/>
    <col min="13058" max="13058" width="10.85546875" style="9" customWidth="1"/>
    <col min="13059" max="13059" width="11.42578125" style="9"/>
    <col min="13060" max="13060" width="10.140625" style="9" customWidth="1"/>
    <col min="13061" max="13061" width="9.7109375" style="9" customWidth="1"/>
    <col min="13062" max="13062" width="11" style="9" customWidth="1"/>
    <col min="13063" max="13312" width="11.42578125" style="9"/>
    <col min="13313" max="13313" width="23.42578125" style="9" customWidth="1"/>
    <col min="13314" max="13314" width="10.85546875" style="9" customWidth="1"/>
    <col min="13315" max="13315" width="11.42578125" style="9"/>
    <col min="13316" max="13316" width="10.140625" style="9" customWidth="1"/>
    <col min="13317" max="13317" width="9.7109375" style="9" customWidth="1"/>
    <col min="13318" max="13318" width="11" style="9" customWidth="1"/>
    <col min="13319" max="13568" width="11.42578125" style="9"/>
    <col min="13569" max="13569" width="23.42578125" style="9" customWidth="1"/>
    <col min="13570" max="13570" width="10.85546875" style="9" customWidth="1"/>
    <col min="13571" max="13571" width="11.42578125" style="9"/>
    <col min="13572" max="13572" width="10.140625" style="9" customWidth="1"/>
    <col min="13573" max="13573" width="9.7109375" style="9" customWidth="1"/>
    <col min="13574" max="13574" width="11" style="9" customWidth="1"/>
    <col min="13575" max="13824" width="11.42578125" style="9"/>
    <col min="13825" max="13825" width="23.42578125" style="9" customWidth="1"/>
    <col min="13826" max="13826" width="10.85546875" style="9" customWidth="1"/>
    <col min="13827" max="13827" width="11.42578125" style="9"/>
    <col min="13828" max="13828" width="10.140625" style="9" customWidth="1"/>
    <col min="13829" max="13829" width="9.7109375" style="9" customWidth="1"/>
    <col min="13830" max="13830" width="11" style="9" customWidth="1"/>
    <col min="13831" max="14080" width="11.42578125" style="9"/>
    <col min="14081" max="14081" width="23.42578125" style="9" customWidth="1"/>
    <col min="14082" max="14082" width="10.85546875" style="9" customWidth="1"/>
    <col min="14083" max="14083" width="11.42578125" style="9"/>
    <col min="14084" max="14084" width="10.140625" style="9" customWidth="1"/>
    <col min="14085" max="14085" width="9.7109375" style="9" customWidth="1"/>
    <col min="14086" max="14086" width="11" style="9" customWidth="1"/>
    <col min="14087" max="14336" width="11.42578125" style="9"/>
    <col min="14337" max="14337" width="23.42578125" style="9" customWidth="1"/>
    <col min="14338" max="14338" width="10.85546875" style="9" customWidth="1"/>
    <col min="14339" max="14339" width="11.42578125" style="9"/>
    <col min="14340" max="14340" width="10.140625" style="9" customWidth="1"/>
    <col min="14341" max="14341" width="9.7109375" style="9" customWidth="1"/>
    <col min="14342" max="14342" width="11" style="9" customWidth="1"/>
    <col min="14343" max="14592" width="11.42578125" style="9"/>
    <col min="14593" max="14593" width="23.42578125" style="9" customWidth="1"/>
    <col min="14594" max="14594" width="10.85546875" style="9" customWidth="1"/>
    <col min="14595" max="14595" width="11.42578125" style="9"/>
    <col min="14596" max="14596" width="10.140625" style="9" customWidth="1"/>
    <col min="14597" max="14597" width="9.7109375" style="9" customWidth="1"/>
    <col min="14598" max="14598" width="11" style="9" customWidth="1"/>
    <col min="14599" max="14848" width="11.42578125" style="9"/>
    <col min="14849" max="14849" width="23.42578125" style="9" customWidth="1"/>
    <col min="14850" max="14850" width="10.85546875" style="9" customWidth="1"/>
    <col min="14851" max="14851" width="11.42578125" style="9"/>
    <col min="14852" max="14852" width="10.140625" style="9" customWidth="1"/>
    <col min="14853" max="14853" width="9.7109375" style="9" customWidth="1"/>
    <col min="14854" max="14854" width="11" style="9" customWidth="1"/>
    <col min="14855" max="15104" width="11.42578125" style="9"/>
    <col min="15105" max="15105" width="23.42578125" style="9" customWidth="1"/>
    <col min="15106" max="15106" width="10.85546875" style="9" customWidth="1"/>
    <col min="15107" max="15107" width="11.42578125" style="9"/>
    <col min="15108" max="15108" width="10.140625" style="9" customWidth="1"/>
    <col min="15109" max="15109" width="9.7109375" style="9" customWidth="1"/>
    <col min="15110" max="15110" width="11" style="9" customWidth="1"/>
    <col min="15111" max="15360" width="11.42578125" style="9"/>
    <col min="15361" max="15361" width="23.42578125" style="9" customWidth="1"/>
    <col min="15362" max="15362" width="10.85546875" style="9" customWidth="1"/>
    <col min="15363" max="15363" width="11.42578125" style="9"/>
    <col min="15364" max="15364" width="10.140625" style="9" customWidth="1"/>
    <col min="15365" max="15365" width="9.7109375" style="9" customWidth="1"/>
    <col min="15366" max="15366" width="11" style="9" customWidth="1"/>
    <col min="15367" max="15616" width="11.42578125" style="9"/>
    <col min="15617" max="15617" width="23.42578125" style="9" customWidth="1"/>
    <col min="15618" max="15618" width="10.85546875" style="9" customWidth="1"/>
    <col min="15619" max="15619" width="11.42578125" style="9"/>
    <col min="15620" max="15620" width="10.140625" style="9" customWidth="1"/>
    <col min="15621" max="15621" width="9.7109375" style="9" customWidth="1"/>
    <col min="15622" max="15622" width="11" style="9" customWidth="1"/>
    <col min="15623" max="15872" width="11.42578125" style="9"/>
    <col min="15873" max="15873" width="23.42578125" style="9" customWidth="1"/>
    <col min="15874" max="15874" width="10.85546875" style="9" customWidth="1"/>
    <col min="15875" max="15875" width="11.42578125" style="9"/>
    <col min="15876" max="15876" width="10.140625" style="9" customWidth="1"/>
    <col min="15877" max="15877" width="9.7109375" style="9" customWidth="1"/>
    <col min="15878" max="15878" width="11" style="9" customWidth="1"/>
    <col min="15879" max="16128" width="11.42578125" style="9"/>
    <col min="16129" max="16129" width="23.42578125" style="9" customWidth="1"/>
    <col min="16130" max="16130" width="10.85546875" style="9" customWidth="1"/>
    <col min="16131" max="16131" width="11.42578125" style="9"/>
    <col min="16132" max="16132" width="10.140625" style="9" customWidth="1"/>
    <col min="16133" max="16133" width="9.7109375" style="9" customWidth="1"/>
    <col min="16134" max="16134" width="11" style="9" customWidth="1"/>
    <col min="16135" max="16384" width="11.42578125" style="9"/>
  </cols>
  <sheetData>
    <row r="1" spans="1:7" ht="38.25" customHeight="1">
      <c r="A1" s="724" t="s">
        <v>17</v>
      </c>
      <c r="B1" s="724"/>
      <c r="C1" s="724"/>
      <c r="D1" s="724"/>
      <c r="E1" s="725"/>
      <c r="F1" s="725"/>
      <c r="G1" s="724"/>
    </row>
    <row r="2" spans="1:7" ht="108.75" customHeight="1">
      <c r="A2" s="10" t="s">
        <v>18</v>
      </c>
      <c r="B2" s="11" t="s">
        <v>19</v>
      </c>
      <c r="C2" s="620" t="s">
        <v>363</v>
      </c>
      <c r="D2" s="11" t="s">
        <v>20</v>
      </c>
      <c r="E2" s="11" t="s">
        <v>362</v>
      </c>
      <c r="F2" s="11" t="s">
        <v>21</v>
      </c>
      <c r="G2" s="11" t="s">
        <v>22</v>
      </c>
    </row>
    <row r="3" spans="1:7">
      <c r="A3" s="142" t="s">
        <v>16</v>
      </c>
      <c r="B3" s="141">
        <v>15000</v>
      </c>
      <c r="C3" s="142">
        <v>1.3080000000000001</v>
      </c>
      <c r="D3" s="12">
        <f>B3*C3</f>
        <v>19620</v>
      </c>
      <c r="E3" s="619">
        <v>0.25750000000000001</v>
      </c>
      <c r="F3" s="12">
        <f>+D3*E3</f>
        <v>5052.1500000000005</v>
      </c>
      <c r="G3" s="12">
        <f>D3+F3</f>
        <v>24672.15</v>
      </c>
    </row>
    <row r="4" spans="1:7">
      <c r="A4" s="142" t="s">
        <v>28</v>
      </c>
      <c r="B4" s="141">
        <v>10000</v>
      </c>
      <c r="C4" s="142">
        <v>1.26</v>
      </c>
      <c r="D4" s="12">
        <f t="shared" ref="D4:D13" si="0">B4*C4</f>
        <v>12600</v>
      </c>
      <c r="E4" s="619">
        <v>0.25750000000000001</v>
      </c>
      <c r="F4" s="12">
        <f t="shared" ref="F4:F13" si="1">+D4*E4</f>
        <v>3244.5</v>
      </c>
      <c r="G4" s="12">
        <f t="shared" ref="G4:G13" si="2">D4+F4</f>
        <v>15844.5</v>
      </c>
    </row>
    <row r="5" spans="1:7">
      <c r="A5" s="142" t="s">
        <v>29</v>
      </c>
      <c r="B5" s="141">
        <v>10000</v>
      </c>
      <c r="C5" s="142">
        <v>1.26</v>
      </c>
      <c r="D5" s="12">
        <f t="shared" si="0"/>
        <v>12600</v>
      </c>
      <c r="E5" s="619">
        <v>0.25750000000000001</v>
      </c>
      <c r="F5" s="12">
        <f t="shared" si="1"/>
        <v>3244.5</v>
      </c>
      <c r="G5" s="12">
        <f t="shared" si="2"/>
        <v>15844.5</v>
      </c>
    </row>
    <row r="6" spans="1:7">
      <c r="A6" s="142" t="s">
        <v>30</v>
      </c>
      <c r="B6" s="141">
        <v>10000</v>
      </c>
      <c r="C6" s="142">
        <v>1.26</v>
      </c>
      <c r="D6" s="12">
        <f t="shared" si="0"/>
        <v>12600</v>
      </c>
      <c r="E6" s="619">
        <v>0.25750000000000001</v>
      </c>
      <c r="F6" s="12">
        <f t="shared" si="1"/>
        <v>3244.5</v>
      </c>
      <c r="G6" s="12">
        <f t="shared" si="2"/>
        <v>15844.5</v>
      </c>
    </row>
    <row r="7" spans="1:7">
      <c r="A7" s="142" t="s">
        <v>31</v>
      </c>
      <c r="B7" s="141">
        <v>6000</v>
      </c>
      <c r="C7" s="142">
        <v>1.22</v>
      </c>
      <c r="D7" s="12">
        <f t="shared" si="0"/>
        <v>7320</v>
      </c>
      <c r="E7" s="619">
        <v>0.25750000000000001</v>
      </c>
      <c r="F7" s="12">
        <f t="shared" si="1"/>
        <v>1884.9</v>
      </c>
      <c r="G7" s="12">
        <f t="shared" si="2"/>
        <v>9204.9</v>
      </c>
    </row>
    <row r="8" spans="1:7">
      <c r="A8" s="142" t="s">
        <v>32</v>
      </c>
      <c r="B8" s="141">
        <v>5000</v>
      </c>
      <c r="C8" s="142">
        <v>1.196</v>
      </c>
      <c r="D8" s="12">
        <f t="shared" si="0"/>
        <v>5980</v>
      </c>
      <c r="E8" s="619">
        <v>0.25750000000000001</v>
      </c>
      <c r="F8" s="12">
        <f t="shared" si="1"/>
        <v>1539.8500000000001</v>
      </c>
      <c r="G8" s="12">
        <f t="shared" si="2"/>
        <v>7519.85</v>
      </c>
    </row>
    <row r="9" spans="1:7">
      <c r="A9" s="142" t="s">
        <v>33</v>
      </c>
      <c r="B9" s="141"/>
      <c r="C9" s="142"/>
      <c r="D9" s="12">
        <f t="shared" si="0"/>
        <v>0</v>
      </c>
      <c r="E9" s="619">
        <v>0.25750000000000001</v>
      </c>
      <c r="F9" s="12">
        <f t="shared" si="1"/>
        <v>0</v>
      </c>
      <c r="G9" s="12">
        <f t="shared" si="2"/>
        <v>0</v>
      </c>
    </row>
    <row r="10" spans="1:7">
      <c r="A10" s="142" t="s">
        <v>34</v>
      </c>
      <c r="B10" s="141"/>
      <c r="C10" s="142"/>
      <c r="D10" s="12">
        <f t="shared" si="0"/>
        <v>0</v>
      </c>
      <c r="E10" s="619">
        <v>0.25750000000000001</v>
      </c>
      <c r="F10" s="12">
        <f t="shared" si="1"/>
        <v>0</v>
      </c>
      <c r="G10" s="12">
        <f t="shared" si="2"/>
        <v>0</v>
      </c>
    </row>
    <row r="11" spans="1:7">
      <c r="A11" s="142" t="s">
        <v>35</v>
      </c>
      <c r="B11" s="141"/>
      <c r="C11" s="142"/>
      <c r="D11" s="12">
        <f t="shared" si="0"/>
        <v>0</v>
      </c>
      <c r="E11" s="619">
        <v>0.25750000000000001</v>
      </c>
      <c r="F11" s="12">
        <f t="shared" si="1"/>
        <v>0</v>
      </c>
      <c r="G11" s="12">
        <f t="shared" si="2"/>
        <v>0</v>
      </c>
    </row>
    <row r="12" spans="1:7">
      <c r="A12" s="142" t="s">
        <v>36</v>
      </c>
      <c r="B12" s="141"/>
      <c r="C12" s="142"/>
      <c r="D12" s="12">
        <f t="shared" si="0"/>
        <v>0</v>
      </c>
      <c r="E12" s="619">
        <v>0.25750000000000001</v>
      </c>
      <c r="F12" s="12">
        <f t="shared" si="1"/>
        <v>0</v>
      </c>
      <c r="G12" s="12">
        <f t="shared" si="2"/>
        <v>0</v>
      </c>
    </row>
    <row r="13" spans="1:7">
      <c r="A13" s="142" t="s">
        <v>37</v>
      </c>
      <c r="B13" s="141"/>
      <c r="C13" s="142"/>
      <c r="D13" s="12">
        <f t="shared" si="0"/>
        <v>0</v>
      </c>
      <c r="E13" s="619">
        <v>0.25750000000000001</v>
      </c>
      <c r="F13" s="12">
        <f t="shared" si="1"/>
        <v>0</v>
      </c>
      <c r="G13" s="12">
        <f t="shared" si="2"/>
        <v>0</v>
      </c>
    </row>
    <row r="14" spans="1:7">
      <c r="A14" s="139"/>
      <c r="B14" s="140"/>
      <c r="C14" s="139"/>
      <c r="D14" s="140"/>
      <c r="E14" s="140"/>
      <c r="F14" s="140"/>
      <c r="G14" s="140"/>
    </row>
    <row r="15" spans="1:7" ht="47.25" customHeight="1">
      <c r="A15" s="13" t="s">
        <v>23</v>
      </c>
      <c r="B15" s="14"/>
      <c r="C15" s="13"/>
      <c r="D15" s="13"/>
      <c r="E15" s="13"/>
      <c r="F15" s="13"/>
      <c r="G15" s="13"/>
    </row>
    <row r="16" spans="1:7">
      <c r="A16" s="15" t="s">
        <v>24</v>
      </c>
      <c r="B16" s="15">
        <v>1</v>
      </c>
      <c r="C16" s="15">
        <v>2</v>
      </c>
      <c r="D16" s="15">
        <v>3</v>
      </c>
      <c r="E16" s="15">
        <v>4</v>
      </c>
      <c r="F16" s="15">
        <v>5</v>
      </c>
    </row>
    <row r="17" spans="1:13">
      <c r="A17" s="635" t="str">
        <f>+A3</f>
        <v>Gérant</v>
      </c>
      <c r="B17" s="145">
        <v>1</v>
      </c>
      <c r="C17" s="145">
        <v>1</v>
      </c>
      <c r="D17" s="145">
        <v>1</v>
      </c>
      <c r="E17" s="145">
        <v>1</v>
      </c>
      <c r="F17" s="145">
        <v>1</v>
      </c>
    </row>
    <row r="18" spans="1:13">
      <c r="A18" s="635" t="str">
        <f t="shared" ref="A18:A27" si="3">+A4</f>
        <v>Fonction 1</v>
      </c>
      <c r="B18" s="145">
        <v>1</v>
      </c>
      <c r="C18" s="145">
        <v>1</v>
      </c>
      <c r="D18" s="145">
        <v>2</v>
      </c>
      <c r="E18" s="145">
        <v>2</v>
      </c>
      <c r="F18" s="145">
        <v>2</v>
      </c>
    </row>
    <row r="19" spans="1:13">
      <c r="A19" s="635" t="str">
        <f t="shared" si="3"/>
        <v>Fonction 2</v>
      </c>
      <c r="B19" s="146"/>
      <c r="C19" s="146">
        <v>1</v>
      </c>
      <c r="D19" s="146">
        <v>1</v>
      </c>
      <c r="E19" s="146">
        <v>2</v>
      </c>
      <c r="F19" s="146">
        <v>2</v>
      </c>
    </row>
    <row r="20" spans="1:13">
      <c r="A20" s="635" t="str">
        <f t="shared" si="3"/>
        <v>Fonction 3</v>
      </c>
      <c r="B20" s="146">
        <v>0</v>
      </c>
      <c r="C20" s="146">
        <v>0</v>
      </c>
      <c r="D20" s="146">
        <v>1</v>
      </c>
      <c r="E20" s="146">
        <v>1</v>
      </c>
      <c r="F20" s="146">
        <v>2</v>
      </c>
    </row>
    <row r="21" spans="1:13">
      <c r="A21" s="635" t="str">
        <f t="shared" si="3"/>
        <v>Fonction 4</v>
      </c>
      <c r="B21" s="145">
        <v>0</v>
      </c>
      <c r="C21" s="145">
        <v>0</v>
      </c>
      <c r="D21" s="145">
        <v>1</v>
      </c>
      <c r="E21" s="145">
        <v>2</v>
      </c>
      <c r="F21" s="145">
        <v>3</v>
      </c>
    </row>
    <row r="22" spans="1:13">
      <c r="A22" s="635" t="str">
        <f t="shared" si="3"/>
        <v>Fonction 5</v>
      </c>
      <c r="B22" s="146">
        <v>0</v>
      </c>
      <c r="C22" s="146">
        <v>0</v>
      </c>
      <c r="D22" s="146">
        <v>0</v>
      </c>
      <c r="E22" s="146">
        <v>1</v>
      </c>
      <c r="F22" s="146">
        <v>3</v>
      </c>
    </row>
    <row r="23" spans="1:13">
      <c r="A23" s="635" t="str">
        <f t="shared" si="3"/>
        <v>Fonction 6</v>
      </c>
      <c r="B23" s="145">
        <v>0</v>
      </c>
      <c r="C23" s="145">
        <v>0</v>
      </c>
      <c r="D23" s="145">
        <v>0</v>
      </c>
      <c r="E23" s="145">
        <v>0</v>
      </c>
      <c r="F23" s="145">
        <v>0</v>
      </c>
    </row>
    <row r="24" spans="1:13">
      <c r="A24" s="635" t="str">
        <f t="shared" si="3"/>
        <v>Fonction 7</v>
      </c>
      <c r="B24" s="145">
        <v>0</v>
      </c>
      <c r="C24" s="145">
        <v>0</v>
      </c>
      <c r="D24" s="145">
        <v>0</v>
      </c>
      <c r="E24" s="145">
        <v>0</v>
      </c>
      <c r="F24" s="145">
        <v>0</v>
      </c>
    </row>
    <row r="25" spans="1:13">
      <c r="A25" s="635" t="str">
        <f t="shared" si="3"/>
        <v>Fonction 8</v>
      </c>
      <c r="B25" s="145">
        <v>0</v>
      </c>
      <c r="C25" s="145">
        <v>0</v>
      </c>
      <c r="D25" s="145">
        <v>0</v>
      </c>
      <c r="E25" s="145">
        <v>0</v>
      </c>
      <c r="F25" s="145">
        <v>0</v>
      </c>
    </row>
    <row r="26" spans="1:13">
      <c r="A26" s="635" t="str">
        <f t="shared" si="3"/>
        <v>Fonction 9</v>
      </c>
      <c r="B26" s="145">
        <v>0</v>
      </c>
      <c r="C26" s="145">
        <v>0</v>
      </c>
      <c r="D26" s="145">
        <v>0</v>
      </c>
      <c r="E26" s="145">
        <v>0</v>
      </c>
      <c r="F26" s="145">
        <v>0</v>
      </c>
    </row>
    <row r="27" spans="1:13">
      <c r="A27" s="635" t="str">
        <f t="shared" si="3"/>
        <v>Fonction 10</v>
      </c>
      <c r="B27" s="145">
        <v>0</v>
      </c>
      <c r="C27" s="145">
        <v>0</v>
      </c>
      <c r="D27" s="145">
        <v>0</v>
      </c>
      <c r="E27" s="145">
        <v>0</v>
      </c>
      <c r="F27" s="145">
        <v>0</v>
      </c>
    </row>
    <row r="28" spans="1:13">
      <c r="A28" s="17" t="s">
        <v>25</v>
      </c>
      <c r="B28" s="18">
        <f>SUM(B17:B27)</f>
        <v>2</v>
      </c>
      <c r="C28" s="18">
        <f>SUM(C17:C27)</f>
        <v>3</v>
      </c>
      <c r="D28" s="18">
        <f>SUM(D17:D27)</f>
        <v>6</v>
      </c>
      <c r="E28" s="18">
        <f>SUM(E17:E27)</f>
        <v>9</v>
      </c>
      <c r="F28" s="18">
        <f>SUM(F17:F27)</f>
        <v>13</v>
      </c>
    </row>
    <row r="29" spans="1:13" ht="51.75" customHeight="1" thickBot="1">
      <c r="A29" s="13" t="s">
        <v>26</v>
      </c>
      <c r="B29" s="14"/>
      <c r="C29" s="13"/>
      <c r="D29" s="13"/>
      <c r="E29" s="13"/>
      <c r="F29" s="13"/>
      <c r="G29" s="13"/>
    </row>
    <row r="30" spans="1:13">
      <c r="A30" s="196" t="s">
        <v>27</v>
      </c>
      <c r="B30" s="193">
        <v>1</v>
      </c>
      <c r="C30" s="191">
        <v>2</v>
      </c>
      <c r="D30" s="191">
        <v>3</v>
      </c>
      <c r="E30" s="191">
        <v>4</v>
      </c>
      <c r="F30" s="198">
        <v>5</v>
      </c>
      <c r="G30" s="201" t="s">
        <v>25</v>
      </c>
      <c r="I30" s="9" t="s">
        <v>138</v>
      </c>
      <c r="M30" s="144">
        <v>0.08</v>
      </c>
    </row>
    <row r="31" spans="1:13">
      <c r="A31" s="197" t="str">
        <f>+A17</f>
        <v>Gérant</v>
      </c>
      <c r="B31" s="194">
        <f>B17*$G3</f>
        <v>24672.15</v>
      </c>
      <c r="C31" s="16">
        <f t="shared" ref="C31:F41" si="4">(B17*$G3*(1+$M$30))+((C17-B17)*$G3)</f>
        <v>26645.922000000002</v>
      </c>
      <c r="D31" s="16">
        <f t="shared" si="4"/>
        <v>26645.922000000002</v>
      </c>
      <c r="E31" s="16">
        <f t="shared" si="4"/>
        <v>26645.922000000002</v>
      </c>
      <c r="F31" s="199">
        <f t="shared" si="4"/>
        <v>26645.922000000002</v>
      </c>
      <c r="G31" s="202">
        <f t="shared" ref="G31:G42" si="5">SUM(B31:F31)</f>
        <v>131255.83800000002</v>
      </c>
      <c r="I31" s="143"/>
    </row>
    <row r="32" spans="1:13">
      <c r="A32" s="197" t="str">
        <f t="shared" ref="A32:A41" si="6">+A18</f>
        <v>Fonction 1</v>
      </c>
      <c r="B32" s="194">
        <f t="shared" ref="B32:B41" si="7">B18*$G4</f>
        <v>15844.5</v>
      </c>
      <c r="C32" s="16">
        <f t="shared" si="4"/>
        <v>17112.060000000001</v>
      </c>
      <c r="D32" s="16">
        <f t="shared" si="4"/>
        <v>32956.559999999998</v>
      </c>
      <c r="E32" s="16">
        <f t="shared" si="4"/>
        <v>34224.120000000003</v>
      </c>
      <c r="F32" s="199">
        <f t="shared" si="4"/>
        <v>34224.120000000003</v>
      </c>
      <c r="G32" s="202">
        <f t="shared" si="5"/>
        <v>134361.35999999999</v>
      </c>
    </row>
    <row r="33" spans="1:7">
      <c r="A33" s="197" t="str">
        <f t="shared" si="6"/>
        <v>Fonction 2</v>
      </c>
      <c r="B33" s="194">
        <f t="shared" si="7"/>
        <v>0</v>
      </c>
      <c r="C33" s="16">
        <f t="shared" si="4"/>
        <v>15844.5</v>
      </c>
      <c r="D33" s="16">
        <f t="shared" si="4"/>
        <v>17112.060000000001</v>
      </c>
      <c r="E33" s="16">
        <f t="shared" si="4"/>
        <v>32956.559999999998</v>
      </c>
      <c r="F33" s="199">
        <f t="shared" si="4"/>
        <v>34224.120000000003</v>
      </c>
      <c r="G33" s="202">
        <f t="shared" si="5"/>
        <v>100137.23999999999</v>
      </c>
    </row>
    <row r="34" spans="1:7">
      <c r="A34" s="197" t="str">
        <f t="shared" si="6"/>
        <v>Fonction 3</v>
      </c>
      <c r="B34" s="194">
        <f t="shared" si="7"/>
        <v>0</v>
      </c>
      <c r="C34" s="16">
        <f t="shared" si="4"/>
        <v>0</v>
      </c>
      <c r="D34" s="16">
        <f t="shared" si="4"/>
        <v>15844.5</v>
      </c>
      <c r="E34" s="16">
        <f t="shared" si="4"/>
        <v>17112.060000000001</v>
      </c>
      <c r="F34" s="199">
        <f t="shared" si="4"/>
        <v>32956.559999999998</v>
      </c>
      <c r="G34" s="202">
        <f t="shared" si="5"/>
        <v>65913.119999999995</v>
      </c>
    </row>
    <row r="35" spans="1:7">
      <c r="A35" s="197" t="str">
        <f t="shared" si="6"/>
        <v>Fonction 4</v>
      </c>
      <c r="B35" s="194">
        <f t="shared" si="7"/>
        <v>0</v>
      </c>
      <c r="C35" s="16">
        <f t="shared" si="4"/>
        <v>0</v>
      </c>
      <c r="D35" s="16">
        <f t="shared" si="4"/>
        <v>9204.9</v>
      </c>
      <c r="E35" s="16">
        <f t="shared" si="4"/>
        <v>19146.191999999999</v>
      </c>
      <c r="F35" s="199">
        <f t="shared" si="4"/>
        <v>29087.483999999997</v>
      </c>
      <c r="G35" s="202">
        <f t="shared" si="5"/>
        <v>57438.575999999994</v>
      </c>
    </row>
    <row r="36" spans="1:7">
      <c r="A36" s="197" t="str">
        <f t="shared" si="6"/>
        <v>Fonction 5</v>
      </c>
      <c r="B36" s="194">
        <f t="shared" si="7"/>
        <v>0</v>
      </c>
      <c r="C36" s="16">
        <f t="shared" si="4"/>
        <v>0</v>
      </c>
      <c r="D36" s="16">
        <f t="shared" si="4"/>
        <v>0</v>
      </c>
      <c r="E36" s="16">
        <f t="shared" si="4"/>
        <v>7519.85</v>
      </c>
      <c r="F36" s="199">
        <f t="shared" si="4"/>
        <v>23161.138000000003</v>
      </c>
      <c r="G36" s="202">
        <f t="shared" si="5"/>
        <v>30680.988000000005</v>
      </c>
    </row>
    <row r="37" spans="1:7">
      <c r="A37" s="197" t="str">
        <f t="shared" si="6"/>
        <v>Fonction 6</v>
      </c>
      <c r="B37" s="194">
        <f t="shared" si="7"/>
        <v>0</v>
      </c>
      <c r="C37" s="16">
        <f t="shared" si="4"/>
        <v>0</v>
      </c>
      <c r="D37" s="16">
        <f t="shared" si="4"/>
        <v>0</v>
      </c>
      <c r="E37" s="16">
        <f t="shared" si="4"/>
        <v>0</v>
      </c>
      <c r="F37" s="199">
        <f t="shared" si="4"/>
        <v>0</v>
      </c>
      <c r="G37" s="202">
        <f t="shared" si="5"/>
        <v>0</v>
      </c>
    </row>
    <row r="38" spans="1:7">
      <c r="A38" s="197" t="str">
        <f t="shared" si="6"/>
        <v>Fonction 7</v>
      </c>
      <c r="B38" s="194">
        <f t="shared" si="7"/>
        <v>0</v>
      </c>
      <c r="C38" s="16">
        <f t="shared" si="4"/>
        <v>0</v>
      </c>
      <c r="D38" s="16">
        <f t="shared" si="4"/>
        <v>0</v>
      </c>
      <c r="E38" s="16">
        <f t="shared" si="4"/>
        <v>0</v>
      </c>
      <c r="F38" s="199">
        <f t="shared" si="4"/>
        <v>0</v>
      </c>
      <c r="G38" s="202">
        <f t="shared" si="5"/>
        <v>0</v>
      </c>
    </row>
    <row r="39" spans="1:7">
      <c r="A39" s="197" t="str">
        <f t="shared" si="6"/>
        <v>Fonction 8</v>
      </c>
      <c r="B39" s="194">
        <f t="shared" si="7"/>
        <v>0</v>
      </c>
      <c r="C39" s="16">
        <f t="shared" si="4"/>
        <v>0</v>
      </c>
      <c r="D39" s="16">
        <f t="shared" si="4"/>
        <v>0</v>
      </c>
      <c r="E39" s="16">
        <f t="shared" si="4"/>
        <v>0</v>
      </c>
      <c r="F39" s="199">
        <f t="shared" si="4"/>
        <v>0</v>
      </c>
      <c r="G39" s="202">
        <f t="shared" si="5"/>
        <v>0</v>
      </c>
    </row>
    <row r="40" spans="1:7">
      <c r="A40" s="197" t="str">
        <f t="shared" si="6"/>
        <v>Fonction 9</v>
      </c>
      <c r="B40" s="194">
        <f t="shared" si="7"/>
        <v>0</v>
      </c>
      <c r="C40" s="16">
        <f t="shared" si="4"/>
        <v>0</v>
      </c>
      <c r="D40" s="16">
        <f t="shared" si="4"/>
        <v>0</v>
      </c>
      <c r="E40" s="16">
        <f t="shared" si="4"/>
        <v>0</v>
      </c>
      <c r="F40" s="199">
        <f t="shared" si="4"/>
        <v>0</v>
      </c>
      <c r="G40" s="202">
        <f t="shared" si="5"/>
        <v>0</v>
      </c>
    </row>
    <row r="41" spans="1:7" ht="16.5" thickBot="1">
      <c r="A41" s="197" t="str">
        <f t="shared" si="6"/>
        <v>Fonction 10</v>
      </c>
      <c r="B41" s="195">
        <f t="shared" si="7"/>
        <v>0</v>
      </c>
      <c r="C41" s="192">
        <f t="shared" si="4"/>
        <v>0</v>
      </c>
      <c r="D41" s="192">
        <f t="shared" si="4"/>
        <v>0</v>
      </c>
      <c r="E41" s="192">
        <f t="shared" si="4"/>
        <v>0</v>
      </c>
      <c r="F41" s="200">
        <f t="shared" si="4"/>
        <v>0</v>
      </c>
      <c r="G41" s="203">
        <f t="shared" si="5"/>
        <v>0</v>
      </c>
    </row>
    <row r="42" spans="1:7" ht="16.5" thickBot="1">
      <c r="A42" s="206" t="s">
        <v>137</v>
      </c>
      <c r="B42" s="207">
        <f>SUM(B31:B41)</f>
        <v>40516.65</v>
      </c>
      <c r="C42" s="207">
        <f t="shared" ref="C42:D42" si="8">SUM(C31:C41)</f>
        <v>59602.482000000004</v>
      </c>
      <c r="D42" s="207">
        <f t="shared" si="8"/>
        <v>101763.942</v>
      </c>
      <c r="E42" s="207">
        <f>SUM(E31:E41)</f>
        <v>137604.704</v>
      </c>
      <c r="F42" s="208">
        <f>SUM(F31:F41)</f>
        <v>180299.34400000001</v>
      </c>
      <c r="G42" s="204">
        <f t="shared" si="5"/>
        <v>519787.12200000009</v>
      </c>
    </row>
    <row r="43" spans="1:7">
      <c r="A43" s="205" t="s">
        <v>64</v>
      </c>
      <c r="B43" s="209"/>
      <c r="C43" s="210">
        <f>+(C42-B42)/B42</f>
        <v>0.47106145251396653</v>
      </c>
      <c r="D43" s="210">
        <f t="shared" ref="D43" si="9">+(D42-C42)/C42</f>
        <v>0.70737758873867018</v>
      </c>
      <c r="E43" s="210">
        <f>+(E42-D42)/D42</f>
        <v>0.35219510266219839</v>
      </c>
      <c r="F43" s="210">
        <f>+(F42-E42)/E42</f>
        <v>0.31027020704175939</v>
      </c>
      <c r="G43" s="211"/>
    </row>
    <row r="44" spans="1:7" ht="16.5" thickBot="1">
      <c r="A44" s="173" t="s">
        <v>65</v>
      </c>
      <c r="B44" s="212">
        <f>+B42/HYPOTHESES!C18</f>
        <v>0.32018847795163585</v>
      </c>
      <c r="C44" s="213">
        <f>+C42/HYPOTHESES!D18</f>
        <v>0.17823708732057417</v>
      </c>
      <c r="D44" s="213">
        <f>+D42/HYPOTHESES!E18</f>
        <v>0.17046457502763912</v>
      </c>
      <c r="E44" s="213">
        <f>+E42/HYPOTHESES!F18</f>
        <v>0.14380447440268579</v>
      </c>
      <c r="F44" s="213">
        <f>+F42/HYPOTHESES!G18</f>
        <v>0.13350364600302106</v>
      </c>
      <c r="G44" s="214">
        <f>+G42/HYPOTHESES!H18</f>
        <v>0.15445365183626261</v>
      </c>
    </row>
  </sheetData>
  <mergeCells count="1">
    <mergeCell ref="A1:G1"/>
  </mergeCells>
  <printOptions horizontalCentered="1"/>
  <pageMargins left="0.23622047244094491" right="0.23622047244094491" top="0.98425196850393704" bottom="0.98425196850393704" header="0.51181102362204722" footer="0.51181102362204722"/>
  <pageSetup paperSize="9" scale="85"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54</vt:i4>
      </vt:variant>
    </vt:vector>
  </HeadingPairs>
  <TitlesOfParts>
    <vt:vector size="85" baseType="lpstr">
      <vt:lpstr>SOMMAIRE</vt:lpstr>
      <vt:lpstr>Investissement</vt:lpstr>
      <vt:lpstr>Schéma de financement</vt:lpstr>
      <vt:lpstr>Remb CMLT1</vt:lpstr>
      <vt:lpstr>Remb CMLT2</vt:lpstr>
      <vt:lpstr>Remb CMLT3</vt:lpstr>
      <vt:lpstr>charges fin</vt:lpstr>
      <vt:lpstr>HYPOTHESES</vt:lpstr>
      <vt:lpstr>PERSONNEL</vt:lpstr>
      <vt:lpstr>Autres ch d'ex prév</vt:lpstr>
      <vt:lpstr>dot aux amts et VCN</vt:lpstr>
      <vt:lpstr>Etat de résultat pré</vt:lpstr>
      <vt:lpstr>Conditions d'expl prév</vt:lpstr>
      <vt:lpstr>Cash flows prév</vt:lpstr>
      <vt:lpstr>DRCI</vt:lpstr>
      <vt:lpstr>DRCI actualisé</vt:lpstr>
      <vt:lpstr>Rentabilité prévisionnelle</vt:lpstr>
      <vt:lpstr>Bilan prév</vt:lpstr>
      <vt:lpstr>EFT prév</vt:lpstr>
      <vt:lpstr>PIF</vt:lpstr>
      <vt:lpstr>Liquidité</vt:lpstr>
      <vt:lpstr>ROTATION DES IMMO</vt:lpstr>
      <vt:lpstr>ROTATION DE L'ACTIF TOTAL</vt:lpstr>
      <vt:lpstr>LEVIER FINANCIER</vt:lpstr>
      <vt:lpstr>COUVERTURE DES CHARGES FIN</vt:lpstr>
      <vt:lpstr>MARGE D'EXPLOITATION</vt:lpstr>
      <vt:lpstr>MARGE D'ex avant dotation</vt:lpstr>
      <vt:lpstr>TAUX DE MARGE NETTE</vt:lpstr>
      <vt:lpstr>BASIC EARNING POWER</vt:lpstr>
      <vt:lpstr>ROA</vt:lpstr>
      <vt:lpstr>ROE</vt:lpstr>
      <vt:lpstr>'Remb CMLT2'!Date_Paie</vt:lpstr>
      <vt:lpstr>'Remb CMLT3'!Date_Paie</vt:lpstr>
      <vt:lpstr>Date_Paie</vt:lpstr>
      <vt:lpstr>'Remb CMLT2'!Début_Prêt</vt:lpstr>
      <vt:lpstr>'Remb CMLT3'!Début_Prêt</vt:lpstr>
      <vt:lpstr>Début_Prêt</vt:lpstr>
      <vt:lpstr>'Remb CMLT2'!Données</vt:lpstr>
      <vt:lpstr>'Remb CMLT3'!Données</vt:lpstr>
      <vt:lpstr>Données</vt:lpstr>
      <vt:lpstr>'Remb CMLT2'!Durée_Prêt</vt:lpstr>
      <vt:lpstr>'Remb CMLT3'!Durée_Prêt</vt:lpstr>
      <vt:lpstr>Durée_Prêt</vt:lpstr>
      <vt:lpstr>'Remb CMLT2'!Ent</vt:lpstr>
      <vt:lpstr>'Remb CMLT3'!Ent</vt:lpstr>
      <vt:lpstr>Ent</vt:lpstr>
      <vt:lpstr>'Remb CMLT1'!Impression_des_titres</vt:lpstr>
      <vt:lpstr>'Remb CMLT2'!Impression_des_titres</vt:lpstr>
      <vt:lpstr>'Remb CMLT3'!Impression_des_titres</vt:lpstr>
      <vt:lpstr>'Remb CMLT2'!Impression_Entière</vt:lpstr>
      <vt:lpstr>'Remb CMLT3'!Impression_Entière</vt:lpstr>
      <vt:lpstr>Impression_Entière</vt:lpstr>
      <vt:lpstr>'Remb CMLT2'!Intérêts_Cumulés</vt:lpstr>
      <vt:lpstr>'Remb CMLT3'!Intérêts_Cumulés</vt:lpstr>
      <vt:lpstr>Intérêts_Cumulés</vt:lpstr>
      <vt:lpstr>'Remb CMLT2'!Montant_Prêt</vt:lpstr>
      <vt:lpstr>'Remb CMLT3'!Montant_Prêt</vt:lpstr>
      <vt:lpstr>Montant_Prêt</vt:lpstr>
      <vt:lpstr>'Remb CMLT2'!Nbre_Pmt</vt:lpstr>
      <vt:lpstr>'Remb CMLT3'!Nbre_Pmt</vt:lpstr>
      <vt:lpstr>Nbre_Pmt</vt:lpstr>
      <vt:lpstr>'Remb CMLT2'!Nbre_Pmt_Par_An</vt:lpstr>
      <vt:lpstr>'Remb CMLT3'!Nbre_Pmt_Par_An</vt:lpstr>
      <vt:lpstr>Nbre_Pmt_Par_An</vt:lpstr>
      <vt:lpstr>'Remb CMLT2'!Pmt_Mensuel_Programmé</vt:lpstr>
      <vt:lpstr>'Remb CMLT3'!Pmt_Mensuel_Programmé</vt:lpstr>
      <vt:lpstr>Pmt_Mensuel_Programmé</vt:lpstr>
      <vt:lpstr>'Remb CMLT2'!Pmt_Programmé</vt:lpstr>
      <vt:lpstr>'Remb CMLT3'!Pmt_Programmé</vt:lpstr>
      <vt:lpstr>Pmt_Programmé</vt:lpstr>
      <vt:lpstr>'Remb CMLT2'!Princ</vt:lpstr>
      <vt:lpstr>'Remb CMLT3'!Princ</vt:lpstr>
      <vt:lpstr>Princ</vt:lpstr>
      <vt:lpstr>'Remb CMLT2'!Solde_Départ</vt:lpstr>
      <vt:lpstr>'Remb CMLT3'!Solde_Départ</vt:lpstr>
      <vt:lpstr>Solde_Départ</vt:lpstr>
      <vt:lpstr>'Remb CMLT2'!Solde_Final</vt:lpstr>
      <vt:lpstr>'Remb CMLT3'!Solde_Final</vt:lpstr>
      <vt:lpstr>Solde_Final</vt:lpstr>
      <vt:lpstr>'Remb CMLT2'!Taux_Intérêt</vt:lpstr>
      <vt:lpstr>'Remb CMLT3'!Taux_Intérêt</vt:lpstr>
      <vt:lpstr>Taux_Intérêt</vt:lpstr>
      <vt:lpstr>'Remb CMLT2'!Taux_Intérêt_Programmé</vt:lpstr>
      <vt:lpstr>'Remb CMLT3'!Taux_Intérêt_Programmé</vt:lpstr>
      <vt:lpstr>Taux_Intérêt_Programmé</vt:lpstr>
    </vt:vector>
  </TitlesOfParts>
  <Company>Sweet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dc:creator>
  <cp:lastModifiedBy>SWEET</cp:lastModifiedBy>
  <dcterms:created xsi:type="dcterms:W3CDTF">2015-03-18T21:17:32Z</dcterms:created>
  <dcterms:modified xsi:type="dcterms:W3CDTF">2015-07-13T13:10:20Z</dcterms:modified>
</cp:coreProperties>
</file>