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xl/commentsmeta0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SORERIE" sheetId="1" r:id="rId4"/>
    <sheet state="visible" name="Feuille 1" sheetId="2" r:id="rId5"/>
  </sheets>
  <definedNames/>
  <calcPr/>
  <extLst>
    <ext uri="GoogleSheetsCustomDataVersion1">
      <go:sheetsCustomData xmlns:go="http://customooxmlschemas.google.com/" r:id="rId6" roundtripDataSignature="AMtx7mgSMXTQMd8CItaridBuV2JI18/bl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======
ID#AAAAMA-gsh0
tc={DAAE6C02-48EB-4968-9A52-40B338041F8B}    (2021-04-21 11:47:15)
[Threaded comment]
Your version of Excel allows you to read this threaded comment; however, any edits to it will get removed if the file is opened in a newer version of Excel. Learn more: https://go.microsoft.com/fwlink/?linkid=870924
Comment:
    total des salaires bruts x 1,5 (charges sociales patronales)</t>
      </text>
    </comment>
  </commentList>
  <extLst>
    <ext uri="GoogleSheetsCustomDataVersion1">
      <go:sheetsCustomData xmlns:go="http://customooxmlschemas.google.com/" r:id="rId1" roundtripDataSignature="AMtx7mhWLN3tZihln1oqfbS0eizADzLtXg=="/>
    </ext>
  </extLst>
</comments>
</file>

<file path=xl/sharedStrings.xml><?xml version="1.0" encoding="utf-8"?>
<sst xmlns="http://schemas.openxmlformats.org/spreadsheetml/2006/main" count="83" uniqueCount="45">
  <si>
    <t>Merci de bien vouloir remplir le tableau de trésorerie suivant (en euros HT) :</t>
  </si>
  <si>
    <t>Création (1an)</t>
  </si>
  <si>
    <t>Mois 1 facturation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</si>
  <si>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</si>
  <si>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</si>
  <si>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</si>
  <si>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</si>
  <si>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</si>
  <si>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</si>
  <si>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</si>
  <si>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</si>
  <si>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</si>
  <si>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</si>
  <si>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</si>
  <si>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TOTAL  ANNEE 2</t>
  </si>
  <si>
    <t>TOTAL  ANNEE 3</t>
  </si>
  <si>
    <t>TOTAL  ANNEE 4</t>
  </si>
  <si>
    <t>Encaissements</t>
  </si>
  <si>
    <t>Apport des associés</t>
  </si>
  <si>
    <t>Love money</t>
  </si>
  <si>
    <t>Subventions (Concours, Bpi etc.)</t>
  </si>
  <si>
    <t xml:space="preserve">Prêt bancaire </t>
  </si>
  <si>
    <t>Prêt d’honneur</t>
  </si>
  <si>
    <t>Chiffre d’affaires</t>
  </si>
  <si>
    <t>Investisseurs - business angels</t>
  </si>
  <si>
    <t>TOTAL encaissements</t>
  </si>
  <si>
    <t>Décaissements</t>
  </si>
  <si>
    <t>Salaires chargés (salaires bruts x 1,5 de charges sociales patronales)</t>
  </si>
  <si>
    <t>10,500€/mois et par employé 50 employés à la création</t>
  </si>
  <si>
    <t>Investissement initial (machines...)</t>
  </si>
  <si>
    <t>Prestations de service (R&amp;D, et autres)</t>
  </si>
  <si>
    <t>Propriété Intellectuelle</t>
  </si>
  <si>
    <t>Honoraires (avocat, comptable)</t>
  </si>
  <si>
    <t xml:space="preserve">plus chère prendre en compte la récupération et le recyclage </t>
  </si>
  <si>
    <t>Communication</t>
  </si>
  <si>
    <t>Remboursement prêts</t>
  </si>
  <si>
    <r>
      <rPr>
        <rFont val="Arial"/>
        <color rgb="FF000000"/>
        <sz val="16.0"/>
      </rPr>
      <t xml:space="preserve">Autres charges </t>
    </r>
    <r>
      <rPr>
        <rFont val="Arial"/>
        <color rgb="FF000000"/>
        <sz val="11.0"/>
      </rPr>
      <t>(locaux : achat + notaire 950.000€, carburant 300.000€ par lancement, connexion internet/satellite, transports, café, consommables, etc)</t>
    </r>
  </si>
  <si>
    <t>locaux : achat + notaire 950.000€, carburant 300.000€ par lancement, connexion internet/satellite, café, consommables, etc</t>
  </si>
  <si>
    <t>TOTAL décaissements</t>
  </si>
  <si>
    <t>Variation de trésorerie
(Encaissements- Décaissements)</t>
  </si>
  <si>
    <t>Solde de trésorerie</t>
  </si>
  <si>
    <t>TOTAL  ANNÉE 2</t>
  </si>
  <si>
    <t>TOTAL  ANNÉE 3</t>
  </si>
  <si>
    <t>TOTAL  ANNÉE 4</t>
  </si>
  <si>
    <r>
      <rPr>
        <rFont val="Arial"/>
        <color rgb="FF000000"/>
        <sz val="16.0"/>
      </rPr>
      <t xml:space="preserve">Autres charges </t>
    </r>
    <r>
      <rPr>
        <rFont val="Arial"/>
        <color rgb="FF000000"/>
        <sz val="11.0"/>
      </rPr>
      <t>(locaux : achat + notaire 950.000€, carburant 300.000€ par lancement, connexion internet/satellite, transports, café, consommables, etc)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</si>
</sst>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[$€-1]"/>
    <numFmt numFmtId="165" formatCode="#,##0\ &quot;€&quot;"/>
  </numFmts>
  <fonts count="10">
    <font>
      <sz val="11.0"/>
      <color theme="1"/>
      <name val="Arial"/>
    </font>
    <font>
      <sz val="11.0"/>
      <color theme="1"/>
      <name val="Calibri"/>
    </font>
    <font>
      <sz val="10.0"/>
      <color rgb="FF000000"/>
      <name val="Arial"/>
    </font>
    <font>
      <sz val="12.0"/>
      <color rgb="FF000000"/>
      <name val="Arial"/>
    </font>
    <font>
      <b/>
      <sz val="14.0"/>
      <color rgb="FF000000"/>
      <name val="Arial"/>
    </font>
    <font>
      <b/>
      <sz val="16.0"/>
      <color theme="1"/>
      <name val="Arial"/>
    </font>
    <font/>
    <font>
      <sz val="16.0"/>
      <color rgb="FF000000"/>
      <name val="Arial"/>
    </font>
    <font>
      <sz val="14.0"/>
      <color rgb="FF000000"/>
      <name val="Arial"/>
    </font>
    <font>
      <sz val="17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8EA9DB"/>
        <bgColor rgb="FF8EA9DB"/>
      </patternFill>
    </fill>
    <fill>
      <patternFill patternType="solid">
        <fgColor rgb="FFE2EFD9"/>
        <bgColor rgb="FFE2EFD9"/>
      </patternFill>
    </fill>
    <fill>
      <patternFill patternType="solid">
        <fgColor rgb="FFA9D08E"/>
        <bgColor rgb="FFA9D08E"/>
      </patternFill>
    </fill>
    <fill>
      <patternFill patternType="solid">
        <fgColor rgb="FFFBE4D5"/>
        <bgColor rgb="FFFBE4D5"/>
      </patternFill>
    </fill>
    <fill>
      <patternFill patternType="solid">
        <fgColor rgb="FFF4B084"/>
        <bgColor rgb="FFF4B084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2" fontId="4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3" fillId="4" fontId="4" numFmtId="0" xfId="0" applyAlignment="1" applyBorder="1" applyFill="1" applyFont="1">
      <alignment horizontal="center" readingOrder="0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5" fillId="0" fontId="6" numFmtId="0" xfId="0" applyBorder="1" applyFont="1"/>
    <xf borderId="6" fillId="0" fontId="6" numFmtId="0" xfId="0" applyBorder="1" applyFont="1"/>
    <xf borderId="7" fillId="5" fontId="7" numFmtId="0" xfId="0" applyAlignment="1" applyBorder="1" applyFont="1">
      <alignment horizontal="right" shrinkToFit="0" vertical="center" wrapText="1"/>
    </xf>
    <xf borderId="8" fillId="5" fontId="7" numFmtId="164" xfId="0" applyAlignment="1" applyBorder="1" applyFont="1" applyNumberFormat="1">
      <alignment horizontal="center" readingOrder="0" shrinkToFit="0" vertical="center" wrapText="1"/>
    </xf>
    <xf borderId="8" fillId="5" fontId="8" numFmtId="165" xfId="0" applyAlignment="1" applyBorder="1" applyFont="1" applyNumberFormat="1">
      <alignment horizontal="center" readingOrder="0" shrinkToFit="0" vertical="center" wrapText="1"/>
    </xf>
    <xf borderId="8" fillId="6" fontId="8" numFmtId="165" xfId="0" applyAlignment="1" applyBorder="1" applyFill="1" applyFont="1" applyNumberFormat="1">
      <alignment horizontal="center" readingOrder="0" shrinkToFit="0" vertical="center" wrapText="1"/>
    </xf>
    <xf borderId="8" fillId="6" fontId="8" numFmtId="165" xfId="0" applyAlignment="1" applyBorder="1" applyFont="1" applyNumberFormat="1">
      <alignment horizontal="center" shrinkToFit="0" vertical="center" wrapText="1"/>
    </xf>
    <xf borderId="9" fillId="5" fontId="7" numFmtId="0" xfId="0" applyAlignment="1" applyBorder="1" applyFont="1">
      <alignment horizontal="right" shrinkToFit="0" vertical="center" wrapText="1"/>
    </xf>
    <xf borderId="10" fillId="5" fontId="8" numFmtId="165" xfId="0" applyAlignment="1" applyBorder="1" applyFont="1" applyNumberFormat="1">
      <alignment horizontal="center" shrinkToFit="0" vertical="center" wrapText="1"/>
    </xf>
    <xf borderId="10" fillId="6" fontId="8" numFmtId="165" xfId="0" applyAlignment="1" applyBorder="1" applyFont="1" applyNumberFormat="1">
      <alignment horizontal="center" shrinkToFit="0" vertical="center" wrapText="1"/>
    </xf>
    <xf borderId="4" fillId="7" fontId="5" numFmtId="0" xfId="0" applyAlignment="1" applyBorder="1" applyFill="1" applyFont="1">
      <alignment horizontal="center" shrinkToFit="0" vertical="center" wrapText="1"/>
    </xf>
    <xf borderId="7" fillId="7" fontId="7" numFmtId="0" xfId="0" applyAlignment="1" applyBorder="1" applyFont="1">
      <alignment horizontal="right" shrinkToFit="0" vertical="center" wrapText="1"/>
    </xf>
    <xf borderId="8" fillId="7" fontId="7" numFmtId="164" xfId="0" applyAlignment="1" applyBorder="1" applyFont="1" applyNumberFormat="1">
      <alignment horizontal="center" readingOrder="0" shrinkToFit="0" vertical="center" wrapText="1"/>
    </xf>
    <xf borderId="8" fillId="7" fontId="8" numFmtId="165" xfId="0" applyAlignment="1" applyBorder="1" applyFont="1" applyNumberFormat="1">
      <alignment horizontal="center" readingOrder="0" shrinkToFit="0" vertical="center" wrapText="1"/>
    </xf>
    <xf borderId="8" fillId="8" fontId="8" numFmtId="165" xfId="0" applyAlignment="1" applyBorder="1" applyFill="1" applyFont="1" applyNumberFormat="1">
      <alignment horizontal="center" shrinkToFit="0" vertical="center" wrapText="1"/>
    </xf>
    <xf borderId="0" fillId="0" fontId="1" numFmtId="0" xfId="0" applyAlignment="1" applyFont="1">
      <alignment readingOrder="0"/>
    </xf>
    <xf borderId="8" fillId="7" fontId="9" numFmtId="164" xfId="0" applyAlignment="1" applyBorder="1" applyFont="1" applyNumberFormat="1">
      <alignment horizontal="center" readingOrder="0" shrinkToFit="0" vertical="center" wrapText="1"/>
    </xf>
    <xf borderId="7" fillId="7" fontId="7" numFmtId="0" xfId="0" applyAlignment="1" applyBorder="1" applyFont="1">
      <alignment horizontal="right" readingOrder="0" shrinkToFit="0" vertical="center" wrapText="1"/>
    </xf>
    <xf borderId="8" fillId="7" fontId="8" numFmtId="165" xfId="0" applyAlignment="1" applyBorder="1" applyFont="1" applyNumberFormat="1">
      <alignment horizontal="center" shrinkToFit="0" vertical="center" wrapText="1"/>
    </xf>
    <xf borderId="7" fillId="3" fontId="4" numFmtId="0" xfId="0" applyAlignment="1" applyBorder="1" applyFont="1">
      <alignment horizontal="right" readingOrder="0" shrinkToFit="0" vertical="center" wrapText="1"/>
    </xf>
    <xf borderId="11" fillId="3" fontId="8" numFmtId="164" xfId="0" applyAlignment="1" applyBorder="1" applyFont="1" applyNumberFormat="1">
      <alignment horizontal="center" shrinkToFit="0" vertical="center" wrapText="1"/>
    </xf>
    <xf borderId="11" fillId="3" fontId="8" numFmtId="165" xfId="0" applyAlignment="1" applyBorder="1" applyFont="1" applyNumberFormat="1">
      <alignment horizontal="center" shrinkToFit="0" vertical="center" wrapText="1"/>
    </xf>
    <xf borderId="11" fillId="4" fontId="8" numFmtId="165" xfId="0" applyAlignment="1" applyBorder="1" applyFont="1" applyNumberFormat="1">
      <alignment horizontal="center" shrinkToFit="0" vertical="center" wrapText="1"/>
    </xf>
    <xf borderId="7" fillId="9" fontId="4" numFmtId="0" xfId="0" applyAlignment="1" applyBorder="1" applyFill="1" applyFont="1">
      <alignment horizontal="right" shrinkToFit="0" vertical="center" wrapText="1"/>
    </xf>
    <xf borderId="11" fillId="9" fontId="4" numFmtId="164" xfId="0" applyAlignment="1" applyBorder="1" applyFont="1" applyNumberFormat="1">
      <alignment horizontal="center" shrinkToFit="0" vertical="center" wrapText="1"/>
    </xf>
    <xf borderId="11" fillId="9" fontId="4" numFmtId="165" xfId="0" applyAlignment="1" applyBorder="1" applyFont="1" applyNumberFormat="1">
      <alignment horizontal="center" shrinkToFit="0" vertical="center" wrapText="1"/>
    </xf>
    <xf borderId="11" fillId="10" fontId="4" numFmtId="165" xfId="0" applyAlignment="1" applyBorder="1" applyFill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customschemas.google.com/relationships/workbookmetadata" Target="metadata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Résultat brut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TRESORERIE!$P$2:$R$2</c:f>
            </c:strRef>
          </c:cat>
          <c:val>
            <c:numRef>
              <c:f>TRESORERIE!$P$23:$R$23</c:f>
              <c:numCache/>
            </c:numRef>
          </c:val>
          <c:smooth val="0"/>
        </c:ser>
        <c:axId val="2032160631"/>
        <c:axId val="1877991810"/>
      </c:lineChart>
      <c:catAx>
        <c:axId val="2032160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991810"/>
      </c:catAx>
      <c:valAx>
        <c:axId val="1877991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1606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762000</xdr:colOff>
      <xdr:row>4</xdr:row>
      <xdr:rowOff>619125</xdr:rowOff>
    </xdr:from>
    <xdr:ext cx="7105650" cy="4391025"/>
    <xdr:graphicFrame>
      <xdr:nvGraphicFramePr>
        <xdr:cNvPr id="168354782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50.25"/>
    <col customWidth="1" min="3" max="3" width="22.5"/>
    <col customWidth="1" min="4" max="4" width="17.13"/>
    <col customWidth="1" min="5" max="15" width="15.63"/>
    <col customWidth="1" min="16" max="16" width="17.25"/>
    <col customWidth="1" min="17" max="17" width="15.38"/>
    <col customWidth="1" min="18" max="18" width="15.5"/>
    <col customWidth="1" min="19" max="19" width="51.0"/>
    <col customWidth="1" min="20" max="20" width="43.13"/>
    <col customWidth="1" min="21" max="26" width="9.38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9.0" customHeight="1">
      <c r="A2" s="2"/>
      <c r="B2" s="3" t="s">
        <v>0</v>
      </c>
      <c r="C2" s="4" t="s">
        <v>1</v>
      </c>
      <c r="D2" s="5" t="s">
        <v>2</v>
      </c>
      <c r="E2" s="6" t="s">
        <v>3</v>
      </c>
      <c r="F2" s="5" t="s">
        <v>4</v>
      </c>
      <c r="G2" s="6" t="s">
        <v>5</v>
      </c>
      <c r="H2" s="5" t="s">
        <v>6</v>
      </c>
      <c r="I2" s="6" t="s">
        <v>7</v>
      </c>
      <c r="J2" s="5" t="s">
        <v>8</v>
      </c>
      <c r="K2" s="6" t="s">
        <v>9</v>
      </c>
      <c r="L2" s="5" t="s">
        <v>10</v>
      </c>
      <c r="M2" s="6" t="s">
        <v>11</v>
      </c>
      <c r="N2" s="5" t="s">
        <v>12</v>
      </c>
      <c r="O2" s="6" t="s">
        <v>13</v>
      </c>
      <c r="P2" s="7" t="s">
        <v>14</v>
      </c>
      <c r="Q2" s="7" t="s">
        <v>15</v>
      </c>
      <c r="R2" s="7" t="s">
        <v>16</v>
      </c>
      <c r="S2" s="1"/>
      <c r="T2" s="1"/>
      <c r="U2" s="1"/>
      <c r="V2" s="1"/>
      <c r="W2" s="1"/>
      <c r="X2" s="1"/>
      <c r="Y2" s="1"/>
      <c r="Z2" s="1"/>
    </row>
    <row r="3" ht="50.25" customHeight="1">
      <c r="A3" s="2"/>
      <c r="B3" s="8" t="s">
        <v>17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"/>
      <c r="T3" s="1"/>
      <c r="U3" s="1"/>
      <c r="V3" s="1"/>
      <c r="W3" s="1"/>
      <c r="X3" s="1"/>
      <c r="Y3" s="1"/>
      <c r="Z3" s="1"/>
    </row>
    <row r="4" ht="49.5" customHeight="1">
      <c r="A4" s="2"/>
      <c r="B4" s="11" t="s">
        <v>18</v>
      </c>
      <c r="C4" s="12">
        <v>120000.0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4">
        <f t="shared" ref="P4:R4" si="1">O4+N4+M4+L4+K4+J4+I4+H4+G4+F4+E4+D4</f>
        <v>0</v>
      </c>
      <c r="Q4" s="14">
        <f t="shared" si="1"/>
        <v>0</v>
      </c>
      <c r="R4" s="14">
        <f t="shared" si="1"/>
        <v>0</v>
      </c>
      <c r="S4" s="1"/>
      <c r="T4" s="1"/>
      <c r="U4" s="1"/>
      <c r="V4" s="1"/>
      <c r="W4" s="1"/>
      <c r="X4" s="1"/>
      <c r="Y4" s="1"/>
      <c r="Z4" s="1"/>
    </row>
    <row r="5" ht="49.5" customHeight="1">
      <c r="A5" s="2"/>
      <c r="B5" s="11" t="s">
        <v>19</v>
      </c>
      <c r="C5" s="12">
        <v>0.0</v>
      </c>
      <c r="D5" s="13">
        <v>0.0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4">
        <f t="shared" ref="P5:P10" si="2">O5+N5+M5+L5+K5+J5+I5+H5+G5+F5+E5+D5</f>
        <v>0</v>
      </c>
      <c r="Q5" s="14">
        <v>0.0</v>
      </c>
      <c r="R5" s="14">
        <v>0.0</v>
      </c>
      <c r="S5" s="1"/>
      <c r="T5" s="1"/>
      <c r="U5" s="1"/>
      <c r="V5" s="1"/>
      <c r="W5" s="1"/>
      <c r="X5" s="1"/>
      <c r="Y5" s="1"/>
      <c r="Z5" s="1"/>
    </row>
    <row r="6" ht="49.5" customHeight="1">
      <c r="A6" s="2"/>
      <c r="B6" s="11" t="s">
        <v>20</v>
      </c>
      <c r="C6" s="12">
        <v>1.0E7</v>
      </c>
      <c r="D6" s="13">
        <v>5000000.0</v>
      </c>
      <c r="E6" s="13">
        <v>5000000.0</v>
      </c>
      <c r="F6" s="13">
        <v>5000000.0</v>
      </c>
      <c r="G6" s="13">
        <v>5000000.0</v>
      </c>
      <c r="H6" s="13">
        <v>5000000.0</v>
      </c>
      <c r="I6" s="13">
        <v>5000000.0</v>
      </c>
      <c r="J6" s="13">
        <v>5000000.0</v>
      </c>
      <c r="K6" s="13">
        <v>5000000.0</v>
      </c>
      <c r="L6" s="13">
        <v>5000000.0</v>
      </c>
      <c r="M6" s="13">
        <v>5000000.0</v>
      </c>
      <c r="N6" s="13">
        <v>5000000.0</v>
      </c>
      <c r="O6" s="13">
        <v>5000000.0</v>
      </c>
      <c r="P6" s="15">
        <f t="shared" si="2"/>
        <v>60000000</v>
      </c>
      <c r="Q6" s="15">
        <f>O6+N6+M6+L6+K6+J6+I6+H6+G6+F6+E6+D6</f>
        <v>60000000</v>
      </c>
      <c r="R6" s="15">
        <f>O6+N6+M6+L6+K6+J6+I6+H6+G6+F6+E6+D6</f>
        <v>60000000</v>
      </c>
      <c r="S6" s="1"/>
      <c r="T6" s="1"/>
      <c r="U6" s="1"/>
      <c r="V6" s="1"/>
      <c r="W6" s="1"/>
      <c r="X6" s="1"/>
      <c r="Y6" s="1"/>
      <c r="Z6" s="1"/>
    </row>
    <row r="7" ht="49.5" customHeight="1">
      <c r="A7" s="2"/>
      <c r="B7" s="11" t="s">
        <v>21</v>
      </c>
      <c r="C7" s="12">
        <v>500000.0</v>
      </c>
      <c r="D7" s="13">
        <v>0.0</v>
      </c>
      <c r="E7" s="13">
        <v>0.0</v>
      </c>
      <c r="F7" s="13">
        <v>0.0</v>
      </c>
      <c r="G7" s="13">
        <v>0.0</v>
      </c>
      <c r="H7" s="13">
        <v>0.0</v>
      </c>
      <c r="I7" s="13">
        <v>0.0</v>
      </c>
      <c r="J7" s="13">
        <v>0.0</v>
      </c>
      <c r="K7" s="13">
        <v>0.0</v>
      </c>
      <c r="L7" s="13">
        <v>0.0</v>
      </c>
      <c r="M7" s="13">
        <v>0.0</v>
      </c>
      <c r="N7" s="13">
        <v>0.0</v>
      </c>
      <c r="O7" s="13">
        <v>0.0</v>
      </c>
      <c r="P7" s="14">
        <f t="shared" si="2"/>
        <v>0</v>
      </c>
      <c r="Q7" s="14">
        <v>0.0</v>
      </c>
      <c r="R7" s="14">
        <v>0.0</v>
      </c>
      <c r="S7" s="1"/>
      <c r="T7" s="1"/>
      <c r="U7" s="1"/>
      <c r="V7" s="1"/>
      <c r="W7" s="1"/>
      <c r="X7" s="1"/>
      <c r="Y7" s="1"/>
      <c r="Z7" s="1"/>
    </row>
    <row r="8" ht="49.5" customHeight="1">
      <c r="A8" s="2"/>
      <c r="B8" s="11" t="s">
        <v>22</v>
      </c>
      <c r="C8" s="12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  <c r="N8" s="13">
        <v>0.0</v>
      </c>
      <c r="O8" s="13">
        <v>0.0</v>
      </c>
      <c r="P8" s="14">
        <f t="shared" si="2"/>
        <v>0</v>
      </c>
      <c r="Q8" s="14">
        <f t="shared" ref="Q8:R8" si="3">P8+O8+N8+M8+L8+K8+J8+I8+H8+G8+F8+E8</f>
        <v>0</v>
      </c>
      <c r="R8" s="14">
        <f t="shared" si="3"/>
        <v>0</v>
      </c>
      <c r="S8" s="1"/>
      <c r="T8" s="1"/>
      <c r="U8" s="1"/>
      <c r="V8" s="1"/>
      <c r="W8" s="1"/>
      <c r="X8" s="1"/>
      <c r="Y8" s="1"/>
      <c r="Z8" s="1"/>
    </row>
    <row r="9" ht="49.5" customHeight="1">
      <c r="A9" s="2"/>
      <c r="B9" s="11" t="s">
        <v>23</v>
      </c>
      <c r="C9" s="12">
        <v>0.0</v>
      </c>
      <c r="D9" s="13">
        <v>1.9E7</v>
      </c>
      <c r="E9" s="13">
        <v>1.9E7</v>
      </c>
      <c r="F9" s="13">
        <v>1.9E7</v>
      </c>
      <c r="G9" s="13">
        <v>1.9E7</v>
      </c>
      <c r="H9" s="13">
        <v>1.9E7</v>
      </c>
      <c r="I9" s="13">
        <v>1.9E7</v>
      </c>
      <c r="J9" s="13">
        <v>1.9E7</v>
      </c>
      <c r="K9" s="13">
        <v>1.9E7</v>
      </c>
      <c r="L9" s="13">
        <v>1.9E7</v>
      </c>
      <c r="M9" s="13">
        <v>1.9E7</v>
      </c>
      <c r="N9" s="13">
        <v>1.9E7</v>
      </c>
      <c r="O9" s="13">
        <v>1.9E7</v>
      </c>
      <c r="P9" s="14">
        <f t="shared" si="2"/>
        <v>228000000</v>
      </c>
      <c r="Q9" s="14">
        <f>(O9+N9+M9+L9+K9+J9+I9+H9+G9+F9+E9+D9)*2</f>
        <v>456000000</v>
      </c>
      <c r="R9" s="14">
        <f>(O9+N9+M9+L9+K9+J9+I9+H9+G9+F9+E9)*3</f>
        <v>627000000</v>
      </c>
      <c r="S9" s="1"/>
      <c r="T9" s="1"/>
      <c r="U9" s="1"/>
      <c r="V9" s="1"/>
      <c r="W9" s="1"/>
      <c r="X9" s="1"/>
      <c r="Y9" s="1"/>
      <c r="Z9" s="1"/>
    </row>
    <row r="10" ht="49.5" customHeight="1">
      <c r="A10" s="2"/>
      <c r="B10" s="11" t="s">
        <v>24</v>
      </c>
      <c r="C10" s="12">
        <v>1.0E7</v>
      </c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4">
        <f t="shared" si="2"/>
        <v>0</v>
      </c>
      <c r="Q10" s="14">
        <f>O10+N10+M10+L10+K10+J10+I10+H10+G10+F10+E10+D10</f>
        <v>0</v>
      </c>
      <c r="R10" s="14">
        <f>O10+N10+M10+L10+K10+J10+I10+H10+G10+F10+E10+D10</f>
        <v>0</v>
      </c>
      <c r="S10" s="1"/>
      <c r="T10" s="1"/>
      <c r="U10" s="1"/>
      <c r="V10" s="1"/>
      <c r="W10" s="1"/>
      <c r="X10" s="1"/>
      <c r="Y10" s="1"/>
      <c r="Z10" s="1"/>
    </row>
    <row r="11" ht="49.5" customHeight="1">
      <c r="A11" s="2"/>
      <c r="B11" s="16" t="s">
        <v>25</v>
      </c>
      <c r="C11" s="17">
        <f t="shared" ref="C11:R11" si="4">+SUM(C4:C10) </f>
        <v>20620000</v>
      </c>
      <c r="D11" s="17">
        <f t="shared" si="4"/>
        <v>24000000</v>
      </c>
      <c r="E11" s="17">
        <f t="shared" si="4"/>
        <v>24000000</v>
      </c>
      <c r="F11" s="17">
        <f t="shared" si="4"/>
        <v>24000000</v>
      </c>
      <c r="G11" s="17">
        <f t="shared" si="4"/>
        <v>24000000</v>
      </c>
      <c r="H11" s="17">
        <f t="shared" si="4"/>
        <v>24000000</v>
      </c>
      <c r="I11" s="17">
        <f t="shared" si="4"/>
        <v>24000000</v>
      </c>
      <c r="J11" s="17">
        <f t="shared" si="4"/>
        <v>24000000</v>
      </c>
      <c r="K11" s="17">
        <f t="shared" si="4"/>
        <v>24000000</v>
      </c>
      <c r="L11" s="17">
        <f t="shared" si="4"/>
        <v>24000000</v>
      </c>
      <c r="M11" s="17">
        <f t="shared" si="4"/>
        <v>24000000</v>
      </c>
      <c r="N11" s="17">
        <f t="shared" si="4"/>
        <v>24000000</v>
      </c>
      <c r="O11" s="17">
        <f t="shared" si="4"/>
        <v>24000000</v>
      </c>
      <c r="P11" s="18">
        <f t="shared" si="4"/>
        <v>288000000</v>
      </c>
      <c r="Q11" s="18">
        <f t="shared" si="4"/>
        <v>516000000</v>
      </c>
      <c r="R11" s="18">
        <f t="shared" si="4"/>
        <v>687000000</v>
      </c>
      <c r="S11" s="1"/>
      <c r="T11" s="1"/>
      <c r="U11" s="1"/>
      <c r="V11" s="1"/>
      <c r="W11" s="1"/>
      <c r="X11" s="1"/>
      <c r="Y11" s="1"/>
      <c r="Z11" s="1"/>
    </row>
    <row r="12" ht="50.25" customHeight="1">
      <c r="A12" s="2"/>
      <c r="B12" s="19" t="s">
        <v>26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  <c r="S12" s="1"/>
      <c r="T12" s="1"/>
      <c r="U12" s="1"/>
      <c r="V12" s="1"/>
      <c r="W12" s="1"/>
      <c r="X12" s="1"/>
      <c r="Y12" s="1"/>
      <c r="Z12" s="1"/>
    </row>
    <row r="13" ht="49.5" customHeight="1">
      <c r="A13" s="2"/>
      <c r="B13" s="20" t="s">
        <v>27</v>
      </c>
      <c r="C13" s="21">
        <v>6300000.0</v>
      </c>
      <c r="D13" s="22">
        <v>1000000.0</v>
      </c>
      <c r="E13" s="22">
        <v>1000000.0</v>
      </c>
      <c r="F13" s="22">
        <v>1000000.0</v>
      </c>
      <c r="G13" s="22">
        <v>1000000.0</v>
      </c>
      <c r="H13" s="22">
        <v>1000000.0</v>
      </c>
      <c r="I13" s="22">
        <v>1000000.0</v>
      </c>
      <c r="J13" s="22">
        <v>1000000.0</v>
      </c>
      <c r="K13" s="22">
        <v>1000000.0</v>
      </c>
      <c r="L13" s="22">
        <v>1000000.0</v>
      </c>
      <c r="M13" s="22">
        <v>1000000.0</v>
      </c>
      <c r="N13" s="22">
        <v>1000000.0</v>
      </c>
      <c r="O13" s="22">
        <v>1000000.0</v>
      </c>
      <c r="P13" s="23">
        <f t="shared" ref="P13:P20" si="5">+SUM(D13:O13) </f>
        <v>12000000</v>
      </c>
      <c r="Q13" s="23">
        <f>+SUM(D13:O13) + 2400000</f>
        <v>14400000</v>
      </c>
      <c r="R13" s="23">
        <f>+SUM(D13:O13) + 300000</f>
        <v>12300000</v>
      </c>
      <c r="S13" s="24" t="s">
        <v>28</v>
      </c>
      <c r="T13" s="1"/>
      <c r="U13" s="1"/>
      <c r="V13" s="1"/>
      <c r="W13" s="1"/>
      <c r="X13" s="1"/>
      <c r="Y13" s="1"/>
      <c r="Z13" s="1"/>
    </row>
    <row r="14" ht="49.5" customHeight="1">
      <c r="A14" s="2"/>
      <c r="B14" s="20" t="s">
        <v>29</v>
      </c>
      <c r="C14" s="21">
        <v>1.0E7</v>
      </c>
      <c r="D14" s="22">
        <v>1.54E7</v>
      </c>
      <c r="E14" s="22">
        <v>1.54E7</v>
      </c>
      <c r="F14" s="22">
        <v>1.54E7</v>
      </c>
      <c r="G14" s="22">
        <v>1.54E7</v>
      </c>
      <c r="H14" s="22">
        <v>1.54E7</v>
      </c>
      <c r="I14" s="22">
        <v>1.54E7</v>
      </c>
      <c r="J14" s="22">
        <v>1.54E7</v>
      </c>
      <c r="K14" s="22">
        <v>1.54E7</v>
      </c>
      <c r="L14" s="22">
        <v>1.54E7</v>
      </c>
      <c r="M14" s="22">
        <v>1.54E7</v>
      </c>
      <c r="N14" s="22">
        <v>1.54E7</v>
      </c>
      <c r="O14" s="22">
        <v>1.54E7</v>
      </c>
      <c r="P14" s="23">
        <f t="shared" si="5"/>
        <v>184800000</v>
      </c>
      <c r="Q14" s="23">
        <f>+SUM(D14:O14)*1.5</f>
        <v>277200000</v>
      </c>
      <c r="R14" s="23">
        <f>+SUM(D14:O14)*2</f>
        <v>369600000</v>
      </c>
      <c r="S14" s="1"/>
      <c r="T14" s="1"/>
      <c r="U14" s="1"/>
      <c r="V14" s="1"/>
      <c r="W14" s="1"/>
      <c r="X14" s="1"/>
      <c r="Y14" s="1"/>
      <c r="Z14" s="1"/>
    </row>
    <row r="15" ht="49.5" customHeight="1">
      <c r="A15" s="2"/>
      <c r="B15" s="20" t="s">
        <v>30</v>
      </c>
      <c r="C15" s="21">
        <v>3000000.0</v>
      </c>
      <c r="D15" s="22">
        <v>1900000.0</v>
      </c>
      <c r="E15" s="22">
        <v>1900000.0</v>
      </c>
      <c r="F15" s="22">
        <v>1900000.0</v>
      </c>
      <c r="G15" s="22">
        <v>1900000.0</v>
      </c>
      <c r="H15" s="22">
        <v>1900000.0</v>
      </c>
      <c r="I15" s="22">
        <v>1900000.0</v>
      </c>
      <c r="J15" s="22">
        <v>1900000.0</v>
      </c>
      <c r="K15" s="22">
        <v>1900000.0</v>
      </c>
      <c r="L15" s="22">
        <v>1900000.0</v>
      </c>
      <c r="M15" s="22">
        <v>1900000.0</v>
      </c>
      <c r="N15" s="22">
        <v>1900000.0</v>
      </c>
      <c r="O15" s="22">
        <v>1900000.0</v>
      </c>
      <c r="P15" s="23">
        <f t="shared" si="5"/>
        <v>22800000</v>
      </c>
      <c r="Q15" s="23">
        <f>+SUM(D15:O15) + 400000</f>
        <v>23200000</v>
      </c>
      <c r="R15" s="23">
        <f>+SUM(D15:O15) + 100000</f>
        <v>22900000</v>
      </c>
      <c r="S15" s="1"/>
      <c r="T15" s="1"/>
      <c r="U15" s="1"/>
      <c r="V15" s="1"/>
      <c r="W15" s="1"/>
      <c r="X15" s="1"/>
      <c r="Y15" s="1"/>
      <c r="Z15" s="1"/>
    </row>
    <row r="16" ht="49.5" customHeight="1">
      <c r="A16" s="2"/>
      <c r="B16" s="20" t="s">
        <v>31</v>
      </c>
      <c r="C16" s="25">
        <v>165000.0</v>
      </c>
      <c r="D16" s="22">
        <v>100000.0</v>
      </c>
      <c r="E16" s="22">
        <v>100000.0</v>
      </c>
      <c r="F16" s="22">
        <v>100000.0</v>
      </c>
      <c r="G16" s="22">
        <v>100000.0</v>
      </c>
      <c r="H16" s="22">
        <v>100000.0</v>
      </c>
      <c r="I16" s="22">
        <v>100000.0</v>
      </c>
      <c r="J16" s="22">
        <v>100000.0</v>
      </c>
      <c r="K16" s="22">
        <v>100000.0</v>
      </c>
      <c r="L16" s="22">
        <v>100000.0</v>
      </c>
      <c r="M16" s="22">
        <v>100000.0</v>
      </c>
      <c r="N16" s="22">
        <v>100000.0</v>
      </c>
      <c r="O16" s="22">
        <v>100000.0</v>
      </c>
      <c r="P16" s="23">
        <f t="shared" si="5"/>
        <v>1200000</v>
      </c>
      <c r="Q16" s="23">
        <f t="shared" ref="Q16:Q19" si="6">+SUM(D16:O16) </f>
        <v>1200000</v>
      </c>
      <c r="R16" s="23">
        <f t="shared" ref="R16:R19" si="7">+SUM(D16:O16) </f>
        <v>1200000</v>
      </c>
      <c r="S16" s="1"/>
      <c r="T16" s="1"/>
      <c r="U16" s="1"/>
      <c r="V16" s="1"/>
      <c r="W16" s="1"/>
      <c r="X16" s="1"/>
      <c r="Y16" s="1"/>
      <c r="Z16" s="1"/>
    </row>
    <row r="17" ht="49.5" customHeight="1">
      <c r="A17" s="2"/>
      <c r="B17" s="20" t="s">
        <v>32</v>
      </c>
      <c r="C17" s="21">
        <v>150000.0</v>
      </c>
      <c r="D17" s="22">
        <v>190000.0</v>
      </c>
      <c r="E17" s="22">
        <v>190000.0</v>
      </c>
      <c r="F17" s="22">
        <v>190000.0</v>
      </c>
      <c r="G17" s="22">
        <v>190000.0</v>
      </c>
      <c r="H17" s="22">
        <v>190000.0</v>
      </c>
      <c r="I17" s="22">
        <v>190000.0</v>
      </c>
      <c r="J17" s="22">
        <v>190000.0</v>
      </c>
      <c r="K17" s="22">
        <v>190000.0</v>
      </c>
      <c r="L17" s="22">
        <v>190000.0</v>
      </c>
      <c r="M17" s="22">
        <v>190000.0</v>
      </c>
      <c r="N17" s="22">
        <v>190000.0</v>
      </c>
      <c r="O17" s="22">
        <v>190000.0</v>
      </c>
      <c r="P17" s="23">
        <f t="shared" si="5"/>
        <v>2280000</v>
      </c>
      <c r="Q17" s="23">
        <f t="shared" si="6"/>
        <v>2280000</v>
      </c>
      <c r="R17" s="23">
        <f t="shared" si="7"/>
        <v>2280000</v>
      </c>
      <c r="S17" s="24" t="s">
        <v>33</v>
      </c>
      <c r="T17" s="1"/>
      <c r="U17" s="1"/>
      <c r="V17" s="1"/>
      <c r="W17" s="1"/>
      <c r="X17" s="1"/>
      <c r="Y17" s="1"/>
      <c r="Z17" s="1"/>
    </row>
    <row r="18" ht="49.5" customHeight="1">
      <c r="A18" s="2"/>
      <c r="B18" s="20" t="s">
        <v>34</v>
      </c>
      <c r="C18" s="25">
        <v>50000.0</v>
      </c>
      <c r="D18" s="22">
        <v>950000.0</v>
      </c>
      <c r="E18" s="22">
        <v>950000.0</v>
      </c>
      <c r="F18" s="22">
        <v>950000.0</v>
      </c>
      <c r="G18" s="22">
        <v>950000.0</v>
      </c>
      <c r="H18" s="22">
        <v>950000.0</v>
      </c>
      <c r="I18" s="22">
        <v>950000.0</v>
      </c>
      <c r="J18" s="22">
        <v>950000.0</v>
      </c>
      <c r="K18" s="22">
        <v>950000.0</v>
      </c>
      <c r="L18" s="22">
        <v>950000.0</v>
      </c>
      <c r="M18" s="22">
        <v>950000.0</v>
      </c>
      <c r="N18" s="22">
        <v>950000.0</v>
      </c>
      <c r="O18" s="22">
        <v>950000.0</v>
      </c>
      <c r="P18" s="23">
        <f t="shared" si="5"/>
        <v>11400000</v>
      </c>
      <c r="Q18" s="23">
        <f t="shared" si="6"/>
        <v>11400000</v>
      </c>
      <c r="R18" s="23">
        <f t="shared" si="7"/>
        <v>11400000</v>
      </c>
      <c r="S18" s="1"/>
      <c r="T18" s="1"/>
      <c r="U18" s="1"/>
      <c r="V18" s="1"/>
      <c r="W18" s="1"/>
      <c r="X18" s="1"/>
      <c r="Y18" s="1"/>
      <c r="Z18" s="1"/>
    </row>
    <row r="19" ht="49.5" customHeight="1">
      <c r="A19" s="2"/>
      <c r="B19" s="20" t="s">
        <v>35</v>
      </c>
      <c r="C19" s="21">
        <v>0.0</v>
      </c>
      <c r="D19" s="22">
        <v>14000.0</v>
      </c>
      <c r="E19" s="22">
        <v>14000.0</v>
      </c>
      <c r="F19" s="22">
        <v>14000.0</v>
      </c>
      <c r="G19" s="22">
        <v>14000.0</v>
      </c>
      <c r="H19" s="22">
        <v>14000.0</v>
      </c>
      <c r="I19" s="22">
        <v>14000.0</v>
      </c>
      <c r="J19" s="22">
        <v>14000.0</v>
      </c>
      <c r="K19" s="22">
        <v>14000.0</v>
      </c>
      <c r="L19" s="22">
        <v>14000.0</v>
      </c>
      <c r="M19" s="22">
        <v>14000.0</v>
      </c>
      <c r="N19" s="22">
        <v>14000.0</v>
      </c>
      <c r="O19" s="22">
        <v>14000.0</v>
      </c>
      <c r="P19" s="23">
        <f t="shared" si="5"/>
        <v>168000</v>
      </c>
      <c r="Q19" s="23">
        <f t="shared" si="6"/>
        <v>168000</v>
      </c>
      <c r="R19" s="23">
        <f t="shared" si="7"/>
        <v>168000</v>
      </c>
      <c r="S19" s="1"/>
      <c r="T19" s="1"/>
      <c r="U19" s="1"/>
      <c r="V19" s="1"/>
      <c r="W19" s="1"/>
      <c r="X19" s="1"/>
      <c r="Y19" s="1"/>
      <c r="Z19" s="1"/>
    </row>
    <row r="20" ht="49.5" customHeight="1">
      <c r="A20" s="2"/>
      <c r="B20" s="26" t="s">
        <v>36</v>
      </c>
      <c r="C20" s="21">
        <v>955000.0</v>
      </c>
      <c r="D20" s="22">
        <v>4000000.0</v>
      </c>
      <c r="E20" s="22">
        <v>4000000.0</v>
      </c>
      <c r="F20" s="22">
        <v>4000000.0</v>
      </c>
      <c r="G20" s="22">
        <v>4000000.0</v>
      </c>
      <c r="H20" s="22">
        <v>4000000.0</v>
      </c>
      <c r="I20" s="22">
        <v>4000000.0</v>
      </c>
      <c r="J20" s="22">
        <v>4000000.0</v>
      </c>
      <c r="K20" s="22">
        <v>4000000.0</v>
      </c>
      <c r="L20" s="22">
        <v>4000000.0</v>
      </c>
      <c r="M20" s="22">
        <v>4000000.0</v>
      </c>
      <c r="N20" s="22">
        <v>4000000.0</v>
      </c>
      <c r="O20" s="22">
        <v>4000000.0</v>
      </c>
      <c r="P20" s="23">
        <f t="shared" si="5"/>
        <v>48000000</v>
      </c>
      <c r="Q20" s="23">
        <f>+SUM(D20:O20)*1.5</f>
        <v>72000000</v>
      </c>
      <c r="R20" s="23">
        <f>+SUM(D20:O20)*2</f>
        <v>96000000</v>
      </c>
      <c r="S20" s="24" t="s">
        <v>37</v>
      </c>
      <c r="T20" s="24"/>
      <c r="U20" s="1"/>
      <c r="V20" s="1"/>
      <c r="W20" s="1"/>
      <c r="X20" s="1"/>
      <c r="Y20" s="24"/>
      <c r="Z20" s="1"/>
    </row>
    <row r="21" ht="49.5" customHeight="1">
      <c r="A21" s="2"/>
      <c r="B21" s="20" t="s">
        <v>38</v>
      </c>
      <c r="C21" s="21">
        <f t="shared" ref="C21:R21" si="8">C20+C19+C18+C17+C16+C15+C14+C13</f>
        <v>20620000</v>
      </c>
      <c r="D21" s="27">
        <f t="shared" si="8"/>
        <v>23554000</v>
      </c>
      <c r="E21" s="27">
        <f t="shared" si="8"/>
        <v>23554000</v>
      </c>
      <c r="F21" s="27">
        <f t="shared" si="8"/>
        <v>23554000</v>
      </c>
      <c r="G21" s="27">
        <f t="shared" si="8"/>
        <v>23554000</v>
      </c>
      <c r="H21" s="27">
        <f t="shared" si="8"/>
        <v>23554000</v>
      </c>
      <c r="I21" s="27">
        <f t="shared" si="8"/>
        <v>23554000</v>
      </c>
      <c r="J21" s="27">
        <f t="shared" si="8"/>
        <v>23554000</v>
      </c>
      <c r="K21" s="27">
        <f t="shared" si="8"/>
        <v>23554000</v>
      </c>
      <c r="L21" s="27">
        <f t="shared" si="8"/>
        <v>23554000</v>
      </c>
      <c r="M21" s="27">
        <f t="shared" si="8"/>
        <v>23554000</v>
      </c>
      <c r="N21" s="27">
        <f t="shared" si="8"/>
        <v>23554000</v>
      </c>
      <c r="O21" s="27">
        <f t="shared" si="8"/>
        <v>23554000</v>
      </c>
      <c r="P21" s="23">
        <f t="shared" si="8"/>
        <v>282648000</v>
      </c>
      <c r="Q21" s="23">
        <f t="shared" si="8"/>
        <v>401848000</v>
      </c>
      <c r="R21" s="23">
        <f t="shared" si="8"/>
        <v>515848000</v>
      </c>
      <c r="S21" s="1"/>
      <c r="T21" s="1"/>
      <c r="U21" s="1"/>
      <c r="V21" s="1"/>
      <c r="W21" s="1"/>
      <c r="X21" s="1"/>
      <c r="Y21" s="1"/>
      <c r="Z21" s="1"/>
    </row>
    <row r="22" ht="49.5" customHeight="1">
      <c r="A22" s="2"/>
      <c r="B22" s="28" t="s">
        <v>39</v>
      </c>
      <c r="C22" s="29">
        <f t="shared" ref="C22:R22" si="9">+C11-C21</f>
        <v>0</v>
      </c>
      <c r="D22" s="30">
        <f t="shared" si="9"/>
        <v>446000</v>
      </c>
      <c r="E22" s="30">
        <f t="shared" si="9"/>
        <v>446000</v>
      </c>
      <c r="F22" s="30">
        <f t="shared" si="9"/>
        <v>446000</v>
      </c>
      <c r="G22" s="30">
        <f t="shared" si="9"/>
        <v>446000</v>
      </c>
      <c r="H22" s="30">
        <f t="shared" si="9"/>
        <v>446000</v>
      </c>
      <c r="I22" s="30">
        <f t="shared" si="9"/>
        <v>446000</v>
      </c>
      <c r="J22" s="30">
        <f t="shared" si="9"/>
        <v>446000</v>
      </c>
      <c r="K22" s="30">
        <f t="shared" si="9"/>
        <v>446000</v>
      </c>
      <c r="L22" s="30">
        <f t="shared" si="9"/>
        <v>446000</v>
      </c>
      <c r="M22" s="30">
        <f t="shared" si="9"/>
        <v>446000</v>
      </c>
      <c r="N22" s="30">
        <f t="shared" si="9"/>
        <v>446000</v>
      </c>
      <c r="O22" s="30">
        <f t="shared" si="9"/>
        <v>446000</v>
      </c>
      <c r="P22" s="31">
        <f t="shared" si="9"/>
        <v>5352000</v>
      </c>
      <c r="Q22" s="31">
        <f t="shared" si="9"/>
        <v>114152000</v>
      </c>
      <c r="R22" s="31">
        <f t="shared" si="9"/>
        <v>171152000</v>
      </c>
      <c r="S22" s="1"/>
      <c r="T22" s="1"/>
      <c r="U22" s="1"/>
      <c r="V22" s="1"/>
      <c r="W22" s="1"/>
      <c r="X22" s="1"/>
      <c r="Y22" s="1"/>
      <c r="Z22" s="1"/>
    </row>
    <row r="23" ht="49.5" customHeight="1">
      <c r="A23" s="1"/>
      <c r="B23" s="32" t="s">
        <v>40</v>
      </c>
      <c r="C23" s="33">
        <f>C22</f>
        <v>0</v>
      </c>
      <c r="D23" s="34">
        <f t="shared" ref="D23:O23" si="10">C23+D22</f>
        <v>446000</v>
      </c>
      <c r="E23" s="34">
        <f t="shared" si="10"/>
        <v>892000</v>
      </c>
      <c r="F23" s="34">
        <f t="shared" si="10"/>
        <v>1338000</v>
      </c>
      <c r="G23" s="34">
        <f t="shared" si="10"/>
        <v>1784000</v>
      </c>
      <c r="H23" s="34">
        <f t="shared" si="10"/>
        <v>2230000</v>
      </c>
      <c r="I23" s="34">
        <f t="shared" si="10"/>
        <v>2676000</v>
      </c>
      <c r="J23" s="34">
        <f t="shared" si="10"/>
        <v>3122000</v>
      </c>
      <c r="K23" s="34">
        <f t="shared" si="10"/>
        <v>3568000</v>
      </c>
      <c r="L23" s="34">
        <f t="shared" si="10"/>
        <v>4014000</v>
      </c>
      <c r="M23" s="34">
        <f t="shared" si="10"/>
        <v>4460000</v>
      </c>
      <c r="N23" s="34">
        <f t="shared" si="10"/>
        <v>4906000</v>
      </c>
      <c r="O23" s="34">
        <f t="shared" si="10"/>
        <v>5352000</v>
      </c>
      <c r="P23" s="35">
        <f>P22</f>
        <v>5352000</v>
      </c>
      <c r="Q23" s="35">
        <f t="shared" ref="Q23:R23" si="11">P23+Q22</f>
        <v>119504000</v>
      </c>
      <c r="R23" s="35">
        <f t="shared" si="11"/>
        <v>290656000</v>
      </c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R3"/>
    <mergeCell ref="B12:R12"/>
  </mergeCells>
  <conditionalFormatting sqref="C1:C1000">
    <cfRule type="notContainsBlanks" dxfId="0" priority="1">
      <formula>LEN(TRIM(C1))&gt;0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50.25"/>
    <col customWidth="1" min="3" max="3" width="22.5"/>
    <col customWidth="1" min="4" max="4" width="17.13"/>
    <col customWidth="1" min="5" max="16" width="15.63"/>
    <col customWidth="1" min="17" max="17" width="17.25"/>
    <col customWidth="1" min="18" max="18" width="15.38"/>
    <col customWidth="1" min="19" max="19" width="15.5"/>
    <col customWidth="1" min="20" max="20" width="51.0"/>
    <col customWidth="1" min="21" max="21" width="43.13"/>
    <col customWidth="1" min="22" max="27" width="9.38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69.0" customHeight="1">
      <c r="A2" s="2"/>
      <c r="B2" s="3" t="s">
        <v>0</v>
      </c>
      <c r="C2" s="4" t="s">
        <v>1</v>
      </c>
      <c r="D2" s="5" t="s">
        <v>2</v>
      </c>
      <c r="E2" s="6" t="s">
        <v>3</v>
      </c>
      <c r="F2" s="5" t="s">
        <v>4</v>
      </c>
      <c r="G2" s="6" t="s">
        <v>5</v>
      </c>
      <c r="H2" s="5" t="s">
        <v>6</v>
      </c>
      <c r="I2" s="6" t="s">
        <v>7</v>
      </c>
      <c r="J2" s="5" t="s">
        <v>8</v>
      </c>
      <c r="K2" s="6" t="s">
        <v>9</v>
      </c>
      <c r="L2" s="5" t="s">
        <v>10</v>
      </c>
      <c r="M2" s="6" t="s">
        <v>11</v>
      </c>
      <c r="N2" s="5" t="s">
        <v>12</v>
      </c>
      <c r="O2" s="6" t="s">
        <v>13</v>
      </c>
      <c r="P2" s="4" t="s">
        <v>1</v>
      </c>
      <c r="Q2" s="7" t="s">
        <v>41</v>
      </c>
      <c r="R2" s="7" t="s">
        <v>42</v>
      </c>
      <c r="S2" s="7" t="s">
        <v>43</v>
      </c>
      <c r="T2" s="1"/>
      <c r="U2" s="1"/>
      <c r="V2" s="1"/>
      <c r="W2" s="1"/>
      <c r="X2" s="1"/>
      <c r="Y2" s="1"/>
      <c r="Z2" s="1"/>
      <c r="AA2" s="1"/>
    </row>
    <row r="3" ht="50.25" customHeight="1">
      <c r="A3" s="2"/>
      <c r="B3" s="8" t="s">
        <v>17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1"/>
      <c r="U3" s="1"/>
      <c r="V3" s="1"/>
      <c r="W3" s="1"/>
      <c r="X3" s="1"/>
      <c r="Y3" s="1"/>
      <c r="Z3" s="1"/>
      <c r="AA3" s="1"/>
    </row>
    <row r="4" ht="49.5" customHeight="1">
      <c r="A4" s="2"/>
      <c r="B4" s="11" t="s">
        <v>18</v>
      </c>
      <c r="C4" s="12">
        <v>120000.0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3">
        <v>0.0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4">
        <f t="shared" ref="Q4:Q10" si="1">O4+N4+M4+L4+K4+J4+I4+H4+G4+F4+E4+D4</f>
        <v>0</v>
      </c>
      <c r="R4" s="14">
        <f>Q4+O4+N4+M4+L4+K4+J4+I4+H4+G4+F4+E4</f>
        <v>0</v>
      </c>
      <c r="S4" s="14">
        <f>R4+Q4+O4+N4+M4+L4+K4+J4+I4+H4+G4+F4</f>
        <v>0</v>
      </c>
      <c r="T4" s="1"/>
      <c r="U4" s="1"/>
      <c r="V4" s="1"/>
      <c r="W4" s="1"/>
      <c r="X4" s="1"/>
      <c r="Y4" s="1"/>
      <c r="Z4" s="1"/>
      <c r="AA4" s="1"/>
    </row>
    <row r="5" ht="49.5" customHeight="1">
      <c r="A5" s="2"/>
      <c r="B5" s="11" t="s">
        <v>19</v>
      </c>
      <c r="C5" s="12">
        <v>0.0</v>
      </c>
      <c r="D5" s="13">
        <v>0.0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4">
        <f t="shared" si="1"/>
        <v>0</v>
      </c>
      <c r="R5" s="14">
        <v>0.0</v>
      </c>
      <c r="S5" s="14">
        <v>0.0</v>
      </c>
      <c r="T5" s="1"/>
      <c r="U5" s="1"/>
      <c r="V5" s="1"/>
      <c r="W5" s="1"/>
      <c r="X5" s="1"/>
      <c r="Y5" s="1"/>
      <c r="Z5" s="1"/>
      <c r="AA5" s="1"/>
    </row>
    <row r="6" ht="49.5" customHeight="1">
      <c r="A6" s="2"/>
      <c r="B6" s="11" t="s">
        <v>20</v>
      </c>
      <c r="C6" s="12">
        <v>1.0E7</v>
      </c>
      <c r="D6" s="13">
        <v>5000000.0</v>
      </c>
      <c r="E6" s="13">
        <v>5000000.0</v>
      </c>
      <c r="F6" s="13">
        <v>5000000.0</v>
      </c>
      <c r="G6" s="13">
        <v>5000000.0</v>
      </c>
      <c r="H6" s="13">
        <v>5000000.0</v>
      </c>
      <c r="I6" s="13">
        <v>5000000.0</v>
      </c>
      <c r="J6" s="13">
        <v>5000000.0</v>
      </c>
      <c r="K6" s="13">
        <v>5000000.0</v>
      </c>
      <c r="L6" s="13">
        <v>5000000.0</v>
      </c>
      <c r="M6" s="13">
        <v>5000000.0</v>
      </c>
      <c r="N6" s="13">
        <v>5000000.0</v>
      </c>
      <c r="O6" s="13">
        <v>5000000.0</v>
      </c>
      <c r="P6" s="13">
        <v>5000000.0</v>
      </c>
      <c r="Q6" s="15">
        <f t="shared" si="1"/>
        <v>60000000</v>
      </c>
      <c r="R6" s="15">
        <f>O6+N6+M6+L6+K6+J6+I6+H6+G6+F6+E6+D6</f>
        <v>60000000</v>
      </c>
      <c r="S6" s="15">
        <f>O6+N6+M6+L6+K6+J6+I6+H6+G6+F6+E6+D6</f>
        <v>60000000</v>
      </c>
      <c r="T6" s="1"/>
      <c r="U6" s="1"/>
      <c r="V6" s="1"/>
      <c r="W6" s="1"/>
      <c r="X6" s="1"/>
      <c r="Y6" s="1"/>
      <c r="Z6" s="1"/>
      <c r="AA6" s="1"/>
    </row>
    <row r="7" ht="49.5" customHeight="1">
      <c r="A7" s="2"/>
      <c r="B7" s="11" t="s">
        <v>21</v>
      </c>
      <c r="C7" s="12">
        <v>500000.0</v>
      </c>
      <c r="D7" s="13">
        <v>0.0</v>
      </c>
      <c r="E7" s="13">
        <v>0.0</v>
      </c>
      <c r="F7" s="13">
        <v>0.0</v>
      </c>
      <c r="G7" s="13">
        <v>0.0</v>
      </c>
      <c r="H7" s="13">
        <v>0.0</v>
      </c>
      <c r="I7" s="13">
        <v>0.0</v>
      </c>
      <c r="J7" s="13">
        <v>0.0</v>
      </c>
      <c r="K7" s="13">
        <v>0.0</v>
      </c>
      <c r="L7" s="13">
        <v>0.0</v>
      </c>
      <c r="M7" s="13">
        <v>0.0</v>
      </c>
      <c r="N7" s="13">
        <v>0.0</v>
      </c>
      <c r="O7" s="13">
        <v>0.0</v>
      </c>
      <c r="P7" s="13">
        <v>0.0</v>
      </c>
      <c r="Q7" s="14">
        <f t="shared" si="1"/>
        <v>0</v>
      </c>
      <c r="R7" s="14">
        <v>0.0</v>
      </c>
      <c r="S7" s="14">
        <v>0.0</v>
      </c>
      <c r="T7" s="1"/>
      <c r="U7" s="1"/>
      <c r="V7" s="1"/>
      <c r="W7" s="1"/>
      <c r="X7" s="1"/>
      <c r="Y7" s="1"/>
      <c r="Z7" s="1"/>
      <c r="AA7" s="1"/>
    </row>
    <row r="8" ht="49.5" customHeight="1">
      <c r="A8" s="2"/>
      <c r="B8" s="11" t="s">
        <v>22</v>
      </c>
      <c r="C8" s="12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  <c r="N8" s="13">
        <v>0.0</v>
      </c>
      <c r="O8" s="13">
        <v>0.0</v>
      </c>
      <c r="P8" s="13">
        <v>0.0</v>
      </c>
      <c r="Q8" s="14">
        <f t="shared" si="1"/>
        <v>0</v>
      </c>
      <c r="R8" s="14">
        <f>Q8+O8+N8+M8+L8+K8+J8+I8+H8+G8+F8+E8</f>
        <v>0</v>
      </c>
      <c r="S8" s="14">
        <f>R8+Q8+O8+N8+M8+L8+K8+J8+I8+H8+G8+F8</f>
        <v>0</v>
      </c>
      <c r="T8" s="1"/>
      <c r="U8" s="1"/>
      <c r="V8" s="1"/>
      <c r="W8" s="1"/>
      <c r="X8" s="1"/>
      <c r="Y8" s="1"/>
      <c r="Z8" s="1"/>
      <c r="AA8" s="1"/>
    </row>
    <row r="9" ht="49.5" customHeight="1">
      <c r="A9" s="2"/>
      <c r="B9" s="11" t="s">
        <v>23</v>
      </c>
      <c r="C9" s="12">
        <v>0.0</v>
      </c>
      <c r="D9" s="13">
        <v>1.9E7</v>
      </c>
      <c r="E9" s="13">
        <v>1.9E7</v>
      </c>
      <c r="F9" s="13">
        <v>1.9E7</v>
      </c>
      <c r="G9" s="13">
        <v>1.9E7</v>
      </c>
      <c r="H9" s="13">
        <v>1.9E7</v>
      </c>
      <c r="I9" s="13">
        <v>1.9E7</v>
      </c>
      <c r="J9" s="13">
        <v>1.9E7</v>
      </c>
      <c r="K9" s="13">
        <v>1.9E7</v>
      </c>
      <c r="L9" s="13">
        <v>1.9E7</v>
      </c>
      <c r="M9" s="13">
        <v>1.9E7</v>
      </c>
      <c r="N9" s="13">
        <v>1.9E7</v>
      </c>
      <c r="O9" s="13">
        <v>1.9E7</v>
      </c>
      <c r="P9" s="13">
        <v>1.9E7</v>
      </c>
      <c r="Q9" s="14">
        <f t="shared" si="1"/>
        <v>228000000</v>
      </c>
      <c r="R9" s="14">
        <f>(O9+N9+M9+L9+K9+J9+I9+H9+G9+F9+E9+D9)*2</f>
        <v>456000000</v>
      </c>
      <c r="S9" s="14">
        <f>(O9+N9+M9+L9+K9+J9+I9+H9+G9+F9+E9)*3</f>
        <v>627000000</v>
      </c>
      <c r="T9" s="1"/>
      <c r="U9" s="1"/>
      <c r="V9" s="1"/>
      <c r="W9" s="1"/>
      <c r="X9" s="1"/>
      <c r="Y9" s="1"/>
      <c r="Z9" s="1"/>
      <c r="AA9" s="1"/>
    </row>
    <row r="10" ht="49.5" customHeight="1">
      <c r="A10" s="2"/>
      <c r="B10" s="11" t="s">
        <v>24</v>
      </c>
      <c r="C10" s="12">
        <v>1.0E7</v>
      </c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4">
        <f t="shared" si="1"/>
        <v>0</v>
      </c>
      <c r="R10" s="14">
        <f>O10+N10+M10+L10+K10+J10+I10+H10+G10+F10+E10+D10</f>
        <v>0</v>
      </c>
      <c r="S10" s="14">
        <f>O10+N10+M10+L10+K10+J10+I10+H10+G10+F10+E10+D10</f>
        <v>0</v>
      </c>
      <c r="T10" s="1"/>
      <c r="U10" s="1"/>
      <c r="V10" s="1"/>
      <c r="W10" s="1"/>
      <c r="X10" s="1"/>
      <c r="Y10" s="1"/>
      <c r="Z10" s="1"/>
      <c r="AA10" s="1"/>
    </row>
    <row r="11" ht="49.5" customHeight="1">
      <c r="A11" s="2"/>
      <c r="B11" s="16" t="s">
        <v>25</v>
      </c>
      <c r="C11" s="17">
        <f t="shared" ref="C11:S11" si="2">+SUM(C4:C10)</f>
        <v>20620000</v>
      </c>
      <c r="D11" s="17">
        <f t="shared" si="2"/>
        <v>24000000</v>
      </c>
      <c r="E11" s="17">
        <f t="shared" si="2"/>
        <v>24000000</v>
      </c>
      <c r="F11" s="17">
        <f t="shared" si="2"/>
        <v>24000000</v>
      </c>
      <c r="G11" s="17">
        <f t="shared" si="2"/>
        <v>24000000</v>
      </c>
      <c r="H11" s="17">
        <f t="shared" si="2"/>
        <v>24000000</v>
      </c>
      <c r="I11" s="17">
        <f t="shared" si="2"/>
        <v>24000000</v>
      </c>
      <c r="J11" s="17">
        <f t="shared" si="2"/>
        <v>24000000</v>
      </c>
      <c r="K11" s="17">
        <f t="shared" si="2"/>
        <v>24000000</v>
      </c>
      <c r="L11" s="17">
        <f t="shared" si="2"/>
        <v>24000000</v>
      </c>
      <c r="M11" s="17">
        <f t="shared" si="2"/>
        <v>24000000</v>
      </c>
      <c r="N11" s="17">
        <f t="shared" si="2"/>
        <v>24000000</v>
      </c>
      <c r="O11" s="17">
        <f t="shared" si="2"/>
        <v>24000000</v>
      </c>
      <c r="P11" s="17">
        <f t="shared" si="2"/>
        <v>24000000</v>
      </c>
      <c r="Q11" s="18">
        <f t="shared" si="2"/>
        <v>288000000</v>
      </c>
      <c r="R11" s="18">
        <f t="shared" si="2"/>
        <v>516000000</v>
      </c>
      <c r="S11" s="18">
        <f t="shared" si="2"/>
        <v>687000000</v>
      </c>
      <c r="T11" s="1"/>
      <c r="U11" s="1"/>
      <c r="V11" s="1"/>
      <c r="W11" s="1"/>
      <c r="X11" s="1"/>
      <c r="Y11" s="1"/>
      <c r="Z11" s="1"/>
      <c r="AA11" s="1"/>
    </row>
    <row r="12" ht="50.25" customHeight="1">
      <c r="A12" s="2"/>
      <c r="B12" s="19" t="s">
        <v>26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  <c r="T12" s="1"/>
      <c r="U12" s="1"/>
      <c r="V12" s="1"/>
      <c r="W12" s="1"/>
      <c r="X12" s="1"/>
      <c r="Y12" s="1"/>
      <c r="Z12" s="1"/>
      <c r="AA12" s="1"/>
    </row>
    <row r="13" ht="49.5" customHeight="1">
      <c r="A13" s="2"/>
      <c r="B13" s="20" t="s">
        <v>27</v>
      </c>
      <c r="C13" s="21">
        <v>6300000.0</v>
      </c>
      <c r="D13" s="22">
        <v>1000000.0</v>
      </c>
      <c r="E13" s="22">
        <v>1000000.0</v>
      </c>
      <c r="F13" s="22">
        <v>1000000.0</v>
      </c>
      <c r="G13" s="22">
        <v>1000000.0</v>
      </c>
      <c r="H13" s="22">
        <v>1000000.0</v>
      </c>
      <c r="I13" s="22">
        <v>1000000.0</v>
      </c>
      <c r="J13" s="22">
        <v>1000000.0</v>
      </c>
      <c r="K13" s="22">
        <v>1000000.0</v>
      </c>
      <c r="L13" s="22">
        <v>1000000.0</v>
      </c>
      <c r="M13" s="22">
        <v>1000000.0</v>
      </c>
      <c r="N13" s="22">
        <v>1000000.0</v>
      </c>
      <c r="O13" s="22">
        <v>1000000.0</v>
      </c>
      <c r="P13" s="21">
        <v>6300000.0</v>
      </c>
      <c r="Q13" s="23">
        <f t="shared" ref="Q13:Q20" si="3">+SUM(D13:O13)</f>
        <v>12000000</v>
      </c>
      <c r="R13" s="23">
        <f>+SUM(D13:O13) + 2400000</f>
        <v>14400000</v>
      </c>
      <c r="S13" s="23">
        <f>+SUM(D13:O13) + 300000</f>
        <v>12300000</v>
      </c>
      <c r="T13" s="24" t="s">
        <v>28</v>
      </c>
      <c r="U13" s="1"/>
      <c r="V13" s="1"/>
      <c r="W13" s="1"/>
      <c r="X13" s="1"/>
      <c r="Y13" s="1"/>
      <c r="Z13" s="1"/>
      <c r="AA13" s="1"/>
    </row>
    <row r="14" ht="49.5" customHeight="1">
      <c r="A14" s="2"/>
      <c r="B14" s="20" t="s">
        <v>29</v>
      </c>
      <c r="C14" s="21">
        <v>1.0E7</v>
      </c>
      <c r="D14" s="22">
        <v>1.54E7</v>
      </c>
      <c r="E14" s="22">
        <v>1.54E7</v>
      </c>
      <c r="F14" s="22">
        <v>1.54E7</v>
      </c>
      <c r="G14" s="22">
        <v>1.54E7</v>
      </c>
      <c r="H14" s="22">
        <v>1.54E7</v>
      </c>
      <c r="I14" s="22">
        <v>1.54E7</v>
      </c>
      <c r="J14" s="22">
        <v>1.54E7</v>
      </c>
      <c r="K14" s="22">
        <v>1.54E7</v>
      </c>
      <c r="L14" s="22">
        <v>1.54E7</v>
      </c>
      <c r="M14" s="22">
        <v>1.54E7</v>
      </c>
      <c r="N14" s="22">
        <v>1.54E7</v>
      </c>
      <c r="O14" s="22">
        <v>1.54E7</v>
      </c>
      <c r="P14" s="21">
        <v>1.0E7</v>
      </c>
      <c r="Q14" s="23">
        <f t="shared" si="3"/>
        <v>184800000</v>
      </c>
      <c r="R14" s="23">
        <f>+SUM(D14:O14)*1.5</f>
        <v>277200000</v>
      </c>
      <c r="S14" s="23">
        <f>+SUM(D14:O14)*2</f>
        <v>369600000</v>
      </c>
      <c r="T14" s="1"/>
      <c r="U14" s="1"/>
      <c r="V14" s="1"/>
      <c r="W14" s="1"/>
      <c r="X14" s="1"/>
      <c r="Y14" s="1"/>
      <c r="Z14" s="1"/>
      <c r="AA14" s="1"/>
    </row>
    <row r="15" ht="49.5" customHeight="1">
      <c r="A15" s="2"/>
      <c r="B15" s="20" t="s">
        <v>30</v>
      </c>
      <c r="C15" s="21">
        <v>3000000.0</v>
      </c>
      <c r="D15" s="22">
        <v>1900000.0</v>
      </c>
      <c r="E15" s="22">
        <v>1900000.0</v>
      </c>
      <c r="F15" s="22">
        <v>1900000.0</v>
      </c>
      <c r="G15" s="22">
        <v>1900000.0</v>
      </c>
      <c r="H15" s="22">
        <v>1900000.0</v>
      </c>
      <c r="I15" s="22">
        <v>1900000.0</v>
      </c>
      <c r="J15" s="22">
        <v>1900000.0</v>
      </c>
      <c r="K15" s="22">
        <v>1900000.0</v>
      </c>
      <c r="L15" s="22">
        <v>1900000.0</v>
      </c>
      <c r="M15" s="22">
        <v>1900000.0</v>
      </c>
      <c r="N15" s="22">
        <v>1900000.0</v>
      </c>
      <c r="O15" s="22">
        <v>1900000.0</v>
      </c>
      <c r="P15" s="21">
        <v>3000000.0</v>
      </c>
      <c r="Q15" s="23">
        <f t="shared" si="3"/>
        <v>22800000</v>
      </c>
      <c r="R15" s="23">
        <f>+SUM(D15:O15) + 400000</f>
        <v>23200000</v>
      </c>
      <c r="S15" s="23">
        <f>+SUM(D15:O15) + 100000</f>
        <v>22900000</v>
      </c>
      <c r="T15" s="1"/>
      <c r="U15" s="1"/>
      <c r="V15" s="1"/>
      <c r="W15" s="1"/>
      <c r="X15" s="1"/>
      <c r="Y15" s="1"/>
      <c r="Z15" s="1"/>
      <c r="AA15" s="1"/>
    </row>
    <row r="16" ht="49.5" customHeight="1">
      <c r="A16" s="2"/>
      <c r="B16" s="20" t="s">
        <v>31</v>
      </c>
      <c r="C16" s="25">
        <v>165000.0</v>
      </c>
      <c r="D16" s="22">
        <v>100000.0</v>
      </c>
      <c r="E16" s="22">
        <v>100000.0</v>
      </c>
      <c r="F16" s="22">
        <v>100000.0</v>
      </c>
      <c r="G16" s="22">
        <v>100000.0</v>
      </c>
      <c r="H16" s="22">
        <v>100000.0</v>
      </c>
      <c r="I16" s="22">
        <v>100000.0</v>
      </c>
      <c r="J16" s="22">
        <v>100000.0</v>
      </c>
      <c r="K16" s="22">
        <v>100000.0</v>
      </c>
      <c r="L16" s="22">
        <v>100000.0</v>
      </c>
      <c r="M16" s="22">
        <v>100000.0</v>
      </c>
      <c r="N16" s="22">
        <v>100000.0</v>
      </c>
      <c r="O16" s="22">
        <v>100000.0</v>
      </c>
      <c r="P16" s="25">
        <v>165000.0</v>
      </c>
      <c r="Q16" s="23">
        <f t="shared" si="3"/>
        <v>1200000</v>
      </c>
      <c r="R16" s="23">
        <f t="shared" ref="R16:R19" si="4">+SUM(D16:O16)</f>
        <v>1200000</v>
      </c>
      <c r="S16" s="23">
        <f t="shared" ref="S16:S19" si="5">+SUM(D16:O16)</f>
        <v>1200000</v>
      </c>
      <c r="T16" s="1"/>
      <c r="U16" s="1"/>
      <c r="V16" s="1"/>
      <c r="W16" s="1"/>
      <c r="X16" s="1"/>
      <c r="Y16" s="1"/>
      <c r="Z16" s="1"/>
      <c r="AA16" s="1"/>
    </row>
    <row r="17" ht="49.5" customHeight="1">
      <c r="A17" s="2"/>
      <c r="B17" s="20" t="s">
        <v>32</v>
      </c>
      <c r="C17" s="21">
        <v>150000.0</v>
      </c>
      <c r="D17" s="22">
        <v>190000.0</v>
      </c>
      <c r="E17" s="22">
        <v>190000.0</v>
      </c>
      <c r="F17" s="22">
        <v>190000.0</v>
      </c>
      <c r="G17" s="22">
        <v>190000.0</v>
      </c>
      <c r="H17" s="22">
        <v>190000.0</v>
      </c>
      <c r="I17" s="22">
        <v>190000.0</v>
      </c>
      <c r="J17" s="22">
        <v>190000.0</v>
      </c>
      <c r="K17" s="22">
        <v>190000.0</v>
      </c>
      <c r="L17" s="22">
        <v>190000.0</v>
      </c>
      <c r="M17" s="22">
        <v>190000.0</v>
      </c>
      <c r="N17" s="22">
        <v>190000.0</v>
      </c>
      <c r="O17" s="22">
        <v>190000.0</v>
      </c>
      <c r="P17" s="21">
        <v>150000.0</v>
      </c>
      <c r="Q17" s="23">
        <f t="shared" si="3"/>
        <v>2280000</v>
      </c>
      <c r="R17" s="23">
        <f t="shared" si="4"/>
        <v>2280000</v>
      </c>
      <c r="S17" s="23">
        <f t="shared" si="5"/>
        <v>2280000</v>
      </c>
      <c r="T17" s="24" t="s">
        <v>33</v>
      </c>
      <c r="U17" s="1"/>
      <c r="V17" s="1"/>
      <c r="W17" s="1"/>
      <c r="X17" s="1"/>
      <c r="Y17" s="1"/>
      <c r="Z17" s="1"/>
      <c r="AA17" s="1"/>
    </row>
    <row r="18" ht="49.5" customHeight="1">
      <c r="A18" s="2"/>
      <c r="B18" s="20" t="s">
        <v>34</v>
      </c>
      <c r="C18" s="25">
        <v>50000.0</v>
      </c>
      <c r="D18" s="22">
        <v>950000.0</v>
      </c>
      <c r="E18" s="22">
        <v>950000.0</v>
      </c>
      <c r="F18" s="22">
        <v>950000.0</v>
      </c>
      <c r="G18" s="22">
        <v>950000.0</v>
      </c>
      <c r="H18" s="22">
        <v>950000.0</v>
      </c>
      <c r="I18" s="22">
        <v>950000.0</v>
      </c>
      <c r="J18" s="22">
        <v>950000.0</v>
      </c>
      <c r="K18" s="22">
        <v>950000.0</v>
      </c>
      <c r="L18" s="22">
        <v>950000.0</v>
      </c>
      <c r="M18" s="22">
        <v>950000.0</v>
      </c>
      <c r="N18" s="22">
        <v>950000.0</v>
      </c>
      <c r="O18" s="22">
        <v>950000.0</v>
      </c>
      <c r="P18" s="25">
        <v>50000.0</v>
      </c>
      <c r="Q18" s="23">
        <f t="shared" si="3"/>
        <v>11400000</v>
      </c>
      <c r="R18" s="23">
        <f t="shared" si="4"/>
        <v>11400000</v>
      </c>
      <c r="S18" s="23">
        <f t="shared" si="5"/>
        <v>11400000</v>
      </c>
      <c r="T18" s="1"/>
      <c r="U18" s="1"/>
      <c r="V18" s="1"/>
      <c r="W18" s="1"/>
      <c r="X18" s="1"/>
      <c r="Y18" s="1"/>
      <c r="Z18" s="1"/>
      <c r="AA18" s="1"/>
    </row>
    <row r="19" ht="49.5" customHeight="1">
      <c r="A19" s="2"/>
      <c r="B19" s="20" t="s">
        <v>35</v>
      </c>
      <c r="C19" s="21">
        <v>0.0</v>
      </c>
      <c r="D19" s="22">
        <v>14000.0</v>
      </c>
      <c r="E19" s="22">
        <v>14000.0</v>
      </c>
      <c r="F19" s="22">
        <v>14000.0</v>
      </c>
      <c r="G19" s="22">
        <v>14000.0</v>
      </c>
      <c r="H19" s="22">
        <v>14000.0</v>
      </c>
      <c r="I19" s="22">
        <v>14000.0</v>
      </c>
      <c r="J19" s="22">
        <v>14000.0</v>
      </c>
      <c r="K19" s="22">
        <v>14000.0</v>
      </c>
      <c r="L19" s="22">
        <v>14000.0</v>
      </c>
      <c r="M19" s="22">
        <v>14000.0</v>
      </c>
      <c r="N19" s="22">
        <v>14000.0</v>
      </c>
      <c r="O19" s="22">
        <v>14000.0</v>
      </c>
      <c r="P19" s="21">
        <v>0.0</v>
      </c>
      <c r="Q19" s="23">
        <f t="shared" si="3"/>
        <v>168000</v>
      </c>
      <c r="R19" s="23">
        <f t="shared" si="4"/>
        <v>168000</v>
      </c>
      <c r="S19" s="23">
        <f t="shared" si="5"/>
        <v>168000</v>
      </c>
      <c r="T19" s="1"/>
      <c r="U19" s="1"/>
      <c r="V19" s="1"/>
      <c r="W19" s="1"/>
      <c r="X19" s="1"/>
      <c r="Y19" s="1"/>
      <c r="Z19" s="1"/>
      <c r="AA19" s="1"/>
    </row>
    <row r="20" ht="49.5" customHeight="1">
      <c r="A20" s="2"/>
      <c r="B20" s="26" t="s">
        <v>44</v>
      </c>
      <c r="C20" s="21">
        <v>950000.0</v>
      </c>
      <c r="D20" s="22">
        <v>4000000.0</v>
      </c>
      <c r="E20" s="22">
        <v>4000000.0</v>
      </c>
      <c r="F20" s="22">
        <v>4000000.0</v>
      </c>
      <c r="G20" s="22">
        <v>4000000.0</v>
      </c>
      <c r="H20" s="22">
        <v>4000000.0</v>
      </c>
      <c r="I20" s="22">
        <v>4000000.0</v>
      </c>
      <c r="J20" s="22">
        <v>4000000.0</v>
      </c>
      <c r="K20" s="22">
        <v>4000000.0</v>
      </c>
      <c r="L20" s="22">
        <v>4000000.0</v>
      </c>
      <c r="M20" s="22">
        <v>4000000.0</v>
      </c>
      <c r="N20" s="22">
        <v>4000000.0</v>
      </c>
      <c r="O20" s="22">
        <v>4000000.0</v>
      </c>
      <c r="P20" s="21">
        <v>950000.0</v>
      </c>
      <c r="Q20" s="23">
        <f t="shared" si="3"/>
        <v>48000000</v>
      </c>
      <c r="R20" s="23">
        <f>+SUM(D20:O20)*1.5</f>
        <v>72000000</v>
      </c>
      <c r="S20" s="23">
        <f>+SUM(D20:O20)*2</f>
        <v>96000000</v>
      </c>
      <c r="T20" s="24" t="s">
        <v>37</v>
      </c>
      <c r="U20" s="24"/>
      <c r="V20" s="1"/>
      <c r="W20" s="1"/>
      <c r="X20" s="1"/>
      <c r="Y20" s="1"/>
      <c r="Z20" s="24"/>
      <c r="AA20" s="1"/>
    </row>
    <row r="21" ht="49.5" customHeight="1">
      <c r="A21" s="2"/>
      <c r="B21" s="20" t="s">
        <v>38</v>
      </c>
      <c r="C21" s="21">
        <f t="shared" ref="C21:O21" si="6">C20+C19+C18+C17+C16+C15+C14+C13</f>
        <v>20615000</v>
      </c>
      <c r="D21" s="27">
        <f t="shared" si="6"/>
        <v>23554000</v>
      </c>
      <c r="E21" s="27">
        <f t="shared" si="6"/>
        <v>23554000</v>
      </c>
      <c r="F21" s="27">
        <f t="shared" si="6"/>
        <v>23554000</v>
      </c>
      <c r="G21" s="27">
        <f t="shared" si="6"/>
        <v>23554000</v>
      </c>
      <c r="H21" s="27">
        <f t="shared" si="6"/>
        <v>23554000</v>
      </c>
      <c r="I21" s="27">
        <f t="shared" si="6"/>
        <v>23554000</v>
      </c>
      <c r="J21" s="27">
        <f t="shared" si="6"/>
        <v>23554000</v>
      </c>
      <c r="K21" s="27">
        <f t="shared" si="6"/>
        <v>23554000</v>
      </c>
      <c r="L21" s="27">
        <f t="shared" si="6"/>
        <v>23554000</v>
      </c>
      <c r="M21" s="27">
        <f t="shared" si="6"/>
        <v>23554000</v>
      </c>
      <c r="N21" s="27">
        <f t="shared" si="6"/>
        <v>23554000</v>
      </c>
      <c r="O21" s="27">
        <f t="shared" si="6"/>
        <v>23554000</v>
      </c>
      <c r="P21" s="21">
        <v>2.0615E7</v>
      </c>
      <c r="Q21" s="23">
        <f t="shared" ref="Q21:S21" si="7">Q20+Q19+Q18+Q17+Q16+Q15+Q14+Q13</f>
        <v>282648000</v>
      </c>
      <c r="R21" s="23">
        <f t="shared" si="7"/>
        <v>401848000</v>
      </c>
      <c r="S21" s="23">
        <f t="shared" si="7"/>
        <v>515848000</v>
      </c>
      <c r="T21" s="1"/>
      <c r="U21" s="1"/>
      <c r="V21" s="1"/>
      <c r="W21" s="1"/>
      <c r="X21" s="1"/>
      <c r="Y21" s="1"/>
      <c r="Z21" s="1"/>
      <c r="AA21" s="1"/>
    </row>
    <row r="22" ht="49.5" customHeight="1">
      <c r="A22" s="2"/>
      <c r="B22" s="28" t="s">
        <v>39</v>
      </c>
      <c r="C22" s="29">
        <f t="shared" ref="C22:O22" si="8">+C11-C21</f>
        <v>5000</v>
      </c>
      <c r="D22" s="30">
        <f t="shared" si="8"/>
        <v>446000</v>
      </c>
      <c r="E22" s="30">
        <f t="shared" si="8"/>
        <v>446000</v>
      </c>
      <c r="F22" s="30">
        <f t="shared" si="8"/>
        <v>446000</v>
      </c>
      <c r="G22" s="30">
        <f t="shared" si="8"/>
        <v>446000</v>
      </c>
      <c r="H22" s="30">
        <f t="shared" si="8"/>
        <v>446000</v>
      </c>
      <c r="I22" s="30">
        <f t="shared" si="8"/>
        <v>446000</v>
      </c>
      <c r="J22" s="30">
        <f t="shared" si="8"/>
        <v>446000</v>
      </c>
      <c r="K22" s="30">
        <f t="shared" si="8"/>
        <v>446000</v>
      </c>
      <c r="L22" s="30">
        <f t="shared" si="8"/>
        <v>446000</v>
      </c>
      <c r="M22" s="30">
        <f t="shared" si="8"/>
        <v>446000</v>
      </c>
      <c r="N22" s="30">
        <f t="shared" si="8"/>
        <v>446000</v>
      </c>
      <c r="O22" s="30">
        <f t="shared" si="8"/>
        <v>446000</v>
      </c>
      <c r="P22" s="29">
        <v>5000.0</v>
      </c>
      <c r="Q22" s="31">
        <f t="shared" ref="Q22:S22" si="9">+Q11-Q21</f>
        <v>5352000</v>
      </c>
      <c r="R22" s="31">
        <f t="shared" si="9"/>
        <v>114152000</v>
      </c>
      <c r="S22" s="31">
        <f t="shared" si="9"/>
        <v>171152000</v>
      </c>
      <c r="T22" s="1"/>
      <c r="U22" s="1"/>
      <c r="V22" s="1"/>
      <c r="W22" s="1"/>
      <c r="X22" s="1"/>
      <c r="Y22" s="1"/>
      <c r="Z22" s="1"/>
      <c r="AA22" s="1"/>
    </row>
    <row r="23" ht="49.5" customHeight="1">
      <c r="A23" s="1"/>
      <c r="B23" s="32" t="s">
        <v>40</v>
      </c>
      <c r="C23" s="33">
        <f>C22</f>
        <v>5000</v>
      </c>
      <c r="D23" s="34">
        <f t="shared" ref="D23:O23" si="10">C23+D22</f>
        <v>451000</v>
      </c>
      <c r="E23" s="34">
        <f t="shared" si="10"/>
        <v>897000</v>
      </c>
      <c r="F23" s="34">
        <f t="shared" si="10"/>
        <v>1343000</v>
      </c>
      <c r="G23" s="34">
        <f t="shared" si="10"/>
        <v>1789000</v>
      </c>
      <c r="H23" s="34">
        <f t="shared" si="10"/>
        <v>2235000</v>
      </c>
      <c r="I23" s="34">
        <f t="shared" si="10"/>
        <v>2681000</v>
      </c>
      <c r="J23" s="34">
        <f t="shared" si="10"/>
        <v>3127000</v>
      </c>
      <c r="K23" s="34">
        <f t="shared" si="10"/>
        <v>3573000</v>
      </c>
      <c r="L23" s="34">
        <f t="shared" si="10"/>
        <v>4019000</v>
      </c>
      <c r="M23" s="34">
        <f t="shared" si="10"/>
        <v>4465000</v>
      </c>
      <c r="N23" s="34">
        <f t="shared" si="10"/>
        <v>4911000</v>
      </c>
      <c r="O23" s="34">
        <f t="shared" si="10"/>
        <v>5357000</v>
      </c>
      <c r="P23" s="33">
        <v>5000.0</v>
      </c>
      <c r="Q23" s="35">
        <f>Q22</f>
        <v>5352000</v>
      </c>
      <c r="R23" s="35">
        <f t="shared" ref="R23:S23" si="11">Q23+R22</f>
        <v>119504000</v>
      </c>
      <c r="S23" s="35">
        <f t="shared" si="11"/>
        <v>290656000</v>
      </c>
      <c r="T23" s="1"/>
      <c r="U23" s="1"/>
      <c r="V23" s="1"/>
      <c r="W23" s="1"/>
      <c r="X23" s="1"/>
      <c r="Y23" s="1"/>
      <c r="Z23" s="1"/>
      <c r="A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B3:S3"/>
    <mergeCell ref="B12:S12"/>
  </mergeCells>
  <conditionalFormatting sqref="C1:C2 P2 C4:C11 C13:C1000 P13:P23">
    <cfRule type="notContainsBlanks" dxfId="0" priority="1">
      <formula>LEN(TRIM(C1))&gt;0</formula>
    </cfRule>
  </conditionalFormatting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5A2C5C2ED43479D0705FB3E884237" ma:contentTypeVersion="8" ma:contentTypeDescription="Crée un document." ma:contentTypeScope="" ma:versionID="a0509cb33a4b9bdf3035eaf378d6c064">
  <xsd:schema xmlns:xsd="http://www.w3.org/2001/XMLSchema" xmlns:xs="http://www.w3.org/2001/XMLSchema" xmlns:p="http://schemas.microsoft.com/office/2006/metadata/properties" xmlns:ns2="e63fa13d-2bf1-4233-9f00-831bb7b0f109" xmlns:ns3="dea501ec-7c6a-4366-9b9f-21843e6f94b5" targetNamespace="http://schemas.microsoft.com/office/2006/metadata/properties" ma:root="true" ma:fieldsID="c7f70c022e6624d5b0c9151056867a1e" ns2:_="" ns3:_="">
    <xsd:import namespace="e63fa13d-2bf1-4233-9f00-831bb7b0f109"/>
    <xsd:import namespace="dea501ec-7c6a-4366-9b9f-21843e6f94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3fa13d-2bf1-4233-9f00-831bb7b0f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501ec-7c6a-4366-9b9f-21843e6f94b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4B0EE9-861C-4EE9-AAE2-2E47061171F5}"/>
</file>

<file path=customXml/itemProps2.xml><?xml version="1.0" encoding="utf-8"?>
<ds:datastoreItem xmlns:ds="http://schemas.openxmlformats.org/officeDocument/2006/customXml" ds:itemID="{C89C4327-113B-4DBE-A0D6-3C450FD4D14F}"/>
</file>

<file path=customXml/itemProps3.xml><?xml version="1.0" encoding="utf-8"?>
<ds:datastoreItem xmlns:ds="http://schemas.openxmlformats.org/officeDocument/2006/customXml" ds:itemID="{75CCF1D3-39F8-4213-B5FD-8B2EE69D8226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Ribeiro</dc:creator>
  <dcterms:created xsi:type="dcterms:W3CDTF">2017-11-06T09:44:13Z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e21b42c2-ac83-482c-adc1-f6ec682bf691</vt:lpwstr>
  </property>
  <property fmtid="{D5CDD505-2E9C-101B-9397-08002B2CF9AE}" pid="3" name="ContentTypeId">
    <vt:lpwstr>0x01010017A5A2C5C2ED43479D0705FB3E884237</vt:lpwstr>
  </property>
</Properties>
</file>