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2"/>
  <workbookPr defaultThemeVersion="166925"/>
  <xr:revisionPtr revIDLastSave="0" documentId="8_{3A4F8B30-E59F-4847-A7EC-D30163D19C16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Compiled Viability" sheetId="1" r:id="rId1"/>
    <sheet name="Hut78 Day 0" sheetId="2" r:id="rId2"/>
    <sheet name="Hut78 Day 3" sheetId="3" r:id="rId3"/>
    <sheet name="Hut78 Day 6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4" l="1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5" i="2"/>
  <c r="J5" i="2"/>
  <c r="B20" i="4" l="1"/>
  <c r="D20" i="4" s="1"/>
  <c r="F20" i="4" s="1"/>
  <c r="L5" i="4"/>
  <c r="B21" i="4"/>
  <c r="D21" i="4" s="1"/>
  <c r="F21" i="4" s="1"/>
  <c r="L6" i="4"/>
  <c r="B22" i="4"/>
  <c r="D22" i="4" s="1"/>
  <c r="F22" i="4" s="1"/>
  <c r="L7" i="4"/>
  <c r="B23" i="4"/>
  <c r="D23" i="4" s="1"/>
  <c r="F23" i="4" s="1"/>
  <c r="L8" i="4"/>
  <c r="B24" i="4"/>
  <c r="D24" i="4" s="1"/>
  <c r="F24" i="4" s="1"/>
  <c r="L9" i="4"/>
  <c r="B25" i="4"/>
  <c r="D25" i="4" s="1"/>
  <c r="F25" i="4" s="1"/>
  <c r="L10" i="4"/>
  <c r="B26" i="4"/>
  <c r="D26" i="4" s="1"/>
  <c r="F26" i="4" s="1"/>
  <c r="L11" i="4"/>
  <c r="B27" i="4"/>
  <c r="D27" i="4" s="1"/>
  <c r="F27" i="4" s="1"/>
  <c r="L12" i="4"/>
  <c r="B28" i="4"/>
  <c r="D28" i="4" s="1"/>
  <c r="F28" i="4" s="1"/>
  <c r="L13" i="4"/>
  <c r="B29" i="4"/>
  <c r="D29" i="4" s="1"/>
  <c r="F29" i="4" s="1"/>
  <c r="L14" i="4"/>
  <c r="B30" i="4"/>
  <c r="D30" i="4" s="1"/>
  <c r="F30" i="4" s="1"/>
  <c r="L15" i="4"/>
  <c r="B31" i="4"/>
  <c r="D31" i="4" s="1"/>
  <c r="F31" i="4" s="1"/>
  <c r="L16" i="4"/>
  <c r="B20" i="3"/>
  <c r="D20" i="3" s="1"/>
  <c r="F20" i="3" s="1"/>
  <c r="L5" i="3"/>
  <c r="B21" i="3"/>
  <c r="D21" i="3" s="1"/>
  <c r="F21" i="3" s="1"/>
  <c r="L6" i="3"/>
  <c r="B22" i="3"/>
  <c r="D22" i="3" s="1"/>
  <c r="F22" i="3" s="1"/>
  <c r="L7" i="3"/>
  <c r="B23" i="3"/>
  <c r="D23" i="3" s="1"/>
  <c r="F23" i="3" s="1"/>
  <c r="L8" i="3"/>
  <c r="B24" i="3"/>
  <c r="D24" i="3" s="1"/>
  <c r="F24" i="3" s="1"/>
  <c r="L9" i="3"/>
  <c r="B25" i="3"/>
  <c r="D25" i="3" s="1"/>
  <c r="F25" i="3" s="1"/>
  <c r="L10" i="3"/>
  <c r="B26" i="3"/>
  <c r="D26" i="3" s="1"/>
  <c r="F26" i="3" s="1"/>
  <c r="L11" i="3"/>
  <c r="B27" i="3"/>
  <c r="D27" i="3" s="1"/>
  <c r="F27" i="3" s="1"/>
  <c r="L12" i="3"/>
  <c r="B28" i="3"/>
  <c r="D28" i="3" s="1"/>
  <c r="F28" i="3" s="1"/>
  <c r="L13" i="3"/>
  <c r="B29" i="3"/>
  <c r="D29" i="3" s="1"/>
  <c r="F29" i="3" s="1"/>
  <c r="L14" i="3"/>
  <c r="B30" i="3"/>
  <c r="D30" i="3" s="1"/>
  <c r="F30" i="3" s="1"/>
  <c r="L15" i="3"/>
  <c r="B31" i="3"/>
  <c r="D31" i="3" s="1"/>
  <c r="F31" i="3" s="1"/>
  <c r="L16" i="3"/>
  <c r="B11" i="2"/>
  <c r="D11" i="2" s="1"/>
  <c r="F11" i="2" s="1"/>
  <c r="L5" i="2"/>
  <c r="G30" i="4" l="1"/>
  <c r="I30" i="4" s="1"/>
  <c r="G27" i="4"/>
  <c r="I27" i="4" s="1"/>
  <c r="G24" i="4"/>
  <c r="I24" i="4" s="1"/>
  <c r="G21" i="4"/>
  <c r="I21" i="4" s="1"/>
  <c r="G30" i="3"/>
  <c r="I30" i="3" s="1"/>
  <c r="G27" i="3"/>
  <c r="I27" i="3" s="1"/>
  <c r="G24" i="3"/>
  <c r="I24" i="3" s="1"/>
  <c r="G21" i="3"/>
  <c r="I21" i="3" s="1"/>
  <c r="G12" i="2"/>
  <c r="I12" i="2" s="1"/>
  <c r="J12" i="2" s="1"/>
  <c r="K21" i="4" l="1"/>
  <c r="J21" i="4"/>
  <c r="K24" i="4"/>
  <c r="J24" i="4"/>
  <c r="K27" i="4"/>
  <c r="J27" i="4"/>
  <c r="K30" i="4"/>
  <c r="J30" i="4"/>
  <c r="K21" i="3"/>
  <c r="J21" i="3"/>
  <c r="K24" i="3"/>
  <c r="J24" i="3"/>
  <c r="K27" i="3"/>
  <c r="J27" i="3"/>
  <c r="K30" i="3"/>
  <c r="J30" i="3"/>
</calcChain>
</file>

<file path=xl/sharedStrings.xml><?xml version="1.0" encoding="utf-8"?>
<sst xmlns="http://schemas.openxmlformats.org/spreadsheetml/2006/main" count="136" uniqueCount="38">
  <si>
    <t>Average Hut78 Cell Viability Over Time</t>
  </si>
  <si>
    <t>Tipifarnib Dosage</t>
  </si>
  <si>
    <t>DMSO Control</t>
  </si>
  <si>
    <t>2.5 uM</t>
  </si>
  <si>
    <t>5 uM</t>
  </si>
  <si>
    <t>10 uM</t>
  </si>
  <si>
    <t>Day 0</t>
  </si>
  <si>
    <t>Day 3</t>
  </si>
  <si>
    <t>Day 6</t>
  </si>
  <si>
    <t>Cell count calculator</t>
  </si>
  <si>
    <t>Cell counts -  Hut 78</t>
  </si>
  <si>
    <t>Date</t>
  </si>
  <si>
    <t>Sample</t>
  </si>
  <si>
    <t>Live1</t>
  </si>
  <si>
    <t>Dead1</t>
  </si>
  <si>
    <t>Live2</t>
  </si>
  <si>
    <t>Dead2</t>
  </si>
  <si>
    <t>Live3</t>
  </si>
  <si>
    <t>Dead3</t>
  </si>
  <si>
    <t>Live4</t>
  </si>
  <si>
    <t>Dead4</t>
  </si>
  <si>
    <t>Live avg</t>
  </si>
  <si>
    <t>Dead avg</t>
  </si>
  <si>
    <t>Viability</t>
  </si>
  <si>
    <t>Hut78</t>
  </si>
  <si>
    <t>Trypan dilution</t>
  </si>
  <si>
    <t>Cells/mL</t>
  </si>
  <si>
    <t>Volume mL</t>
  </si>
  <si>
    <t>Total cells</t>
  </si>
  <si>
    <t>Total cells AVG</t>
  </si>
  <si>
    <t>recommend cells/mL</t>
  </si>
  <si>
    <t>mL R10 total vol</t>
  </si>
  <si>
    <t>minus 3mL = amt to add</t>
  </si>
  <si>
    <t>Cell counts -  Hut78</t>
  </si>
  <si>
    <t>Control</t>
  </si>
  <si>
    <t xml:space="preserve">5 uM </t>
  </si>
  <si>
    <t>minus 5mL = amt to add</t>
  </si>
  <si>
    <t>Amount for 5e6 Aliquot for 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</si>
</sst>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4" borderId="4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0" fontId="3" fillId="4" borderId="7" xfId="1" applyFont="1" applyFill="1" applyBorder="1" applyAlignment="1">
      <alignment horizontal="left" wrapText="1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9" fontId="0" fillId="0" borderId="11" xfId="1" applyNumberFormat="1" applyFont="1" applyFill="1" applyBorder="1"/>
    <xf numFmtId="0" fontId="0" fillId="0" borderId="12" xfId="0" applyBorder="1" applyAlignment="1">
      <alignment horizontal="right"/>
    </xf>
    <xf numFmtId="0" fontId="0" fillId="0" borderId="13" xfId="0" applyBorder="1"/>
    <xf numFmtId="9" fontId="0" fillId="0" borderId="14" xfId="1" applyNumberFormat="1" applyFont="1" applyFill="1" applyBorder="1"/>
    <xf numFmtId="0" fontId="0" fillId="0" borderId="15" xfId="0" applyBorder="1" applyAlignment="1">
      <alignment horizontal="right"/>
    </xf>
    <xf numFmtId="0" fontId="0" fillId="0" borderId="16" xfId="0" applyBorder="1"/>
    <xf numFmtId="9" fontId="0" fillId="0" borderId="17" xfId="1" applyNumberFormat="1" applyFont="1" applyFill="1" applyBorder="1"/>
    <xf numFmtId="9" fontId="0" fillId="0" borderId="0" xfId="1" applyNumberFormat="1" applyFont="1" applyFill="1" applyBorder="1"/>
    <xf numFmtId="0" fontId="2" fillId="4" borderId="4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3" fillId="4" borderId="19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18" xfId="0" applyFont="1" applyFill="1" applyBorder="1" applyAlignment="1">
      <alignment wrapText="1"/>
    </xf>
    <xf numFmtId="2" fontId="0" fillId="0" borderId="10" xfId="0" applyNumberFormat="1" applyBorder="1"/>
    <xf numFmtId="0" fontId="0" fillId="0" borderId="10" xfId="1" applyFont="1" applyFill="1" applyBorder="1"/>
    <xf numFmtId="11" fontId="0" fillId="0" borderId="10" xfId="0" applyNumberFormat="1" applyBorder="1"/>
    <xf numFmtId="11" fontId="0" fillId="3" borderId="11" xfId="1" applyNumberFormat="1" applyFont="1" applyFill="1" applyBorder="1"/>
    <xf numFmtId="11" fontId="0" fillId="0" borderId="19" xfId="0" applyNumberFormat="1" applyBorder="1"/>
    <xf numFmtId="11" fontId="0" fillId="0" borderId="18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2" fontId="0" fillId="0" borderId="13" xfId="0" applyNumberFormat="1" applyBorder="1"/>
    <xf numFmtId="0" fontId="0" fillId="0" borderId="13" xfId="1" applyFont="1" applyFill="1" applyBorder="1"/>
    <xf numFmtId="11" fontId="0" fillId="0" borderId="13" xfId="0" applyNumberFormat="1" applyBorder="1"/>
    <xf numFmtId="11" fontId="1" fillId="0" borderId="14" xfId="1" applyNumberFormat="1" applyFont="1" applyFill="1" applyBorder="1"/>
    <xf numFmtId="11" fontId="0" fillId="0" borderId="3" xfId="0" applyNumberFormat="1" applyBorder="1"/>
    <xf numFmtId="11" fontId="0" fillId="0" borderId="21" xfId="0" applyNumberFormat="1" applyBorder="1"/>
    <xf numFmtId="164" fontId="0" fillId="0" borderId="0" xfId="0" applyNumberFormat="1"/>
    <xf numFmtId="164" fontId="0" fillId="0" borderId="21" xfId="0" applyNumberFormat="1" applyBorder="1"/>
    <xf numFmtId="2" fontId="0" fillId="0" borderId="16" xfId="0" applyNumberFormat="1" applyBorder="1"/>
    <xf numFmtId="0" fontId="0" fillId="0" borderId="16" xfId="1" applyNumberFormat="1" applyFont="1" applyFill="1" applyBorder="1"/>
    <xf numFmtId="11" fontId="0" fillId="0" borderId="16" xfId="0" applyNumberFormat="1" applyBorder="1"/>
    <xf numFmtId="11" fontId="0" fillId="0" borderId="17" xfId="1" applyNumberFormat="1" applyFont="1" applyFill="1" applyBorder="1"/>
    <xf numFmtId="11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5" borderId="8" xfId="0" applyFill="1" applyBorder="1" applyAlignment="1">
      <alignment horizontal="right"/>
    </xf>
    <xf numFmtId="11" fontId="0" fillId="5" borderId="11" xfId="1" applyNumberFormat="1" applyFont="1" applyFill="1" applyBorder="1"/>
    <xf numFmtId="0" fontId="0" fillId="0" borderId="21" xfId="0" applyBorder="1"/>
    <xf numFmtId="0" fontId="0" fillId="5" borderId="12" xfId="0" applyFill="1" applyBorder="1" applyAlignment="1">
      <alignment horizontal="right"/>
    </xf>
    <xf numFmtId="11" fontId="0" fillId="5" borderId="14" xfId="1" applyNumberFormat="1" applyFont="1" applyFill="1" applyBorder="1"/>
    <xf numFmtId="0" fontId="0" fillId="5" borderId="15" xfId="0" applyFill="1" applyBorder="1" applyAlignment="1">
      <alignment horizontal="right"/>
    </xf>
    <xf numFmtId="0" fontId="0" fillId="0" borderId="16" xfId="1" applyFont="1" applyFill="1" applyBorder="1"/>
    <xf numFmtId="11" fontId="0" fillId="5" borderId="17" xfId="1" applyNumberFormat="1" applyFont="1" applyFill="1" applyBorder="1"/>
    <xf numFmtId="0" fontId="0" fillId="5" borderId="13" xfId="0" applyFill="1" applyBorder="1"/>
    <xf numFmtId="0" fontId="0" fillId="5" borderId="16" xfId="0" applyFill="1" applyBorder="1"/>
    <xf numFmtId="0" fontId="3" fillId="4" borderId="0" xfId="0" applyFont="1" applyFill="1" applyAlignment="1">
      <alignment wrapText="1"/>
    </xf>
    <xf numFmtId="11" fontId="0" fillId="0" borderId="11" xfId="1" applyNumberFormat="1" applyFont="1" applyFill="1" applyBorder="1"/>
    <xf numFmtId="0" fontId="0" fillId="0" borderId="20" xfId="0" applyBorder="1"/>
    <xf numFmtId="2" fontId="0" fillId="0" borderId="18" xfId="0" applyNumberFormat="1" applyBorder="1"/>
    <xf numFmtId="11" fontId="0" fillId="0" borderId="14" xfId="1" applyNumberFormat="1" applyFont="1" applyFill="1" applyBorder="1"/>
    <xf numFmtId="164" fontId="0" fillId="0" borderId="23" xfId="0" applyNumberFormat="1" applyBorder="1"/>
    <xf numFmtId="11" fontId="3" fillId="0" borderId="0" xfId="0" applyNumberFormat="1" applyFont="1"/>
    <xf numFmtId="11" fontId="0" fillId="0" borderId="0" xfId="0" applyNumberFormat="1"/>
    <xf numFmtId="0" fontId="3" fillId="6" borderId="0" xfId="0" applyFont="1" applyFill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9" sqref="G9"/>
    </sheetView>
  </sheetViews>
  <sheetFormatPr defaultRowHeight="15"/>
  <cols>
    <col min="2" max="2" width="9.7109375" customWidth="1"/>
  </cols>
  <sheetData>
    <row r="1" spans="1:5">
      <c r="A1" s="73" t="s">
        <v>0</v>
      </c>
      <c r="B1" s="73"/>
      <c r="C1" s="73"/>
      <c r="D1" s="73"/>
      <c r="E1" s="73"/>
    </row>
    <row r="2" spans="1:5">
      <c r="B2" s="3" t="s">
        <v>1</v>
      </c>
      <c r="C2" s="3"/>
      <c r="D2" s="3"/>
      <c r="E2" s="3"/>
    </row>
    <row r="3" spans="1:5" ht="30.75">
      <c r="B3" s="4" t="s">
        <v>2</v>
      </c>
      <c r="C3" s="5" t="s">
        <v>3</v>
      </c>
      <c r="D3" s="5" t="s">
        <v>4</v>
      </c>
      <c r="E3" s="5" t="s">
        <v>5</v>
      </c>
    </row>
    <row r="4" spans="1:5">
      <c r="A4" t="s">
        <v>6</v>
      </c>
      <c r="B4" s="1">
        <v>0.97</v>
      </c>
      <c r="C4" s="1">
        <v>0.97</v>
      </c>
      <c r="D4" s="1">
        <v>0.97</v>
      </c>
      <c r="E4" s="1">
        <v>0.97</v>
      </c>
    </row>
    <row r="5" spans="1:5">
      <c r="A5" t="s">
        <v>7</v>
      </c>
      <c r="B5" s="1">
        <v>0.7</v>
      </c>
      <c r="C5" s="2">
        <v>0.84330000000000005</v>
      </c>
      <c r="D5" s="1">
        <v>0.85</v>
      </c>
      <c r="E5" s="2">
        <v>0.72330000000000005</v>
      </c>
    </row>
    <row r="6" spans="1:5">
      <c r="A6" t="s">
        <v>8</v>
      </c>
      <c r="B6" s="1">
        <v>0.56999999999999995</v>
      </c>
      <c r="C6" s="2">
        <v>0.51329999999999998</v>
      </c>
      <c r="D6" s="2">
        <v>0.26329999999999998</v>
      </c>
      <c r="E6" s="2">
        <v>6.6699999999999995E-2</v>
      </c>
    </row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5443-95C6-49B4-922C-9ACDB28901CB}">
  <dimension ref="A1:L16"/>
  <sheetViews>
    <sheetView workbookViewId="0">
      <selection activeCell="H27" sqref="H27"/>
    </sheetView>
  </sheetViews>
  <sheetFormatPr defaultRowHeight="15"/>
  <sheetData>
    <row r="1" spans="1:12">
      <c r="A1" t="s">
        <v>9</v>
      </c>
      <c r="B1" s="6" t="s">
        <v>10</v>
      </c>
      <c r="C1" s="7"/>
      <c r="D1" s="7"/>
      <c r="E1" s="7"/>
    </row>
    <row r="2" spans="1:12">
      <c r="A2" t="s">
        <v>11</v>
      </c>
      <c r="B2" s="8">
        <v>45114</v>
      </c>
      <c r="C2" s="8"/>
      <c r="D2" s="9"/>
    </row>
    <row r="4" spans="1:12">
      <c r="A4" s="10" t="s">
        <v>12</v>
      </c>
      <c r="B4" s="11" t="s">
        <v>13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 t="s">
        <v>23</v>
      </c>
    </row>
    <row r="5" spans="1:12">
      <c r="A5" s="14" t="s">
        <v>24</v>
      </c>
      <c r="B5" s="15">
        <v>41</v>
      </c>
      <c r="C5" s="15">
        <v>2</v>
      </c>
      <c r="D5" s="15">
        <v>46</v>
      </c>
      <c r="E5" s="15">
        <v>2</v>
      </c>
      <c r="F5" s="15">
        <v>62</v>
      </c>
      <c r="G5" s="15">
        <v>2</v>
      </c>
      <c r="H5" s="15">
        <v>53</v>
      </c>
      <c r="I5" s="15">
        <v>1</v>
      </c>
      <c r="J5" s="16">
        <f>(SUM(B5,D5,F5,H5)/4)</f>
        <v>50.5</v>
      </c>
      <c r="K5" s="16">
        <f>(SUM(C5,E5,G5,I5)/4)</f>
        <v>1.75</v>
      </c>
      <c r="L5" s="17">
        <f>J5/(J5+K5)</f>
        <v>0.96650717703349287</v>
      </c>
    </row>
    <row r="6" spans="1:1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</row>
    <row r="7" spans="1:12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1:12">
      <c r="L8" s="24"/>
    </row>
    <row r="10" spans="1:12" ht="60.75">
      <c r="A10" s="25" t="s">
        <v>12</v>
      </c>
      <c r="B10" s="26" t="s">
        <v>21</v>
      </c>
      <c r="C10" s="26" t="s">
        <v>25</v>
      </c>
      <c r="D10" s="26" t="s">
        <v>26</v>
      </c>
      <c r="E10" s="26" t="s">
        <v>27</v>
      </c>
      <c r="F10" s="27" t="s">
        <v>28</v>
      </c>
      <c r="G10" s="28" t="s">
        <v>29</v>
      </c>
      <c r="H10" s="29" t="s">
        <v>30</v>
      </c>
      <c r="I10" s="30" t="s">
        <v>31</v>
      </c>
      <c r="J10" s="31" t="s">
        <v>32</v>
      </c>
    </row>
    <row r="11" spans="1:12">
      <c r="A11" s="14" t="s">
        <v>24</v>
      </c>
      <c r="B11" s="32">
        <f>J5</f>
        <v>50.5</v>
      </c>
      <c r="C11" s="33">
        <v>20</v>
      </c>
      <c r="D11" s="34">
        <f>B11*C11*10000</f>
        <v>10100000</v>
      </c>
      <c r="E11" s="16">
        <v>10</v>
      </c>
      <c r="F11" s="35">
        <f>D11*E11</f>
        <v>101000000</v>
      </c>
      <c r="G11" s="36"/>
      <c r="H11" s="37"/>
      <c r="I11" s="38"/>
      <c r="J11" s="39"/>
    </row>
    <row r="12" spans="1:12">
      <c r="A12" s="18"/>
      <c r="B12" s="40"/>
      <c r="C12" s="41"/>
      <c r="D12" s="42"/>
      <c r="E12" s="19"/>
      <c r="F12" s="43"/>
      <c r="G12" s="44">
        <f>AVERAGE(F11:F13)</f>
        <v>101000000</v>
      </c>
      <c r="H12" s="45">
        <v>1000000</v>
      </c>
      <c r="I12" s="46">
        <f>G12/H12</f>
        <v>101</v>
      </c>
      <c r="J12" s="47">
        <f t="shared" ref="J12" si="0">I12-3</f>
        <v>98</v>
      </c>
    </row>
    <row r="13" spans="1:12">
      <c r="A13" s="21"/>
      <c r="B13" s="48"/>
      <c r="C13" s="49"/>
      <c r="D13" s="50"/>
      <c r="E13" s="22"/>
      <c r="F13" s="51"/>
      <c r="G13" s="52"/>
      <c r="H13" s="53"/>
      <c r="I13" s="54"/>
      <c r="J13" s="53"/>
    </row>
    <row r="14" spans="1:12">
      <c r="A14" s="55"/>
      <c r="B14" s="32"/>
      <c r="C14" s="33"/>
      <c r="D14" s="34"/>
      <c r="E14" s="16"/>
      <c r="F14" s="56"/>
      <c r="G14" s="44"/>
      <c r="H14" s="57"/>
      <c r="J14" s="57"/>
    </row>
    <row r="15" spans="1:12">
      <c r="A15" s="58"/>
      <c r="B15" s="40"/>
      <c r="C15" s="41"/>
      <c r="D15" s="42"/>
      <c r="E15" s="19"/>
      <c r="F15" s="59"/>
      <c r="G15" s="44"/>
      <c r="H15" s="45"/>
      <c r="I15" s="46"/>
      <c r="J15" s="47"/>
    </row>
    <row r="16" spans="1:12">
      <c r="A16" s="60"/>
      <c r="B16" s="48"/>
      <c r="C16" s="61"/>
      <c r="D16" s="50"/>
      <c r="E16" s="22"/>
      <c r="F16" s="62"/>
      <c r="G16" s="44"/>
      <c r="H16" s="57"/>
      <c r="J16" s="57"/>
    </row>
  </sheetData>
  <mergeCells count="2">
    <mergeCell ref="B1:E1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C24A-DB5B-4226-8AFB-CA66DF6912FA}">
  <dimension ref="A1:L32"/>
  <sheetViews>
    <sheetView workbookViewId="0">
      <selection activeCell="P19" sqref="P19"/>
    </sheetView>
  </sheetViews>
  <sheetFormatPr defaultRowHeight="15"/>
  <sheetData>
    <row r="1" spans="1:12">
      <c r="A1" t="s">
        <v>9</v>
      </c>
      <c r="B1" s="6" t="s">
        <v>33</v>
      </c>
      <c r="C1" s="7"/>
      <c r="D1" s="7"/>
      <c r="E1" s="7"/>
    </row>
    <row r="2" spans="1:12">
      <c r="A2" t="s">
        <v>11</v>
      </c>
      <c r="B2" s="8">
        <v>45117</v>
      </c>
      <c r="C2" s="8"/>
      <c r="D2" s="9"/>
    </row>
    <row r="4" spans="1:12">
      <c r="A4" s="10" t="s">
        <v>12</v>
      </c>
      <c r="B4" s="11" t="s">
        <v>13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 t="s">
        <v>23</v>
      </c>
    </row>
    <row r="5" spans="1:12">
      <c r="A5" s="14" t="s">
        <v>34</v>
      </c>
      <c r="B5" s="15">
        <v>9</v>
      </c>
      <c r="C5" s="15">
        <v>4</v>
      </c>
      <c r="D5" s="15">
        <v>14</v>
      </c>
      <c r="E5" s="15">
        <v>6</v>
      </c>
      <c r="F5" s="15">
        <v>4</v>
      </c>
      <c r="G5" s="15">
        <v>5</v>
      </c>
      <c r="H5" s="15">
        <v>9</v>
      </c>
      <c r="I5" s="15">
        <v>8</v>
      </c>
      <c r="J5" s="16">
        <f>(SUM(B5,D5,F5,H5)/4)</f>
        <v>9</v>
      </c>
      <c r="K5" s="16">
        <f>(SUM(C5,E5,G5,I5)/4)</f>
        <v>5.75</v>
      </c>
      <c r="L5" s="17">
        <f>J5/(J5+K5)</f>
        <v>0.61016949152542377</v>
      </c>
    </row>
    <row r="6" spans="1:12">
      <c r="A6" s="18" t="s">
        <v>34</v>
      </c>
      <c r="B6" s="19">
        <v>15</v>
      </c>
      <c r="C6" s="19">
        <v>2</v>
      </c>
      <c r="D6" s="19">
        <v>13</v>
      </c>
      <c r="E6" s="19">
        <v>6</v>
      </c>
      <c r="F6" s="19">
        <v>6</v>
      </c>
      <c r="G6" s="19">
        <v>3</v>
      </c>
      <c r="H6" s="19">
        <v>8</v>
      </c>
      <c r="I6" s="19">
        <v>2</v>
      </c>
      <c r="J6" s="19">
        <f>(SUM(B6,D6,F6,H6)/4)</f>
        <v>10.5</v>
      </c>
      <c r="K6" s="19">
        <f>(SUM(C6,E6,G6,I6)/4)</f>
        <v>3.25</v>
      </c>
      <c r="L6" s="20">
        <f>J6/(J6+K6)</f>
        <v>0.76363636363636367</v>
      </c>
    </row>
    <row r="7" spans="1:12">
      <c r="A7" s="21" t="s">
        <v>34</v>
      </c>
      <c r="B7" s="22">
        <v>6</v>
      </c>
      <c r="C7" s="22">
        <v>2</v>
      </c>
      <c r="D7" s="22">
        <v>92</v>
      </c>
      <c r="E7" s="22">
        <v>22</v>
      </c>
      <c r="F7" s="22">
        <v>3</v>
      </c>
      <c r="G7" s="22">
        <v>14</v>
      </c>
      <c r="H7" s="22">
        <v>2</v>
      </c>
      <c r="I7" s="22"/>
      <c r="J7" s="22">
        <f t="shared" ref="J7:K16" si="0">(SUM(B7,D7,F7,H7)/4)</f>
        <v>25.75</v>
      </c>
      <c r="K7" s="22">
        <f>(SUM(C7,E7,G7,I7)/4)</f>
        <v>9.5</v>
      </c>
      <c r="L7" s="23">
        <f>J7/(J7+K7)</f>
        <v>0.73049645390070927</v>
      </c>
    </row>
    <row r="8" spans="1:12">
      <c r="A8" s="55" t="s">
        <v>3</v>
      </c>
      <c r="B8" s="63">
        <v>14</v>
      </c>
      <c r="C8" s="63">
        <v>3</v>
      </c>
      <c r="D8" s="63">
        <v>15</v>
      </c>
      <c r="E8" s="63">
        <v>0</v>
      </c>
      <c r="F8" s="63">
        <v>13</v>
      </c>
      <c r="G8" s="63">
        <v>3</v>
      </c>
      <c r="H8" s="63">
        <v>17</v>
      </c>
      <c r="I8" s="63">
        <v>4</v>
      </c>
      <c r="J8" s="16">
        <f t="shared" si="0"/>
        <v>14.75</v>
      </c>
      <c r="K8" s="16">
        <f t="shared" si="0"/>
        <v>2.5</v>
      </c>
      <c r="L8" s="17">
        <f t="shared" ref="L8:L16" si="1">J8/(J8+K8)</f>
        <v>0.85507246376811596</v>
      </c>
    </row>
    <row r="9" spans="1:12">
      <c r="A9" s="58" t="s">
        <v>3</v>
      </c>
      <c r="B9" s="63">
        <v>13</v>
      </c>
      <c r="C9" s="63">
        <v>1</v>
      </c>
      <c r="D9" s="63">
        <v>9</v>
      </c>
      <c r="E9" s="63">
        <v>3</v>
      </c>
      <c r="F9" s="63">
        <v>6</v>
      </c>
      <c r="G9" s="63">
        <v>2</v>
      </c>
      <c r="H9" s="63">
        <v>13</v>
      </c>
      <c r="I9" s="63">
        <v>2</v>
      </c>
      <c r="J9" s="19">
        <f>(SUM(B9,D9,F9,H9)/4)</f>
        <v>10.25</v>
      </c>
      <c r="K9" s="19">
        <f t="shared" si="0"/>
        <v>2</v>
      </c>
      <c r="L9" s="20">
        <f t="shared" si="1"/>
        <v>0.83673469387755106</v>
      </c>
    </row>
    <row r="10" spans="1:12">
      <c r="A10" s="60" t="s">
        <v>3</v>
      </c>
      <c r="B10" s="64">
        <v>10</v>
      </c>
      <c r="C10" s="64">
        <v>3</v>
      </c>
      <c r="D10" s="64">
        <v>14</v>
      </c>
      <c r="E10" s="64">
        <v>3</v>
      </c>
      <c r="F10" s="64">
        <v>15</v>
      </c>
      <c r="G10" s="64">
        <v>1</v>
      </c>
      <c r="H10" s="64">
        <v>5</v>
      </c>
      <c r="I10" s="64">
        <v>2</v>
      </c>
      <c r="J10" s="22">
        <f t="shared" ref="J10:J16" si="2">(SUM(B10,D10,F10,H10)/4)</f>
        <v>11</v>
      </c>
      <c r="K10" s="22">
        <f t="shared" si="0"/>
        <v>2.25</v>
      </c>
      <c r="L10" s="23">
        <f t="shared" si="1"/>
        <v>0.83018867924528306</v>
      </c>
    </row>
    <row r="11" spans="1:12">
      <c r="A11" s="14" t="s">
        <v>35</v>
      </c>
      <c r="B11" s="19">
        <v>12</v>
      </c>
      <c r="C11" s="19">
        <v>1</v>
      </c>
      <c r="D11" s="19">
        <v>14</v>
      </c>
      <c r="E11" s="19">
        <v>3</v>
      </c>
      <c r="F11" s="19">
        <v>8</v>
      </c>
      <c r="G11" s="19">
        <v>2</v>
      </c>
      <c r="H11" s="19">
        <v>12</v>
      </c>
      <c r="I11" s="19">
        <v>3</v>
      </c>
      <c r="J11" s="16">
        <f t="shared" si="2"/>
        <v>11.5</v>
      </c>
      <c r="K11" s="16">
        <f t="shared" si="0"/>
        <v>2.25</v>
      </c>
      <c r="L11" s="17">
        <f t="shared" si="1"/>
        <v>0.83636363636363631</v>
      </c>
    </row>
    <row r="12" spans="1:12">
      <c r="A12" s="18" t="s">
        <v>35</v>
      </c>
      <c r="B12" s="19">
        <v>17</v>
      </c>
      <c r="C12" s="19">
        <v>2</v>
      </c>
      <c r="D12" s="19">
        <v>6</v>
      </c>
      <c r="E12" s="19">
        <v>4</v>
      </c>
      <c r="F12" s="19">
        <v>9</v>
      </c>
      <c r="G12" s="19">
        <v>2</v>
      </c>
      <c r="H12" s="19">
        <v>8</v>
      </c>
      <c r="I12" s="19">
        <v>3</v>
      </c>
      <c r="J12" s="19">
        <f t="shared" si="2"/>
        <v>10</v>
      </c>
      <c r="K12" s="19">
        <f t="shared" si="0"/>
        <v>2.75</v>
      </c>
      <c r="L12" s="20">
        <f t="shared" si="1"/>
        <v>0.78431372549019607</v>
      </c>
    </row>
    <row r="13" spans="1:12">
      <c r="A13" s="21" t="s">
        <v>35</v>
      </c>
      <c r="B13" s="22">
        <v>13</v>
      </c>
      <c r="C13" s="22">
        <v>2</v>
      </c>
      <c r="D13" s="22">
        <v>20</v>
      </c>
      <c r="E13" s="22">
        <v>0</v>
      </c>
      <c r="F13" s="22">
        <v>25</v>
      </c>
      <c r="G13" s="22">
        <v>2</v>
      </c>
      <c r="H13" s="22">
        <v>10</v>
      </c>
      <c r="I13" s="22">
        <v>1</v>
      </c>
      <c r="J13" s="22">
        <f t="shared" si="2"/>
        <v>17</v>
      </c>
      <c r="K13" s="22">
        <f t="shared" si="0"/>
        <v>1.25</v>
      </c>
      <c r="L13" s="23">
        <f t="shared" si="1"/>
        <v>0.93150684931506844</v>
      </c>
    </row>
    <row r="14" spans="1:12">
      <c r="A14" s="55" t="s">
        <v>5</v>
      </c>
      <c r="B14" s="63">
        <v>5</v>
      </c>
      <c r="C14" s="63">
        <v>1</v>
      </c>
      <c r="D14" s="63">
        <v>8</v>
      </c>
      <c r="E14" s="63">
        <v>2</v>
      </c>
      <c r="F14" s="63">
        <v>5</v>
      </c>
      <c r="G14" s="63">
        <v>2</v>
      </c>
      <c r="H14" s="63">
        <v>7</v>
      </c>
      <c r="I14" s="63">
        <v>1</v>
      </c>
      <c r="J14" s="16">
        <f t="shared" si="2"/>
        <v>6.25</v>
      </c>
      <c r="K14" s="16">
        <f t="shared" si="0"/>
        <v>1.5</v>
      </c>
      <c r="L14" s="17">
        <f t="shared" si="1"/>
        <v>0.80645161290322576</v>
      </c>
    </row>
    <row r="15" spans="1:12">
      <c r="A15" s="58" t="s">
        <v>5</v>
      </c>
      <c r="B15" s="63">
        <v>6</v>
      </c>
      <c r="C15" s="63">
        <v>2</v>
      </c>
      <c r="D15" s="63">
        <v>5</v>
      </c>
      <c r="E15" s="63">
        <v>1</v>
      </c>
      <c r="F15" s="63">
        <v>12</v>
      </c>
      <c r="G15" s="63">
        <v>6</v>
      </c>
      <c r="H15" s="63">
        <v>4</v>
      </c>
      <c r="I15" s="63">
        <v>4</v>
      </c>
      <c r="J15" s="19">
        <f t="shared" si="2"/>
        <v>6.75</v>
      </c>
      <c r="K15" s="19">
        <f t="shared" si="0"/>
        <v>3.25</v>
      </c>
      <c r="L15" s="20">
        <f t="shared" si="1"/>
        <v>0.67500000000000004</v>
      </c>
    </row>
    <row r="16" spans="1:12">
      <c r="A16" s="60" t="s">
        <v>5</v>
      </c>
      <c r="B16" s="64">
        <v>6</v>
      </c>
      <c r="C16" s="64">
        <v>4</v>
      </c>
      <c r="D16" s="64">
        <v>5</v>
      </c>
      <c r="E16" s="64">
        <v>3</v>
      </c>
      <c r="F16" s="64">
        <v>6</v>
      </c>
      <c r="G16" s="64">
        <v>2</v>
      </c>
      <c r="H16" s="64">
        <v>8</v>
      </c>
      <c r="I16" s="64">
        <v>3</v>
      </c>
      <c r="J16" s="22">
        <f t="shared" si="2"/>
        <v>6.25</v>
      </c>
      <c r="K16" s="22">
        <f t="shared" si="0"/>
        <v>3</v>
      </c>
      <c r="L16" s="23">
        <f t="shared" si="1"/>
        <v>0.67567567567567566</v>
      </c>
    </row>
    <row r="17" spans="1:12">
      <c r="L17" s="24"/>
    </row>
    <row r="19" spans="1:12" ht="60.75">
      <c r="A19" s="25" t="s">
        <v>12</v>
      </c>
      <c r="B19" s="26" t="s">
        <v>21</v>
      </c>
      <c r="C19" s="26" t="s">
        <v>25</v>
      </c>
      <c r="D19" s="26" t="s">
        <v>26</v>
      </c>
      <c r="E19" s="26" t="s">
        <v>27</v>
      </c>
      <c r="F19" s="27" t="s">
        <v>28</v>
      </c>
      <c r="G19" s="28" t="s">
        <v>29</v>
      </c>
      <c r="H19" s="29" t="s">
        <v>30</v>
      </c>
      <c r="I19" s="30" t="s">
        <v>31</v>
      </c>
      <c r="J19" s="31" t="s">
        <v>36</v>
      </c>
      <c r="K19" s="65" t="s">
        <v>37</v>
      </c>
    </row>
    <row r="20" spans="1:12">
      <c r="A20" s="14" t="s">
        <v>34</v>
      </c>
      <c r="B20" s="32">
        <f>J5</f>
        <v>9</v>
      </c>
      <c r="C20" s="33">
        <v>20</v>
      </c>
      <c r="D20" s="34">
        <f>B20*C20*10000</f>
        <v>1800000</v>
      </c>
      <c r="E20" s="16">
        <v>5</v>
      </c>
      <c r="F20" s="66">
        <f>D20*E20</f>
        <v>9000000</v>
      </c>
      <c r="G20" s="36"/>
      <c r="H20" s="37"/>
      <c r="I20" s="38"/>
      <c r="J20" s="39"/>
    </row>
    <row r="21" spans="1:12">
      <c r="A21" s="18" t="s">
        <v>34</v>
      </c>
      <c r="B21" s="40">
        <f>J6</f>
        <v>10.5</v>
      </c>
      <c r="C21" s="41">
        <v>20</v>
      </c>
      <c r="D21" s="42">
        <f t="shared" ref="D21:D31" si="3">B21*C21*10000</f>
        <v>2100000</v>
      </c>
      <c r="E21" s="16">
        <v>5</v>
      </c>
      <c r="F21" s="43">
        <f>D21*E21</f>
        <v>10500000</v>
      </c>
      <c r="G21" s="44">
        <f>AVERAGE(F20:F22)</f>
        <v>15083333.333333334</v>
      </c>
      <c r="H21" s="45">
        <v>1000000</v>
      </c>
      <c r="I21" s="46">
        <f>G21/H21</f>
        <v>15.083333333333334</v>
      </c>
      <c r="J21" s="47">
        <f>I21-5</f>
        <v>10.083333333333334</v>
      </c>
      <c r="K21">
        <f>5/I21</f>
        <v>0.33149171270718231</v>
      </c>
    </row>
    <row r="22" spans="1:12">
      <c r="A22" s="21" t="s">
        <v>34</v>
      </c>
      <c r="B22" s="48">
        <f>J7</f>
        <v>25.75</v>
      </c>
      <c r="C22" s="49">
        <v>20</v>
      </c>
      <c r="D22" s="50">
        <f t="shared" si="3"/>
        <v>5150000</v>
      </c>
      <c r="E22" s="16">
        <v>5</v>
      </c>
      <c r="F22" s="51">
        <f>D22*E22</f>
        <v>25750000</v>
      </c>
      <c r="G22" s="52"/>
      <c r="H22" s="53"/>
      <c r="I22" s="54"/>
      <c r="J22" s="53"/>
    </row>
    <row r="23" spans="1:12">
      <c r="A23" s="55" t="s">
        <v>3</v>
      </c>
      <c r="B23" s="32">
        <f>J8</f>
        <v>14.75</v>
      </c>
      <c r="C23" s="33">
        <v>20</v>
      </c>
      <c r="D23" s="34">
        <f t="shared" si="3"/>
        <v>2950000</v>
      </c>
      <c r="E23" s="16">
        <v>5</v>
      </c>
      <c r="F23" s="56">
        <f t="shared" ref="F23:F31" si="4">D23*E23</f>
        <v>14750000</v>
      </c>
      <c r="G23" s="44"/>
      <c r="H23" s="57"/>
      <c r="J23" s="57"/>
    </row>
    <row r="24" spans="1:12">
      <c r="A24" s="58" t="s">
        <v>3</v>
      </c>
      <c r="B24" s="40">
        <f>J9</f>
        <v>10.25</v>
      </c>
      <c r="C24" s="41">
        <v>20</v>
      </c>
      <c r="D24" s="42">
        <f t="shared" si="3"/>
        <v>2050000</v>
      </c>
      <c r="E24" s="16">
        <v>5</v>
      </c>
      <c r="F24" s="59">
        <f t="shared" si="4"/>
        <v>10250000</v>
      </c>
      <c r="G24" s="44">
        <f>AVERAGE(F23:F25)</f>
        <v>12000000</v>
      </c>
      <c r="H24" s="45">
        <v>1000000</v>
      </c>
      <c r="I24" s="46">
        <f>G24/H24</f>
        <v>12</v>
      </c>
      <c r="J24" s="47">
        <f>I24-5</f>
        <v>7</v>
      </c>
      <c r="K24">
        <f>5/I24</f>
        <v>0.41666666666666669</v>
      </c>
    </row>
    <row r="25" spans="1:12">
      <c r="A25" s="60" t="s">
        <v>3</v>
      </c>
      <c r="B25" s="48">
        <f>J10</f>
        <v>11</v>
      </c>
      <c r="C25" s="61">
        <v>20</v>
      </c>
      <c r="D25" s="50">
        <f t="shared" si="3"/>
        <v>2200000</v>
      </c>
      <c r="E25" s="16">
        <v>5</v>
      </c>
      <c r="F25" s="62">
        <f t="shared" si="4"/>
        <v>11000000</v>
      </c>
      <c r="G25" s="44"/>
      <c r="H25" s="57"/>
      <c r="J25" s="57"/>
    </row>
    <row r="26" spans="1:12">
      <c r="A26" s="14" t="s">
        <v>35</v>
      </c>
      <c r="B26" s="32">
        <f>J11</f>
        <v>11.5</v>
      </c>
      <c r="C26" s="33">
        <v>20</v>
      </c>
      <c r="D26" s="34">
        <f t="shared" si="3"/>
        <v>2300000</v>
      </c>
      <c r="E26" s="16">
        <v>5</v>
      </c>
      <c r="F26" s="66">
        <f t="shared" si="4"/>
        <v>11500000</v>
      </c>
      <c r="G26" s="36"/>
      <c r="H26" s="39"/>
      <c r="I26" s="67"/>
      <c r="J26" s="68"/>
    </row>
    <row r="27" spans="1:12">
      <c r="A27" s="18" t="s">
        <v>35</v>
      </c>
      <c r="B27" s="40">
        <f>J12</f>
        <v>10</v>
      </c>
      <c r="C27" s="41">
        <v>20</v>
      </c>
      <c r="D27" s="42">
        <f t="shared" si="3"/>
        <v>2000000</v>
      </c>
      <c r="E27" s="16">
        <v>5</v>
      </c>
      <c r="F27" s="69">
        <f t="shared" si="4"/>
        <v>10000000</v>
      </c>
      <c r="G27" s="44">
        <f t="shared" ref="G27" si="5">AVERAGE(F26:F28)</f>
        <v>12833333.333333334</v>
      </c>
      <c r="H27" s="45">
        <v>1000000</v>
      </c>
      <c r="I27" s="46">
        <f>G27/H27</f>
        <v>12.833333333333334</v>
      </c>
      <c r="J27" s="47">
        <f>I27-5</f>
        <v>7.8333333333333339</v>
      </c>
      <c r="K27">
        <f>5/I27</f>
        <v>0.38961038961038957</v>
      </c>
    </row>
    <row r="28" spans="1:12">
      <c r="A28" s="21" t="s">
        <v>35</v>
      </c>
      <c r="B28" s="48">
        <f>J13</f>
        <v>17</v>
      </c>
      <c r="C28" s="61">
        <v>20</v>
      </c>
      <c r="D28" s="50">
        <f t="shared" si="3"/>
        <v>3400000</v>
      </c>
      <c r="E28" s="16">
        <v>5</v>
      </c>
      <c r="F28" s="51">
        <f t="shared" si="4"/>
        <v>17000000</v>
      </c>
      <c r="G28" s="52"/>
      <c r="H28" s="70"/>
      <c r="I28" s="54"/>
      <c r="J28" s="53"/>
    </row>
    <row r="29" spans="1:12">
      <c r="A29" s="55" t="s">
        <v>5</v>
      </c>
      <c r="B29" s="32">
        <f>J14</f>
        <v>6.25</v>
      </c>
      <c r="C29" s="33">
        <v>20</v>
      </c>
      <c r="D29" s="34">
        <f t="shared" si="3"/>
        <v>1250000</v>
      </c>
      <c r="E29" s="16">
        <v>5</v>
      </c>
      <c r="F29" s="56">
        <f t="shared" si="4"/>
        <v>6250000</v>
      </c>
      <c r="G29" s="44"/>
      <c r="H29" s="47"/>
      <c r="J29" s="57"/>
    </row>
    <row r="30" spans="1:12">
      <c r="A30" s="58" t="s">
        <v>5</v>
      </c>
      <c r="B30" s="40">
        <f>J15</f>
        <v>6.75</v>
      </c>
      <c r="C30" s="41">
        <v>20</v>
      </c>
      <c r="D30" s="42">
        <f t="shared" si="3"/>
        <v>1350000</v>
      </c>
      <c r="E30" s="16">
        <v>5</v>
      </c>
      <c r="F30" s="59">
        <f t="shared" si="4"/>
        <v>6750000</v>
      </c>
      <c r="G30" s="44">
        <f t="shared" ref="G30" si="6">AVERAGE(F29:F31)</f>
        <v>6416666.666666667</v>
      </c>
      <c r="H30" s="45">
        <v>1000000</v>
      </c>
      <c r="I30" s="46">
        <f>G30/H30</f>
        <v>6.416666666666667</v>
      </c>
      <c r="J30" s="47">
        <f>I30-5</f>
        <v>1.416666666666667</v>
      </c>
      <c r="K30">
        <f>5/I30</f>
        <v>0.77922077922077915</v>
      </c>
    </row>
    <row r="31" spans="1:12">
      <c r="A31" s="60" t="s">
        <v>5</v>
      </c>
      <c r="B31" s="48">
        <f>J16</f>
        <v>6.25</v>
      </c>
      <c r="C31" s="61">
        <v>20</v>
      </c>
      <c r="D31" s="50">
        <f t="shared" si="3"/>
        <v>1250000</v>
      </c>
      <c r="E31" s="16">
        <v>5</v>
      </c>
      <c r="F31" s="62">
        <f t="shared" si="4"/>
        <v>6250000</v>
      </c>
      <c r="G31" s="44"/>
      <c r="H31" s="47"/>
      <c r="J31" s="57"/>
    </row>
    <row r="32" spans="1:12">
      <c r="D32" s="71"/>
      <c r="F32" s="72"/>
      <c r="G32" s="72"/>
      <c r="H32" s="46"/>
    </row>
  </sheetData>
  <mergeCells count="2">
    <mergeCell ref="B1:E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FD7-E415-4E91-9784-0D6CB4BB86B1}">
  <dimension ref="A1:L31"/>
  <sheetViews>
    <sheetView workbookViewId="0">
      <selection activeCell="O18" sqref="O18"/>
    </sheetView>
  </sheetViews>
  <sheetFormatPr defaultRowHeight="15"/>
  <sheetData>
    <row r="1" spans="1:12">
      <c r="A1" t="s">
        <v>9</v>
      </c>
      <c r="B1" s="6" t="s">
        <v>10</v>
      </c>
      <c r="C1" s="7"/>
      <c r="D1" s="7"/>
      <c r="E1" s="7"/>
    </row>
    <row r="2" spans="1:12">
      <c r="A2" t="s">
        <v>11</v>
      </c>
      <c r="B2" s="8">
        <v>45120</v>
      </c>
      <c r="C2" s="8"/>
      <c r="D2" s="9"/>
    </row>
    <row r="4" spans="1:12">
      <c r="A4" s="10" t="s">
        <v>12</v>
      </c>
      <c r="B4" s="11" t="s">
        <v>13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 t="s">
        <v>23</v>
      </c>
    </row>
    <row r="5" spans="1:12">
      <c r="A5" s="14" t="s">
        <v>34</v>
      </c>
      <c r="B5" s="15">
        <v>1</v>
      </c>
      <c r="C5" s="15">
        <v>4</v>
      </c>
      <c r="D5" s="15">
        <v>5</v>
      </c>
      <c r="E5" s="15">
        <v>3</v>
      </c>
      <c r="F5" s="15">
        <v>4</v>
      </c>
      <c r="G5" s="15">
        <v>2</v>
      </c>
      <c r="H5" s="15">
        <v>2</v>
      </c>
      <c r="I5" s="15">
        <v>6</v>
      </c>
      <c r="J5" s="16">
        <f>(SUM(B5,D5,F5,H5)/4)</f>
        <v>3</v>
      </c>
      <c r="K5" s="16">
        <f>(SUM(C5,E5,G5,I5)/4)</f>
        <v>3.75</v>
      </c>
      <c r="L5" s="17">
        <f>J5/(J5+K5)</f>
        <v>0.44444444444444442</v>
      </c>
    </row>
    <row r="6" spans="1:12">
      <c r="A6" s="18" t="s">
        <v>34</v>
      </c>
      <c r="B6" s="19">
        <v>5</v>
      </c>
      <c r="C6" s="19">
        <v>2</v>
      </c>
      <c r="D6" s="19">
        <v>2</v>
      </c>
      <c r="E6" s="19">
        <v>2</v>
      </c>
      <c r="F6" s="19">
        <v>2</v>
      </c>
      <c r="G6" s="19">
        <v>3</v>
      </c>
      <c r="H6" s="19">
        <v>6</v>
      </c>
      <c r="I6" s="19">
        <v>1</v>
      </c>
      <c r="J6" s="19">
        <f>(SUM(B6,D6,F6,H6)/4)</f>
        <v>3.75</v>
      </c>
      <c r="K6" s="19">
        <f>(SUM(C6,E6,G6,I6)/4)</f>
        <v>2</v>
      </c>
      <c r="L6" s="20">
        <f>J6/(J6+K6)</f>
        <v>0.65217391304347827</v>
      </c>
    </row>
    <row r="7" spans="1:12">
      <c r="A7" s="21" t="s">
        <v>34</v>
      </c>
      <c r="B7" s="22">
        <v>3</v>
      </c>
      <c r="C7" s="22">
        <v>2</v>
      </c>
      <c r="D7" s="22">
        <v>2</v>
      </c>
      <c r="E7" s="22">
        <v>3</v>
      </c>
      <c r="F7" s="22">
        <v>6</v>
      </c>
      <c r="G7" s="22">
        <v>2</v>
      </c>
      <c r="H7" s="22">
        <v>2</v>
      </c>
      <c r="I7" s="22">
        <v>1</v>
      </c>
      <c r="J7" s="22">
        <f t="shared" ref="J7:K16" si="0">(SUM(B7,D7,F7,H7)/4)</f>
        <v>3.25</v>
      </c>
      <c r="K7" s="22">
        <f>(SUM(C7,E7,G7,I7)/4)</f>
        <v>2</v>
      </c>
      <c r="L7" s="23">
        <f>J7/(J7+K7)</f>
        <v>0.61904761904761907</v>
      </c>
    </row>
    <row r="8" spans="1:12">
      <c r="A8" s="55" t="s">
        <v>3</v>
      </c>
      <c r="B8" s="63">
        <v>2</v>
      </c>
      <c r="C8" s="63">
        <v>3</v>
      </c>
      <c r="D8" s="63">
        <v>6</v>
      </c>
      <c r="E8" s="63">
        <v>2</v>
      </c>
      <c r="F8" s="63">
        <v>2</v>
      </c>
      <c r="G8" s="63">
        <v>4</v>
      </c>
      <c r="H8" s="63">
        <v>0</v>
      </c>
      <c r="I8" s="63">
        <v>2</v>
      </c>
      <c r="J8" s="16">
        <f t="shared" si="0"/>
        <v>2.5</v>
      </c>
      <c r="K8" s="16">
        <f t="shared" si="0"/>
        <v>2.75</v>
      </c>
      <c r="L8" s="17">
        <f t="shared" ref="L8:L16" si="1">J8/(J8+K8)</f>
        <v>0.47619047619047616</v>
      </c>
    </row>
    <row r="9" spans="1:12">
      <c r="A9" s="58" t="s">
        <v>3</v>
      </c>
      <c r="B9" s="63">
        <v>4</v>
      </c>
      <c r="C9" s="63">
        <v>2</v>
      </c>
      <c r="D9" s="63">
        <v>6</v>
      </c>
      <c r="E9" s="63">
        <v>2</v>
      </c>
      <c r="F9" s="63">
        <v>2</v>
      </c>
      <c r="G9" s="63">
        <v>2</v>
      </c>
      <c r="H9" s="63">
        <v>4</v>
      </c>
      <c r="I9" s="63">
        <v>4</v>
      </c>
      <c r="J9" s="19">
        <f>(SUM(B9,D9,F9,H9)/4)</f>
        <v>4</v>
      </c>
      <c r="K9" s="19">
        <f t="shared" si="0"/>
        <v>2.5</v>
      </c>
      <c r="L9" s="20">
        <f t="shared" si="1"/>
        <v>0.61538461538461542</v>
      </c>
    </row>
    <row r="10" spans="1:12">
      <c r="A10" s="60" t="s">
        <v>3</v>
      </c>
      <c r="B10" s="64">
        <v>3</v>
      </c>
      <c r="C10" s="64">
        <v>1</v>
      </c>
      <c r="D10" s="64">
        <v>1</v>
      </c>
      <c r="E10" s="64">
        <v>2</v>
      </c>
      <c r="F10" s="64">
        <v>2</v>
      </c>
      <c r="G10" s="64">
        <v>2</v>
      </c>
      <c r="H10" s="64">
        <v>2</v>
      </c>
      <c r="I10" s="64">
        <v>5</v>
      </c>
      <c r="J10" s="22">
        <f t="shared" ref="J10:J16" si="2">(SUM(B10,D10,F10,H10)/4)</f>
        <v>2</v>
      </c>
      <c r="K10" s="22">
        <f t="shared" si="0"/>
        <v>2.5</v>
      </c>
      <c r="L10" s="23">
        <f t="shared" si="1"/>
        <v>0.44444444444444442</v>
      </c>
    </row>
    <row r="11" spans="1:12">
      <c r="A11" s="14" t="s">
        <v>35</v>
      </c>
      <c r="B11" s="19">
        <v>3</v>
      </c>
      <c r="C11" s="19">
        <v>2</v>
      </c>
      <c r="D11" s="19">
        <v>2</v>
      </c>
      <c r="E11" s="19">
        <v>3</v>
      </c>
      <c r="F11" s="19">
        <v>1</v>
      </c>
      <c r="G11" s="19">
        <v>2</v>
      </c>
      <c r="H11" s="19">
        <v>3</v>
      </c>
      <c r="I11" s="19">
        <v>5</v>
      </c>
      <c r="J11" s="16">
        <f t="shared" si="2"/>
        <v>2.25</v>
      </c>
      <c r="K11" s="16">
        <f t="shared" si="0"/>
        <v>3</v>
      </c>
      <c r="L11" s="17">
        <f t="shared" si="1"/>
        <v>0.42857142857142855</v>
      </c>
    </row>
    <row r="12" spans="1:12">
      <c r="A12" s="18" t="s">
        <v>35</v>
      </c>
      <c r="B12" s="19">
        <v>4</v>
      </c>
      <c r="C12" s="19">
        <v>2</v>
      </c>
      <c r="D12" s="19">
        <v>1</v>
      </c>
      <c r="E12" s="19">
        <v>6</v>
      </c>
      <c r="F12" s="19">
        <v>1</v>
      </c>
      <c r="G12" s="19">
        <v>1</v>
      </c>
      <c r="H12" s="19">
        <v>0</v>
      </c>
      <c r="I12" s="19">
        <v>3</v>
      </c>
      <c r="J12" s="19">
        <f t="shared" si="2"/>
        <v>1.5</v>
      </c>
      <c r="K12" s="19">
        <f t="shared" si="0"/>
        <v>3</v>
      </c>
      <c r="L12" s="20">
        <f t="shared" si="1"/>
        <v>0.33333333333333331</v>
      </c>
    </row>
    <row r="13" spans="1:12">
      <c r="A13" s="21" t="s">
        <v>35</v>
      </c>
      <c r="B13" s="22">
        <v>1</v>
      </c>
      <c r="C13" s="22">
        <v>7</v>
      </c>
      <c r="D13" s="22">
        <v>0</v>
      </c>
      <c r="E13" s="22">
        <v>12</v>
      </c>
      <c r="F13" s="22">
        <v>0</v>
      </c>
      <c r="G13" s="22">
        <v>7</v>
      </c>
      <c r="H13" s="22">
        <v>0</v>
      </c>
      <c r="I13" s="22">
        <v>5</v>
      </c>
      <c r="J13" s="22">
        <f t="shared" si="2"/>
        <v>0.25</v>
      </c>
      <c r="K13" s="22">
        <f t="shared" si="0"/>
        <v>7.75</v>
      </c>
      <c r="L13" s="23">
        <f t="shared" si="1"/>
        <v>3.125E-2</v>
      </c>
    </row>
    <row r="14" spans="1:12">
      <c r="A14" s="55" t="s">
        <v>5</v>
      </c>
      <c r="B14" s="63">
        <v>0</v>
      </c>
      <c r="C14" s="63">
        <v>3</v>
      </c>
      <c r="D14" s="63">
        <v>1</v>
      </c>
      <c r="E14" s="63">
        <v>4</v>
      </c>
      <c r="F14" s="63">
        <v>1</v>
      </c>
      <c r="G14" s="63">
        <v>6</v>
      </c>
      <c r="H14" s="63">
        <v>0</v>
      </c>
      <c r="I14" s="63">
        <v>10</v>
      </c>
      <c r="J14" s="16">
        <f t="shared" si="2"/>
        <v>0.5</v>
      </c>
      <c r="K14" s="16">
        <f t="shared" si="0"/>
        <v>5.75</v>
      </c>
      <c r="L14" s="17">
        <f t="shared" si="1"/>
        <v>0.08</v>
      </c>
    </row>
    <row r="15" spans="1:12">
      <c r="A15" s="58" t="s">
        <v>5</v>
      </c>
      <c r="B15" s="63">
        <v>0</v>
      </c>
      <c r="C15" s="63">
        <v>7</v>
      </c>
      <c r="D15" s="63">
        <v>0</v>
      </c>
      <c r="E15" s="63">
        <v>12</v>
      </c>
      <c r="F15" s="63">
        <v>0</v>
      </c>
      <c r="G15" s="63">
        <v>7</v>
      </c>
      <c r="H15" s="63">
        <v>0</v>
      </c>
      <c r="I15" s="63">
        <v>5</v>
      </c>
      <c r="J15" s="19">
        <f t="shared" si="2"/>
        <v>0</v>
      </c>
      <c r="K15" s="19">
        <f t="shared" si="0"/>
        <v>7.75</v>
      </c>
      <c r="L15" s="20">
        <f t="shared" si="1"/>
        <v>0</v>
      </c>
    </row>
    <row r="16" spans="1:12">
      <c r="A16" s="60" t="s">
        <v>5</v>
      </c>
      <c r="B16" s="64">
        <v>0</v>
      </c>
      <c r="C16" s="64">
        <v>3</v>
      </c>
      <c r="D16" s="64">
        <v>2</v>
      </c>
      <c r="E16" s="64">
        <v>4</v>
      </c>
      <c r="F16" s="64">
        <v>0</v>
      </c>
      <c r="G16" s="64">
        <v>11</v>
      </c>
      <c r="H16" s="64">
        <v>1</v>
      </c>
      <c r="I16" s="64">
        <v>4</v>
      </c>
      <c r="J16" s="22">
        <f t="shared" si="2"/>
        <v>0.75</v>
      </c>
      <c r="K16" s="22">
        <f t="shared" si="0"/>
        <v>5.5</v>
      </c>
      <c r="L16" s="23">
        <f t="shared" si="1"/>
        <v>0.12</v>
      </c>
    </row>
    <row r="17" spans="1:12">
      <c r="L17" s="24"/>
    </row>
    <row r="19" spans="1:12" ht="60.75">
      <c r="A19" s="25" t="s">
        <v>12</v>
      </c>
      <c r="B19" s="26" t="s">
        <v>21</v>
      </c>
      <c r="C19" s="26" t="s">
        <v>25</v>
      </c>
      <c r="D19" s="26" t="s">
        <v>26</v>
      </c>
      <c r="E19" s="26" t="s">
        <v>27</v>
      </c>
      <c r="F19" s="27" t="s">
        <v>28</v>
      </c>
      <c r="G19" s="28" t="s">
        <v>29</v>
      </c>
      <c r="H19" s="29" t="s">
        <v>30</v>
      </c>
      <c r="I19" s="30" t="s">
        <v>31</v>
      </c>
      <c r="J19" s="31" t="s">
        <v>36</v>
      </c>
      <c r="K19" s="65" t="s">
        <v>37</v>
      </c>
    </row>
    <row r="20" spans="1:12">
      <c r="A20" s="14" t="s">
        <v>34</v>
      </c>
      <c r="B20" s="32">
        <f>J5</f>
        <v>3</v>
      </c>
      <c r="C20" s="33">
        <v>20</v>
      </c>
      <c r="D20" s="34">
        <f>B20*C20*10000</f>
        <v>600000</v>
      </c>
      <c r="E20" s="16">
        <v>5</v>
      </c>
      <c r="F20" s="66">
        <f>D20*E20</f>
        <v>3000000</v>
      </c>
      <c r="G20" s="36"/>
      <c r="H20" s="37"/>
      <c r="I20" s="38"/>
      <c r="J20" s="39"/>
    </row>
    <row r="21" spans="1:12">
      <c r="A21" s="18" t="s">
        <v>34</v>
      </c>
      <c r="B21" s="40">
        <f>J6</f>
        <v>3.75</v>
      </c>
      <c r="C21" s="41">
        <v>20</v>
      </c>
      <c r="D21" s="42">
        <f t="shared" ref="D21:D31" si="3">B21*C21*10000</f>
        <v>750000</v>
      </c>
      <c r="E21" s="16">
        <v>5</v>
      </c>
      <c r="F21" s="43">
        <f>D21*E21</f>
        <v>3750000</v>
      </c>
      <c r="G21" s="44">
        <f>AVERAGE(F20:F22)</f>
        <v>3333333.3333333335</v>
      </c>
      <c r="H21" s="45">
        <v>1000000</v>
      </c>
      <c r="I21" s="46">
        <f>G21/H21</f>
        <v>3.3333333333333335</v>
      </c>
      <c r="J21" s="47">
        <f>I21-5</f>
        <v>-1.6666666666666665</v>
      </c>
      <c r="K21">
        <f>5/I21</f>
        <v>1.5</v>
      </c>
    </row>
    <row r="22" spans="1:12">
      <c r="A22" s="21" t="s">
        <v>34</v>
      </c>
      <c r="B22" s="48">
        <f>J7</f>
        <v>3.25</v>
      </c>
      <c r="C22" s="49">
        <v>20</v>
      </c>
      <c r="D22" s="50">
        <f t="shared" si="3"/>
        <v>650000</v>
      </c>
      <c r="E22" s="16">
        <v>5</v>
      </c>
      <c r="F22" s="51">
        <f>D22*E22</f>
        <v>3250000</v>
      </c>
      <c r="G22" s="52"/>
      <c r="H22" s="53"/>
      <c r="I22" s="54"/>
      <c r="J22" s="53"/>
    </row>
    <row r="23" spans="1:12">
      <c r="A23" s="55" t="s">
        <v>3</v>
      </c>
      <c r="B23" s="32">
        <f>J8</f>
        <v>2.5</v>
      </c>
      <c r="C23" s="33">
        <v>20</v>
      </c>
      <c r="D23" s="34">
        <f t="shared" si="3"/>
        <v>500000</v>
      </c>
      <c r="E23" s="16">
        <v>5</v>
      </c>
      <c r="F23" s="56">
        <f t="shared" ref="F23:F31" si="4">D23*E23</f>
        <v>2500000</v>
      </c>
      <c r="G23" s="44"/>
      <c r="H23" s="57"/>
      <c r="J23" s="57"/>
    </row>
    <row r="24" spans="1:12">
      <c r="A24" s="58" t="s">
        <v>3</v>
      </c>
      <c r="B24" s="40">
        <f>J9</f>
        <v>4</v>
      </c>
      <c r="C24" s="41">
        <v>20</v>
      </c>
      <c r="D24" s="42">
        <f t="shared" si="3"/>
        <v>800000</v>
      </c>
      <c r="E24" s="16">
        <v>5</v>
      </c>
      <c r="F24" s="59">
        <f t="shared" si="4"/>
        <v>4000000</v>
      </c>
      <c r="G24" s="44">
        <f>AVERAGE(F23:F25)</f>
        <v>2833333.3333333335</v>
      </c>
      <c r="H24" s="45">
        <v>1000000</v>
      </c>
      <c r="I24" s="46">
        <f>G24/H24</f>
        <v>2.8333333333333335</v>
      </c>
      <c r="J24" s="47">
        <f>I24-5</f>
        <v>-2.1666666666666665</v>
      </c>
      <c r="K24">
        <f>5/I24</f>
        <v>1.7647058823529411</v>
      </c>
    </row>
    <row r="25" spans="1:12">
      <c r="A25" s="60" t="s">
        <v>3</v>
      </c>
      <c r="B25" s="48">
        <f>J10</f>
        <v>2</v>
      </c>
      <c r="C25" s="61">
        <v>20</v>
      </c>
      <c r="D25" s="50">
        <f t="shared" si="3"/>
        <v>400000</v>
      </c>
      <c r="E25" s="16">
        <v>5</v>
      </c>
      <c r="F25" s="62">
        <f t="shared" si="4"/>
        <v>2000000</v>
      </c>
      <c r="G25" s="44"/>
      <c r="H25" s="57"/>
      <c r="J25" s="57"/>
    </row>
    <row r="26" spans="1:12">
      <c r="A26" s="14" t="s">
        <v>35</v>
      </c>
      <c r="B26" s="32">
        <f>J11</f>
        <v>2.25</v>
      </c>
      <c r="C26" s="33">
        <v>20</v>
      </c>
      <c r="D26" s="34">
        <f t="shared" si="3"/>
        <v>450000</v>
      </c>
      <c r="E26" s="16">
        <v>5</v>
      </c>
      <c r="F26" s="66">
        <f t="shared" si="4"/>
        <v>2250000</v>
      </c>
      <c r="G26" s="36"/>
      <c r="H26" s="39"/>
      <c r="I26" s="67"/>
      <c r="J26" s="68"/>
    </row>
    <row r="27" spans="1:12">
      <c r="A27" s="18" t="s">
        <v>35</v>
      </c>
      <c r="B27" s="40">
        <f>J12</f>
        <v>1.5</v>
      </c>
      <c r="C27" s="41">
        <v>20</v>
      </c>
      <c r="D27" s="42">
        <f t="shared" si="3"/>
        <v>300000</v>
      </c>
      <c r="E27" s="16">
        <v>5</v>
      </c>
      <c r="F27" s="69">
        <f t="shared" si="4"/>
        <v>1500000</v>
      </c>
      <c r="G27" s="44">
        <f t="shared" ref="G27" si="5">AVERAGE(F26:F28)</f>
        <v>1333333.3333333333</v>
      </c>
      <c r="H27" s="45">
        <v>1000000</v>
      </c>
      <c r="I27" s="46">
        <f>G27/H27</f>
        <v>1.3333333333333333</v>
      </c>
      <c r="J27" s="47">
        <f>I27-5</f>
        <v>-3.666666666666667</v>
      </c>
      <c r="K27">
        <f>5/I27</f>
        <v>3.75</v>
      </c>
    </row>
    <row r="28" spans="1:12">
      <c r="A28" s="21" t="s">
        <v>35</v>
      </c>
      <c r="B28" s="48">
        <f>J13</f>
        <v>0.25</v>
      </c>
      <c r="C28" s="61">
        <v>20</v>
      </c>
      <c r="D28" s="50">
        <f t="shared" si="3"/>
        <v>50000</v>
      </c>
      <c r="E28" s="16">
        <v>5</v>
      </c>
      <c r="F28" s="51">
        <f t="shared" si="4"/>
        <v>250000</v>
      </c>
      <c r="G28" s="52"/>
      <c r="H28" s="70"/>
      <c r="I28" s="54"/>
      <c r="J28" s="53"/>
    </row>
    <row r="29" spans="1:12">
      <c r="A29" s="55" t="s">
        <v>5</v>
      </c>
      <c r="B29" s="32">
        <f>J14</f>
        <v>0.5</v>
      </c>
      <c r="C29" s="33">
        <v>20</v>
      </c>
      <c r="D29" s="34">
        <f t="shared" si="3"/>
        <v>100000</v>
      </c>
      <c r="E29" s="16">
        <v>5</v>
      </c>
      <c r="F29" s="56">
        <f t="shared" si="4"/>
        <v>500000</v>
      </c>
      <c r="G29" s="44"/>
      <c r="H29" s="47"/>
      <c r="J29" s="57"/>
    </row>
    <row r="30" spans="1:12">
      <c r="A30" s="58" t="s">
        <v>5</v>
      </c>
      <c r="B30" s="40">
        <f>J15</f>
        <v>0</v>
      </c>
      <c r="C30" s="41">
        <v>20</v>
      </c>
      <c r="D30" s="42">
        <f t="shared" si="3"/>
        <v>0</v>
      </c>
      <c r="E30" s="16">
        <v>5</v>
      </c>
      <c r="F30" s="59">
        <f t="shared" si="4"/>
        <v>0</v>
      </c>
      <c r="G30" s="44">
        <f t="shared" ref="G30" si="6">AVERAGE(F29:F31)</f>
        <v>416666.66666666669</v>
      </c>
      <c r="H30" s="45">
        <v>1000000</v>
      </c>
      <c r="I30" s="46">
        <f>G30/H30</f>
        <v>0.41666666666666669</v>
      </c>
      <c r="J30" s="47">
        <f>I30-5</f>
        <v>-4.583333333333333</v>
      </c>
      <c r="K30">
        <f>5/I30</f>
        <v>12</v>
      </c>
    </row>
    <row r="31" spans="1:12">
      <c r="A31" s="60" t="s">
        <v>5</v>
      </c>
      <c r="B31" s="48">
        <f>J16</f>
        <v>0.75</v>
      </c>
      <c r="C31" s="61">
        <v>20</v>
      </c>
      <c r="D31" s="50">
        <f t="shared" si="3"/>
        <v>150000</v>
      </c>
      <c r="E31" s="16">
        <v>5</v>
      </c>
      <c r="F31" s="62">
        <f t="shared" si="4"/>
        <v>750000</v>
      </c>
      <c r="G31" s="44"/>
      <c r="H31" s="47"/>
      <c r="J31" s="57"/>
    </row>
  </sheetData>
  <mergeCells count="2">
    <mergeCell ref="B1:E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2023-07-19T19:38:54Z</dcterms:created>
  <dcterms:modified xsi:type="dcterms:W3CDTF">2023-07-19T19:50:50Z</dcterms:modified>
  <cp:category/>
  <cp:contentStatus/>
</cp:coreProperties>
</file>