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Python Data Projects\NCAA Data\"/>
    </mc:Choice>
  </mc:AlternateContent>
  <xr:revisionPtr revIDLastSave="0" documentId="13_ncr:1_{4A362443-E0F1-4407-B413-7789415FDF70}" xr6:coauthVersionLast="47" xr6:coauthVersionMax="47" xr10:uidLastSave="{00000000-0000-0000-0000-000000000000}"/>
  <bookViews>
    <workbookView xWindow="-120" yWindow="-120" windowWidth="38640" windowHeight="21120" xr2:uid="{9954D96D-2C45-415B-BF6F-F4975F03A0A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2" l="1"/>
  <c r="B40" i="2"/>
  <c r="C40" i="2" s="1"/>
  <c r="D40" i="2" s="1"/>
  <c r="B34" i="2"/>
  <c r="B33" i="2"/>
  <c r="B32" i="2"/>
  <c r="B31" i="2"/>
  <c r="B30" i="2"/>
  <c r="B29" i="2"/>
  <c r="B28" i="2"/>
  <c r="B27" i="2"/>
  <c r="B26" i="2"/>
  <c r="J21" i="2"/>
  <c r="J22" i="2" s="1"/>
  <c r="I21" i="2"/>
  <c r="I22" i="2" s="1"/>
  <c r="H21" i="2"/>
  <c r="H22" i="2" s="1"/>
  <c r="K20" i="2"/>
  <c r="AC10" i="2"/>
  <c r="AB10" i="2"/>
  <c r="AC9" i="2"/>
  <c r="AB9" i="2"/>
  <c r="AC8" i="2"/>
  <c r="AB8" i="2"/>
  <c r="L20" i="2"/>
</calcChain>
</file>

<file path=xl/sharedStrings.xml><?xml version="1.0" encoding="utf-8"?>
<sst xmlns="http://schemas.openxmlformats.org/spreadsheetml/2006/main" count="156" uniqueCount="140">
  <si>
    <t>Year</t>
  </si>
  <si>
    <t>#</t>
  </si>
  <si>
    <t>Player</t>
  </si>
  <si>
    <t>Player/Season</t>
  </si>
  <si>
    <t>Tm Abb</t>
  </si>
  <si>
    <t>Tm Abb/Season</t>
  </si>
  <si>
    <t>Tm/Season</t>
  </si>
  <si>
    <t>GP</t>
  </si>
  <si>
    <t>MPG</t>
  </si>
  <si>
    <t>FGM</t>
  </si>
  <si>
    <t>FGA</t>
  </si>
  <si>
    <t>FG%</t>
  </si>
  <si>
    <t>3PM</t>
  </si>
  <si>
    <t>PPG</t>
  </si>
  <si>
    <t>3PA</t>
  </si>
  <si>
    <t>3P%</t>
  </si>
  <si>
    <t>FTM</t>
  </si>
  <si>
    <t>FTA</t>
  </si>
  <si>
    <t>FT%</t>
  </si>
  <si>
    <t>ORB</t>
  </si>
  <si>
    <t>DRB</t>
  </si>
  <si>
    <t>RPG</t>
  </si>
  <si>
    <t>APG</t>
  </si>
  <si>
    <t>SPG</t>
  </si>
  <si>
    <t>BPG</t>
  </si>
  <si>
    <t>TOV</t>
  </si>
  <si>
    <t>PF</t>
  </si>
  <si>
    <t>GmSc</t>
  </si>
  <si>
    <t>BPM</t>
  </si>
  <si>
    <t>Antoine Davis</t>
  </si>
  <si>
    <t>Antoine Davis 2023</t>
  </si>
  <si>
    <t>UDM</t>
  </si>
  <si>
    <t>UDM 2023</t>
  </si>
  <si>
    <t>Detroit-Mercy 2023</t>
  </si>
  <si>
    <t>Elijah Pepper</t>
  </si>
  <si>
    <t>Elijah Pepper 2023</t>
  </si>
  <si>
    <t>UCD</t>
  </si>
  <si>
    <t>UCD 2023</t>
  </si>
  <si>
    <t>UC Davis 2023</t>
  </si>
  <si>
    <t>Max Abmas</t>
  </si>
  <si>
    <t>Max Abmas 2023</t>
  </si>
  <si>
    <t>ORU</t>
  </si>
  <si>
    <t>ORU 2023</t>
  </si>
  <si>
    <t>Oral Roberts 2023</t>
  </si>
  <si>
    <t>player/season</t>
  </si>
  <si>
    <t>Team</t>
  </si>
  <si>
    <t>Full Team name</t>
  </si>
  <si>
    <t>team/season</t>
  </si>
  <si>
    <t>team mov</t>
  </si>
  <si>
    <t>team_avg_poll</t>
  </si>
  <si>
    <t>player_rating</t>
  </si>
  <si>
    <t>Zach Edey</t>
  </si>
  <si>
    <t>Zach Edey 2023</t>
  </si>
  <si>
    <t>PURD</t>
  </si>
  <si>
    <t>Purdue</t>
  </si>
  <si>
    <t>Purdue 2023</t>
  </si>
  <si>
    <t>Pre 1</t>
  </si>
  <si>
    <t>poll_Pre 1</t>
  </si>
  <si>
    <t>=IFERROR(AVERAGEIF(Sheet5!$C:$C,Sheet4!C4,Sheet5!$DA:$DA),0)</t>
  </si>
  <si>
    <t>File Overview:</t>
  </si>
  <si>
    <t>*filters only on teams that made the tournament*</t>
  </si>
  <si>
    <t>Team Sheets:</t>
  </si>
  <si>
    <t>DataTables</t>
  </si>
  <si>
    <t>rawdata</t>
  </si>
  <si>
    <t>ml rawdata</t>
  </si>
  <si>
    <t>CRS = Conference</t>
  </si>
  <si>
    <t>CRS Adv Stats Team Totals</t>
  </si>
  <si>
    <t>CRS Misc Stats Team Totals</t>
  </si>
  <si>
    <t>CRS + NCRS Stats Merged</t>
  </si>
  <si>
    <t>CRS Average Stats Team Totals</t>
  </si>
  <si>
    <t>NCRS = Non-Conference</t>
  </si>
  <si>
    <t>NCRS Adv Stats Team Totals</t>
  </si>
  <si>
    <t>NCRS Misc Stats Team Totals</t>
  </si>
  <si>
    <t>NCRS Average Stats Team Totals</t>
  </si>
  <si>
    <t>Player Sheets:</t>
  </si>
  <si>
    <t>player_cf_avg_stats</t>
  </si>
  <si>
    <t>Player Database</t>
  </si>
  <si>
    <t>*All 3 Player sheets Used*</t>
  </si>
  <si>
    <t>player_cf_tour_avg_stats</t>
  </si>
  <si>
    <t>player_mm_tour_stats</t>
  </si>
  <si>
    <t>Other Sheets:</t>
  </si>
  <si>
    <t>Team Database</t>
  </si>
  <si>
    <t>mn_team_index</t>
  </si>
  <si>
    <t>MAKE SURE TO PERFORM ALL CALCULATIONS before filtering on teams that only made the tournament.</t>
  </si>
  <si>
    <t>advanced statistic calculations for players:</t>
  </si>
  <si>
    <t>other notes:</t>
  </si>
  <si>
    <t>For class balance only teams that made the tournament were used.</t>
  </si>
  <si>
    <t>To calculate cf_rating_custom and bracket_region_rating_custom:</t>
  </si>
  <si>
    <t xml:space="preserve">In total there are 3 types of team_rating features: base one *no mathematical  adjustment*: this is used for feature top_8_team_rating </t>
  </si>
  <si>
    <t>the calculation and overview of player_rating (custom metric used to evalute the best players in the game):</t>
  </si>
  <si>
    <t>the calculation of converting AP poll ranks to reverse to values so 1 = 25 score:</t>
  </si>
  <si>
    <t xml:space="preserve">calculation of sum school L#Y cs stats (important to know casuse 2020 was skipped COVID): </t>
  </si>
  <si>
    <t>calculation of historical_school_rating:</t>
  </si>
  <si>
    <t>sum school champion</t>
  </si>
  <si>
    <t>sum school Finals apps</t>
  </si>
  <si>
    <t>sum school F4 apps</t>
  </si>
  <si>
    <t>sum school E8 apps</t>
  </si>
  <si>
    <t>historical_school_rating</t>
  </si>
  <si>
    <t>Average all player ratings for that team *old/base* (team_rating_avg_custom), then add + ((t6(adjem)_t8(tr)_t12(wk_6)*15)</t>
  </si>
  <si>
    <t>take team_rating_avg_custom, then add + (sum school champion * 7)</t>
  </si>
  <si>
    <t>calculation of cf_rating_custom &amp; bracket_region_rating_custom</t>
  </si>
  <si>
    <t>AP Polls via basketball reference: https://www.sports-reference.com/cbb/seasons/men/2023-polls.html</t>
  </si>
  <si>
    <t>coach stats: https://www.sports-reference.com/cbb/seasons/men/2023-coaches.html</t>
  </si>
  <si>
    <t>*data needs to be unfiltered on (make tournament) all the way through*</t>
  </si>
  <si>
    <t>The Math Behind team_rating_avg_custom &amp; Other Features</t>
  </si>
  <si>
    <t>1)</t>
  </si>
  <si>
    <t>1st we need player_rating, which is calculated by the following:</t>
  </si>
  <si>
    <t>Formula (player_rating): (GmSc*2.5) + team mov + team_avg_poll</t>
  </si>
  <si>
    <t>2)</t>
  </si>
  <si>
    <r>
      <t xml:space="preserve">2nd we need to calculate </t>
    </r>
    <r>
      <rPr>
        <b/>
        <sz val="11"/>
        <color theme="1"/>
        <rFont val="Calibri"/>
        <family val="2"/>
        <scheme val="minor"/>
      </rPr>
      <t>trac_pre</t>
    </r>
    <r>
      <rPr>
        <sz val="11"/>
        <color theme="1"/>
        <rFont val="Calibri"/>
        <family val="2"/>
        <scheme val="minor"/>
      </rPr>
      <t>, which is calculated by the following:</t>
    </r>
  </si>
  <si>
    <t>trac_pre_2</t>
  </si>
  <si>
    <t>*avearge team player rating*</t>
  </si>
  <si>
    <t>IFERROR(AVERAGEIF('player database'!$G:$G,'Full RawData'!C2,'player database'!$AK:$AK),0)</t>
  </si>
  <si>
    <t>calculation of team_rating_avg_custom:</t>
  </si>
  <si>
    <t>3)</t>
  </si>
  <si>
    <r>
      <t xml:space="preserve">3rd we need to calculate feature </t>
    </r>
    <r>
      <rPr>
        <b/>
        <sz val="11"/>
        <color theme="1"/>
        <rFont val="Calibri"/>
        <family val="2"/>
        <scheme val="minor"/>
      </rPr>
      <t>top_8_trac_pre</t>
    </r>
    <r>
      <rPr>
        <sz val="11"/>
        <color theme="1"/>
        <rFont val="Calibri"/>
        <family val="2"/>
        <scheme val="minor"/>
      </rPr>
      <t xml:space="preserve"> (top 8 teams in this feature each season) by the following:</t>
    </r>
  </si>
  <si>
    <t>top_8_trac_pre</t>
  </si>
  <si>
    <t>*use formula on trac_pre_rk*</t>
  </si>
  <si>
    <t>IF(ED2&lt;=8,1,0)</t>
  </si>
  <si>
    <t>trac_pre_rk</t>
  </si>
  <si>
    <t>*use formula on trac_pre*</t>
  </si>
  <si>
    <t>SUMPRODUCT((A2=$A$2:$A$6815)*(DX2&lt;$DX$2:$DX$6815))+1</t>
  </si>
  <si>
    <t>average if function on conference/season and on trac_pre_2</t>
  </si>
  <si>
    <t>average if function on bracket region/season and on trac_pre_2</t>
  </si>
  <si>
    <t>4)</t>
  </si>
  <si>
    <r>
      <t xml:space="preserve">4th we need to calculate feature </t>
    </r>
    <r>
      <rPr>
        <b/>
        <sz val="11"/>
        <color theme="1"/>
        <rFont val="Calibri"/>
        <family val="2"/>
        <scheme val="minor"/>
      </rPr>
      <t xml:space="preserve">t6(adjem)_t8(trac_pre)_t12(wk6), </t>
    </r>
    <r>
      <rPr>
        <sz val="11"/>
        <color theme="1"/>
        <rFont val="Calibri"/>
        <family val="2"/>
        <scheme val="minor"/>
      </rPr>
      <t>by the following:</t>
    </r>
  </si>
  <si>
    <t>t6(adjem)_t8(trac_pre)_t12(wk6)</t>
  </si>
  <si>
    <t>*does team meet these 3 criteria: top 6 kenpom adjusted efficiency margin</t>
  </si>
  <si>
    <t>,top 8 trac_pre, and top 12 of week 6 of the ap polls *</t>
  </si>
  <si>
    <t>*formula*</t>
  </si>
  <si>
    <t>IF(SUM(DS2,DT2,U2)=3,1,0)</t>
  </si>
  <si>
    <t>5)</t>
  </si>
  <si>
    <r>
      <t xml:space="preserve">5th we need to calculate feature </t>
    </r>
    <r>
      <rPr>
        <b/>
        <sz val="11"/>
        <color theme="1"/>
        <rFont val="Calibri"/>
        <family val="2"/>
        <scheme val="minor"/>
      </rPr>
      <t>trac_pre_2</t>
    </r>
    <r>
      <rPr>
        <sz val="11"/>
        <color theme="1"/>
        <rFont val="Calibri"/>
        <family val="2"/>
        <scheme val="minor"/>
      </rPr>
      <t>, by the following:</t>
    </r>
  </si>
  <si>
    <t>*formula for trac_pre_2*</t>
  </si>
  <si>
    <t>(trac_pre)+(t6(adjem)_t8(trac_pre)_t12(wk6) * 15)</t>
  </si>
  <si>
    <t>6)</t>
  </si>
  <si>
    <r>
      <t xml:space="preserve">6th lets finally calculate </t>
    </r>
    <r>
      <rPr>
        <b/>
        <sz val="11"/>
        <color theme="1"/>
        <rFont val="Calibri"/>
        <family val="2"/>
        <scheme val="minor"/>
      </rPr>
      <t>team_rating_avg_custom</t>
    </r>
    <r>
      <rPr>
        <sz val="11"/>
        <color theme="1"/>
        <rFont val="Calibri"/>
        <family val="2"/>
        <scheme val="minor"/>
      </rPr>
      <t>, by the following:</t>
    </r>
  </si>
  <si>
    <t>*formula for it*:</t>
  </si>
  <si>
    <t>(trac_pre_2)+(sum school cs * 7)</t>
  </si>
  <si>
    <t>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</si>
</sst>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164" fontId="0" fillId="0" borderId="0" xfId="1" applyNumberFormat="1" applyFont="1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ill="1" applyBorder="1"/>
    <xf numFmtId="0" fontId="1" fillId="3" borderId="0" xfId="0" applyFont="1" applyFill="1" applyAlignment="1">
      <alignment horizontal="right"/>
    </xf>
    <xf numFmtId="0" fontId="0" fillId="3" borderId="1" xfId="0" applyFill="1" applyBorder="1"/>
    <xf numFmtId="9" fontId="0" fillId="3" borderId="6" xfId="1" applyFont="1" applyFill="1" applyBorder="1"/>
    <xf numFmtId="9" fontId="0" fillId="3" borderId="7" xfId="1" applyFont="1" applyFill="1" applyBorder="1"/>
    <xf numFmtId="9" fontId="0" fillId="3" borderId="8" xfId="1" applyFont="1" applyFill="1" applyBorder="1"/>
    <xf numFmtId="0" fontId="3" fillId="3" borderId="0" xfId="0" applyFont="1" applyFill="1"/>
    <xf numFmtId="0" fontId="1" fillId="3" borderId="0" xfId="0" applyFont="1" applyFill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536B-A5CB-48EF-BEB8-2F65DFBEFBAA}">
  <dimension ref="A3:AC86"/>
  <sheetViews>
    <sheetView tabSelected="1" topLeftCell="A4" workbookViewId="0">
      <selection activeCell="J25" sqref="J25"/>
    </sheetView>
  </sheetViews>
  <sheetFormatPr defaultRowHeight="15" x14ac:dyDescent="0.25"/>
  <cols>
    <col min="1" max="1" width="23" customWidth="1"/>
    <col min="2" max="2" width="21.85546875" customWidth="1"/>
    <col min="3" max="3" width="17.85546875" customWidth="1"/>
    <col min="4" max="4" width="25.85546875" customWidth="1"/>
    <col min="5" max="5" width="23" customWidth="1"/>
    <col min="6" max="6" width="15" bestFit="1" customWidth="1"/>
    <col min="7" max="7" width="19.28515625" bestFit="1" customWidth="1"/>
    <col min="8" max="8" width="7.42578125" customWidth="1"/>
    <col min="9" max="9" width="11.28515625" customWidth="1"/>
    <col min="10" max="10" width="14.85546875" customWidth="1"/>
    <col min="11" max="11" width="12.7109375" bestFit="1" customWidth="1"/>
    <col min="12" max="12" width="8.7109375" customWidth="1"/>
    <col min="13" max="13" width="9.85546875" bestFit="1" customWidth="1"/>
    <col min="14" max="14" width="14.140625" bestFit="1" customWidth="1"/>
    <col min="15" max="15" width="12.7109375" bestFit="1" customWidth="1"/>
    <col min="16" max="16" width="6" bestFit="1" customWidth="1"/>
    <col min="17" max="17" width="4.7109375" bestFit="1" customWidth="1"/>
    <col min="18" max="18" width="4.28515625" bestFit="1" customWidth="1"/>
    <col min="19" max="19" width="6" bestFit="1" customWidth="1"/>
    <col min="20" max="20" width="4.7109375" bestFit="1" customWidth="1"/>
    <col min="21" max="22" width="4.5703125" bestFit="1" customWidth="1"/>
    <col min="23" max="23" width="4.7109375" bestFit="1" customWidth="1"/>
    <col min="24" max="24" width="4.42578125" bestFit="1" customWidth="1"/>
    <col min="25" max="25" width="4.5703125" bestFit="1" customWidth="1"/>
    <col min="26" max="26" width="4.7109375" bestFit="1" customWidth="1"/>
    <col min="27" max="27" width="4" bestFit="1" customWidth="1"/>
    <col min="28" max="28" width="6" bestFit="1" customWidth="1"/>
    <col min="29" max="29" width="8" bestFit="1" customWidth="1"/>
    <col min="30" max="30" width="8.5703125" bestFit="1" customWidth="1"/>
    <col min="31" max="31" width="19.42578125" bestFit="1" customWidth="1"/>
    <col min="32" max="32" width="25" bestFit="1" customWidth="1"/>
    <col min="33" max="33" width="20.42578125" bestFit="1" customWidth="1"/>
  </cols>
  <sheetData>
    <row r="3" spans="1:29" x14ac:dyDescent="0.25">
      <c r="A3" s="7" t="s">
        <v>83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6" spans="1:29" x14ac:dyDescent="0.25">
      <c r="A6" s="2" t="s">
        <v>84</v>
      </c>
    </row>
    <row r="7" spans="1:29" x14ac:dyDescent="0.25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3" t="s">
        <v>16</v>
      </c>
      <c r="R7" s="3" t="s">
        <v>17</v>
      </c>
      <c r="S7" s="3" t="s">
        <v>18</v>
      </c>
      <c r="T7" s="3" t="s">
        <v>19</v>
      </c>
      <c r="U7" s="3" t="s">
        <v>20</v>
      </c>
      <c r="V7" s="3" t="s">
        <v>21</v>
      </c>
      <c r="W7" s="3" t="s">
        <v>22</v>
      </c>
      <c r="X7" s="3" t="s">
        <v>23</v>
      </c>
      <c r="Y7" s="3" t="s">
        <v>24</v>
      </c>
      <c r="Z7" s="3" t="s">
        <v>25</v>
      </c>
      <c r="AA7" s="3" t="s">
        <v>26</v>
      </c>
      <c r="AB7" s="4" t="s">
        <v>27</v>
      </c>
      <c r="AC7" s="4" t="s">
        <v>28</v>
      </c>
    </row>
    <row r="8" spans="1:29" x14ac:dyDescent="0.25">
      <c r="A8">
        <v>2023</v>
      </c>
      <c r="B8">
        <v>1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>
        <v>20</v>
      </c>
      <c r="I8">
        <v>37.4</v>
      </c>
      <c r="J8">
        <v>9.6</v>
      </c>
      <c r="K8">
        <v>22.7</v>
      </c>
      <c r="L8">
        <v>0.42299999999999999</v>
      </c>
      <c r="M8">
        <v>5.0999999999999996</v>
      </c>
      <c r="N8">
        <v>30.1</v>
      </c>
      <c r="O8">
        <v>12.1</v>
      </c>
      <c r="P8">
        <v>0.42099999999999999</v>
      </c>
      <c r="Q8">
        <v>5.8</v>
      </c>
      <c r="R8">
        <v>6.3</v>
      </c>
      <c r="S8">
        <v>0.92</v>
      </c>
      <c r="T8">
        <v>0.3</v>
      </c>
      <c r="U8">
        <v>2.6</v>
      </c>
      <c r="V8">
        <v>2.9</v>
      </c>
      <c r="W8">
        <v>3.8</v>
      </c>
      <c r="X8">
        <v>1.2</v>
      </c>
      <c r="Y8">
        <v>0.1</v>
      </c>
      <c r="Z8">
        <v>3</v>
      </c>
      <c r="AA8">
        <v>2</v>
      </c>
      <c r="AB8">
        <f>N8+0.4*J8-0.7*K8-0.4*(R8-Q8)+0.7*T8+0.3*U8+X8+0.7*W8+0.7*Y8-0.4*AA8-Z8</f>
        <v>18.97</v>
      </c>
      <c r="AC8">
        <f>N8*0.86+M8*0.389+W8*0.727+Z8*-0.964+T8*0.473+U8*0.137+X8*1.252+Y8*1.125+AA8*-0.367+K8*-0.56+R8*-0.246</f>
        <v>14.857699999999999</v>
      </c>
    </row>
    <row r="9" spans="1:29" x14ac:dyDescent="0.25">
      <c r="A9">
        <v>2023</v>
      </c>
      <c r="B9">
        <v>2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>
        <v>19</v>
      </c>
      <c r="I9">
        <v>36.799999999999997</v>
      </c>
      <c r="J9">
        <v>7.9</v>
      </c>
      <c r="K9">
        <v>17.399999999999999</v>
      </c>
      <c r="L9">
        <v>0.45600000000000002</v>
      </c>
      <c r="M9">
        <v>2.2999999999999998</v>
      </c>
      <c r="N9">
        <v>24.1</v>
      </c>
      <c r="O9">
        <v>7.1</v>
      </c>
      <c r="P9">
        <v>0.32600000000000001</v>
      </c>
      <c r="Q9">
        <v>5.9</v>
      </c>
      <c r="R9">
        <v>7.3</v>
      </c>
      <c r="S9">
        <v>0.80600000000000005</v>
      </c>
      <c r="T9">
        <v>1.4</v>
      </c>
      <c r="U9">
        <v>4.5999999999999996</v>
      </c>
      <c r="V9">
        <v>5.9</v>
      </c>
      <c r="W9">
        <v>3.6</v>
      </c>
      <c r="X9">
        <v>1.7</v>
      </c>
      <c r="Y9">
        <v>0.2</v>
      </c>
      <c r="Z9">
        <v>3.7</v>
      </c>
      <c r="AA9">
        <v>1.9</v>
      </c>
      <c r="AB9">
        <f>N9+0.4*J9-0.7*K9-0.4*(R9-Q9)+0.7*T9+0.3*U9+X9+0.7*W9+0.7*Y9-0.4*AA9-Z9</f>
        <v>16.78</v>
      </c>
      <c r="AC9">
        <f>N9*0.86+M9*0.389+W9*0.727+Z9*-0.964+T9*0.473+U9*0.137+X9*1.252+Y9*1.125+AA9*-0.367+K9*-0.56+R9*-0.246</f>
        <v>12.079800000000002</v>
      </c>
    </row>
    <row r="10" spans="1:29" x14ac:dyDescent="0.25">
      <c r="A10">
        <v>2023</v>
      </c>
      <c r="B10">
        <v>3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>
        <v>18</v>
      </c>
      <c r="I10">
        <v>36.9</v>
      </c>
      <c r="J10">
        <v>7.2</v>
      </c>
      <c r="K10">
        <v>15.8</v>
      </c>
      <c r="L10">
        <v>0.45300000000000001</v>
      </c>
      <c r="M10">
        <v>3.8</v>
      </c>
      <c r="N10">
        <v>23.5</v>
      </c>
      <c r="O10">
        <v>9.4</v>
      </c>
      <c r="P10">
        <v>0.40200000000000002</v>
      </c>
      <c r="Q10">
        <v>5.4</v>
      </c>
      <c r="R10">
        <v>5.8</v>
      </c>
      <c r="S10">
        <v>0.92400000000000004</v>
      </c>
      <c r="T10">
        <v>0.4</v>
      </c>
      <c r="U10">
        <v>3.2</v>
      </c>
      <c r="V10">
        <v>3.6</v>
      </c>
      <c r="W10">
        <v>3.8</v>
      </c>
      <c r="X10">
        <v>1.3</v>
      </c>
      <c r="Y10">
        <v>0.1</v>
      </c>
      <c r="Z10">
        <v>1.6</v>
      </c>
      <c r="AA10">
        <v>1.4</v>
      </c>
      <c r="AB10">
        <f>N10+0.4*J10-0.7*K10-0.4*(R10-Q10)+0.7*T10+0.3*U10+X10+0.7*W10+0.7*Y10-0.4*AA10-Z10</f>
        <v>18.27</v>
      </c>
      <c r="AC10">
        <f>N10*0.86+M10*0.389+W10*0.727+Z10*-0.964+T10*0.473+U10*0.137+X10*1.252+Y10*1.125+AA10*-0.367+K10*-0.56+R10*-0.246</f>
        <v>14.487500000000002</v>
      </c>
    </row>
    <row r="13" spans="1:29" x14ac:dyDescent="0.25">
      <c r="A13" s="2" t="s">
        <v>85</v>
      </c>
    </row>
    <row r="14" spans="1:29" x14ac:dyDescent="0.25">
      <c r="A14" t="s">
        <v>86</v>
      </c>
    </row>
    <row r="15" spans="1:29" x14ac:dyDescent="0.25">
      <c r="A15" t="s">
        <v>87</v>
      </c>
    </row>
    <row r="16" spans="1:29" x14ac:dyDescent="0.25">
      <c r="A16" t="s">
        <v>88</v>
      </c>
    </row>
    <row r="18" spans="1:12" x14ac:dyDescent="0.25">
      <c r="A18" s="2" t="s">
        <v>89</v>
      </c>
    </row>
    <row r="19" spans="1:12" x14ac:dyDescent="0.25">
      <c r="A19" s="3" t="s">
        <v>0</v>
      </c>
      <c r="B19" s="3" t="s">
        <v>1</v>
      </c>
      <c r="C19" s="3" t="s">
        <v>2</v>
      </c>
      <c r="D19" s="3" t="s">
        <v>44</v>
      </c>
      <c r="E19" s="3" t="s">
        <v>45</v>
      </c>
      <c r="F19" s="3" t="s">
        <v>46</v>
      </c>
      <c r="G19" s="3" t="s">
        <v>47</v>
      </c>
      <c r="H19" s="3" t="s">
        <v>27</v>
      </c>
      <c r="I19" s="3" t="s">
        <v>48</v>
      </c>
      <c r="J19" s="3" t="s">
        <v>49</v>
      </c>
      <c r="K19" s="3" t="s">
        <v>50</v>
      </c>
    </row>
    <row r="20" spans="1:12" x14ac:dyDescent="0.25">
      <c r="A20">
        <v>2023</v>
      </c>
      <c r="B20">
        <v>14</v>
      </c>
      <c r="C20" t="s">
        <v>51</v>
      </c>
      <c r="D20" t="s">
        <v>52</v>
      </c>
      <c r="E20" t="s">
        <v>53</v>
      </c>
      <c r="F20" t="s">
        <v>54</v>
      </c>
      <c r="G20" t="s">
        <v>55</v>
      </c>
      <c r="H20">
        <v>20.38</v>
      </c>
      <c r="I20">
        <v>12.55</v>
      </c>
      <c r="J20">
        <v>19.555555555555557</v>
      </c>
      <c r="K20">
        <f>(H20*2.5)+I20+J20</f>
        <v>83.055555555555557</v>
      </c>
      <c r="L20" t="str">
        <f ca="1">_xlfn.FORMULATEXT(K20)</f>
        <v>=(H20*2.5)+I20+J20</v>
      </c>
    </row>
    <row r="21" spans="1:12" x14ac:dyDescent="0.25">
      <c r="H21">
        <f>H20*2.5</f>
        <v>50.949999999999996</v>
      </c>
      <c r="I21">
        <f>I20</f>
        <v>12.55</v>
      </c>
      <c r="J21">
        <f>J20</f>
        <v>19.555555555555557</v>
      </c>
    </row>
    <row r="22" spans="1:12" x14ac:dyDescent="0.25">
      <c r="H22" s="5">
        <f>H21/$K$20</f>
        <v>0.61344481605351164</v>
      </c>
      <c r="I22" s="5">
        <f>I21/$K$20</f>
        <v>0.15110367892976589</v>
      </c>
      <c r="J22" s="5">
        <f>J21/$K$20</f>
        <v>0.23545150501672243</v>
      </c>
    </row>
    <row r="24" spans="1:12" x14ac:dyDescent="0.25">
      <c r="A24" s="2" t="s">
        <v>90</v>
      </c>
    </row>
    <row r="25" spans="1:12" x14ac:dyDescent="0.25">
      <c r="A25" t="s">
        <v>56</v>
      </c>
      <c r="B25" s="1" t="s">
        <v>57</v>
      </c>
    </row>
    <row r="26" spans="1:12" x14ac:dyDescent="0.25">
      <c r="A26">
        <v>20</v>
      </c>
      <c r="B26">
        <f>IF(A26=1,25,IF(A26=2,24,IF(A26=3,23,IF(A26=4,22,IF(A26=5,21,IF(A26=6,20,IF(A26=7,19,IF(A26=8,18,IF(A26=9,17,IF(A26=10,16,IF(A26=11,15,IF(A26=12,14,IF(A26=13,13,IF(A26=14,12,IF(A26=15,11,IF(A26=16,10,IF(A26=17,9,IF(A26=18,8,IF(A26=19,7,IF(A26=20,6,IF(A26=21,5,IF(A26=22,4,IF(A26=23,3,IF(A26=24,2,IF(A26=25,1,0)))))))))))))))))))))))))</f>
        <v>6</v>
      </c>
    </row>
    <row r="27" spans="1:12" x14ac:dyDescent="0.25">
      <c r="A27">
        <v>3</v>
      </c>
      <c r="B27">
        <f>IF(A27=1,25,IF(A27=2,24,IF(A27=3,23,IF(A27=4,22,IF(A27=5,21,IF(A27=6,20,IF(A27=7,19,IF(A27=8,18,IF(A27=9,17,IF(A27=10,16,IF(A27=11,15,IF(A27=12,14,IF(A27=13,13,IF(A27=14,12,IF(A27=15,11,IF(A27=16,10,IF(A27=17,9,IF(A27=18,8,IF(A27=19,7,IF(A27=20,6,IF(A27=21,5,IF(A27=22,4,IF(A27=23,3,IF(A27=24,2,IF(A27=25,1,0)))))))))))))))))))))))))</f>
        <v>23</v>
      </c>
    </row>
    <row r="28" spans="1:12" x14ac:dyDescent="0.25">
      <c r="A28">
        <v>0</v>
      </c>
      <c r="B28">
        <f>IF(A28=1,25,IF(A28=2,24,IF(A28=3,23,IF(A28=4,22,IF(A28=5,21,IF(A28=6,20,IF(A28=7,19,IF(A28=8,18,IF(A28=9,17,IF(A28=10,16,IF(A28=11,15,IF(A28=12,14,IF(A28=13,13,IF(A28=14,12,IF(A28=15,11,IF(A28=16,10,IF(A28=17,9,IF(A28=18,8,IF(A28=19,7,IF(A28=20,6,IF(A28=21,5,IF(A28=22,4,IF(A28=23,3,IF(A28=24,2,IF(A28=25,1,0)))))))))))))))))))))))))</f>
        <v>0</v>
      </c>
    </row>
    <row r="29" spans="1:12" x14ac:dyDescent="0.25">
      <c r="A29">
        <v>5</v>
      </c>
      <c r="B29">
        <f>IF(A29=1,25,IF(A29=2,24,IF(A29=3,23,IF(A29=4,22,IF(A29=5,21,IF(A29=6,20,IF(A29=7,19,IF(A29=8,18,IF(A29=9,17,IF(A29=10,16,IF(A29=11,15,IF(A29=12,14,IF(A29=13,13,IF(A29=14,12,IF(A29=15,11,IF(A29=16,10,IF(A29=17,9,IF(A29=18,8,IF(A29=19,7,IF(A29=20,6,IF(A29=21,5,IF(A29=22,4,IF(A29=23,3,IF(A29=24,2,IF(A29=25,1,0)))))))))))))))))))))))))</f>
        <v>21</v>
      </c>
    </row>
    <row r="30" spans="1:12" x14ac:dyDescent="0.25">
      <c r="A30">
        <v>12</v>
      </c>
      <c r="B30">
        <f>IF(A30=1,25,IF(A30=2,24,IF(A30=3,23,IF(A30=4,22,IF(A30=5,21,IF(A30=6,20,IF(A30=7,19,IF(A30=8,18,IF(A30=9,17,IF(A30=10,16,IF(A30=11,15,IF(A30=12,14,IF(A30=13,13,IF(A30=14,12,IF(A30=15,11,IF(A30=16,10,IF(A30=17,9,IF(A30=18,8,IF(A30=19,7,IF(A30=20,6,IF(A30=21,5,IF(A30=22,4,IF(A30=23,3,IF(A30=24,2,IF(A30=25,1,0)))))))))))))))))))))))))</f>
        <v>14</v>
      </c>
    </row>
    <row r="31" spans="1:12" x14ac:dyDescent="0.25">
      <c r="A31">
        <v>0</v>
      </c>
      <c r="B31">
        <f>IF(A31=1,25,IF(A31=2,24,IF(A31=3,23,IF(A31=4,22,IF(A31=5,21,IF(A31=6,20,IF(A31=7,19,IF(A31=8,18,IF(A31=9,17,IF(A31=10,16,IF(A31=11,15,IF(A31=12,14,IF(A31=13,13,IF(A31=14,12,IF(A31=15,11,IF(A31=16,10,IF(A31=17,9,IF(A31=18,8,IF(A31=19,7,IF(A31=20,6,IF(A31=21,5,IF(A31=22,4,IF(A31=23,3,IF(A31=24,2,IF(A31=25,1,0)))))))))))))))))))))))))</f>
        <v>0</v>
      </c>
    </row>
    <row r="32" spans="1:12" x14ac:dyDescent="0.25">
      <c r="A32">
        <v>8</v>
      </c>
      <c r="B32">
        <f>IF(A32=1,25,IF(A32=2,24,IF(A32=3,23,IF(A32=4,22,IF(A32=5,21,IF(A32=6,20,IF(A32=7,19,IF(A32=8,18,IF(A32=9,17,IF(A32=10,16,IF(A32=11,15,IF(A32=12,14,IF(A32=13,13,IF(A32=14,12,IF(A32=15,11,IF(A32=16,10,IF(A32=17,9,IF(A32=18,8,IF(A32=19,7,IF(A32=20,6,IF(A32=21,5,IF(A32=22,4,IF(A32=23,3,IF(A32=24,2,IF(A32=25,1,0)))))))))))))))))))))))))</f>
        <v>18</v>
      </c>
    </row>
    <row r="33" spans="1:24" x14ac:dyDescent="0.25">
      <c r="A33">
        <v>17</v>
      </c>
      <c r="B33">
        <f>IF(A33=1,25,IF(A33=2,24,IF(A33=3,23,IF(A33=4,22,IF(A33=5,21,IF(A33=6,20,IF(A33=7,19,IF(A33=8,18,IF(A33=9,17,IF(A33=10,16,IF(A33=11,15,IF(A33=12,14,IF(A33=13,13,IF(A33=14,12,IF(A33=15,11,IF(A33=16,10,IF(A33=17,9,IF(A33=18,8,IF(A33=19,7,IF(A33=20,6,IF(A33=21,5,IF(A33=22,4,IF(A33=23,3,IF(A33=24,2,IF(A33=25,1,0)))))))))))))))))))))))))</f>
        <v>9</v>
      </c>
      <c r="J33" t="s">
        <v>103</v>
      </c>
    </row>
    <row r="34" spans="1:24" ht="15.75" thickBot="1" x14ac:dyDescent="0.3">
      <c r="A34">
        <v>25</v>
      </c>
      <c r="B34">
        <f>IF(A34=1,25,IF(A34=2,24,IF(A34=3,23,IF(A34=4,22,IF(A34=5,21,IF(A34=6,20,IF(A34=7,19,IF(A34=8,18,IF(A34=9,17,IF(A34=10,16,IF(A34=11,15,IF(A34=12,14,IF(A34=13,13,IF(A34=14,12,IF(A34=15,11,IF(A34=16,10,IF(A34=17,9,IF(A34=18,8,IF(A34=19,7,IF(A34=20,6,IF(A34=21,5,IF(A34=22,4,IF(A34=23,3,IF(A34=24,2,IF(A34=25,1,0)))))))))))))))))))))))))</f>
        <v>1</v>
      </c>
    </row>
    <row r="35" spans="1:24" ht="15.75" thickBot="1" x14ac:dyDescent="0.3"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1"/>
    </row>
    <row r="36" spans="1:24" ht="15.75" thickBot="1" x14ac:dyDescent="0.3">
      <c r="H36" s="12"/>
      <c r="I36" s="11"/>
      <c r="J36" s="13" t="s">
        <v>104</v>
      </c>
      <c r="K36" s="14"/>
      <c r="L36" s="14"/>
      <c r="M36" s="14"/>
      <c r="N36" s="14"/>
      <c r="O36" s="15"/>
      <c r="P36" s="11"/>
      <c r="Q36" s="11"/>
      <c r="R36" s="11"/>
      <c r="S36" s="11"/>
      <c r="T36" s="11"/>
      <c r="U36" s="11"/>
      <c r="V36" s="11"/>
      <c r="W36" s="16"/>
      <c r="X36" s="11"/>
    </row>
    <row r="37" spans="1:24" x14ac:dyDescent="0.25">
      <c r="H37" s="12"/>
      <c r="I37" s="17" t="s">
        <v>105</v>
      </c>
      <c r="J37" s="11" t="s">
        <v>106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6"/>
      <c r="X37" s="11"/>
    </row>
    <row r="38" spans="1:24" x14ac:dyDescent="0.25"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6"/>
      <c r="X38" s="11"/>
    </row>
    <row r="39" spans="1:24" x14ac:dyDescent="0.25">
      <c r="A39" s="2" t="s">
        <v>91</v>
      </c>
      <c r="H39" s="12"/>
      <c r="I39" s="11"/>
      <c r="J39" s="18" t="s">
        <v>44</v>
      </c>
      <c r="K39" s="18" t="s">
        <v>45</v>
      </c>
      <c r="L39" s="18" t="s">
        <v>27</v>
      </c>
      <c r="M39" s="18" t="s">
        <v>48</v>
      </c>
      <c r="N39" s="18" t="s">
        <v>49</v>
      </c>
      <c r="O39" s="18" t="s">
        <v>50</v>
      </c>
      <c r="P39" s="11"/>
      <c r="Q39" s="11"/>
      <c r="R39" s="11"/>
      <c r="S39" s="11"/>
      <c r="T39" s="11"/>
      <c r="U39" s="11"/>
      <c r="V39" s="11"/>
      <c r="W39" s="16"/>
      <c r="X39" s="11"/>
    </row>
    <row r="40" spans="1:24" ht="15.75" thickBot="1" x14ac:dyDescent="0.3">
      <c r="A40">
        <v>2022</v>
      </c>
      <c r="B40">
        <f>IF(A40=2021,A40-2,A40-1)</f>
        <v>2021</v>
      </c>
      <c r="C40">
        <f>IF(B40=2021,B40-2,B40-1)</f>
        <v>2019</v>
      </c>
      <c r="D40">
        <f>IF(C40=2021,C40-2,C40-1)</f>
        <v>2018</v>
      </c>
      <c r="H40" s="12"/>
      <c r="I40" s="11"/>
      <c r="J40" s="11" t="s">
        <v>52</v>
      </c>
      <c r="K40" s="11" t="s">
        <v>53</v>
      </c>
      <c r="L40" s="11">
        <v>20.38</v>
      </c>
      <c r="M40" s="11">
        <v>12.55</v>
      </c>
      <c r="N40" s="11">
        <v>19.555555555555557</v>
      </c>
      <c r="O40" s="11">
        <v>83.055555555555557</v>
      </c>
      <c r="P40" s="11"/>
      <c r="Q40" s="11"/>
      <c r="R40" s="11"/>
      <c r="S40" s="11"/>
      <c r="T40" s="11"/>
      <c r="U40" s="11"/>
      <c r="V40" s="11"/>
      <c r="W40" s="16"/>
      <c r="X40" s="11"/>
    </row>
    <row r="41" spans="1:24" ht="15.75" thickBot="1" x14ac:dyDescent="0.3">
      <c r="H41" s="12"/>
      <c r="I41" s="11"/>
      <c r="J41" s="11"/>
      <c r="K41" s="11"/>
      <c r="L41" s="19">
        <v>0.61344481605351164</v>
      </c>
      <c r="M41" s="20">
        <v>0.15110367892976589</v>
      </c>
      <c r="N41" s="21">
        <v>0.23545150501672243</v>
      </c>
      <c r="O41" s="11"/>
      <c r="P41" s="11"/>
      <c r="Q41" s="11"/>
      <c r="R41" s="11"/>
      <c r="S41" s="11"/>
      <c r="T41" s="11"/>
      <c r="U41" s="11"/>
      <c r="V41" s="11"/>
      <c r="W41" s="16"/>
      <c r="X41" s="11"/>
    </row>
    <row r="42" spans="1:24" x14ac:dyDescent="0.25"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6"/>
      <c r="X42" s="11"/>
    </row>
    <row r="43" spans="1:24" x14ac:dyDescent="0.25">
      <c r="A43" s="2" t="s">
        <v>92</v>
      </c>
      <c r="H43" s="12"/>
      <c r="I43" s="11"/>
      <c r="J43" s="22" t="s">
        <v>107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6"/>
      <c r="X43" s="11"/>
    </row>
    <row r="44" spans="1:24" x14ac:dyDescent="0.25">
      <c r="A44" t="s">
        <v>93</v>
      </c>
      <c r="B44" t="s">
        <v>94</v>
      </c>
      <c r="C44" t="s">
        <v>95</v>
      </c>
      <c r="D44" t="s">
        <v>96</v>
      </c>
      <c r="E44" s="6" t="s">
        <v>97</v>
      </c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6"/>
      <c r="X44" s="11"/>
    </row>
    <row r="45" spans="1:24" x14ac:dyDescent="0.25">
      <c r="A45">
        <v>3</v>
      </c>
      <c r="B45">
        <v>3</v>
      </c>
      <c r="C45">
        <v>4</v>
      </c>
      <c r="D45">
        <v>5</v>
      </c>
      <c r="E45">
        <f>(A45*2)+(B45*1)+(C45*0.5)+(D45*0.25)</f>
        <v>12.25</v>
      </c>
      <c r="H45" s="12"/>
      <c r="I45" s="17" t="s">
        <v>108</v>
      </c>
      <c r="J45" s="11" t="s">
        <v>109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6"/>
      <c r="X45" s="11"/>
    </row>
    <row r="46" spans="1:24" x14ac:dyDescent="0.25"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6"/>
      <c r="X46" s="11"/>
    </row>
    <row r="47" spans="1:24" x14ac:dyDescent="0.25">
      <c r="A47" s="2" t="s">
        <v>110</v>
      </c>
      <c r="H47" s="12"/>
      <c r="I47" s="11"/>
      <c r="J47" s="11" t="s">
        <v>111</v>
      </c>
      <c r="K47" s="11"/>
      <c r="L47" s="22" t="s">
        <v>112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6"/>
      <c r="X47" s="11"/>
    </row>
    <row r="48" spans="1:24" x14ac:dyDescent="0.25">
      <c r="A48" t="s">
        <v>98</v>
      </c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6"/>
      <c r="X48" s="11"/>
    </row>
    <row r="49" spans="1:24" x14ac:dyDescent="0.25">
      <c r="A49" s="2" t="s">
        <v>113</v>
      </c>
      <c r="H49" s="12"/>
      <c r="I49" s="17" t="s">
        <v>114</v>
      </c>
      <c r="J49" s="11" t="s">
        <v>115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6"/>
      <c r="X49" s="11"/>
    </row>
    <row r="50" spans="1:24" x14ac:dyDescent="0.25">
      <c r="A50" t="s">
        <v>99</v>
      </c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6"/>
      <c r="X50" s="11"/>
    </row>
    <row r="51" spans="1:24" x14ac:dyDescent="0.25">
      <c r="H51" s="12"/>
      <c r="I51" s="11"/>
      <c r="J51" s="23" t="s">
        <v>116</v>
      </c>
      <c r="K51" s="11" t="s">
        <v>117</v>
      </c>
      <c r="L51" s="11"/>
      <c r="M51" s="11"/>
      <c r="N51" s="22" t="s">
        <v>118</v>
      </c>
      <c r="O51" s="11"/>
      <c r="P51" s="11"/>
      <c r="Q51" s="11"/>
      <c r="R51" s="11"/>
      <c r="S51" s="11"/>
      <c r="T51" s="11"/>
      <c r="U51" s="11"/>
      <c r="V51" s="11"/>
      <c r="W51" s="16"/>
      <c r="X51" s="11"/>
    </row>
    <row r="52" spans="1:24" x14ac:dyDescent="0.25">
      <c r="A52" s="2" t="s">
        <v>100</v>
      </c>
      <c r="H52" s="12"/>
      <c r="I52" s="11"/>
      <c r="J52" s="23" t="s">
        <v>119</v>
      </c>
      <c r="K52" s="11" t="s">
        <v>120</v>
      </c>
      <c r="L52" s="11"/>
      <c r="M52" s="11"/>
      <c r="N52" s="22" t="s">
        <v>121</v>
      </c>
      <c r="O52" s="11"/>
      <c r="P52" s="11"/>
      <c r="Q52" s="11"/>
      <c r="R52" s="11"/>
      <c r="S52" s="11"/>
      <c r="T52" s="11"/>
      <c r="U52" s="11"/>
      <c r="V52" s="11"/>
      <c r="W52" s="16"/>
      <c r="X52" s="11"/>
    </row>
    <row r="53" spans="1:24" x14ac:dyDescent="0.25">
      <c r="A53" t="s">
        <v>122</v>
      </c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6"/>
      <c r="X53" s="11"/>
    </row>
    <row r="54" spans="1:24" x14ac:dyDescent="0.25">
      <c r="A54" t="s">
        <v>123</v>
      </c>
      <c r="H54" s="12"/>
      <c r="I54" s="17" t="s">
        <v>124</v>
      </c>
      <c r="J54" s="11" t="s">
        <v>125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6"/>
      <c r="X54" s="11"/>
    </row>
    <row r="55" spans="1:24" x14ac:dyDescent="0.25">
      <c r="A55" t="s">
        <v>58</v>
      </c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6"/>
      <c r="X55" s="11"/>
    </row>
    <row r="56" spans="1:24" x14ac:dyDescent="0.25">
      <c r="H56" s="12"/>
      <c r="I56" s="11"/>
      <c r="J56" s="23" t="s">
        <v>126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6"/>
      <c r="X56" s="11"/>
    </row>
    <row r="57" spans="1:24" x14ac:dyDescent="0.25">
      <c r="H57" s="12"/>
      <c r="I57" s="11"/>
      <c r="J57" s="11" t="s">
        <v>127</v>
      </c>
      <c r="K57" s="11"/>
      <c r="L57" s="22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6"/>
      <c r="X57" s="11"/>
    </row>
    <row r="58" spans="1:24" x14ac:dyDescent="0.25">
      <c r="H58" s="12"/>
      <c r="I58" s="17"/>
      <c r="J58" s="11" t="s">
        <v>128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6"/>
      <c r="X58" s="11"/>
    </row>
    <row r="59" spans="1:24" x14ac:dyDescent="0.25">
      <c r="B59" s="2" t="s">
        <v>60</v>
      </c>
      <c r="H59" s="12"/>
      <c r="I59" s="11"/>
      <c r="J59" s="11" t="s">
        <v>129</v>
      </c>
      <c r="K59" s="11"/>
      <c r="L59" s="22" t="s">
        <v>130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6"/>
      <c r="X59" s="11"/>
    </row>
    <row r="60" spans="1:24" x14ac:dyDescent="0.25">
      <c r="A60" t="s">
        <v>63</v>
      </c>
      <c r="B60" t="s">
        <v>64</v>
      </c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6"/>
      <c r="X60" s="11"/>
    </row>
    <row r="61" spans="1:24" x14ac:dyDescent="0.25">
      <c r="H61" s="12"/>
      <c r="I61" s="17" t="s">
        <v>131</v>
      </c>
      <c r="J61" s="11" t="s">
        <v>132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6"/>
      <c r="X61" s="11"/>
    </row>
    <row r="62" spans="1:24" x14ac:dyDescent="0.25">
      <c r="A62" s="2" t="s">
        <v>59</v>
      </c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6"/>
      <c r="X62" s="11"/>
    </row>
    <row r="63" spans="1:24" x14ac:dyDescent="0.25">
      <c r="H63" s="12"/>
      <c r="I63" s="11"/>
      <c r="J63" s="11" t="s">
        <v>133</v>
      </c>
      <c r="K63" s="11"/>
      <c r="L63" s="22" t="s">
        <v>134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6"/>
      <c r="X63" s="11"/>
    </row>
    <row r="64" spans="1:24" x14ac:dyDescent="0.25">
      <c r="A64" t="s">
        <v>61</v>
      </c>
      <c r="D64" t="s">
        <v>62</v>
      </c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6"/>
      <c r="X64" s="11"/>
    </row>
    <row r="65" spans="1:24" x14ac:dyDescent="0.25">
      <c r="H65" s="12"/>
      <c r="I65" s="17" t="s">
        <v>135</v>
      </c>
      <c r="J65" s="11" t="s">
        <v>136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6"/>
      <c r="X65" s="11"/>
    </row>
    <row r="66" spans="1:24" x14ac:dyDescent="0.25">
      <c r="A66" s="2" t="s">
        <v>65</v>
      </c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6"/>
      <c r="X66" s="11"/>
    </row>
    <row r="67" spans="1:24" x14ac:dyDescent="0.25">
      <c r="A67" t="s">
        <v>66</v>
      </c>
      <c r="H67" s="12"/>
      <c r="I67" s="11"/>
      <c r="J67" s="11" t="s">
        <v>137</v>
      </c>
      <c r="K67" s="11"/>
      <c r="L67" s="22" t="s">
        <v>138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6"/>
      <c r="X67" s="11"/>
    </row>
    <row r="68" spans="1:24" x14ac:dyDescent="0.25">
      <c r="A68" t="s">
        <v>67</v>
      </c>
      <c r="D68" t="s">
        <v>68</v>
      </c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6"/>
      <c r="X68" s="11"/>
    </row>
    <row r="69" spans="1:24" x14ac:dyDescent="0.25">
      <c r="A69" t="s">
        <v>69</v>
      </c>
      <c r="H69" s="12"/>
      <c r="I69" s="17" t="s">
        <v>139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6"/>
      <c r="X69" s="11"/>
    </row>
    <row r="70" spans="1:24" x14ac:dyDescent="0.25">
      <c r="H70" s="12"/>
      <c r="I70" s="11"/>
      <c r="J70" s="23" t="s">
        <v>100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6"/>
      <c r="X70" s="11"/>
    </row>
    <row r="71" spans="1:24" x14ac:dyDescent="0.25">
      <c r="A71" s="2" t="s">
        <v>70</v>
      </c>
      <c r="H71" s="12"/>
      <c r="I71" s="11"/>
      <c r="J71" s="11" t="s">
        <v>122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6"/>
      <c r="X71" s="11"/>
    </row>
    <row r="72" spans="1:24" x14ac:dyDescent="0.25">
      <c r="A72" t="s">
        <v>71</v>
      </c>
      <c r="H72" s="12"/>
      <c r="I72" s="11"/>
      <c r="J72" s="11" t="s">
        <v>123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6"/>
      <c r="X72" s="11"/>
    </row>
    <row r="73" spans="1:24" x14ac:dyDescent="0.25">
      <c r="A73" t="s">
        <v>72</v>
      </c>
      <c r="H73" s="12"/>
      <c r="I73" s="11"/>
      <c r="J73" s="11" t="s">
        <v>58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6"/>
      <c r="X73" s="11"/>
    </row>
    <row r="74" spans="1:24" ht="15.75" thickBot="1" x14ac:dyDescent="0.3">
      <c r="A74" t="s">
        <v>73</v>
      </c>
      <c r="H74" s="24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</row>
    <row r="76" spans="1:24" x14ac:dyDescent="0.25">
      <c r="A76" t="s">
        <v>74</v>
      </c>
    </row>
    <row r="78" spans="1:24" x14ac:dyDescent="0.25">
      <c r="A78" t="s">
        <v>75</v>
      </c>
      <c r="D78" t="s">
        <v>76</v>
      </c>
      <c r="E78" t="s">
        <v>77</v>
      </c>
    </row>
    <row r="79" spans="1:24" x14ac:dyDescent="0.25">
      <c r="A79" t="s">
        <v>78</v>
      </c>
    </row>
    <row r="80" spans="1:24" x14ac:dyDescent="0.25">
      <c r="A80" t="s">
        <v>79</v>
      </c>
    </row>
    <row r="82" spans="1:4" x14ac:dyDescent="0.25">
      <c r="A82" t="s">
        <v>80</v>
      </c>
    </row>
    <row r="84" spans="1:4" x14ac:dyDescent="0.25">
      <c r="A84" t="s">
        <v>101</v>
      </c>
      <c r="D84" t="s">
        <v>81</v>
      </c>
    </row>
    <row r="85" spans="1:4" x14ac:dyDescent="0.25">
      <c r="A85" t="s">
        <v>82</v>
      </c>
    </row>
    <row r="86" spans="1:4" x14ac:dyDescent="0.25">
      <c r="A86" t="s">
        <v>102</v>
      </c>
    </row>
  </sheetData>
  <mergeCells count="2">
    <mergeCell ref="A3:AC3"/>
    <mergeCell ref="J36:O36"/>
  </mergeCells>
  <conditionalFormatting sqref="L41:N4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{520E3A95-1D4B-4E09-A22C-4070619354E7}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0E3A95-1D4B-4E09-A22C-4070619354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L41:N41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Allen</dc:creator>
  <cp:lastModifiedBy>Jake Allen</cp:lastModifiedBy>
  <dcterms:created xsi:type="dcterms:W3CDTF">2023-12-26T14:26:24Z</dcterms:created>
  <dcterms:modified xsi:type="dcterms:W3CDTF">2024-03-10T15:25:36Z</dcterms:modified>
</cp:coreProperties>
</file>