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<sst xmlns="http://schemas.openxmlformats.org/spreadsheetml/2006/main" count="2010" uniqueCount="142">
  <si>
    <t>分部分项工程量清单-装饰部分（1#楼）</t>
  </si>
  <si>
    <t>序号</t>
  </si>
  <si>
    <t>主材编码</t>
  </si>
  <si>
    <t>部位</t>
  </si>
  <si>
    <t>项目名称</t>
  </si>
  <si>
    <t>计量单位</t>
  </si>
  <si>
    <t>工程数量</t>
  </si>
  <si>
    <t>招标单位提供</t>
  </si>
  <si>
    <t>一</t>
  </si>
  <si>
    <t>招标人提供项目清单部分</t>
  </si>
  <si>
    <t>元</t>
  </si>
  <si>
    <t>(一）</t>
  </si>
  <si>
    <t>A-1-2</t>
  </si>
  <si>
    <t>A</t>
  </si>
  <si>
    <t>地面项目</t>
  </si>
  <si>
    <t>CT-01</t>
  </si>
  <si>
    <t>卫生间</t>
  </si>
  <si>
    <t>地面400*400mm地砖铺贴</t>
  </si>
  <si>
    <t>㎡</t>
  </si>
  <si>
    <t>客厅餐厅、阳台</t>
  </si>
  <si>
    <t>地面800*800mm地砖铺贴</t>
  </si>
  <si>
    <t>厨房</t>
  </si>
  <si>
    <t>地面800*400mm地砖铺贴</t>
  </si>
  <si>
    <t>所有瓷砖（石材）地面</t>
  </si>
  <si>
    <t>地面美缝</t>
  </si>
  <si>
    <t>木地板下部</t>
  </si>
  <si>
    <t>木地板下找平</t>
  </si>
  <si>
    <t>橱柜下、壁龛底部</t>
  </si>
  <si>
    <t>水泥砂浆找平</t>
  </si>
  <si>
    <t>ST-04</t>
  </si>
  <si>
    <t>门槛石</t>
  </si>
  <si>
    <t>地面石材门槛石</t>
  </si>
  <si>
    <t>MT-01</t>
  </si>
  <si>
    <t>防指纹拉丝不锈钢踢脚线</t>
  </si>
  <si>
    <t>m</t>
  </si>
  <si>
    <t>CT-05</t>
  </si>
  <si>
    <t>客厅餐厅</t>
  </si>
  <si>
    <t>40mm宽地面瓷砖波打线</t>
  </si>
  <si>
    <t>CT-04</t>
  </si>
  <si>
    <t>20mm宽地面瓷砖波打线</t>
  </si>
  <si>
    <t>地面弧形处水刀切割</t>
  </si>
  <si>
    <t>最薄处20厚1:3水泥砂浆1%找坡层</t>
  </si>
  <si>
    <t>1.5厚聚氨酯防水涂料</t>
  </si>
  <si>
    <t>30mm厚水泥砂浆楼地面保护层</t>
  </si>
  <si>
    <t>ST-01</t>
  </si>
  <si>
    <t>楼梯</t>
  </si>
  <si>
    <t>楼梯石材地面</t>
  </si>
  <si>
    <t>淋浴区石材地面</t>
  </si>
  <si>
    <t>B</t>
  </si>
  <si>
    <t>墙面项目</t>
  </si>
  <si>
    <t>CT-03</t>
  </si>
  <si>
    <t>卫生间、厨房</t>
  </si>
  <si>
    <t>墙面砖（800*400mm）</t>
  </si>
  <si>
    <t>CT-02</t>
  </si>
  <si>
    <t>客餐厅</t>
  </si>
  <si>
    <t>墙面砖（900*1800mm）</t>
  </si>
  <si>
    <t>影音室、公卫影音室过道、品茶区、接待区、收藏展示区、楼梯间</t>
  </si>
  <si>
    <t>墙面刮耐水腻子刷无机涂料</t>
  </si>
  <si>
    <t>WP-01</t>
  </si>
  <si>
    <t>壁布硬包</t>
  </si>
  <si>
    <t>m²</t>
  </si>
  <si>
    <t>客餐厅、卧室</t>
  </si>
  <si>
    <t>墙面壁布</t>
  </si>
  <si>
    <t>卧室</t>
  </si>
  <si>
    <t>窗台板(按米计量)</t>
  </si>
  <si>
    <t>窗台板</t>
  </si>
  <si>
    <t>m2</t>
  </si>
  <si>
    <t>防指纹拉丝不锈钢线条
展开宽度b=23</t>
  </si>
  <si>
    <t>防指纹拉丝不锈钢线条
 展开宽度b=45</t>
  </si>
  <si>
    <t>防指纹拉丝不锈钢线条
 展开宽度b=55</t>
  </si>
  <si>
    <t>防指纹拉丝不锈钢线条
展开宽度b=100</t>
  </si>
  <si>
    <t>防指纹拉丝不锈钢线条
展开宽度b=49</t>
  </si>
  <si>
    <t>防指纹拉丝不锈钢线条
 展开宽度b=62</t>
  </si>
  <si>
    <t>书房等</t>
  </si>
  <si>
    <t>墙面双层石膏板造型线条</t>
  </si>
  <si>
    <t>厨房、卫生间</t>
  </si>
  <si>
    <t>砖砌包管道</t>
  </si>
  <si>
    <t>m3</t>
  </si>
  <si>
    <t>淋浴区</t>
  </si>
  <si>
    <t>壁龛处墙面钢龙骨造型</t>
  </si>
  <si>
    <t>防水层（立面）1.2厚JS防水涂料</t>
  </si>
  <si>
    <t>GL-01</t>
  </si>
  <si>
    <t>壁龛处</t>
  </si>
  <si>
    <t>上下两层12MM钢化玻璃层板</t>
  </si>
  <si>
    <t>处</t>
  </si>
  <si>
    <t>衣帽间、卧室等</t>
  </si>
  <si>
    <t>墙面腻子</t>
  </si>
  <si>
    <t>C</t>
  </si>
  <si>
    <t>顶棚项目</t>
  </si>
  <si>
    <t>卧室、书房、客餐厅等</t>
  </si>
  <si>
    <t>轻钢龙骨石膏板造型吊顶</t>
  </si>
  <si>
    <t>轻钢龙骨防水石膏板造型吊顶</t>
  </si>
  <si>
    <t>PT-01</t>
  </si>
  <si>
    <t>除厨房、卫生间、开敞阳台、楼梯间其余房间</t>
  </si>
  <si>
    <t>顶面刮耐水腻子刷无机涂料</t>
  </si>
  <si>
    <t>顶面刮耐水腻子刷防水无机涂料</t>
  </si>
  <si>
    <t>管道处成品检修口</t>
  </si>
  <si>
    <t>个</t>
  </si>
  <si>
    <t>暗式窗帘盒</t>
  </si>
  <si>
    <t>顶面灯带槽</t>
  </si>
  <si>
    <t>顶面吊顶处防指纹拉丝不锈钢线条</t>
  </si>
  <si>
    <t>D</t>
  </si>
  <si>
    <t>其它项目</t>
  </si>
  <si>
    <t>GL-02</t>
  </si>
  <si>
    <t>推拉门</t>
  </si>
  <si>
    <t>隔断底部挡水条</t>
  </si>
  <si>
    <t>浴缸支架</t>
  </si>
  <si>
    <t>项</t>
  </si>
  <si>
    <t>浴缸侧面贴大理石</t>
  </si>
  <si>
    <t>零星砌体</t>
  </si>
  <si>
    <t>楼梯处</t>
  </si>
  <si>
    <t>实木扶手玻璃栏板</t>
  </si>
  <si>
    <t>浴缸顶部贴大理石</t>
  </si>
  <si>
    <t>(二）</t>
  </si>
  <si>
    <t>A-2-2</t>
  </si>
  <si>
    <t>(三）</t>
  </si>
  <si>
    <t>A-3-2下</t>
  </si>
  <si>
    <t>(四）</t>
  </si>
  <si>
    <t>A-3-2上</t>
  </si>
  <si>
    <t>(五）</t>
  </si>
  <si>
    <t>B-1-1</t>
  </si>
  <si>
    <t>(六）</t>
  </si>
  <si>
    <t>B-2-1</t>
  </si>
  <si>
    <t>(七）</t>
  </si>
  <si>
    <t>B-3-1下</t>
  </si>
  <si>
    <t>橱柜下、浴缸下、衣柜下</t>
  </si>
  <si>
    <t>(八）</t>
  </si>
  <si>
    <t>B-3-1上</t>
  </si>
  <si>
    <t>(九）</t>
  </si>
  <si>
    <t>C-1-1</t>
  </si>
  <si>
    <t>橱柜下、衣柜下</t>
  </si>
  <si>
    <t>(十）</t>
  </si>
  <si>
    <t>C-2-1</t>
  </si>
  <si>
    <t>(十一）</t>
  </si>
  <si>
    <t>C-3-1下</t>
  </si>
  <si>
    <t>(十二）</t>
  </si>
  <si>
    <t>C-3-1上</t>
  </si>
  <si>
    <t>二</t>
  </si>
  <si>
    <t>投标单位增加项目清单部分</t>
  </si>
  <si>
    <t>按分包通用合同条款、专用条款及技术要求完成本工程所需但未在上出列项目费用(请分项详列于下)：</t>
  </si>
  <si>
    <t>三</t>
  </si>
  <si>
    <t xml:space="preserve">  合  计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</si>
</sst>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#,##0.00_);[Red]\(#,##0.00\)"/>
    <numFmt numFmtId="178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华文细黑"/>
      <charset val="134"/>
    </font>
    <font>
      <sz val="12"/>
      <name val="宋体"/>
      <charset val="134"/>
    </font>
    <font>
      <b/>
      <sz val="18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0"/>
    <xf numFmtId="0" fontId="17" fillId="2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/>
    <xf numFmtId="0" fontId="8" fillId="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wrapText="1"/>
    </xf>
    <xf numFmtId="0" fontId="2" fillId="0" borderId="0" xfId="41" applyFont="1" applyFill="1" applyBorder="1" applyAlignment="1" applyProtection="1">
      <alignment horizontal="center"/>
    </xf>
    <xf numFmtId="0" fontId="2" fillId="0" borderId="0" xfId="4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177" fontId="1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54" applyNumberFormat="1" applyFont="1" applyFill="1" applyBorder="1" applyAlignment="1" applyProtection="1">
      <alignment horizontal="center" vertical="center" wrapText="1"/>
    </xf>
    <xf numFmtId="49" fontId="4" fillId="0" borderId="0" xfId="54" applyNumberFormat="1" applyFont="1" applyFill="1" applyBorder="1" applyAlignment="1" applyProtection="1">
      <alignment horizontal="center" vertical="center" wrapText="1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5" fillId="0" borderId="0" xfId="54" applyNumberFormat="1" applyFont="1" applyFill="1" applyAlignment="1" applyProtection="1">
      <alignment horizontal="center" vertical="center" wrapText="1"/>
    </xf>
    <xf numFmtId="0" fontId="5" fillId="0" borderId="2" xfId="54" applyNumberFormat="1" applyFont="1" applyFill="1" applyBorder="1" applyAlignment="1" applyProtection="1">
      <alignment horizontal="center" vertical="center" wrapText="1"/>
    </xf>
    <xf numFmtId="49" fontId="5" fillId="0" borderId="2" xfId="54" applyNumberFormat="1" applyFont="1" applyFill="1" applyBorder="1" applyAlignment="1" applyProtection="1">
      <alignment horizontal="center" vertical="center" wrapText="1"/>
    </xf>
    <xf numFmtId="43" fontId="5" fillId="0" borderId="3" xfId="8" applyFont="1" applyFill="1" applyBorder="1" applyAlignment="1" applyProtection="1">
      <alignment horizontal="center" vertical="center" wrapText="1"/>
    </xf>
    <xf numFmtId="0" fontId="5" fillId="0" borderId="4" xfId="54" applyNumberFormat="1" applyFont="1" applyFill="1" applyBorder="1" applyAlignment="1" applyProtection="1">
      <alignment horizontal="center" vertical="center" wrapText="1"/>
    </xf>
    <xf numFmtId="49" fontId="5" fillId="0" borderId="4" xfId="54" applyNumberFormat="1" applyFont="1" applyFill="1" applyBorder="1" applyAlignment="1" applyProtection="1">
      <alignment horizontal="center" vertical="center" wrapText="1"/>
    </xf>
    <xf numFmtId="43" fontId="5" fillId="0" borderId="3" xfId="55" applyFont="1" applyFill="1" applyBorder="1" applyAlignment="1" applyProtection="1">
      <alignment horizontal="center" vertical="center" wrapText="1"/>
    </xf>
    <xf numFmtId="0" fontId="6" fillId="0" borderId="3" xfId="56" applyNumberFormat="1" applyFont="1" applyFill="1" applyBorder="1" applyAlignment="1" applyProtection="1">
      <alignment horizontal="center" vertical="center" wrapText="1"/>
    </xf>
    <xf numFmtId="176" fontId="6" fillId="0" borderId="3" xfId="56" applyNumberFormat="1" applyFont="1" applyFill="1" applyBorder="1" applyAlignment="1" applyProtection="1">
      <alignment horizontal="center" vertical="center" wrapText="1"/>
    </xf>
    <xf numFmtId="40" fontId="6" fillId="0" borderId="3" xfId="56" applyNumberFormat="1" applyFont="1" applyFill="1" applyBorder="1" applyAlignment="1" applyProtection="1">
      <alignment horizontal="center" vertical="center" wrapText="1"/>
    </xf>
    <xf numFmtId="176" fontId="6" fillId="0" borderId="3" xfId="52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Fill="1" applyBorder="1" applyAlignment="1" applyProtection="1">
      <alignment horizontal="center" vertical="center" wrapText="1"/>
    </xf>
    <xf numFmtId="40" fontId="7" fillId="0" borderId="3" xfId="0" applyNumberFormat="1" applyFont="1" applyFill="1" applyBorder="1" applyAlignment="1" applyProtection="1">
      <alignment horizontal="center" vertical="center" wrapText="1"/>
    </xf>
    <xf numFmtId="40" fontId="7" fillId="0" borderId="3" xfId="56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40" fontId="7" fillId="0" borderId="3" xfId="53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52" applyNumberFormat="1" applyFont="1" applyFill="1" applyBorder="1" applyAlignment="1" applyProtection="1">
      <alignment horizontal="center" vertical="center"/>
    </xf>
    <xf numFmtId="0" fontId="1" fillId="0" borderId="3" xfId="41" applyNumberFormat="1" applyFont="1" applyFill="1" applyBorder="1" applyAlignment="1" applyProtection="1">
      <alignment horizontal="center" vertical="center" wrapText="1"/>
    </xf>
    <xf numFmtId="0" fontId="1" fillId="0" borderId="3" xfId="41" applyFont="1" applyFill="1" applyBorder="1" applyAlignment="1" applyProtection="1">
      <alignment horizontal="center" vertical="center" wrapText="1"/>
    </xf>
    <xf numFmtId="49" fontId="1" fillId="0" borderId="3" xfId="21" applyNumberFormat="1" applyFont="1" applyFill="1" applyBorder="1" applyAlignment="1" applyProtection="1">
      <alignment horizontal="center" vertical="center" wrapText="1"/>
    </xf>
    <xf numFmtId="43" fontId="1" fillId="0" borderId="3" xfId="41" applyNumberFormat="1" applyFont="1" applyFill="1" applyBorder="1" applyAlignment="1" applyProtection="1">
      <alignment horizontal="center" vertical="center"/>
    </xf>
    <xf numFmtId="0" fontId="1" fillId="0" borderId="3" xfId="41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41" applyFont="1" applyFill="1" applyBorder="1" applyAlignment="1" applyProtection="1">
      <alignment horizontal="center" vertical="center" wrapText="1"/>
      <protection locked="0"/>
    </xf>
    <xf numFmtId="178" fontId="1" fillId="0" borderId="3" xfId="50" applyNumberFormat="1" applyFont="1" applyFill="1" applyBorder="1" applyAlignment="1" applyProtection="1">
      <alignment horizontal="center" vertical="center" wrapText="1"/>
      <protection locked="0"/>
    </xf>
    <xf numFmtId="176" fontId="6" fillId="0" borderId="3" xfId="52" applyNumberFormat="1" applyFont="1" applyFill="1" applyBorder="1" applyAlignment="1" applyProtection="1">
      <alignment horizontal="center" vertical="center"/>
      <protection locked="0"/>
    </xf>
    <xf numFmtId="43" fontId="1" fillId="0" borderId="3" xfId="41" applyNumberFormat="1" applyFont="1" applyFill="1" applyBorder="1" applyAlignment="1" applyProtection="1">
      <alignment horizontal="center" vertical="center"/>
      <protection locked="0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常规_分部分项工程量清单（装饰）_2 2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10 12 2 3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常规_样板房报价 _公共区域装修清单 2_副本K1户型清单 3 2" xfId="50"/>
    <cellStyle name="60% - 强调文字颜色 6" xfId="51" builtinId="52"/>
    <cellStyle name="差_8号线北段（清单模板）7.24_附件2（绿化）：招标补遗清单2013-3-17 6 4 2" xfId="52"/>
    <cellStyle name="20% - 强调文字颜色 4 2 2 9 2 2 2 3" xfId="53"/>
    <cellStyle name="常规_酒店1" xfId="54"/>
    <cellStyle name="千位分隔 2 2 3" xfId="55"/>
    <cellStyle name="差_8号线北段（清单模板）7.24_附件2（绿化）：招标补遗清单2013-3-17 6 4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37995;&#33489;&#24481;&#40857;&#28286;\02&#25237;&#26631;&#25991;&#20214;\04&#21830;&#21153;&#26631;\02&#21830;&#21153;&#26631;&#25253;&#20215;\&#37995;&#33489;&#24481;&#40857;&#28286;&#25237;&#26631;&#25991;&#20214;&#65288;&#21830;&#21153;&#26631;&#65289;&#31532;&#19968;&#36718;\&#25237;&#26631;&#25991;&#20214;\&#19968;&#26631;&#27573;\&#37995;&#33489;&#24481;&#40857;&#28286;&#31934;&#35013;&#20462;&#24037;&#31243;&#28165;&#21333;-&#19968;&#26631;&#27573;0702(1)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 "/>
      <sheetName val="编制说明"/>
      <sheetName val="投标总价"/>
      <sheetName val="投标报价汇总表"/>
      <sheetName val="措施费"/>
      <sheetName val="精装界面划分表"/>
      <sheetName val="甲分包、甲供材、甲指乙供及甲限价一览表"/>
      <sheetName val="1#楼户内装修 "/>
      <sheetName val="2#楼户内装修 "/>
      <sheetName val="3#楼户内装修 "/>
      <sheetName val="1#楼户内安装 "/>
      <sheetName val="2#楼户内安装  "/>
      <sheetName val="3#楼户内安装  "/>
      <sheetName val="地下二层装饰 （洋房公区）"/>
      <sheetName val="公共装饰-大堂 （洋房公区）"/>
      <sheetName val="公共装饰-标准层层电梯厅（洋房公区）"/>
      <sheetName val="负二层安装（洋房公区）"/>
      <sheetName val="大堂安装(洋房公区）"/>
      <sheetName val="标准层安装（洋房公区）"/>
      <sheetName val="9#户内装修"/>
      <sheetName val="12#户内装修"/>
      <sheetName val="15#楼A装修"/>
      <sheetName val="15#楼镜像户型装修"/>
      <sheetName val="15#楼B户型"/>
      <sheetName val="16#户内装修"/>
      <sheetName val="9#楼户内安装"/>
      <sheetName val="12#楼户内安装"/>
      <sheetName val="15#楼户内安装"/>
      <sheetName val="16#楼户内安装"/>
      <sheetName val="地下二层装修（高层公区）"/>
      <sheetName val="地下一层装修(高层公区）"/>
      <sheetName val="首层装修(高层公区）"/>
      <sheetName val="标准层装修(高层公区）"/>
      <sheetName val="地下二层安装(高层公区）"/>
      <sheetName val="地下一层安装(高层公区）"/>
      <sheetName val="首层大堂及电梯厅安装(高层公区）"/>
      <sheetName val="标准层走廊及电梯厅安装(高层公区）"/>
      <sheetName val="零星项目清单"/>
    </sheetNames>
    <sheetDataSet>
      <sheetData sheetId="0">
        <row r="5">
          <cell r="A5" t="str">
            <v>科达·天意华苑二期项目（御龙湾）精装修工程一标段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Z586"/>
  <sheetViews>
    <sheetView tabSelected="1" zoomScale="70" zoomScaleNormal="70" workbookViewId="0">
      <selection activeCell="A1" sqref="$A1:$XFD1048576"/>
    </sheetView>
  </sheetViews>
  <sheetFormatPr defaultColWidth="9.66666666666667" defaultRowHeight="15" customHeight="1"/>
  <cols>
    <col min="1" max="1" width="9.77777777777778" style="7" customWidth="1"/>
    <col min="2" max="2" width="8.44444444444444" style="1" customWidth="1"/>
    <col min="3" max="3" width="13.3333333333333" style="1" customWidth="1"/>
    <col min="4" max="4" width="30.1111111111111" style="1" customWidth="1"/>
    <col min="5" max="5" width="8.77777777777778" style="1" customWidth="1"/>
    <col min="6" max="6" width="12.537037037037" style="8" customWidth="1"/>
    <col min="7" max="232" width="9.66666666666667" style="1"/>
    <col min="233" max="16384" width="9.66666666666667" style="9"/>
  </cols>
  <sheetData>
    <row r="1" s="1" customFormat="1" customHeight="1" spans="1:6">
      <c r="A1" s="10" t="s">
        <v>0</v>
      </c>
      <c r="B1" s="11"/>
      <c r="C1" s="11"/>
      <c r="D1" s="11"/>
      <c r="E1" s="11"/>
      <c r="F1" s="11"/>
    </row>
    <row r="2" s="1" customFormat="1" customHeight="1" spans="1:6">
      <c r="A2" s="12" t="str">
        <f>'[1]封面 '!A5</f>
        <v>科达·天意华苑二期项目（御龙湾）精装修工程一标段</v>
      </c>
      <c r="B2" s="12"/>
      <c r="C2" s="12"/>
      <c r="D2" s="12"/>
      <c r="E2" s="13"/>
      <c r="F2" s="13"/>
    </row>
    <row r="3" s="1" customFormat="1" customHeight="1" spans="1:6">
      <c r="A3" s="14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6" t="s">
        <v>6</v>
      </c>
    </row>
    <row r="4" s="1" customFormat="1" customHeight="1" spans="1:6">
      <c r="A4" s="17"/>
      <c r="B4" s="18"/>
      <c r="C4" s="18"/>
      <c r="D4" s="18"/>
      <c r="E4" s="18"/>
      <c r="F4" s="19" t="s">
        <v>7</v>
      </c>
    </row>
    <row r="5" s="2" customFormat="1" customHeight="1" spans="1:6">
      <c r="A5" s="17"/>
      <c r="B5" s="18"/>
      <c r="C5" s="18"/>
      <c r="D5" s="18"/>
      <c r="E5" s="18"/>
      <c r="F5" s="19"/>
    </row>
    <row r="6" s="1" customFormat="1" customHeight="1" spans="1:6">
      <c r="A6" s="20" t="s">
        <v>8</v>
      </c>
      <c r="B6" s="21"/>
      <c r="C6" s="21"/>
      <c r="D6" s="22" t="s">
        <v>9</v>
      </c>
      <c r="E6" s="23" t="s">
        <v>10</v>
      </c>
      <c r="F6" s="23"/>
    </row>
    <row r="7" s="1" customFormat="1" customHeight="1" outlineLevel="1" spans="1:234">
      <c r="A7" s="20" t="s">
        <v>11</v>
      </c>
      <c r="B7" s="20"/>
      <c r="C7" s="20"/>
      <c r="D7" s="22" t="s">
        <v>12</v>
      </c>
      <c r="E7" s="23" t="s">
        <v>10</v>
      </c>
      <c r="F7" s="23"/>
      <c r="HY7" s="9"/>
      <c r="HZ7" s="9"/>
    </row>
    <row r="8" s="1" customFormat="1" customHeight="1" outlineLevel="2" spans="1:6">
      <c r="A8" s="20" t="s">
        <v>13</v>
      </c>
      <c r="B8" s="20"/>
      <c r="C8" s="20"/>
      <c r="D8" s="22" t="s">
        <v>14</v>
      </c>
      <c r="E8" s="23" t="s">
        <v>10</v>
      </c>
      <c r="F8" s="23"/>
    </row>
    <row r="9" s="1" customFormat="1" customHeight="1" outlineLevel="3" spans="1:6">
      <c r="A9" s="24">
        <v>1</v>
      </c>
      <c r="B9" s="24" t="s">
        <v>15</v>
      </c>
      <c r="C9" s="24" t="s">
        <v>16</v>
      </c>
      <c r="D9" s="25" t="s">
        <v>17</v>
      </c>
      <c r="E9" s="26" t="s">
        <v>18</v>
      </c>
      <c r="F9" s="27">
        <v>4.88</v>
      </c>
    </row>
    <row r="10" s="1" customFormat="1" customHeight="1" outlineLevel="3" spans="1:6">
      <c r="A10" s="24">
        <v>2</v>
      </c>
      <c r="B10" s="24" t="s">
        <v>15</v>
      </c>
      <c r="C10" s="24" t="s">
        <v>19</v>
      </c>
      <c r="D10" s="25" t="s">
        <v>20</v>
      </c>
      <c r="E10" s="26" t="s">
        <v>18</v>
      </c>
      <c r="F10" s="27">
        <v>54.33</v>
      </c>
    </row>
    <row r="11" s="1" customFormat="1" customHeight="1" outlineLevel="3" spans="1:6">
      <c r="A11" s="24">
        <v>3</v>
      </c>
      <c r="B11" s="24" t="s">
        <v>15</v>
      </c>
      <c r="C11" s="24" t="s">
        <v>21</v>
      </c>
      <c r="D11" s="25" t="s">
        <v>22</v>
      </c>
      <c r="E11" s="26" t="s">
        <v>18</v>
      </c>
      <c r="F11" s="27">
        <v>5.61</v>
      </c>
    </row>
    <row r="12" s="1" customFormat="1" customHeight="1" outlineLevel="3" spans="1:6">
      <c r="A12" s="24">
        <v>4</v>
      </c>
      <c r="B12" s="24"/>
      <c r="C12" s="28" t="s">
        <v>23</v>
      </c>
      <c r="D12" s="29" t="s">
        <v>24</v>
      </c>
      <c r="E12" s="24" t="s">
        <v>18</v>
      </c>
      <c r="F12" s="27">
        <f>F10+F9+F11+F15-10.33</f>
        <v>56.38</v>
      </c>
    </row>
    <row r="13" s="1" customFormat="1" customHeight="1" outlineLevel="3" spans="1:6">
      <c r="A13" s="24">
        <v>5</v>
      </c>
      <c r="B13" s="24"/>
      <c r="C13" s="28" t="s">
        <v>25</v>
      </c>
      <c r="D13" s="29" t="s">
        <v>26</v>
      </c>
      <c r="E13" s="24" t="s">
        <v>18</v>
      </c>
      <c r="F13" s="27">
        <v>56.39</v>
      </c>
    </row>
    <row r="14" s="1" customFormat="1" customHeight="1" outlineLevel="3" spans="1:6">
      <c r="A14" s="24">
        <v>6</v>
      </c>
      <c r="B14" s="24"/>
      <c r="C14" s="24" t="s">
        <v>27</v>
      </c>
      <c r="D14" s="30" t="s">
        <v>28</v>
      </c>
      <c r="E14" s="26" t="s">
        <v>18</v>
      </c>
      <c r="F14" s="27">
        <v>3.55</v>
      </c>
    </row>
    <row r="15" s="1" customFormat="1" customHeight="1" outlineLevel="3" spans="1:6">
      <c r="A15" s="24">
        <v>7</v>
      </c>
      <c r="B15" s="24" t="s">
        <v>29</v>
      </c>
      <c r="C15" s="28" t="s">
        <v>30</v>
      </c>
      <c r="D15" s="25" t="s">
        <v>31</v>
      </c>
      <c r="E15" s="26" t="s">
        <v>18</v>
      </c>
      <c r="F15" s="27">
        <v>1.89</v>
      </c>
    </row>
    <row r="16" s="1" customFormat="1" customHeight="1" outlineLevel="3" spans="1:6">
      <c r="A16" s="24">
        <v>8</v>
      </c>
      <c r="B16" s="24" t="s">
        <v>32</v>
      </c>
      <c r="C16" s="24"/>
      <c r="D16" s="25" t="s">
        <v>33</v>
      </c>
      <c r="E16" s="26" t="s">
        <v>34</v>
      </c>
      <c r="F16" s="27">
        <f>78+3.43-5.69</f>
        <v>75.74</v>
      </c>
    </row>
    <row r="17" s="1" customFormat="1" customHeight="1" outlineLevel="3" spans="1:6">
      <c r="A17" s="24">
        <v>9</v>
      </c>
      <c r="B17" s="24" t="s">
        <v>35</v>
      </c>
      <c r="C17" s="24" t="s">
        <v>36</v>
      </c>
      <c r="D17" s="25" t="s">
        <v>37</v>
      </c>
      <c r="E17" s="26" t="s">
        <v>34</v>
      </c>
      <c r="F17" s="27">
        <v>21.09</v>
      </c>
    </row>
    <row r="18" s="1" customFormat="1" customHeight="1" outlineLevel="3" spans="1:6">
      <c r="A18" s="24">
        <v>10</v>
      </c>
      <c r="B18" s="24" t="s">
        <v>38</v>
      </c>
      <c r="C18" s="24" t="s">
        <v>36</v>
      </c>
      <c r="D18" s="25" t="s">
        <v>39</v>
      </c>
      <c r="E18" s="26" t="s">
        <v>34</v>
      </c>
      <c r="F18" s="27">
        <v>21.09</v>
      </c>
    </row>
    <row r="19" s="1" customFormat="1" customHeight="1" outlineLevel="3" spans="1:6">
      <c r="A19" s="24">
        <v>11</v>
      </c>
      <c r="B19" s="27"/>
      <c r="C19" s="24" t="s">
        <v>36</v>
      </c>
      <c r="D19" s="29" t="s">
        <v>40</v>
      </c>
      <c r="E19" s="26" t="s">
        <v>34</v>
      </c>
      <c r="F19" s="27">
        <v>24</v>
      </c>
    </row>
    <row r="20" s="1" customFormat="1" customHeight="1" outlineLevel="3" spans="1:234">
      <c r="A20" s="24">
        <v>12</v>
      </c>
      <c r="B20" s="27"/>
      <c r="C20" s="28" t="s">
        <v>16</v>
      </c>
      <c r="D20" s="29" t="s">
        <v>41</v>
      </c>
      <c r="E20" s="26" t="s">
        <v>18</v>
      </c>
      <c r="F20" s="27">
        <f>6.47+2+1.51+1.17</f>
        <v>11.15</v>
      </c>
      <c r="HY20" s="9"/>
      <c r="HZ20" s="9"/>
    </row>
    <row r="21" s="1" customFormat="1" customHeight="1" outlineLevel="3" spans="1:234">
      <c r="A21" s="24">
        <v>13</v>
      </c>
      <c r="B21" s="27"/>
      <c r="C21" s="28" t="s">
        <v>16</v>
      </c>
      <c r="D21" s="29" t="s">
        <v>42</v>
      </c>
      <c r="E21" s="26" t="s">
        <v>18</v>
      </c>
      <c r="F21" s="27">
        <f>(10.28-0.9+5.7-0.9+5.06-0.9+4.42-1.32)*0.25+11.15</f>
        <v>16.51</v>
      </c>
      <c r="HY21" s="9"/>
      <c r="HZ21" s="9"/>
    </row>
    <row r="22" s="1" customFormat="1" customHeight="1" outlineLevel="3" spans="1:234">
      <c r="A22" s="24">
        <v>14</v>
      </c>
      <c r="B22" s="27"/>
      <c r="C22" s="28" t="s">
        <v>16</v>
      </c>
      <c r="D22" s="29" t="s">
        <v>43</v>
      </c>
      <c r="E22" s="26" t="s">
        <v>18</v>
      </c>
      <c r="F22" s="27">
        <f>6.47+2+1.51+1.17</f>
        <v>11.15</v>
      </c>
      <c r="HY22" s="9"/>
      <c r="HZ22" s="9"/>
    </row>
    <row r="23" s="1" customFormat="1" customHeight="1" outlineLevel="3" spans="1:234">
      <c r="A23" s="24">
        <v>15</v>
      </c>
      <c r="B23" s="24" t="s">
        <v>44</v>
      </c>
      <c r="C23" s="28" t="s">
        <v>45</v>
      </c>
      <c r="D23" s="29" t="s">
        <v>46</v>
      </c>
      <c r="E23" s="26" t="s">
        <v>18</v>
      </c>
      <c r="F23" s="27">
        <v>2.62</v>
      </c>
      <c r="HY23" s="9"/>
      <c r="HZ23" s="9"/>
    </row>
    <row r="24" s="1" customFormat="1" customHeight="1" outlineLevel="3" spans="1:6">
      <c r="A24" s="24">
        <v>16</v>
      </c>
      <c r="B24" s="24" t="s">
        <v>29</v>
      </c>
      <c r="C24" s="24" t="s">
        <v>16</v>
      </c>
      <c r="D24" s="24" t="s">
        <v>47</v>
      </c>
      <c r="E24" s="26" t="s">
        <v>18</v>
      </c>
      <c r="F24" s="27">
        <f>2.07+6.54-2.62</f>
        <v>5.99</v>
      </c>
    </row>
    <row r="25" s="1" customFormat="1" customHeight="1" outlineLevel="2" spans="1:6">
      <c r="A25" s="20" t="s">
        <v>48</v>
      </c>
      <c r="B25" s="20"/>
      <c r="C25" s="20"/>
      <c r="D25" s="22" t="s">
        <v>49</v>
      </c>
      <c r="E25" s="23" t="s">
        <v>10</v>
      </c>
      <c r="F25" s="23"/>
    </row>
    <row r="26" s="3" customFormat="1" customHeight="1" outlineLevel="3" spans="1:6">
      <c r="A26" s="24">
        <v>1</v>
      </c>
      <c r="B26" s="24" t="s">
        <v>50</v>
      </c>
      <c r="C26" s="24" t="s">
        <v>51</v>
      </c>
      <c r="D26" s="31" t="s">
        <v>52</v>
      </c>
      <c r="E26" s="26" t="s">
        <v>18</v>
      </c>
      <c r="F26" s="28">
        <f>48.5+10.2</f>
        <v>58.7</v>
      </c>
    </row>
    <row r="27" s="3" customFormat="1" customHeight="1" outlineLevel="3" spans="1:6">
      <c r="A27" s="24">
        <v>2</v>
      </c>
      <c r="B27" s="24" t="s">
        <v>53</v>
      </c>
      <c r="C27" s="24" t="s">
        <v>54</v>
      </c>
      <c r="D27" s="31" t="s">
        <v>55</v>
      </c>
      <c r="E27" s="26" t="s">
        <v>18</v>
      </c>
      <c r="F27" s="28">
        <v>8</v>
      </c>
    </row>
    <row r="28" s="3" customFormat="1" customHeight="1" outlineLevel="3" spans="1:6">
      <c r="A28" s="24">
        <v>3</v>
      </c>
      <c r="B28" s="24"/>
      <c r="C28" s="24" t="s">
        <v>56</v>
      </c>
      <c r="D28" s="29" t="s">
        <v>57</v>
      </c>
      <c r="E28" s="26" t="s">
        <v>18</v>
      </c>
      <c r="F28" s="28">
        <f>11.42*0.45</f>
        <v>5.139</v>
      </c>
    </row>
    <row r="29" s="3" customFormat="1" customHeight="1" outlineLevel="3" spans="1:6">
      <c r="A29" s="24">
        <v>4</v>
      </c>
      <c r="B29" s="24" t="s">
        <v>58</v>
      </c>
      <c r="C29" s="24" t="s">
        <v>54</v>
      </c>
      <c r="D29" s="31" t="s">
        <v>59</v>
      </c>
      <c r="E29" s="26" t="s">
        <v>60</v>
      </c>
      <c r="F29" s="28">
        <v>5.05</v>
      </c>
    </row>
    <row r="30" s="3" customFormat="1" customHeight="1" outlineLevel="3" spans="1:6">
      <c r="A30" s="24">
        <v>5</v>
      </c>
      <c r="B30" s="24" t="s">
        <v>58</v>
      </c>
      <c r="C30" s="24" t="s">
        <v>61</v>
      </c>
      <c r="D30" s="31" t="s">
        <v>62</v>
      </c>
      <c r="E30" s="26" t="s">
        <v>18</v>
      </c>
      <c r="F30" s="28">
        <f>137.79+3.17+16.2-15.08</f>
        <v>142.08</v>
      </c>
    </row>
    <row r="31" s="3" customFormat="1" customHeight="1" outlineLevel="3" spans="1:6">
      <c r="A31" s="24">
        <v>6</v>
      </c>
      <c r="B31" s="24" t="s">
        <v>29</v>
      </c>
      <c r="C31" s="24" t="s">
        <v>63</v>
      </c>
      <c r="D31" s="31" t="s">
        <v>64</v>
      </c>
      <c r="E31" s="26" t="s">
        <v>34</v>
      </c>
      <c r="F31" s="28">
        <f>2.4+0.9+1.8+0.9+1.5+1.5</f>
        <v>9</v>
      </c>
    </row>
    <row r="32" s="3" customFormat="1" customHeight="1" outlineLevel="3" spans="1:6">
      <c r="A32" s="24">
        <v>7</v>
      </c>
      <c r="B32" s="24" t="s">
        <v>29</v>
      </c>
      <c r="C32" s="24" t="s">
        <v>63</v>
      </c>
      <c r="D32" s="31" t="s">
        <v>65</v>
      </c>
      <c r="E32" s="26" t="s">
        <v>66</v>
      </c>
      <c r="F32" s="28">
        <v>1.29</v>
      </c>
    </row>
    <row r="33" s="3" customFormat="1" customHeight="1" outlineLevel="3" spans="1:6">
      <c r="A33" s="24">
        <v>8</v>
      </c>
      <c r="B33" s="24" t="s">
        <v>32</v>
      </c>
      <c r="C33" s="24" t="s">
        <v>54</v>
      </c>
      <c r="D33" s="31" t="s">
        <v>67</v>
      </c>
      <c r="E33" s="26" t="s">
        <v>34</v>
      </c>
      <c r="F33" s="28">
        <v>10.67</v>
      </c>
    </row>
    <row r="34" s="3" customFormat="1" customHeight="1" outlineLevel="3" spans="1:6">
      <c r="A34" s="24">
        <v>9</v>
      </c>
      <c r="B34" s="24" t="s">
        <v>32</v>
      </c>
      <c r="C34" s="24" t="s">
        <v>54</v>
      </c>
      <c r="D34" s="31" t="s">
        <v>68</v>
      </c>
      <c r="E34" s="26" t="s">
        <v>34</v>
      </c>
      <c r="F34" s="28">
        <v>34.64</v>
      </c>
    </row>
    <row r="35" s="3" customFormat="1" customHeight="1" outlineLevel="3" spans="1:6">
      <c r="A35" s="24">
        <v>10</v>
      </c>
      <c r="B35" s="24" t="s">
        <v>32</v>
      </c>
      <c r="C35" s="24" t="s">
        <v>54</v>
      </c>
      <c r="D35" s="31" t="s">
        <v>69</v>
      </c>
      <c r="E35" s="26" t="s">
        <v>34</v>
      </c>
      <c r="F35" s="28">
        <v>6.04</v>
      </c>
    </row>
    <row r="36" s="3" customFormat="1" customHeight="1" outlineLevel="3" spans="1:6">
      <c r="A36" s="24">
        <v>11</v>
      </c>
      <c r="B36" s="24" t="s">
        <v>32</v>
      </c>
      <c r="C36" s="24" t="s">
        <v>54</v>
      </c>
      <c r="D36" s="31" t="s">
        <v>70</v>
      </c>
      <c r="E36" s="26" t="s">
        <v>34</v>
      </c>
      <c r="F36" s="28">
        <v>5.3</v>
      </c>
    </row>
    <row r="37" s="3" customFormat="1" customHeight="1" outlineLevel="3" spans="1:6">
      <c r="A37" s="24">
        <v>12</v>
      </c>
      <c r="B37" s="24" t="s">
        <v>32</v>
      </c>
      <c r="C37" s="24" t="s">
        <v>54</v>
      </c>
      <c r="D37" s="31" t="s">
        <v>71</v>
      </c>
      <c r="E37" s="26" t="s">
        <v>34</v>
      </c>
      <c r="F37" s="28">
        <v>12.52</v>
      </c>
    </row>
    <row r="38" s="3" customFormat="1" customHeight="1" outlineLevel="3" spans="1:6">
      <c r="A38" s="24">
        <v>13</v>
      </c>
      <c r="B38" s="24" t="s">
        <v>32</v>
      </c>
      <c r="C38" s="24" t="s">
        <v>54</v>
      </c>
      <c r="D38" s="31" t="s">
        <v>72</v>
      </c>
      <c r="E38" s="26" t="s">
        <v>34</v>
      </c>
      <c r="F38" s="28">
        <v>6.78</v>
      </c>
    </row>
    <row r="39" s="3" customFormat="1" customHeight="1" outlineLevel="3" spans="1:6">
      <c r="A39" s="24">
        <v>14</v>
      </c>
      <c r="B39" s="24"/>
      <c r="C39" s="24" t="s">
        <v>73</v>
      </c>
      <c r="D39" s="31" t="s">
        <v>74</v>
      </c>
      <c r="E39" s="26" t="s">
        <v>34</v>
      </c>
      <c r="F39" s="28">
        <v>11.42</v>
      </c>
    </row>
    <row r="40" s="3" customFormat="1" customHeight="1" outlineLevel="3" spans="1:234">
      <c r="A40" s="24">
        <v>15</v>
      </c>
      <c r="B40" s="24"/>
      <c r="C40" s="24" t="s">
        <v>75</v>
      </c>
      <c r="D40" s="31" t="s">
        <v>76</v>
      </c>
      <c r="E40" s="26" t="s">
        <v>77</v>
      </c>
      <c r="F40" s="28">
        <f>(0.6*3.5+0.48*3.5+0.75*3.5+0.69*3.5)*0.12</f>
        <v>1.0584</v>
      </c>
      <c r="HY40" s="9"/>
      <c r="HZ40" s="9"/>
    </row>
    <row r="41" s="3" customFormat="1" customHeight="1" outlineLevel="3" spans="1:234">
      <c r="A41" s="24">
        <v>16</v>
      </c>
      <c r="B41" s="24"/>
      <c r="C41" s="24" t="s">
        <v>78</v>
      </c>
      <c r="D41" s="31" t="s">
        <v>79</v>
      </c>
      <c r="E41" s="26" t="s">
        <v>18</v>
      </c>
      <c r="F41" s="28">
        <f>0.97*3.5</f>
        <v>3.395</v>
      </c>
      <c r="HY41" s="9"/>
      <c r="HZ41" s="9"/>
    </row>
    <row r="42" s="3" customFormat="1" customHeight="1" outlineLevel="3" spans="1:234">
      <c r="A42" s="24">
        <v>17</v>
      </c>
      <c r="B42" s="24"/>
      <c r="C42" s="24" t="s">
        <v>16</v>
      </c>
      <c r="D42" s="31" t="s">
        <v>80</v>
      </c>
      <c r="E42" s="26" t="s">
        <v>18</v>
      </c>
      <c r="F42" s="28">
        <f>(4.4-1.32)*1.8+2.21*1.8</f>
        <v>9.522</v>
      </c>
      <c r="HY42" s="9"/>
      <c r="HZ42" s="9"/>
    </row>
    <row r="43" s="3" customFormat="1" customHeight="1" outlineLevel="3" spans="1:6">
      <c r="A43" s="24">
        <v>18</v>
      </c>
      <c r="B43" s="24" t="s">
        <v>81</v>
      </c>
      <c r="C43" s="24" t="s">
        <v>82</v>
      </c>
      <c r="D43" s="31" t="s">
        <v>83</v>
      </c>
      <c r="E43" s="26" t="s">
        <v>84</v>
      </c>
      <c r="F43" s="28">
        <v>1</v>
      </c>
    </row>
    <row r="44" s="3" customFormat="1" customHeight="1" outlineLevel="3" spans="1:6">
      <c r="A44" s="24">
        <v>19</v>
      </c>
      <c r="B44" s="24"/>
      <c r="C44" s="24" t="s">
        <v>85</v>
      </c>
      <c r="D44" s="31" t="s">
        <v>86</v>
      </c>
      <c r="E44" s="26" t="s">
        <v>18</v>
      </c>
      <c r="F44" s="28">
        <v>15.08</v>
      </c>
    </row>
    <row r="45" s="1" customFormat="1" customHeight="1" outlineLevel="2" spans="1:6">
      <c r="A45" s="20" t="s">
        <v>87</v>
      </c>
      <c r="B45" s="20"/>
      <c r="C45" s="20"/>
      <c r="D45" s="22" t="s">
        <v>88</v>
      </c>
      <c r="E45" s="23" t="s">
        <v>10</v>
      </c>
      <c r="F45" s="23"/>
    </row>
    <row r="46" s="1" customFormat="1" customHeight="1" outlineLevel="3" spans="1:6">
      <c r="A46" s="24">
        <v>1</v>
      </c>
      <c r="B46" s="24"/>
      <c r="C46" s="24" t="s">
        <v>89</v>
      </c>
      <c r="D46" s="29" t="s">
        <v>90</v>
      </c>
      <c r="E46" s="26" t="s">
        <v>18</v>
      </c>
      <c r="F46" s="27">
        <v>43.31</v>
      </c>
    </row>
    <row r="47" s="1" customFormat="1" customHeight="1" outlineLevel="3" spans="1:6">
      <c r="A47" s="24">
        <v>2</v>
      </c>
      <c r="B47" s="24"/>
      <c r="C47" s="29" t="s">
        <v>16</v>
      </c>
      <c r="D47" s="29" t="s">
        <v>91</v>
      </c>
      <c r="E47" s="26" t="s">
        <v>18</v>
      </c>
      <c r="F47" s="27">
        <v>10.75</v>
      </c>
    </row>
    <row r="48" s="1" customFormat="1" customHeight="1" outlineLevel="3" spans="1:6">
      <c r="A48" s="24">
        <v>3</v>
      </c>
      <c r="B48" s="24" t="s">
        <v>92</v>
      </c>
      <c r="C48" s="24" t="s">
        <v>93</v>
      </c>
      <c r="D48" s="29" t="s">
        <v>94</v>
      </c>
      <c r="E48" s="26" t="s">
        <v>18</v>
      </c>
      <c r="F48" s="27">
        <v>149.77</v>
      </c>
    </row>
    <row r="49" s="1" customFormat="1" customHeight="1" outlineLevel="3" spans="1:6">
      <c r="A49" s="24">
        <v>4</v>
      </c>
      <c r="B49" s="24" t="s">
        <v>92</v>
      </c>
      <c r="C49" s="24" t="s">
        <v>16</v>
      </c>
      <c r="D49" s="29" t="s">
        <v>95</v>
      </c>
      <c r="E49" s="26" t="s">
        <v>18</v>
      </c>
      <c r="F49" s="27">
        <v>10.75</v>
      </c>
    </row>
    <row r="50" s="1" customFormat="1" customHeight="1" outlineLevel="3" spans="1:6">
      <c r="A50" s="24">
        <v>5</v>
      </c>
      <c r="B50" s="24"/>
      <c r="C50" s="24" t="s">
        <v>75</v>
      </c>
      <c r="D50" s="29" t="s">
        <v>96</v>
      </c>
      <c r="E50" s="26" t="s">
        <v>97</v>
      </c>
      <c r="F50" s="27">
        <v>3</v>
      </c>
    </row>
    <row r="51" s="1" customFormat="1" customHeight="1" outlineLevel="3" spans="1:6">
      <c r="A51" s="24">
        <v>6</v>
      </c>
      <c r="B51" s="24"/>
      <c r="C51" s="24" t="s">
        <v>89</v>
      </c>
      <c r="D51" s="29" t="s">
        <v>98</v>
      </c>
      <c r="E51" s="32" t="s">
        <v>34</v>
      </c>
      <c r="F51" s="27">
        <v>20.5</v>
      </c>
    </row>
    <row r="52" s="1" customFormat="1" customHeight="1" outlineLevel="3" spans="1:6">
      <c r="A52" s="24">
        <v>7</v>
      </c>
      <c r="B52" s="24"/>
      <c r="C52" s="24" t="s">
        <v>89</v>
      </c>
      <c r="D52" s="29" t="s">
        <v>99</v>
      </c>
      <c r="E52" s="32" t="s">
        <v>34</v>
      </c>
      <c r="F52" s="27">
        <v>36.77</v>
      </c>
    </row>
    <row r="53" s="1" customFormat="1" customHeight="1" outlineLevel="3" spans="1:6">
      <c r="A53" s="24">
        <v>8</v>
      </c>
      <c r="B53" s="24" t="s">
        <v>32</v>
      </c>
      <c r="C53" s="24" t="s">
        <v>89</v>
      </c>
      <c r="D53" s="29" t="s">
        <v>100</v>
      </c>
      <c r="E53" s="32" t="s">
        <v>34</v>
      </c>
      <c r="F53" s="27">
        <v>46.08</v>
      </c>
    </row>
    <row r="54" s="1" customFormat="1" customHeight="1" outlineLevel="2" spans="1:6">
      <c r="A54" s="20" t="s">
        <v>101</v>
      </c>
      <c r="B54" s="20"/>
      <c r="C54" s="20"/>
      <c r="D54" s="22" t="s">
        <v>102</v>
      </c>
      <c r="E54" s="23" t="s">
        <v>10</v>
      </c>
      <c r="F54" s="23"/>
    </row>
    <row r="55" s="1" customFormat="1" customHeight="1" outlineLevel="3" spans="1:6">
      <c r="A55" s="24">
        <v>1</v>
      </c>
      <c r="B55" s="29" t="s">
        <v>103</v>
      </c>
      <c r="C55" s="24" t="s">
        <v>21</v>
      </c>
      <c r="D55" s="29" t="s">
        <v>104</v>
      </c>
      <c r="E55" s="32" t="s">
        <v>66</v>
      </c>
      <c r="F55" s="27">
        <f>1.65*2.3</f>
        <v>3.795</v>
      </c>
    </row>
    <row r="56" s="1" customFormat="1" customHeight="1" outlineLevel="3" spans="1:6">
      <c r="A56" s="24">
        <v>2</v>
      </c>
      <c r="B56" s="24"/>
      <c r="C56" s="24" t="s">
        <v>16</v>
      </c>
      <c r="D56" s="24" t="s">
        <v>105</v>
      </c>
      <c r="E56" s="32" t="s">
        <v>34</v>
      </c>
      <c r="F56" s="27">
        <f>1.13+1.42</f>
        <v>2.55</v>
      </c>
    </row>
    <row r="57" s="1" customFormat="1" customHeight="1" outlineLevel="3" spans="1:6">
      <c r="A57" s="24">
        <v>3</v>
      </c>
      <c r="B57" s="24"/>
      <c r="C57" s="24" t="s">
        <v>16</v>
      </c>
      <c r="D57" s="24" t="s">
        <v>106</v>
      </c>
      <c r="E57" s="32" t="s">
        <v>107</v>
      </c>
      <c r="F57" s="27">
        <v>1</v>
      </c>
    </row>
    <row r="58" s="1" customFormat="1" customHeight="1" outlineLevel="3" spans="1:6">
      <c r="A58" s="24">
        <v>4</v>
      </c>
      <c r="B58" s="24" t="s">
        <v>44</v>
      </c>
      <c r="C58" s="24" t="s">
        <v>16</v>
      </c>
      <c r="D58" s="24" t="s">
        <v>108</v>
      </c>
      <c r="E58" s="32" t="s">
        <v>60</v>
      </c>
      <c r="F58" s="27">
        <v>2.55</v>
      </c>
    </row>
    <row r="59" s="1" customFormat="1" customHeight="1" outlineLevel="3" spans="1:6">
      <c r="A59" s="24">
        <v>5</v>
      </c>
      <c r="B59" s="24"/>
      <c r="C59" s="24" t="s">
        <v>16</v>
      </c>
      <c r="D59" s="24" t="s">
        <v>109</v>
      </c>
      <c r="E59" s="32" t="s">
        <v>77</v>
      </c>
      <c r="F59" s="27">
        <f>0.43*0.5*0.27</f>
        <v>0.05805</v>
      </c>
    </row>
    <row r="60" s="1" customFormat="1" customHeight="1" outlineLevel="3" spans="1:6">
      <c r="A60" s="24">
        <v>6</v>
      </c>
      <c r="B60" s="24"/>
      <c r="C60" s="24" t="s">
        <v>110</v>
      </c>
      <c r="D60" s="24" t="s">
        <v>111</v>
      </c>
      <c r="E60" s="32" t="s">
        <v>34</v>
      </c>
      <c r="F60" s="27">
        <f>4.27*1.1</f>
        <v>4.697</v>
      </c>
    </row>
    <row r="61" s="1" customFormat="1" customHeight="1" outlineLevel="3" spans="1:6">
      <c r="A61" s="24">
        <v>7</v>
      </c>
      <c r="B61" s="24" t="s">
        <v>44</v>
      </c>
      <c r="C61" s="24" t="s">
        <v>16</v>
      </c>
      <c r="D61" s="24" t="s">
        <v>112</v>
      </c>
      <c r="E61" s="32" t="s">
        <v>107</v>
      </c>
      <c r="F61" s="27">
        <v>1</v>
      </c>
    </row>
    <row r="62" s="1" customFormat="1" customHeight="1" outlineLevel="1" spans="1:234">
      <c r="A62" s="20" t="s">
        <v>113</v>
      </c>
      <c r="B62" s="20"/>
      <c r="C62" s="20"/>
      <c r="D62" s="22" t="s">
        <v>114</v>
      </c>
      <c r="E62" s="23" t="s">
        <v>10</v>
      </c>
      <c r="F62" s="23"/>
      <c r="HY62" s="9"/>
      <c r="HZ62" s="9"/>
    </row>
    <row r="63" s="1" customFormat="1" customHeight="1" outlineLevel="2" spans="1:6">
      <c r="A63" s="20" t="s">
        <v>13</v>
      </c>
      <c r="B63" s="20"/>
      <c r="C63" s="20"/>
      <c r="D63" s="22" t="s">
        <v>14</v>
      </c>
      <c r="E63" s="23" t="s">
        <v>10</v>
      </c>
      <c r="F63" s="23"/>
    </row>
    <row r="64" s="1" customFormat="1" customHeight="1" outlineLevel="3" spans="1:6">
      <c r="A64" s="24">
        <v>1</v>
      </c>
      <c r="B64" s="24" t="s">
        <v>15</v>
      </c>
      <c r="C64" s="24" t="s">
        <v>16</v>
      </c>
      <c r="D64" s="25" t="s">
        <v>17</v>
      </c>
      <c r="E64" s="26" t="s">
        <v>18</v>
      </c>
      <c r="F64" s="27">
        <f>7.22+2.18</f>
        <v>9.4</v>
      </c>
    </row>
    <row r="65" s="1" customFormat="1" customHeight="1" outlineLevel="3" spans="1:6">
      <c r="A65" s="24">
        <v>2</v>
      </c>
      <c r="B65" s="24" t="s">
        <v>15</v>
      </c>
      <c r="C65" s="24" t="s">
        <v>19</v>
      </c>
      <c r="D65" s="25" t="s">
        <v>20</v>
      </c>
      <c r="E65" s="26" t="s">
        <v>18</v>
      </c>
      <c r="F65" s="27">
        <v>55.59</v>
      </c>
    </row>
    <row r="66" s="1" customFormat="1" customHeight="1" outlineLevel="3" spans="1:6">
      <c r="A66" s="24">
        <v>3</v>
      </c>
      <c r="B66" s="24" t="s">
        <v>15</v>
      </c>
      <c r="C66" s="24" t="s">
        <v>21</v>
      </c>
      <c r="D66" s="25" t="s">
        <v>22</v>
      </c>
      <c r="E66" s="26" t="s">
        <v>18</v>
      </c>
      <c r="F66" s="27">
        <f>5.62</f>
        <v>5.62</v>
      </c>
    </row>
    <row r="67" s="1" customFormat="1" customHeight="1" outlineLevel="3" spans="1:6">
      <c r="A67" s="24">
        <v>4</v>
      </c>
      <c r="B67" s="24"/>
      <c r="C67" s="28" t="s">
        <v>23</v>
      </c>
      <c r="D67" s="29" t="s">
        <v>24</v>
      </c>
      <c r="E67" s="24" t="s">
        <v>18</v>
      </c>
      <c r="F67" s="27">
        <f>F64+F65+F66+F70-10.33</f>
        <v>62.56</v>
      </c>
    </row>
    <row r="68" s="1" customFormat="1" customHeight="1" outlineLevel="3" spans="1:6">
      <c r="A68" s="24">
        <v>5</v>
      </c>
      <c r="B68" s="24"/>
      <c r="C68" s="28" t="s">
        <v>25</v>
      </c>
      <c r="D68" s="29" t="s">
        <v>26</v>
      </c>
      <c r="E68" s="24" t="s">
        <v>18</v>
      </c>
      <c r="F68" s="27">
        <v>55.16</v>
      </c>
    </row>
    <row r="69" s="1" customFormat="1" customHeight="1" outlineLevel="3" spans="1:6">
      <c r="A69" s="24">
        <v>6</v>
      </c>
      <c r="B69" s="24"/>
      <c r="C69" s="24" t="s">
        <v>27</v>
      </c>
      <c r="D69" s="30" t="s">
        <v>28</v>
      </c>
      <c r="E69" s="26" t="s">
        <v>18</v>
      </c>
      <c r="F69" s="27">
        <v>5.21</v>
      </c>
    </row>
    <row r="70" s="1" customFormat="1" customHeight="1" outlineLevel="3" spans="1:6">
      <c r="A70" s="24">
        <v>7</v>
      </c>
      <c r="B70" s="24" t="s">
        <v>29</v>
      </c>
      <c r="C70" s="28" t="s">
        <v>30</v>
      </c>
      <c r="D70" s="25" t="s">
        <v>31</v>
      </c>
      <c r="E70" s="26" t="s">
        <v>18</v>
      </c>
      <c r="F70" s="27">
        <v>2.28</v>
      </c>
    </row>
    <row r="71" s="1" customFormat="1" customHeight="1" outlineLevel="3" spans="1:6">
      <c r="A71" s="24">
        <v>8</v>
      </c>
      <c r="B71" s="24" t="s">
        <v>32</v>
      </c>
      <c r="C71" s="24"/>
      <c r="D71" s="25" t="s">
        <v>33</v>
      </c>
      <c r="E71" s="26" t="s">
        <v>34</v>
      </c>
      <c r="F71" s="27">
        <f>75+3.43-5.66</f>
        <v>72.77</v>
      </c>
    </row>
    <row r="72" s="1" customFormat="1" customHeight="1" outlineLevel="3" spans="1:6">
      <c r="A72" s="24">
        <v>9</v>
      </c>
      <c r="B72" s="24" t="s">
        <v>35</v>
      </c>
      <c r="C72" s="24" t="s">
        <v>36</v>
      </c>
      <c r="D72" s="25" t="s">
        <v>37</v>
      </c>
      <c r="E72" s="26" t="s">
        <v>34</v>
      </c>
      <c r="F72" s="27">
        <v>21.09</v>
      </c>
    </row>
    <row r="73" s="1" customFormat="1" customHeight="1" outlineLevel="3" spans="1:6">
      <c r="A73" s="24">
        <v>10</v>
      </c>
      <c r="B73" s="24" t="s">
        <v>38</v>
      </c>
      <c r="C73" s="24" t="s">
        <v>36</v>
      </c>
      <c r="D73" s="25" t="s">
        <v>39</v>
      </c>
      <c r="E73" s="26" t="s">
        <v>34</v>
      </c>
      <c r="F73" s="27">
        <v>21.09</v>
      </c>
    </row>
    <row r="74" s="1" customFormat="1" customHeight="1" outlineLevel="3" spans="1:6">
      <c r="A74" s="24">
        <v>11</v>
      </c>
      <c r="B74" s="27"/>
      <c r="C74" s="24" t="s">
        <v>36</v>
      </c>
      <c r="D74" s="29" t="s">
        <v>40</v>
      </c>
      <c r="E74" s="26" t="s">
        <v>34</v>
      </c>
      <c r="F74" s="27">
        <v>24</v>
      </c>
    </row>
    <row r="75" s="1" customFormat="1" customHeight="1" outlineLevel="3" spans="1:234">
      <c r="A75" s="24">
        <v>12</v>
      </c>
      <c r="B75" s="27"/>
      <c r="C75" s="28" t="s">
        <v>16</v>
      </c>
      <c r="D75" s="29" t="s">
        <v>41</v>
      </c>
      <c r="E75" s="26" t="s">
        <v>18</v>
      </c>
      <c r="F75" s="27">
        <v>11.15</v>
      </c>
      <c r="HY75" s="9"/>
      <c r="HZ75" s="9"/>
    </row>
    <row r="76" s="1" customFormat="1" customHeight="1" outlineLevel="3" spans="1:234">
      <c r="A76" s="24">
        <v>13</v>
      </c>
      <c r="B76" s="27"/>
      <c r="C76" s="28" t="s">
        <v>16</v>
      </c>
      <c r="D76" s="29" t="s">
        <v>42</v>
      </c>
      <c r="E76" s="26" t="s">
        <v>18</v>
      </c>
      <c r="F76" s="27">
        <v>16.51</v>
      </c>
      <c r="HY76" s="9"/>
      <c r="HZ76" s="9"/>
    </row>
    <row r="77" s="1" customFormat="1" customHeight="1" outlineLevel="3" spans="1:234">
      <c r="A77" s="24">
        <v>14</v>
      </c>
      <c r="B77" s="27"/>
      <c r="C77" s="28" t="s">
        <v>16</v>
      </c>
      <c r="D77" s="29" t="s">
        <v>43</v>
      </c>
      <c r="E77" s="26" t="s">
        <v>18</v>
      </c>
      <c r="F77" s="27">
        <v>11.15</v>
      </c>
      <c r="HY77" s="9"/>
      <c r="HZ77" s="9"/>
    </row>
    <row r="78" s="1" customFormat="1" customHeight="1" outlineLevel="3" spans="1:6">
      <c r="A78" s="24">
        <v>15</v>
      </c>
      <c r="B78" s="24" t="s">
        <v>29</v>
      </c>
      <c r="C78" s="24" t="s">
        <v>16</v>
      </c>
      <c r="D78" s="24" t="s">
        <v>47</v>
      </c>
      <c r="E78" s="26" t="s">
        <v>18</v>
      </c>
      <c r="F78" s="27">
        <v>3.51</v>
      </c>
    </row>
    <row r="79" s="1" customFormat="1" customHeight="1" outlineLevel="2" spans="1:6">
      <c r="A79" s="20" t="s">
        <v>48</v>
      </c>
      <c r="B79" s="20"/>
      <c r="C79" s="20"/>
      <c r="D79" s="22" t="s">
        <v>49</v>
      </c>
      <c r="E79" s="23" t="s">
        <v>10</v>
      </c>
      <c r="F79" s="23"/>
    </row>
    <row r="80" s="3" customFormat="1" customHeight="1" outlineLevel="3" spans="1:6">
      <c r="A80" s="24">
        <v>1</v>
      </c>
      <c r="B80" s="24" t="s">
        <v>50</v>
      </c>
      <c r="C80" s="24" t="s">
        <v>51</v>
      </c>
      <c r="D80" s="31" t="s">
        <v>52</v>
      </c>
      <c r="E80" s="26" t="s">
        <v>18</v>
      </c>
      <c r="F80" s="28">
        <f>63.72+10.6</f>
        <v>74.32</v>
      </c>
    </row>
    <row r="81" s="3" customFormat="1" customHeight="1" outlineLevel="3" spans="1:6">
      <c r="A81" s="24">
        <v>2</v>
      </c>
      <c r="B81" s="24" t="s">
        <v>53</v>
      </c>
      <c r="C81" s="24" t="s">
        <v>54</v>
      </c>
      <c r="D81" s="31" t="s">
        <v>55</v>
      </c>
      <c r="E81" s="26" t="s">
        <v>18</v>
      </c>
      <c r="F81" s="28">
        <v>8</v>
      </c>
    </row>
    <row r="82" s="3" customFormat="1" customHeight="1" outlineLevel="3" spans="1:6">
      <c r="A82" s="24">
        <v>3</v>
      </c>
      <c r="B82" s="24"/>
      <c r="C82" s="24" t="s">
        <v>56</v>
      </c>
      <c r="D82" s="29" t="s">
        <v>57</v>
      </c>
      <c r="E82" s="26" t="s">
        <v>18</v>
      </c>
      <c r="F82" s="28">
        <f>11.44*0.45</f>
        <v>5.148</v>
      </c>
    </row>
    <row r="83" s="3" customFormat="1" customHeight="1" outlineLevel="3" spans="1:6">
      <c r="A83" s="24">
        <v>4</v>
      </c>
      <c r="B83" s="24" t="s">
        <v>58</v>
      </c>
      <c r="C83" s="24" t="s">
        <v>54</v>
      </c>
      <c r="D83" s="31" t="s">
        <v>59</v>
      </c>
      <c r="E83" s="26" t="s">
        <v>60</v>
      </c>
      <c r="F83" s="28">
        <v>5.05</v>
      </c>
    </row>
    <row r="84" s="3" customFormat="1" customHeight="1" outlineLevel="3" spans="1:6">
      <c r="A84" s="24">
        <v>5</v>
      </c>
      <c r="B84" s="24" t="s">
        <v>58</v>
      </c>
      <c r="C84" s="24" t="s">
        <v>61</v>
      </c>
      <c r="D84" s="31" t="s">
        <v>62</v>
      </c>
      <c r="E84" s="26" t="s">
        <v>18</v>
      </c>
      <c r="F84" s="28">
        <f>145.45+3.17+15.2-14.99</f>
        <v>148.83</v>
      </c>
    </row>
    <row r="85" s="3" customFormat="1" customHeight="1" outlineLevel="3" spans="1:6">
      <c r="A85" s="24">
        <v>6</v>
      </c>
      <c r="B85" s="24" t="s">
        <v>29</v>
      </c>
      <c r="C85" s="24" t="s">
        <v>63</v>
      </c>
      <c r="D85" s="31" t="s">
        <v>64</v>
      </c>
      <c r="E85" s="26" t="s">
        <v>34</v>
      </c>
      <c r="F85" s="28">
        <f>2.4+0.9+1.8+0.9+1.5+1.5+0.5</f>
        <v>9.5</v>
      </c>
    </row>
    <row r="86" s="3" customFormat="1" customHeight="1" outlineLevel="3" spans="1:6">
      <c r="A86" s="24">
        <v>7</v>
      </c>
      <c r="B86" s="24" t="s">
        <v>29</v>
      </c>
      <c r="C86" s="24" t="s">
        <v>63</v>
      </c>
      <c r="D86" s="31" t="s">
        <v>65</v>
      </c>
      <c r="E86" s="26" t="s">
        <v>66</v>
      </c>
      <c r="F86" s="28">
        <v>1.35</v>
      </c>
    </row>
    <row r="87" s="3" customFormat="1" customHeight="1" outlineLevel="3" spans="1:6">
      <c r="A87" s="24">
        <v>8</v>
      </c>
      <c r="B87" s="24" t="s">
        <v>32</v>
      </c>
      <c r="C87" s="24" t="s">
        <v>54</v>
      </c>
      <c r="D87" s="31" t="s">
        <v>67</v>
      </c>
      <c r="E87" s="26" t="s">
        <v>34</v>
      </c>
      <c r="F87" s="28">
        <v>10.67</v>
      </c>
    </row>
    <row r="88" s="3" customFormat="1" customHeight="1" outlineLevel="3" spans="1:6">
      <c r="A88" s="24">
        <v>9</v>
      </c>
      <c r="B88" s="24" t="s">
        <v>32</v>
      </c>
      <c r="C88" s="24" t="s">
        <v>54</v>
      </c>
      <c r="D88" s="31" t="s">
        <v>68</v>
      </c>
      <c r="E88" s="26" t="s">
        <v>34</v>
      </c>
      <c r="F88" s="28">
        <v>34.64</v>
      </c>
    </row>
    <row r="89" s="3" customFormat="1" customHeight="1" outlineLevel="3" spans="1:6">
      <c r="A89" s="24">
        <v>10</v>
      </c>
      <c r="B89" s="24" t="s">
        <v>32</v>
      </c>
      <c r="C89" s="24" t="s">
        <v>54</v>
      </c>
      <c r="D89" s="31" t="s">
        <v>69</v>
      </c>
      <c r="E89" s="26" t="s">
        <v>34</v>
      </c>
      <c r="F89" s="28">
        <v>6.04</v>
      </c>
    </row>
    <row r="90" s="3" customFormat="1" customHeight="1" outlineLevel="3" spans="1:6">
      <c r="A90" s="24">
        <v>11</v>
      </c>
      <c r="B90" s="24" t="s">
        <v>32</v>
      </c>
      <c r="C90" s="24" t="s">
        <v>54</v>
      </c>
      <c r="D90" s="31" t="s">
        <v>70</v>
      </c>
      <c r="E90" s="26" t="s">
        <v>34</v>
      </c>
      <c r="F90" s="28">
        <v>5.3</v>
      </c>
    </row>
    <row r="91" s="3" customFormat="1" customHeight="1" outlineLevel="3" spans="1:6">
      <c r="A91" s="24">
        <v>12</v>
      </c>
      <c r="B91" s="24" t="s">
        <v>32</v>
      </c>
      <c r="C91" s="24" t="s">
        <v>54</v>
      </c>
      <c r="D91" s="31" t="s">
        <v>71</v>
      </c>
      <c r="E91" s="26" t="s">
        <v>34</v>
      </c>
      <c r="F91" s="28">
        <v>12.52</v>
      </c>
    </row>
    <row r="92" s="3" customFormat="1" customHeight="1" outlineLevel="3" spans="1:6">
      <c r="A92" s="24">
        <v>13</v>
      </c>
      <c r="B92" s="24" t="s">
        <v>32</v>
      </c>
      <c r="C92" s="24" t="s">
        <v>54</v>
      </c>
      <c r="D92" s="31" t="s">
        <v>72</v>
      </c>
      <c r="E92" s="26" t="s">
        <v>34</v>
      </c>
      <c r="F92" s="28">
        <v>6.78</v>
      </c>
    </row>
    <row r="93" s="3" customFormat="1" customHeight="1" outlineLevel="3" spans="1:6">
      <c r="A93" s="24">
        <v>14</v>
      </c>
      <c r="B93" s="24"/>
      <c r="C93" s="24" t="s">
        <v>73</v>
      </c>
      <c r="D93" s="31" t="s">
        <v>74</v>
      </c>
      <c r="E93" s="26" t="s">
        <v>34</v>
      </c>
      <c r="F93" s="28">
        <v>11.44</v>
      </c>
    </row>
    <row r="94" s="3" customFormat="1" customHeight="1" outlineLevel="3" spans="1:234">
      <c r="A94" s="24">
        <v>15</v>
      </c>
      <c r="B94" s="24"/>
      <c r="C94" s="24" t="s">
        <v>75</v>
      </c>
      <c r="D94" s="31" t="s">
        <v>76</v>
      </c>
      <c r="E94" s="26" t="s">
        <v>77</v>
      </c>
      <c r="F94" s="28">
        <f>(0.4*3.2+0.6*3.2+0.43*3.2+1.02*3.2)*0.12</f>
        <v>0.9408</v>
      </c>
      <c r="HY94" s="9"/>
      <c r="HZ94" s="9"/>
    </row>
    <row r="95" s="3" customFormat="1" customHeight="1" outlineLevel="3" spans="1:234">
      <c r="A95" s="24">
        <v>16</v>
      </c>
      <c r="B95" s="24"/>
      <c r="C95" s="24" t="s">
        <v>78</v>
      </c>
      <c r="D95" s="31" t="s">
        <v>79</v>
      </c>
      <c r="E95" s="26" t="s">
        <v>18</v>
      </c>
      <c r="F95" s="28">
        <f>0.95*3.2+0.78*3.2</f>
        <v>5.536</v>
      </c>
      <c r="HY95" s="9"/>
      <c r="HZ95" s="9"/>
    </row>
    <row r="96" s="3" customFormat="1" customHeight="1" outlineLevel="3" spans="1:234">
      <c r="A96" s="24">
        <v>17</v>
      </c>
      <c r="B96" s="24"/>
      <c r="C96" s="24" t="s">
        <v>16</v>
      </c>
      <c r="D96" s="31" t="s">
        <v>80</v>
      </c>
      <c r="E96" s="26" t="s">
        <v>18</v>
      </c>
      <c r="F96" s="28">
        <f>(4.4-1.32)*1.8+2.21*1.8</f>
        <v>9.522</v>
      </c>
      <c r="HY96" s="9"/>
      <c r="HZ96" s="9"/>
    </row>
    <row r="97" s="3" customFormat="1" customHeight="1" outlineLevel="3" spans="1:6">
      <c r="A97" s="24">
        <v>18</v>
      </c>
      <c r="B97" s="24" t="s">
        <v>81</v>
      </c>
      <c r="C97" s="24" t="s">
        <v>82</v>
      </c>
      <c r="D97" s="31" t="s">
        <v>83</v>
      </c>
      <c r="E97" s="26" t="s">
        <v>84</v>
      </c>
      <c r="F97" s="28">
        <v>1</v>
      </c>
    </row>
    <row r="98" s="3" customFormat="1" customHeight="1" outlineLevel="3" spans="1:6">
      <c r="A98" s="24">
        <v>19</v>
      </c>
      <c r="B98" s="24"/>
      <c r="C98" s="24" t="s">
        <v>85</v>
      </c>
      <c r="D98" s="31" t="s">
        <v>86</v>
      </c>
      <c r="E98" s="26" t="s">
        <v>18</v>
      </c>
      <c r="F98" s="28">
        <v>14.99</v>
      </c>
    </row>
    <row r="99" s="1" customFormat="1" customHeight="1" outlineLevel="2" spans="1:6">
      <c r="A99" s="20" t="s">
        <v>87</v>
      </c>
      <c r="B99" s="20"/>
      <c r="C99" s="20"/>
      <c r="D99" s="22" t="s">
        <v>88</v>
      </c>
      <c r="E99" s="23" t="s">
        <v>10</v>
      </c>
      <c r="F99" s="23"/>
    </row>
    <row r="100" s="1" customFormat="1" customHeight="1" outlineLevel="3" spans="1:6">
      <c r="A100" s="24">
        <v>1</v>
      </c>
      <c r="B100" s="24"/>
      <c r="C100" s="24" t="s">
        <v>89</v>
      </c>
      <c r="D100" s="29" t="s">
        <v>90</v>
      </c>
      <c r="E100" s="26" t="s">
        <v>18</v>
      </c>
      <c r="F100" s="27">
        <v>38.56</v>
      </c>
    </row>
    <row r="101" s="1" customFormat="1" customHeight="1" outlineLevel="3" spans="1:6">
      <c r="A101" s="24">
        <v>2</v>
      </c>
      <c r="B101" s="24"/>
      <c r="C101" s="29" t="s">
        <v>16</v>
      </c>
      <c r="D101" s="29" t="s">
        <v>91</v>
      </c>
      <c r="E101" s="26" t="s">
        <v>18</v>
      </c>
      <c r="F101" s="27">
        <v>14.33</v>
      </c>
    </row>
    <row r="102" s="1" customFormat="1" customHeight="1" outlineLevel="3" spans="1:6">
      <c r="A102" s="24">
        <v>3</v>
      </c>
      <c r="B102" s="24" t="s">
        <v>92</v>
      </c>
      <c r="C102" s="24" t="s">
        <v>93</v>
      </c>
      <c r="D102" s="29" t="s">
        <v>94</v>
      </c>
      <c r="E102" s="26" t="s">
        <v>18</v>
      </c>
      <c r="F102" s="27">
        <v>130.94</v>
      </c>
    </row>
    <row r="103" s="1" customFormat="1" customHeight="1" outlineLevel="3" spans="1:6">
      <c r="A103" s="24">
        <v>4</v>
      </c>
      <c r="B103" s="24" t="s">
        <v>92</v>
      </c>
      <c r="C103" s="24" t="s">
        <v>16</v>
      </c>
      <c r="D103" s="29" t="s">
        <v>95</v>
      </c>
      <c r="E103" s="26" t="s">
        <v>18</v>
      </c>
      <c r="F103" s="27">
        <v>14.33</v>
      </c>
    </row>
    <row r="104" s="1" customFormat="1" customHeight="1" outlineLevel="3" spans="1:6">
      <c r="A104" s="24">
        <v>5</v>
      </c>
      <c r="B104" s="24"/>
      <c r="C104" s="24" t="s">
        <v>75</v>
      </c>
      <c r="D104" s="29" t="s">
        <v>96</v>
      </c>
      <c r="E104" s="26" t="s">
        <v>97</v>
      </c>
      <c r="F104" s="27">
        <v>4</v>
      </c>
    </row>
    <row r="105" s="1" customFormat="1" customHeight="1" outlineLevel="3" spans="1:6">
      <c r="A105" s="24">
        <v>6</v>
      </c>
      <c r="B105" s="24"/>
      <c r="C105" s="24" t="s">
        <v>89</v>
      </c>
      <c r="D105" s="29" t="s">
        <v>98</v>
      </c>
      <c r="E105" s="32" t="s">
        <v>34</v>
      </c>
      <c r="F105" s="27">
        <v>20.49</v>
      </c>
    </row>
    <row r="106" s="1" customFormat="1" customHeight="1" outlineLevel="3" spans="1:6">
      <c r="A106" s="24">
        <v>7</v>
      </c>
      <c r="B106" s="24"/>
      <c r="C106" s="24" t="s">
        <v>89</v>
      </c>
      <c r="D106" s="29" t="s">
        <v>99</v>
      </c>
      <c r="E106" s="32" t="s">
        <v>34</v>
      </c>
      <c r="F106" s="27">
        <v>31.51</v>
      </c>
    </row>
    <row r="107" s="1" customFormat="1" customHeight="1" outlineLevel="3" spans="1:6">
      <c r="A107" s="24">
        <v>8</v>
      </c>
      <c r="B107" s="24" t="s">
        <v>32</v>
      </c>
      <c r="C107" s="24" t="s">
        <v>89</v>
      </c>
      <c r="D107" s="29" t="s">
        <v>100</v>
      </c>
      <c r="E107" s="32" t="s">
        <v>34</v>
      </c>
      <c r="F107" s="27">
        <v>46.32</v>
      </c>
    </row>
    <row r="108" s="1" customFormat="1" customHeight="1" outlineLevel="2" spans="1:6">
      <c r="A108" s="20" t="s">
        <v>101</v>
      </c>
      <c r="B108" s="20"/>
      <c r="C108" s="20"/>
      <c r="D108" s="22" t="s">
        <v>102</v>
      </c>
      <c r="E108" s="23" t="s">
        <v>10</v>
      </c>
      <c r="F108" s="23"/>
    </row>
    <row r="109" s="1" customFormat="1" customHeight="1" outlineLevel="3" spans="1:6">
      <c r="A109" s="24">
        <v>1</v>
      </c>
      <c r="B109" s="29" t="s">
        <v>103</v>
      </c>
      <c r="C109" s="24" t="s">
        <v>21</v>
      </c>
      <c r="D109" s="29" t="s">
        <v>104</v>
      </c>
      <c r="E109" s="32" t="s">
        <v>66</v>
      </c>
      <c r="F109" s="27">
        <f>1.65*2.3</f>
        <v>3.795</v>
      </c>
    </row>
    <row r="110" s="1" customFormat="1" customHeight="1" outlineLevel="3" spans="1:6">
      <c r="A110" s="24">
        <v>2</v>
      </c>
      <c r="B110" s="24"/>
      <c r="C110" s="24" t="s">
        <v>16</v>
      </c>
      <c r="D110" s="24" t="s">
        <v>105</v>
      </c>
      <c r="E110" s="32" t="s">
        <v>34</v>
      </c>
      <c r="F110" s="27">
        <f>1.68+1.2</f>
        <v>2.88</v>
      </c>
    </row>
    <row r="111" s="1" customFormat="1" customHeight="1" outlineLevel="3" spans="1:6">
      <c r="A111" s="24">
        <v>3</v>
      </c>
      <c r="B111" s="24"/>
      <c r="C111" s="24" t="s">
        <v>16</v>
      </c>
      <c r="D111" s="24" t="s">
        <v>106</v>
      </c>
      <c r="E111" s="32" t="s">
        <v>107</v>
      </c>
      <c r="F111" s="27">
        <v>1</v>
      </c>
    </row>
    <row r="112" s="1" customFormat="1" customHeight="1" outlineLevel="3" spans="1:6">
      <c r="A112" s="24">
        <v>4</v>
      </c>
      <c r="B112" s="24" t="s">
        <v>44</v>
      </c>
      <c r="C112" s="24" t="s">
        <v>16</v>
      </c>
      <c r="D112" s="24" t="s">
        <v>108</v>
      </c>
      <c r="E112" s="32" t="s">
        <v>60</v>
      </c>
      <c r="F112" s="27">
        <v>2.55</v>
      </c>
    </row>
    <row r="113" s="1" customFormat="1" customHeight="1" outlineLevel="3" spans="1:6">
      <c r="A113" s="24">
        <v>5</v>
      </c>
      <c r="B113" s="24"/>
      <c r="C113" s="24" t="s">
        <v>16</v>
      </c>
      <c r="D113" s="24" t="s">
        <v>109</v>
      </c>
      <c r="E113" s="32" t="s">
        <v>77</v>
      </c>
      <c r="F113" s="27">
        <f>0.68*0.5*0.27</f>
        <v>0.0918</v>
      </c>
    </row>
    <row r="114" s="1" customFormat="1" customHeight="1" outlineLevel="3" spans="1:6">
      <c r="A114" s="24">
        <v>7</v>
      </c>
      <c r="B114" s="24" t="s">
        <v>44</v>
      </c>
      <c r="C114" s="24" t="s">
        <v>16</v>
      </c>
      <c r="D114" s="24" t="s">
        <v>112</v>
      </c>
      <c r="E114" s="32" t="s">
        <v>107</v>
      </c>
      <c r="F114" s="27">
        <v>1</v>
      </c>
    </row>
    <row r="115" s="1" customFormat="1" customHeight="1" outlineLevel="1" spans="1:234">
      <c r="A115" s="20" t="s">
        <v>115</v>
      </c>
      <c r="B115" s="20"/>
      <c r="C115" s="20"/>
      <c r="D115" s="22" t="s">
        <v>116</v>
      </c>
      <c r="E115" s="23" t="s">
        <v>10</v>
      </c>
      <c r="F115" s="23"/>
      <c r="HY115" s="9"/>
      <c r="HZ115" s="9"/>
    </row>
    <row r="116" s="1" customFormat="1" customHeight="1" outlineLevel="2" spans="1:6">
      <c r="A116" s="20" t="s">
        <v>13</v>
      </c>
      <c r="B116" s="20"/>
      <c r="C116" s="20"/>
      <c r="D116" s="22" t="s">
        <v>14</v>
      </c>
      <c r="E116" s="23" t="s">
        <v>10</v>
      </c>
      <c r="F116" s="23"/>
    </row>
    <row r="117" s="1" customFormat="1" customHeight="1" outlineLevel="3" spans="1:6">
      <c r="A117" s="24">
        <v>1</v>
      </c>
      <c r="B117" s="24" t="s">
        <v>15</v>
      </c>
      <c r="C117" s="24" t="s">
        <v>16</v>
      </c>
      <c r="D117" s="25" t="s">
        <v>17</v>
      </c>
      <c r="E117" s="26" t="s">
        <v>18</v>
      </c>
      <c r="F117" s="27">
        <v>6.91</v>
      </c>
    </row>
    <row r="118" s="1" customFormat="1" customHeight="1" outlineLevel="3" spans="1:6">
      <c r="A118" s="24">
        <v>2</v>
      </c>
      <c r="B118" s="24" t="s">
        <v>15</v>
      </c>
      <c r="C118" s="24" t="s">
        <v>19</v>
      </c>
      <c r="D118" s="25" t="s">
        <v>20</v>
      </c>
      <c r="E118" s="26" t="s">
        <v>18</v>
      </c>
      <c r="F118" s="27">
        <v>58.94</v>
      </c>
    </row>
    <row r="119" s="1" customFormat="1" customHeight="1" outlineLevel="3" spans="1:6">
      <c r="A119" s="24">
        <v>3</v>
      </c>
      <c r="B119" s="24" t="s">
        <v>15</v>
      </c>
      <c r="C119" s="24" t="s">
        <v>21</v>
      </c>
      <c r="D119" s="25" t="s">
        <v>22</v>
      </c>
      <c r="E119" s="26" t="s">
        <v>18</v>
      </c>
      <c r="F119" s="27">
        <v>5.61</v>
      </c>
    </row>
    <row r="120" s="1" customFormat="1" customHeight="1" outlineLevel="3" spans="1:6">
      <c r="A120" s="24">
        <v>4</v>
      </c>
      <c r="B120" s="24"/>
      <c r="C120" s="24" t="s">
        <v>27</v>
      </c>
      <c r="D120" s="30" t="s">
        <v>28</v>
      </c>
      <c r="E120" s="26" t="s">
        <v>18</v>
      </c>
      <c r="F120" s="27">
        <v>5.21</v>
      </c>
    </row>
    <row r="121" s="1" customFormat="1" customHeight="1" outlineLevel="3" spans="1:6">
      <c r="A121" s="24">
        <v>5</v>
      </c>
      <c r="B121" s="24" t="s">
        <v>29</v>
      </c>
      <c r="C121" s="28" t="s">
        <v>30</v>
      </c>
      <c r="D121" s="25" t="s">
        <v>31</v>
      </c>
      <c r="E121" s="26" t="s">
        <v>18</v>
      </c>
      <c r="F121" s="27">
        <v>2.12</v>
      </c>
    </row>
    <row r="122" s="1" customFormat="1" customHeight="1" outlineLevel="3" spans="1:6">
      <c r="A122" s="24">
        <v>6</v>
      </c>
      <c r="B122" s="24" t="s">
        <v>32</v>
      </c>
      <c r="C122" s="24"/>
      <c r="D122" s="25" t="s">
        <v>33</v>
      </c>
      <c r="E122" s="26" t="s">
        <v>34</v>
      </c>
      <c r="F122" s="27">
        <f>75+5.49-5.66</f>
        <v>74.83</v>
      </c>
    </row>
    <row r="123" s="1" customFormat="1" customHeight="1" outlineLevel="3" spans="1:6">
      <c r="A123" s="24">
        <v>7</v>
      </c>
      <c r="B123" s="24"/>
      <c r="C123" s="28" t="s">
        <v>25</v>
      </c>
      <c r="D123" s="29" t="s">
        <v>26</v>
      </c>
      <c r="E123" s="24" t="s">
        <v>18</v>
      </c>
      <c r="F123" s="27">
        <v>54.45</v>
      </c>
    </row>
    <row r="124" s="1" customFormat="1" customHeight="1" outlineLevel="3" spans="1:6">
      <c r="A124" s="24">
        <v>8</v>
      </c>
      <c r="B124" s="24"/>
      <c r="C124" s="28" t="s">
        <v>23</v>
      </c>
      <c r="D124" s="29" t="s">
        <v>24</v>
      </c>
      <c r="E124" s="24" t="s">
        <v>18</v>
      </c>
      <c r="F124" s="27">
        <f>F117+F118+F119+F121-13.48</f>
        <v>60.1</v>
      </c>
    </row>
    <row r="125" s="1" customFormat="1" customHeight="1" outlineLevel="3" spans="1:6">
      <c r="A125" s="24">
        <v>9</v>
      </c>
      <c r="B125" s="24" t="s">
        <v>35</v>
      </c>
      <c r="C125" s="24" t="s">
        <v>36</v>
      </c>
      <c r="D125" s="25" t="s">
        <v>37</v>
      </c>
      <c r="E125" s="26" t="s">
        <v>34</v>
      </c>
      <c r="F125" s="27">
        <v>21.09</v>
      </c>
    </row>
    <row r="126" s="1" customFormat="1" customHeight="1" outlineLevel="3" spans="1:6">
      <c r="A126" s="24">
        <v>10</v>
      </c>
      <c r="B126" s="24" t="s">
        <v>38</v>
      </c>
      <c r="C126" s="24" t="s">
        <v>36</v>
      </c>
      <c r="D126" s="25" t="s">
        <v>39</v>
      </c>
      <c r="E126" s="26" t="s">
        <v>34</v>
      </c>
      <c r="F126" s="27">
        <v>21.09</v>
      </c>
    </row>
    <row r="127" s="1" customFormat="1" customHeight="1" outlineLevel="3" spans="1:6">
      <c r="A127" s="24">
        <v>11</v>
      </c>
      <c r="B127" s="27"/>
      <c r="C127" s="24" t="s">
        <v>36</v>
      </c>
      <c r="D127" s="29" t="s">
        <v>40</v>
      </c>
      <c r="E127" s="26" t="s">
        <v>34</v>
      </c>
      <c r="F127" s="27">
        <v>24</v>
      </c>
    </row>
    <row r="128" s="1" customFormat="1" customHeight="1" outlineLevel="3" spans="1:234">
      <c r="A128" s="24">
        <v>12</v>
      </c>
      <c r="B128" s="27"/>
      <c r="C128" s="28" t="s">
        <v>16</v>
      </c>
      <c r="D128" s="29" t="s">
        <v>41</v>
      </c>
      <c r="E128" s="26" t="s">
        <v>18</v>
      </c>
      <c r="F128" s="27">
        <v>11.15</v>
      </c>
      <c r="HY128" s="9"/>
      <c r="HZ128" s="9"/>
    </row>
    <row r="129" s="1" customFormat="1" customHeight="1" outlineLevel="3" spans="1:234">
      <c r="A129" s="24">
        <v>13</v>
      </c>
      <c r="B129" s="27"/>
      <c r="C129" s="28" t="s">
        <v>16</v>
      </c>
      <c r="D129" s="29" t="s">
        <v>42</v>
      </c>
      <c r="E129" s="26" t="s">
        <v>18</v>
      </c>
      <c r="F129" s="27">
        <v>16.51</v>
      </c>
      <c r="HY129" s="9"/>
      <c r="HZ129" s="9"/>
    </row>
    <row r="130" s="1" customFormat="1" customHeight="1" outlineLevel="3" spans="1:234">
      <c r="A130" s="24">
        <v>14</v>
      </c>
      <c r="B130" s="27"/>
      <c r="C130" s="28" t="s">
        <v>16</v>
      </c>
      <c r="D130" s="29" t="s">
        <v>43</v>
      </c>
      <c r="E130" s="26" t="s">
        <v>18</v>
      </c>
      <c r="F130" s="27">
        <v>11.15</v>
      </c>
      <c r="HY130" s="9"/>
      <c r="HZ130" s="9"/>
    </row>
    <row r="131" s="1" customFormat="1" customHeight="1" outlineLevel="3" spans="1:234">
      <c r="A131" s="24">
        <v>15</v>
      </c>
      <c r="B131" s="24" t="s">
        <v>44</v>
      </c>
      <c r="C131" s="28" t="s">
        <v>45</v>
      </c>
      <c r="D131" s="29" t="s">
        <v>46</v>
      </c>
      <c r="E131" s="26" t="s">
        <v>18</v>
      </c>
      <c r="F131" s="27">
        <v>2.13</v>
      </c>
      <c r="HY131" s="9"/>
      <c r="HZ131" s="9"/>
    </row>
    <row r="132" s="1" customFormat="1" customHeight="1" outlineLevel="3" spans="1:6">
      <c r="A132" s="24">
        <v>16</v>
      </c>
      <c r="B132" s="24" t="s">
        <v>29</v>
      </c>
      <c r="C132" s="24" t="s">
        <v>16</v>
      </c>
      <c r="D132" s="24" t="s">
        <v>47</v>
      </c>
      <c r="E132" s="26" t="s">
        <v>18</v>
      </c>
      <c r="F132" s="27">
        <f>2.81+5.85-2.13</f>
        <v>6.53</v>
      </c>
    </row>
    <row r="133" s="1" customFormat="1" customHeight="1" outlineLevel="2" spans="1:6">
      <c r="A133" s="20" t="s">
        <v>48</v>
      </c>
      <c r="B133" s="20"/>
      <c r="C133" s="20"/>
      <c r="D133" s="22" t="s">
        <v>49</v>
      </c>
      <c r="E133" s="23" t="s">
        <v>10</v>
      </c>
      <c r="F133" s="23"/>
    </row>
    <row r="134" s="3" customFormat="1" customHeight="1" outlineLevel="3" spans="1:6">
      <c r="A134" s="24">
        <v>1</v>
      </c>
      <c r="B134" s="24" t="s">
        <v>50</v>
      </c>
      <c r="C134" s="24" t="s">
        <v>51</v>
      </c>
      <c r="D134" s="31" t="s">
        <v>52</v>
      </c>
      <c r="E134" s="26" t="s">
        <v>18</v>
      </c>
      <c r="F134" s="28">
        <f>45.66+10.25</f>
        <v>55.91</v>
      </c>
    </row>
    <row r="135" s="3" customFormat="1" customHeight="1" outlineLevel="3" spans="1:6">
      <c r="A135" s="24">
        <v>2</v>
      </c>
      <c r="B135" s="24" t="s">
        <v>53</v>
      </c>
      <c r="C135" s="24" t="s">
        <v>54</v>
      </c>
      <c r="D135" s="31" t="s">
        <v>55</v>
      </c>
      <c r="E135" s="26" t="s">
        <v>18</v>
      </c>
      <c r="F135" s="28">
        <v>8</v>
      </c>
    </row>
    <row r="136" s="3" customFormat="1" customHeight="1" outlineLevel="3" spans="1:6">
      <c r="A136" s="24">
        <v>3</v>
      </c>
      <c r="B136" s="24"/>
      <c r="C136" s="24" t="s">
        <v>56</v>
      </c>
      <c r="D136" s="29" t="s">
        <v>57</v>
      </c>
      <c r="E136" s="26" t="s">
        <v>18</v>
      </c>
      <c r="F136" s="28">
        <f>11.45*0.45</f>
        <v>5.1525</v>
      </c>
    </row>
    <row r="137" s="3" customFormat="1" customHeight="1" outlineLevel="3" spans="1:6">
      <c r="A137" s="24">
        <v>4</v>
      </c>
      <c r="B137" s="24" t="s">
        <v>58</v>
      </c>
      <c r="C137" s="24" t="s">
        <v>54</v>
      </c>
      <c r="D137" s="31" t="s">
        <v>59</v>
      </c>
      <c r="E137" s="26" t="s">
        <v>60</v>
      </c>
      <c r="F137" s="28">
        <v>5.05</v>
      </c>
    </row>
    <row r="138" s="3" customFormat="1" customHeight="1" outlineLevel="3" spans="1:6">
      <c r="A138" s="24">
        <v>5</v>
      </c>
      <c r="B138" s="24" t="s">
        <v>58</v>
      </c>
      <c r="C138" s="24" t="s">
        <v>61</v>
      </c>
      <c r="D138" s="31" t="s">
        <v>62</v>
      </c>
      <c r="E138" s="26" t="s">
        <v>18</v>
      </c>
      <c r="F138" s="28">
        <f>186.09+3.17+9.5-14.99</f>
        <v>183.77</v>
      </c>
    </row>
    <row r="139" s="3" customFormat="1" customHeight="1" outlineLevel="3" spans="1:6">
      <c r="A139" s="24">
        <v>6</v>
      </c>
      <c r="B139" s="24" t="s">
        <v>29</v>
      </c>
      <c r="C139" s="24" t="s">
        <v>63</v>
      </c>
      <c r="D139" s="31" t="s">
        <v>64</v>
      </c>
      <c r="E139" s="26" t="s">
        <v>34</v>
      </c>
      <c r="F139" s="28">
        <f>1.5+1.5+0.9+1.8+2.4+1.8</f>
        <v>9.9</v>
      </c>
    </row>
    <row r="140" s="3" customFormat="1" customHeight="1" outlineLevel="3" spans="1:6">
      <c r="A140" s="24">
        <v>7</v>
      </c>
      <c r="B140" s="24" t="s">
        <v>29</v>
      </c>
      <c r="C140" s="24" t="s">
        <v>63</v>
      </c>
      <c r="D140" s="31" t="s">
        <v>65</v>
      </c>
      <c r="E140" s="26" t="s">
        <v>66</v>
      </c>
      <c r="F140" s="28">
        <v>1.35</v>
      </c>
    </row>
    <row r="141" s="3" customFormat="1" customHeight="1" outlineLevel="3" spans="1:6">
      <c r="A141" s="24">
        <v>8</v>
      </c>
      <c r="B141" s="24" t="s">
        <v>32</v>
      </c>
      <c r="C141" s="24" t="s">
        <v>54</v>
      </c>
      <c r="D141" s="31" t="s">
        <v>67</v>
      </c>
      <c r="E141" s="26" t="s">
        <v>34</v>
      </c>
      <c r="F141" s="28">
        <v>10.67</v>
      </c>
    </row>
    <row r="142" s="3" customFormat="1" customHeight="1" outlineLevel="3" spans="1:6">
      <c r="A142" s="24">
        <v>9</v>
      </c>
      <c r="B142" s="24" t="s">
        <v>32</v>
      </c>
      <c r="C142" s="24" t="s">
        <v>54</v>
      </c>
      <c r="D142" s="31" t="s">
        <v>68</v>
      </c>
      <c r="E142" s="26" t="s">
        <v>34</v>
      </c>
      <c r="F142" s="28">
        <v>34.64</v>
      </c>
    </row>
    <row r="143" s="3" customFormat="1" customHeight="1" outlineLevel="3" spans="1:6">
      <c r="A143" s="24">
        <v>10</v>
      </c>
      <c r="B143" s="24" t="s">
        <v>32</v>
      </c>
      <c r="C143" s="24" t="s">
        <v>54</v>
      </c>
      <c r="D143" s="31" t="s">
        <v>69</v>
      </c>
      <c r="E143" s="26" t="s">
        <v>34</v>
      </c>
      <c r="F143" s="28">
        <v>6.04</v>
      </c>
    </row>
    <row r="144" s="3" customFormat="1" customHeight="1" outlineLevel="3" spans="1:6">
      <c r="A144" s="24">
        <v>11</v>
      </c>
      <c r="B144" s="24" t="s">
        <v>32</v>
      </c>
      <c r="C144" s="24" t="s">
        <v>54</v>
      </c>
      <c r="D144" s="31" t="s">
        <v>70</v>
      </c>
      <c r="E144" s="26" t="s">
        <v>34</v>
      </c>
      <c r="F144" s="28">
        <v>5.3</v>
      </c>
    </row>
    <row r="145" s="3" customFormat="1" customHeight="1" outlineLevel="3" spans="1:6">
      <c r="A145" s="24">
        <v>12</v>
      </c>
      <c r="B145" s="24" t="s">
        <v>32</v>
      </c>
      <c r="C145" s="24" t="s">
        <v>54</v>
      </c>
      <c r="D145" s="31" t="s">
        <v>71</v>
      </c>
      <c r="E145" s="26" t="s">
        <v>34</v>
      </c>
      <c r="F145" s="28">
        <v>12.52</v>
      </c>
    </row>
    <row r="146" s="3" customFormat="1" customHeight="1" outlineLevel="3" spans="1:6">
      <c r="A146" s="24">
        <v>13</v>
      </c>
      <c r="B146" s="24" t="s">
        <v>32</v>
      </c>
      <c r="C146" s="24" t="s">
        <v>54</v>
      </c>
      <c r="D146" s="31" t="s">
        <v>72</v>
      </c>
      <c r="E146" s="26" t="s">
        <v>34</v>
      </c>
      <c r="F146" s="28">
        <v>6.78</v>
      </c>
    </row>
    <row r="147" s="3" customFormat="1" customHeight="1" outlineLevel="3" spans="1:6">
      <c r="A147" s="24">
        <v>14</v>
      </c>
      <c r="B147" s="24"/>
      <c r="C147" s="24" t="s">
        <v>73</v>
      </c>
      <c r="D147" s="31" t="s">
        <v>74</v>
      </c>
      <c r="E147" s="26" t="s">
        <v>34</v>
      </c>
      <c r="F147" s="28">
        <v>11.55</v>
      </c>
    </row>
    <row r="148" s="3" customFormat="1" customHeight="1" outlineLevel="3" spans="1:234">
      <c r="A148" s="24">
        <v>15</v>
      </c>
      <c r="B148" s="24"/>
      <c r="C148" s="24" t="s">
        <v>75</v>
      </c>
      <c r="D148" s="31" t="s">
        <v>76</v>
      </c>
      <c r="E148" s="26" t="s">
        <v>77</v>
      </c>
      <c r="F148" s="28">
        <f>(0.48*3.32+0.7*3.32+3.32*0.49+0.79*3.32)*0.15</f>
        <v>1.22508</v>
      </c>
      <c r="HY148" s="9"/>
      <c r="HZ148" s="9"/>
    </row>
    <row r="149" s="3" customFormat="1" customHeight="1" outlineLevel="3" spans="1:234">
      <c r="A149" s="24">
        <v>16</v>
      </c>
      <c r="B149" s="24"/>
      <c r="C149" s="24" t="s">
        <v>78</v>
      </c>
      <c r="D149" s="31" t="s">
        <v>79</v>
      </c>
      <c r="E149" s="26" t="s">
        <v>18</v>
      </c>
      <c r="F149" s="28">
        <f>0.97*3.32</f>
        <v>3.2204</v>
      </c>
      <c r="HY149" s="9"/>
      <c r="HZ149" s="9"/>
    </row>
    <row r="150" s="3" customFormat="1" customHeight="1" outlineLevel="3" spans="1:234">
      <c r="A150" s="24">
        <v>17</v>
      </c>
      <c r="B150" s="24"/>
      <c r="C150" s="24" t="s">
        <v>16</v>
      </c>
      <c r="D150" s="31" t="s">
        <v>80</v>
      </c>
      <c r="E150" s="26" t="s">
        <v>18</v>
      </c>
      <c r="F150" s="28">
        <f>(4.4-1.32)*1.8+2.21*1.8</f>
        <v>9.522</v>
      </c>
      <c r="HY150" s="9"/>
      <c r="HZ150" s="9"/>
    </row>
    <row r="151" s="3" customFormat="1" customHeight="1" outlineLevel="3" spans="1:6">
      <c r="A151" s="24">
        <v>18</v>
      </c>
      <c r="B151" s="24" t="s">
        <v>81</v>
      </c>
      <c r="C151" s="24" t="s">
        <v>82</v>
      </c>
      <c r="D151" s="31" t="s">
        <v>83</v>
      </c>
      <c r="E151" s="26" t="s">
        <v>84</v>
      </c>
      <c r="F151" s="28">
        <v>1</v>
      </c>
    </row>
    <row r="152" s="3" customFormat="1" customHeight="1" outlineLevel="3" spans="1:6">
      <c r="A152" s="24">
        <v>19</v>
      </c>
      <c r="B152" s="24"/>
      <c r="C152" s="24" t="s">
        <v>85</v>
      </c>
      <c r="D152" s="31" t="s">
        <v>86</v>
      </c>
      <c r="E152" s="26" t="s">
        <v>18</v>
      </c>
      <c r="F152" s="28">
        <v>14.99</v>
      </c>
    </row>
    <row r="153" s="1" customFormat="1" customHeight="1" outlineLevel="2" spans="1:6">
      <c r="A153" s="20" t="s">
        <v>87</v>
      </c>
      <c r="B153" s="20"/>
      <c r="C153" s="20"/>
      <c r="D153" s="22" t="s">
        <v>88</v>
      </c>
      <c r="E153" s="23" t="s">
        <v>10</v>
      </c>
      <c r="F153" s="23"/>
    </row>
    <row r="154" s="1" customFormat="1" customHeight="1" outlineLevel="3" spans="1:6">
      <c r="A154" s="24">
        <v>1</v>
      </c>
      <c r="B154" s="24"/>
      <c r="C154" s="24" t="s">
        <v>89</v>
      </c>
      <c r="D154" s="29" t="s">
        <v>90</v>
      </c>
      <c r="E154" s="26" t="s">
        <v>18</v>
      </c>
      <c r="F154" s="27">
        <v>49.94</v>
      </c>
    </row>
    <row r="155" s="1" customFormat="1" customHeight="1" outlineLevel="3" spans="1:6">
      <c r="A155" s="24">
        <v>2</v>
      </c>
      <c r="B155" s="24"/>
      <c r="C155" s="29" t="s">
        <v>16</v>
      </c>
      <c r="D155" s="29" t="s">
        <v>91</v>
      </c>
      <c r="E155" s="26" t="s">
        <v>18</v>
      </c>
      <c r="F155" s="27">
        <v>11.63</v>
      </c>
    </row>
    <row r="156" s="1" customFormat="1" customHeight="1" outlineLevel="3" spans="1:6">
      <c r="A156" s="24">
        <v>3</v>
      </c>
      <c r="B156" s="24" t="s">
        <v>92</v>
      </c>
      <c r="C156" s="24" t="s">
        <v>93</v>
      </c>
      <c r="D156" s="29" t="s">
        <v>94</v>
      </c>
      <c r="E156" s="26" t="s">
        <v>18</v>
      </c>
      <c r="F156" s="27">
        <v>160.43</v>
      </c>
    </row>
    <row r="157" s="1" customFormat="1" customHeight="1" outlineLevel="3" spans="1:6">
      <c r="A157" s="24">
        <v>4</v>
      </c>
      <c r="B157" s="24" t="s">
        <v>92</v>
      </c>
      <c r="C157" s="24" t="s">
        <v>16</v>
      </c>
      <c r="D157" s="29" t="s">
        <v>95</v>
      </c>
      <c r="E157" s="26" t="s">
        <v>18</v>
      </c>
      <c r="F157" s="27">
        <v>11.63</v>
      </c>
    </row>
    <row r="158" s="1" customFormat="1" customHeight="1" outlineLevel="3" spans="1:6">
      <c r="A158" s="24">
        <v>5</v>
      </c>
      <c r="B158" s="24"/>
      <c r="C158" s="24" t="s">
        <v>75</v>
      </c>
      <c r="D158" s="29" t="s">
        <v>96</v>
      </c>
      <c r="E158" s="26" t="s">
        <v>97</v>
      </c>
      <c r="F158" s="27">
        <v>3</v>
      </c>
    </row>
    <row r="159" s="1" customFormat="1" customHeight="1" outlineLevel="3" spans="1:6">
      <c r="A159" s="24">
        <v>6</v>
      </c>
      <c r="B159" s="24"/>
      <c r="C159" s="24" t="s">
        <v>89</v>
      </c>
      <c r="D159" s="29" t="s">
        <v>98</v>
      </c>
      <c r="E159" s="32" t="s">
        <v>34</v>
      </c>
      <c r="F159" s="27">
        <v>21.38</v>
      </c>
    </row>
    <row r="160" s="1" customFormat="1" customHeight="1" outlineLevel="3" spans="1:6">
      <c r="A160" s="24">
        <v>7</v>
      </c>
      <c r="B160" s="24"/>
      <c r="C160" s="24" t="s">
        <v>89</v>
      </c>
      <c r="D160" s="29" t="s">
        <v>99</v>
      </c>
      <c r="E160" s="32" t="s">
        <v>34</v>
      </c>
      <c r="F160" s="27">
        <v>31.14</v>
      </c>
    </row>
    <row r="161" s="1" customFormat="1" customHeight="1" outlineLevel="3" spans="1:6">
      <c r="A161" s="24">
        <v>8</v>
      </c>
      <c r="B161" s="24" t="s">
        <v>32</v>
      </c>
      <c r="C161" s="24" t="s">
        <v>89</v>
      </c>
      <c r="D161" s="29" t="s">
        <v>100</v>
      </c>
      <c r="E161" s="32" t="s">
        <v>34</v>
      </c>
      <c r="F161" s="27">
        <v>47.73</v>
      </c>
    </row>
    <row r="162" s="1" customFormat="1" customHeight="1" outlineLevel="2" spans="1:6">
      <c r="A162" s="20" t="s">
        <v>101</v>
      </c>
      <c r="B162" s="20"/>
      <c r="C162" s="20"/>
      <c r="D162" s="22" t="s">
        <v>102</v>
      </c>
      <c r="E162" s="23" t="s">
        <v>10</v>
      </c>
      <c r="F162" s="23"/>
    </row>
    <row r="163" s="1" customFormat="1" customHeight="1" outlineLevel="3" spans="1:6">
      <c r="A163" s="24">
        <v>1</v>
      </c>
      <c r="B163" s="29" t="s">
        <v>103</v>
      </c>
      <c r="C163" s="24" t="s">
        <v>21</v>
      </c>
      <c r="D163" s="29" t="s">
        <v>104</v>
      </c>
      <c r="E163" s="32" t="s">
        <v>66</v>
      </c>
      <c r="F163" s="27">
        <f>1.65*2.3</f>
        <v>3.795</v>
      </c>
    </row>
    <row r="164" s="1" customFormat="1" customHeight="1" outlineLevel="3" spans="1:6">
      <c r="A164" s="24">
        <v>2</v>
      </c>
      <c r="B164" s="24"/>
      <c r="C164" s="24" t="s">
        <v>16</v>
      </c>
      <c r="D164" s="24" t="s">
        <v>105</v>
      </c>
      <c r="E164" s="32" t="s">
        <v>34</v>
      </c>
      <c r="F164" s="27">
        <f>1.64+1.32</f>
        <v>2.96</v>
      </c>
    </row>
    <row r="165" s="1" customFormat="1" customHeight="1" outlineLevel="3" spans="1:6">
      <c r="A165" s="24">
        <v>3</v>
      </c>
      <c r="B165" s="24"/>
      <c r="C165" s="24" t="s">
        <v>16</v>
      </c>
      <c r="D165" s="24" t="s">
        <v>106</v>
      </c>
      <c r="E165" s="32" t="s">
        <v>107</v>
      </c>
      <c r="F165" s="27">
        <v>1</v>
      </c>
    </row>
    <row r="166" s="1" customFormat="1" customHeight="1" outlineLevel="3" spans="1:6">
      <c r="A166" s="24">
        <v>4</v>
      </c>
      <c r="B166" s="24" t="s">
        <v>44</v>
      </c>
      <c r="C166" s="24" t="s">
        <v>16</v>
      </c>
      <c r="D166" s="24" t="s">
        <v>108</v>
      </c>
      <c r="E166" s="32" t="s">
        <v>60</v>
      </c>
      <c r="F166" s="27">
        <v>2.55</v>
      </c>
    </row>
    <row r="167" s="1" customFormat="1" customHeight="1" outlineLevel="3" spans="1:6">
      <c r="A167" s="24">
        <v>5</v>
      </c>
      <c r="B167" s="24" t="s">
        <v>44</v>
      </c>
      <c r="C167" s="24" t="s">
        <v>16</v>
      </c>
      <c r="D167" s="24" t="s">
        <v>112</v>
      </c>
      <c r="E167" s="32" t="s">
        <v>107</v>
      </c>
      <c r="F167" s="27">
        <v>1</v>
      </c>
    </row>
    <row r="168" s="1" customFormat="1" customHeight="1" outlineLevel="1" spans="1:234">
      <c r="A168" s="20" t="s">
        <v>117</v>
      </c>
      <c r="B168" s="20"/>
      <c r="C168" s="20"/>
      <c r="D168" s="22" t="s">
        <v>118</v>
      </c>
      <c r="E168" s="23" t="s">
        <v>10</v>
      </c>
      <c r="F168" s="23"/>
      <c r="HY168" s="9"/>
      <c r="HZ168" s="9"/>
    </row>
    <row r="169" s="1" customFormat="1" customHeight="1" outlineLevel="2" spans="1:6">
      <c r="A169" s="20" t="s">
        <v>13</v>
      </c>
      <c r="B169" s="20"/>
      <c r="C169" s="20"/>
      <c r="D169" s="22" t="s">
        <v>14</v>
      </c>
      <c r="E169" s="23" t="s">
        <v>10</v>
      </c>
      <c r="F169" s="23"/>
    </row>
    <row r="170" s="1" customFormat="1" customHeight="1" outlineLevel="3" spans="1:6">
      <c r="A170" s="24">
        <v>1</v>
      </c>
      <c r="B170" s="24" t="s">
        <v>15</v>
      </c>
      <c r="C170" s="24" t="s">
        <v>16</v>
      </c>
      <c r="D170" s="25" t="s">
        <v>17</v>
      </c>
      <c r="E170" s="26" t="s">
        <v>18</v>
      </c>
      <c r="F170" s="27">
        <v>4.81</v>
      </c>
    </row>
    <row r="171" s="1" customFormat="1" customHeight="1" outlineLevel="3" spans="1:6">
      <c r="A171" s="24">
        <v>2</v>
      </c>
      <c r="B171" s="24" t="s">
        <v>15</v>
      </c>
      <c r="C171" s="24" t="s">
        <v>19</v>
      </c>
      <c r="D171" s="25" t="s">
        <v>20</v>
      </c>
      <c r="E171" s="26" t="s">
        <v>18</v>
      </c>
      <c r="F171" s="27">
        <v>29.93</v>
      </c>
    </row>
    <row r="172" s="1" customFormat="1" customHeight="1" outlineLevel="3" spans="1:6">
      <c r="A172" s="24">
        <v>3</v>
      </c>
      <c r="B172" s="24"/>
      <c r="C172" s="24" t="s">
        <v>27</v>
      </c>
      <c r="D172" s="30" t="s">
        <v>28</v>
      </c>
      <c r="E172" s="26" t="s">
        <v>18</v>
      </c>
      <c r="F172" s="27">
        <v>1.69</v>
      </c>
    </row>
    <row r="173" s="1" customFormat="1" customHeight="1" outlineLevel="3" spans="1:6">
      <c r="A173" s="24">
        <v>4</v>
      </c>
      <c r="B173" s="24"/>
      <c r="C173" s="28" t="s">
        <v>25</v>
      </c>
      <c r="D173" s="29" t="s">
        <v>26</v>
      </c>
      <c r="E173" s="24" t="s">
        <v>18</v>
      </c>
      <c r="F173" s="27">
        <v>55.04</v>
      </c>
    </row>
    <row r="174" s="1" customFormat="1" customHeight="1" outlineLevel="3" spans="1:6">
      <c r="A174" s="24">
        <v>5</v>
      </c>
      <c r="B174" s="24" t="s">
        <v>29</v>
      </c>
      <c r="C174" s="28" t="s">
        <v>30</v>
      </c>
      <c r="D174" s="25" t="s">
        <v>31</v>
      </c>
      <c r="E174" s="26" t="s">
        <v>18</v>
      </c>
      <c r="F174" s="27">
        <v>0.87</v>
      </c>
    </row>
    <row r="175" s="1" customFormat="1" customHeight="1" outlineLevel="3" spans="1:6">
      <c r="A175" s="24">
        <v>6</v>
      </c>
      <c r="B175" s="24" t="s">
        <v>32</v>
      </c>
      <c r="C175" s="24"/>
      <c r="D175" s="25" t="s">
        <v>33</v>
      </c>
      <c r="E175" s="26" t="s">
        <v>34</v>
      </c>
      <c r="F175" s="27">
        <f>57.65+4.02-8.92</f>
        <v>52.75</v>
      </c>
    </row>
    <row r="176" s="1" customFormat="1" customHeight="1" outlineLevel="3" spans="1:6">
      <c r="A176" s="24">
        <v>7</v>
      </c>
      <c r="B176" s="24"/>
      <c r="C176" s="28" t="s">
        <v>23</v>
      </c>
      <c r="D176" s="29" t="s">
        <v>24</v>
      </c>
      <c r="E176" s="24" t="s">
        <v>18</v>
      </c>
      <c r="F176" s="27">
        <f>F170+F171+F174-4.33</f>
        <v>31.28</v>
      </c>
    </row>
    <row r="177" s="1" customFormat="1" customHeight="1" outlineLevel="3" spans="1:6">
      <c r="A177" s="24">
        <v>8</v>
      </c>
      <c r="B177" s="24" t="s">
        <v>35</v>
      </c>
      <c r="C177" s="24" t="s">
        <v>36</v>
      </c>
      <c r="D177" s="25" t="s">
        <v>37</v>
      </c>
      <c r="E177" s="26" t="s">
        <v>34</v>
      </c>
      <c r="F177" s="27">
        <v>13.34</v>
      </c>
    </row>
    <row r="178" s="1" customFormat="1" customHeight="1" outlineLevel="3" spans="1:6">
      <c r="A178" s="24">
        <v>9</v>
      </c>
      <c r="B178" s="24" t="s">
        <v>38</v>
      </c>
      <c r="C178" s="24" t="s">
        <v>36</v>
      </c>
      <c r="D178" s="25" t="s">
        <v>39</v>
      </c>
      <c r="E178" s="26" t="s">
        <v>34</v>
      </c>
      <c r="F178" s="27">
        <v>13.34</v>
      </c>
    </row>
    <row r="179" s="1" customFormat="1" customHeight="1" outlineLevel="3" spans="1:6">
      <c r="A179" s="24">
        <v>10</v>
      </c>
      <c r="B179" s="27"/>
      <c r="C179" s="24" t="s">
        <v>36</v>
      </c>
      <c r="D179" s="29" t="s">
        <v>40</v>
      </c>
      <c r="E179" s="26" t="s">
        <v>34</v>
      </c>
      <c r="F179" s="27">
        <v>24</v>
      </c>
    </row>
    <row r="180" s="1" customFormat="1" customHeight="1" outlineLevel="3" spans="1:234">
      <c r="A180" s="24">
        <v>11</v>
      </c>
      <c r="B180" s="27"/>
      <c r="C180" s="28" t="s">
        <v>16</v>
      </c>
      <c r="D180" s="29" t="s">
        <v>41</v>
      </c>
      <c r="E180" s="26" t="s">
        <v>18</v>
      </c>
      <c r="F180" s="27">
        <v>9.61</v>
      </c>
      <c r="HY180" s="9"/>
      <c r="HZ180" s="9"/>
    </row>
    <row r="181" s="1" customFormat="1" customHeight="1" outlineLevel="3" spans="1:234">
      <c r="A181" s="24">
        <v>12</v>
      </c>
      <c r="B181" s="27"/>
      <c r="C181" s="28" t="s">
        <v>16</v>
      </c>
      <c r="D181" s="29" t="s">
        <v>42</v>
      </c>
      <c r="E181" s="26" t="s">
        <v>18</v>
      </c>
      <c r="F181" s="27">
        <f>9.61+(12.44-1.05)*0.25</f>
        <v>12.4575</v>
      </c>
      <c r="HY181" s="9"/>
      <c r="HZ181" s="9"/>
    </row>
    <row r="182" s="1" customFormat="1" customHeight="1" outlineLevel="3" spans="1:234">
      <c r="A182" s="24">
        <v>13</v>
      </c>
      <c r="B182" s="27"/>
      <c r="C182" s="28" t="s">
        <v>16</v>
      </c>
      <c r="D182" s="29" t="s">
        <v>43</v>
      </c>
      <c r="E182" s="26" t="s">
        <v>18</v>
      </c>
      <c r="F182" s="27">
        <v>9.61</v>
      </c>
      <c r="HY182" s="9"/>
      <c r="HZ182" s="9"/>
    </row>
    <row r="183" s="1" customFormat="1" customHeight="1" outlineLevel="3" spans="1:234">
      <c r="A183" s="24">
        <v>14</v>
      </c>
      <c r="B183" s="24" t="s">
        <v>44</v>
      </c>
      <c r="C183" s="28" t="s">
        <v>45</v>
      </c>
      <c r="D183" s="29" t="s">
        <v>46</v>
      </c>
      <c r="E183" s="26" t="s">
        <v>18</v>
      </c>
      <c r="F183" s="27">
        <v>4.67</v>
      </c>
      <c r="HY183" s="9"/>
      <c r="HZ183" s="9"/>
    </row>
    <row r="184" s="1" customFormat="1" customHeight="1" outlineLevel="3" spans="1:6">
      <c r="A184" s="24">
        <v>15</v>
      </c>
      <c r="B184" s="24" t="s">
        <v>29</v>
      </c>
      <c r="C184" s="24" t="s">
        <v>16</v>
      </c>
      <c r="D184" s="24" t="s">
        <v>47</v>
      </c>
      <c r="E184" s="26" t="s">
        <v>18</v>
      </c>
      <c r="F184" s="27">
        <f>8.99-4.67</f>
        <v>4.32</v>
      </c>
    </row>
    <row r="185" s="1" customFormat="1" customHeight="1" outlineLevel="2" spans="1:6">
      <c r="A185" s="20" t="s">
        <v>48</v>
      </c>
      <c r="B185" s="20"/>
      <c r="C185" s="20"/>
      <c r="D185" s="22" t="s">
        <v>49</v>
      </c>
      <c r="E185" s="23" t="s">
        <v>10</v>
      </c>
      <c r="F185" s="23"/>
    </row>
    <row r="186" s="3" customFormat="1" customHeight="1" outlineLevel="3" spans="1:6">
      <c r="A186" s="24">
        <v>1</v>
      </c>
      <c r="B186" s="24" t="s">
        <v>50</v>
      </c>
      <c r="C186" s="24" t="s">
        <v>51</v>
      </c>
      <c r="D186" s="31" t="s">
        <v>52</v>
      </c>
      <c r="E186" s="26" t="s">
        <v>18</v>
      </c>
      <c r="F186" s="28">
        <f>18.02+4.6</f>
        <v>22.62</v>
      </c>
    </row>
    <row r="187" s="3" customFormat="1" customHeight="1" outlineLevel="3" spans="1:6">
      <c r="A187" s="24">
        <v>2</v>
      </c>
      <c r="B187" s="24"/>
      <c r="C187" s="24" t="s">
        <v>56</v>
      </c>
      <c r="D187" s="29" t="s">
        <v>57</v>
      </c>
      <c r="E187" s="26" t="s">
        <v>18</v>
      </c>
      <c r="F187" s="28">
        <f>12.44*0.45</f>
        <v>5.598</v>
      </c>
    </row>
    <row r="188" s="3" customFormat="1" customHeight="1" outlineLevel="3" spans="1:6">
      <c r="A188" s="24">
        <v>3</v>
      </c>
      <c r="B188" s="24" t="s">
        <v>58</v>
      </c>
      <c r="C188" s="24" t="s">
        <v>61</v>
      </c>
      <c r="D188" s="31" t="s">
        <v>62</v>
      </c>
      <c r="E188" s="26" t="s">
        <v>18</v>
      </c>
      <c r="F188" s="28">
        <f>139.58+5.6-23.16</f>
        <v>122.02</v>
      </c>
    </row>
    <row r="189" s="3" customFormat="1" customHeight="1" outlineLevel="3" spans="1:6">
      <c r="A189" s="24">
        <v>4</v>
      </c>
      <c r="B189" s="24" t="s">
        <v>29</v>
      </c>
      <c r="C189" s="24" t="s">
        <v>63</v>
      </c>
      <c r="D189" s="31" t="s">
        <v>64</v>
      </c>
      <c r="E189" s="26" t="s">
        <v>34</v>
      </c>
      <c r="F189" s="28">
        <f>0.5+1.5+1.5+0.9+2.4+2.4</f>
        <v>9.2</v>
      </c>
    </row>
    <row r="190" s="3" customFormat="1" customHeight="1" outlineLevel="3" spans="1:6">
      <c r="A190" s="24">
        <v>5</v>
      </c>
      <c r="B190" s="24" t="s">
        <v>32</v>
      </c>
      <c r="C190" s="24" t="s">
        <v>54</v>
      </c>
      <c r="D190" s="31" t="s">
        <v>67</v>
      </c>
      <c r="E190" s="26" t="s">
        <v>34</v>
      </c>
      <c r="F190" s="28">
        <v>10.67</v>
      </c>
    </row>
    <row r="191" s="3" customFormat="1" customHeight="1" outlineLevel="3" spans="1:6">
      <c r="A191" s="24">
        <v>6</v>
      </c>
      <c r="B191" s="24"/>
      <c r="C191" s="24" t="s">
        <v>73</v>
      </c>
      <c r="D191" s="31" t="s">
        <v>74</v>
      </c>
      <c r="E191" s="26" t="s">
        <v>34</v>
      </c>
      <c r="F191" s="28">
        <v>12.44</v>
      </c>
    </row>
    <row r="192" s="3" customFormat="1" customHeight="1" outlineLevel="3" spans="1:234">
      <c r="A192" s="24">
        <v>7</v>
      </c>
      <c r="B192" s="24"/>
      <c r="C192" s="24" t="s">
        <v>75</v>
      </c>
      <c r="D192" s="31" t="s">
        <v>76</v>
      </c>
      <c r="E192" s="26" t="s">
        <v>77</v>
      </c>
      <c r="F192" s="28">
        <f>(0.5*3.32+0.76*3.32)*0.15</f>
        <v>0.62748</v>
      </c>
      <c r="HY192" s="9"/>
      <c r="HZ192" s="9"/>
    </row>
    <row r="193" s="3" customFormat="1" customHeight="1" outlineLevel="3" spans="1:234">
      <c r="A193" s="24">
        <v>8</v>
      </c>
      <c r="B193" s="24"/>
      <c r="C193" s="24" t="s">
        <v>16</v>
      </c>
      <c r="D193" s="31" t="s">
        <v>80</v>
      </c>
      <c r="E193" s="26" t="s">
        <v>18</v>
      </c>
      <c r="F193" s="28">
        <f>2.35*1.8</f>
        <v>4.23</v>
      </c>
      <c r="HY193" s="9"/>
      <c r="HZ193" s="9"/>
    </row>
    <row r="194" s="3" customFormat="1" customHeight="1" outlineLevel="3" spans="1:6">
      <c r="A194" s="24">
        <v>9</v>
      </c>
      <c r="B194" s="24"/>
      <c r="C194" s="24" t="s">
        <v>85</v>
      </c>
      <c r="D194" s="31" t="s">
        <v>86</v>
      </c>
      <c r="E194" s="26" t="s">
        <v>18</v>
      </c>
      <c r="F194" s="28">
        <v>23.16</v>
      </c>
    </row>
    <row r="195" s="1" customFormat="1" customHeight="1" outlineLevel="2" spans="1:6">
      <c r="A195" s="20" t="s">
        <v>87</v>
      </c>
      <c r="B195" s="20"/>
      <c r="C195" s="20"/>
      <c r="D195" s="22" t="s">
        <v>88</v>
      </c>
      <c r="E195" s="23" t="s">
        <v>10</v>
      </c>
      <c r="F195" s="23"/>
    </row>
    <row r="196" s="1" customFormat="1" customHeight="1" outlineLevel="3" spans="1:6">
      <c r="A196" s="24">
        <v>1</v>
      </c>
      <c r="B196" s="24"/>
      <c r="C196" s="24" t="s">
        <v>89</v>
      </c>
      <c r="D196" s="29" t="s">
        <v>90</v>
      </c>
      <c r="E196" s="26" t="s">
        <v>18</v>
      </c>
      <c r="F196" s="27">
        <v>48.73</v>
      </c>
    </row>
    <row r="197" s="1" customFormat="1" customHeight="1" outlineLevel="3" spans="1:6">
      <c r="A197" s="24">
        <v>2</v>
      </c>
      <c r="B197" s="24"/>
      <c r="C197" s="29" t="s">
        <v>16</v>
      </c>
      <c r="D197" s="29" t="s">
        <v>91</v>
      </c>
      <c r="E197" s="26" t="s">
        <v>18</v>
      </c>
      <c r="F197" s="27">
        <v>9.61</v>
      </c>
    </row>
    <row r="198" s="1" customFormat="1" customHeight="1" outlineLevel="3" spans="1:6">
      <c r="A198" s="24">
        <v>3</v>
      </c>
      <c r="B198" s="24" t="s">
        <v>92</v>
      </c>
      <c r="C198" s="24" t="s">
        <v>93</v>
      </c>
      <c r="D198" s="29" t="s">
        <v>94</v>
      </c>
      <c r="E198" s="26" t="s">
        <v>18</v>
      </c>
      <c r="F198" s="27">
        <v>96.88</v>
      </c>
    </row>
    <row r="199" s="1" customFormat="1" customHeight="1" outlineLevel="3" spans="1:6">
      <c r="A199" s="24">
        <v>4</v>
      </c>
      <c r="B199" s="24" t="s">
        <v>92</v>
      </c>
      <c r="C199" s="24" t="s">
        <v>16</v>
      </c>
      <c r="D199" s="29" t="s">
        <v>95</v>
      </c>
      <c r="E199" s="26" t="s">
        <v>18</v>
      </c>
      <c r="F199" s="27">
        <v>9.61</v>
      </c>
    </row>
    <row r="200" s="1" customFormat="1" customHeight="1" outlineLevel="3" spans="1:6">
      <c r="A200" s="24">
        <v>5</v>
      </c>
      <c r="B200" s="24"/>
      <c r="C200" s="24" t="s">
        <v>75</v>
      </c>
      <c r="D200" s="29" t="s">
        <v>96</v>
      </c>
      <c r="E200" s="26" t="s">
        <v>97</v>
      </c>
      <c r="F200" s="27">
        <v>1</v>
      </c>
    </row>
    <row r="201" s="1" customFormat="1" customHeight="1" outlineLevel="3" spans="1:6">
      <c r="A201" s="24">
        <v>6</v>
      </c>
      <c r="B201" s="24"/>
      <c r="C201" s="24" t="s">
        <v>89</v>
      </c>
      <c r="D201" s="29" t="s">
        <v>98</v>
      </c>
      <c r="E201" s="32" t="s">
        <v>34</v>
      </c>
      <c r="F201" s="27">
        <v>15.97</v>
      </c>
    </row>
    <row r="202" s="1" customFormat="1" customHeight="1" outlineLevel="3" spans="1:6">
      <c r="A202" s="24">
        <v>7</v>
      </c>
      <c r="B202" s="24"/>
      <c r="C202" s="24" t="s">
        <v>89</v>
      </c>
      <c r="D202" s="29" t="s">
        <v>99</v>
      </c>
      <c r="E202" s="32" t="s">
        <v>34</v>
      </c>
      <c r="F202" s="27">
        <v>48.48</v>
      </c>
    </row>
    <row r="203" s="1" customFormat="1" customHeight="1" outlineLevel="3" spans="1:6">
      <c r="A203" s="24">
        <v>8</v>
      </c>
      <c r="B203" s="24" t="s">
        <v>32</v>
      </c>
      <c r="C203" s="24" t="s">
        <v>89</v>
      </c>
      <c r="D203" s="29" t="s">
        <v>100</v>
      </c>
      <c r="E203" s="32" t="s">
        <v>34</v>
      </c>
      <c r="F203" s="27">
        <v>39.66</v>
      </c>
    </row>
    <row r="204" s="1" customFormat="1" customHeight="1" outlineLevel="2" spans="1:6">
      <c r="A204" s="20" t="s">
        <v>101</v>
      </c>
      <c r="B204" s="20"/>
      <c r="C204" s="20"/>
      <c r="D204" s="22" t="s">
        <v>102</v>
      </c>
      <c r="E204" s="23" t="s">
        <v>10</v>
      </c>
      <c r="F204" s="23"/>
    </row>
    <row r="205" s="1" customFormat="1" customHeight="1" outlineLevel="3" spans="1:6">
      <c r="A205" s="24">
        <v>1</v>
      </c>
      <c r="B205" s="24"/>
      <c r="C205" s="24" t="s">
        <v>16</v>
      </c>
      <c r="D205" s="24" t="s">
        <v>105</v>
      </c>
      <c r="E205" s="32" t="s">
        <v>34</v>
      </c>
      <c r="F205" s="27">
        <f>2.86+0.91</f>
        <v>3.77</v>
      </c>
    </row>
    <row r="206" s="1" customFormat="1" customHeight="1" outlineLevel="3" spans="1:6">
      <c r="A206" s="24">
        <v>2</v>
      </c>
      <c r="B206" s="24"/>
      <c r="C206" s="24" t="s">
        <v>110</v>
      </c>
      <c r="D206" s="24" t="s">
        <v>111</v>
      </c>
      <c r="E206" s="32" t="s">
        <v>34</v>
      </c>
      <c r="F206" s="27">
        <f>5.77*1.1</f>
        <v>6.347</v>
      </c>
    </row>
    <row r="207" s="1" customFormat="1" customHeight="1" outlineLevel="3" spans="1:6">
      <c r="A207" s="24">
        <v>3</v>
      </c>
      <c r="B207" s="24"/>
      <c r="C207" s="24" t="s">
        <v>16</v>
      </c>
      <c r="D207" s="24" t="s">
        <v>106</v>
      </c>
      <c r="E207" s="32" t="s">
        <v>107</v>
      </c>
      <c r="F207" s="27">
        <v>1</v>
      </c>
    </row>
    <row r="208" s="1" customFormat="1" customHeight="1" outlineLevel="3" spans="1:6">
      <c r="A208" s="24">
        <v>4</v>
      </c>
      <c r="B208" s="24" t="s">
        <v>44</v>
      </c>
      <c r="C208" s="24" t="s">
        <v>16</v>
      </c>
      <c r="D208" s="24" t="s">
        <v>108</v>
      </c>
      <c r="E208" s="32" t="s">
        <v>60</v>
      </c>
      <c r="F208" s="27">
        <v>2.547</v>
      </c>
    </row>
    <row r="209" s="1" customFormat="1" customHeight="1" outlineLevel="3" spans="1:6">
      <c r="A209" s="24">
        <v>5</v>
      </c>
      <c r="B209" s="24"/>
      <c r="C209" s="24" t="s">
        <v>16</v>
      </c>
      <c r="D209" s="24" t="s">
        <v>109</v>
      </c>
      <c r="E209" s="32" t="s">
        <v>77</v>
      </c>
      <c r="F209" s="27">
        <f>0.64*0.5*0.27</f>
        <v>0.0864</v>
      </c>
    </row>
    <row r="210" s="1" customFormat="1" customHeight="1" outlineLevel="3" spans="1:6">
      <c r="A210" s="24">
        <v>6</v>
      </c>
      <c r="B210" s="24" t="s">
        <v>44</v>
      </c>
      <c r="C210" s="24" t="s">
        <v>16</v>
      </c>
      <c r="D210" s="24" t="s">
        <v>112</v>
      </c>
      <c r="E210" s="32" t="s">
        <v>107</v>
      </c>
      <c r="F210" s="27">
        <v>1</v>
      </c>
    </row>
    <row r="211" s="1" customFormat="1" customHeight="1" outlineLevel="1" spans="1:234">
      <c r="A211" s="20" t="s">
        <v>119</v>
      </c>
      <c r="B211" s="20"/>
      <c r="C211" s="20"/>
      <c r="D211" s="22" t="s">
        <v>120</v>
      </c>
      <c r="E211" s="23" t="s">
        <v>10</v>
      </c>
      <c r="F211" s="23"/>
      <c r="HY211" s="9"/>
      <c r="HZ211" s="9"/>
    </row>
    <row r="212" s="1" customFormat="1" customHeight="1" outlineLevel="2" spans="1:6">
      <c r="A212" s="20" t="s">
        <v>13</v>
      </c>
      <c r="B212" s="20"/>
      <c r="C212" s="20"/>
      <c r="D212" s="22" t="s">
        <v>14</v>
      </c>
      <c r="E212" s="23" t="s">
        <v>10</v>
      </c>
      <c r="F212" s="23"/>
    </row>
    <row r="213" s="1" customFormat="1" customHeight="1" outlineLevel="3" spans="1:6">
      <c r="A213" s="24">
        <v>1</v>
      </c>
      <c r="B213" s="24" t="s">
        <v>15</v>
      </c>
      <c r="C213" s="24" t="s">
        <v>16</v>
      </c>
      <c r="D213" s="25" t="s">
        <v>17</v>
      </c>
      <c r="E213" s="26" t="s">
        <v>18</v>
      </c>
      <c r="F213" s="27">
        <v>5.73</v>
      </c>
    </row>
    <row r="214" s="1" customFormat="1" customHeight="1" outlineLevel="3" spans="1:6">
      <c r="A214" s="24">
        <v>2</v>
      </c>
      <c r="B214" s="24" t="s">
        <v>15</v>
      </c>
      <c r="C214" s="24" t="s">
        <v>19</v>
      </c>
      <c r="D214" s="25" t="s">
        <v>20</v>
      </c>
      <c r="E214" s="26" t="s">
        <v>18</v>
      </c>
      <c r="F214" s="27">
        <v>55.89</v>
      </c>
    </row>
    <row r="215" s="1" customFormat="1" customHeight="1" outlineLevel="3" spans="1:6">
      <c r="A215" s="24">
        <v>3</v>
      </c>
      <c r="B215" s="24" t="s">
        <v>15</v>
      </c>
      <c r="C215" s="24" t="s">
        <v>21</v>
      </c>
      <c r="D215" s="25" t="s">
        <v>22</v>
      </c>
      <c r="E215" s="26" t="s">
        <v>18</v>
      </c>
      <c r="F215" s="27">
        <v>4.53</v>
      </c>
    </row>
    <row r="216" s="1" customFormat="1" customHeight="1" outlineLevel="3" spans="1:6">
      <c r="A216" s="24">
        <v>4</v>
      </c>
      <c r="B216" s="24"/>
      <c r="C216" s="24" t="s">
        <v>27</v>
      </c>
      <c r="D216" s="30" t="s">
        <v>28</v>
      </c>
      <c r="E216" s="26" t="s">
        <v>18</v>
      </c>
      <c r="F216" s="27">
        <v>3.04</v>
      </c>
    </row>
    <row r="217" s="1" customFormat="1" customHeight="1" outlineLevel="3" spans="1:6">
      <c r="A217" s="24">
        <v>5</v>
      </c>
      <c r="B217" s="24"/>
      <c r="C217" s="28" t="s">
        <v>25</v>
      </c>
      <c r="D217" s="29" t="s">
        <v>26</v>
      </c>
      <c r="E217" s="24" t="s">
        <v>18</v>
      </c>
      <c r="F217" s="27">
        <v>46.15</v>
      </c>
    </row>
    <row r="218" s="1" customFormat="1" customHeight="1" outlineLevel="3" spans="1:6">
      <c r="A218" s="24">
        <v>6</v>
      </c>
      <c r="B218" s="24" t="s">
        <v>29</v>
      </c>
      <c r="C218" s="28" t="s">
        <v>30</v>
      </c>
      <c r="D218" s="25" t="s">
        <v>31</v>
      </c>
      <c r="E218" s="26" t="s">
        <v>18</v>
      </c>
      <c r="F218" s="27">
        <v>1.89</v>
      </c>
    </row>
    <row r="219" s="1" customFormat="1" customHeight="1" outlineLevel="3" spans="1:6">
      <c r="A219" s="24">
        <v>7</v>
      </c>
      <c r="B219" s="24" t="s">
        <v>32</v>
      </c>
      <c r="C219" s="24"/>
      <c r="D219" s="25" t="s">
        <v>33</v>
      </c>
      <c r="E219" s="26" t="s">
        <v>34</v>
      </c>
      <c r="F219" s="27">
        <f>49.47+8.7+3.94+3.24-8.92</f>
        <v>56.43</v>
      </c>
    </row>
    <row r="220" s="1" customFormat="1" customHeight="1" outlineLevel="3" spans="1:6">
      <c r="A220" s="24">
        <v>8</v>
      </c>
      <c r="B220" s="24"/>
      <c r="C220" s="28" t="s">
        <v>23</v>
      </c>
      <c r="D220" s="29" t="s">
        <v>24</v>
      </c>
      <c r="E220" s="24" t="s">
        <v>18</v>
      </c>
      <c r="F220" s="27">
        <f>F213+F214+F215+F218-10.92</f>
        <v>57.12</v>
      </c>
    </row>
    <row r="221" s="1" customFormat="1" customHeight="1" outlineLevel="3" spans="1:6">
      <c r="A221" s="24">
        <v>9</v>
      </c>
      <c r="B221" s="24" t="s">
        <v>35</v>
      </c>
      <c r="C221" s="24" t="s">
        <v>36</v>
      </c>
      <c r="D221" s="25" t="s">
        <v>37</v>
      </c>
      <c r="E221" s="26" t="s">
        <v>34</v>
      </c>
      <c r="F221" s="27">
        <v>19.94</v>
      </c>
    </row>
    <row r="222" s="1" customFormat="1" customHeight="1" outlineLevel="3" spans="1:6">
      <c r="A222" s="24">
        <v>10</v>
      </c>
      <c r="B222" s="24" t="s">
        <v>38</v>
      </c>
      <c r="C222" s="24" t="s">
        <v>36</v>
      </c>
      <c r="D222" s="25" t="s">
        <v>39</v>
      </c>
      <c r="E222" s="26" t="s">
        <v>34</v>
      </c>
      <c r="F222" s="27">
        <v>19.94</v>
      </c>
    </row>
    <row r="223" s="1" customFormat="1" customHeight="1" outlineLevel="3" spans="1:6">
      <c r="A223" s="24">
        <v>11</v>
      </c>
      <c r="B223" s="27"/>
      <c r="C223" s="24" t="s">
        <v>36</v>
      </c>
      <c r="D223" s="29" t="s">
        <v>40</v>
      </c>
      <c r="E223" s="26" t="s">
        <v>34</v>
      </c>
      <c r="F223" s="27">
        <v>24</v>
      </c>
    </row>
    <row r="224" s="1" customFormat="1" customHeight="1" outlineLevel="3" spans="1:234">
      <c r="A224" s="24">
        <v>12</v>
      </c>
      <c r="B224" s="27"/>
      <c r="C224" s="28" t="s">
        <v>16</v>
      </c>
      <c r="D224" s="29" t="s">
        <v>41</v>
      </c>
      <c r="E224" s="26" t="s">
        <v>18</v>
      </c>
      <c r="F224" s="27">
        <f>4.83+3.91</f>
        <v>8.74</v>
      </c>
      <c r="HY224" s="9"/>
      <c r="HZ224" s="9"/>
    </row>
    <row r="225" s="1" customFormat="1" customHeight="1" outlineLevel="3" spans="1:234">
      <c r="A225" s="24">
        <v>13</v>
      </c>
      <c r="B225" s="27"/>
      <c r="C225" s="28" t="s">
        <v>16</v>
      </c>
      <c r="D225" s="29" t="s">
        <v>42</v>
      </c>
      <c r="E225" s="26" t="s">
        <v>18</v>
      </c>
      <c r="F225" s="27">
        <f>4.83+3.91+(11.24-0.8)*0.25+(8.14-0.8)*0.25</f>
        <v>13.185</v>
      </c>
      <c r="HY225" s="9"/>
      <c r="HZ225" s="9"/>
    </row>
    <row r="226" s="1" customFormat="1" customHeight="1" outlineLevel="3" spans="1:234">
      <c r="A226" s="24">
        <v>14</v>
      </c>
      <c r="B226" s="27"/>
      <c r="C226" s="28" t="s">
        <v>16</v>
      </c>
      <c r="D226" s="29" t="s">
        <v>43</v>
      </c>
      <c r="E226" s="26" t="s">
        <v>18</v>
      </c>
      <c r="F226" s="27">
        <f>4.83+3.91</f>
        <v>8.74</v>
      </c>
      <c r="HY226" s="9"/>
      <c r="HZ226" s="9"/>
    </row>
    <row r="227" s="1" customFormat="1" customHeight="1" outlineLevel="3" spans="1:234">
      <c r="A227" s="24">
        <v>15</v>
      </c>
      <c r="B227" s="24" t="s">
        <v>44</v>
      </c>
      <c r="C227" s="28" t="s">
        <v>45</v>
      </c>
      <c r="D227" s="29" t="s">
        <v>46</v>
      </c>
      <c r="E227" s="26" t="s">
        <v>18</v>
      </c>
      <c r="F227" s="27">
        <v>2.63</v>
      </c>
      <c r="HY227" s="9"/>
      <c r="HZ227" s="9"/>
    </row>
    <row r="228" s="1" customFormat="1" customHeight="1" outlineLevel="3" spans="1:6">
      <c r="A228" s="24">
        <v>16</v>
      </c>
      <c r="B228" s="24" t="s">
        <v>29</v>
      </c>
      <c r="C228" s="24" t="s">
        <v>16</v>
      </c>
      <c r="D228" s="24" t="s">
        <v>47</v>
      </c>
      <c r="E228" s="26" t="s">
        <v>18</v>
      </c>
      <c r="F228" s="27">
        <f>6.74-2.63</f>
        <v>4.11</v>
      </c>
    </row>
    <row r="229" s="1" customFormat="1" customHeight="1" outlineLevel="2" spans="1:6">
      <c r="A229" s="20" t="s">
        <v>48</v>
      </c>
      <c r="B229" s="20"/>
      <c r="C229" s="20"/>
      <c r="D229" s="22" t="s">
        <v>49</v>
      </c>
      <c r="E229" s="23" t="s">
        <v>10</v>
      </c>
      <c r="F229" s="23"/>
    </row>
    <row r="230" s="3" customFormat="1" customHeight="1" outlineLevel="3" spans="1:6">
      <c r="A230" s="24">
        <v>1</v>
      </c>
      <c r="B230" s="24" t="s">
        <v>50</v>
      </c>
      <c r="C230" s="24" t="s">
        <v>51</v>
      </c>
      <c r="D230" s="31" t="s">
        <v>52</v>
      </c>
      <c r="E230" s="26" t="s">
        <v>18</v>
      </c>
      <c r="F230" s="28">
        <f>48.47+10.5</f>
        <v>58.97</v>
      </c>
    </row>
    <row r="231" s="3" customFormat="1" customHeight="1" outlineLevel="3" spans="1:6">
      <c r="A231" s="24">
        <v>2</v>
      </c>
      <c r="B231" s="24" t="s">
        <v>53</v>
      </c>
      <c r="C231" s="24" t="s">
        <v>54</v>
      </c>
      <c r="D231" s="31" t="s">
        <v>55</v>
      </c>
      <c r="E231" s="26" t="s">
        <v>18</v>
      </c>
      <c r="F231" s="28">
        <v>7.47</v>
      </c>
    </row>
    <row r="232" s="3" customFormat="1" customHeight="1" outlineLevel="3" spans="1:6">
      <c r="A232" s="24">
        <v>3</v>
      </c>
      <c r="B232" s="24"/>
      <c r="C232" s="24" t="s">
        <v>56</v>
      </c>
      <c r="D232" s="29" t="s">
        <v>57</v>
      </c>
      <c r="E232" s="26" t="s">
        <v>18</v>
      </c>
      <c r="F232" s="28">
        <f>9.22*0.45</f>
        <v>4.149</v>
      </c>
    </row>
    <row r="233" s="3" customFormat="1" customHeight="1" outlineLevel="3" spans="1:6">
      <c r="A233" s="24">
        <v>4</v>
      </c>
      <c r="B233" s="24" t="s">
        <v>58</v>
      </c>
      <c r="C233" s="24" t="s">
        <v>54</v>
      </c>
      <c r="D233" s="31" t="s">
        <v>59</v>
      </c>
      <c r="E233" s="26" t="s">
        <v>60</v>
      </c>
      <c r="F233" s="28">
        <v>3.83</v>
      </c>
    </row>
    <row r="234" s="3" customFormat="1" customHeight="1" outlineLevel="3" spans="1:6">
      <c r="A234" s="24">
        <v>5</v>
      </c>
      <c r="B234" s="24" t="s">
        <v>58</v>
      </c>
      <c r="C234" s="24" t="s">
        <v>61</v>
      </c>
      <c r="D234" s="31" t="s">
        <v>62</v>
      </c>
      <c r="E234" s="26" t="s">
        <v>18</v>
      </c>
      <c r="F234" s="28">
        <f>117.64+12.49+15.91-24.33</f>
        <v>121.71</v>
      </c>
    </row>
    <row r="235" s="3" customFormat="1" customHeight="1" outlineLevel="3" spans="1:6">
      <c r="A235" s="24">
        <v>6</v>
      </c>
      <c r="B235" s="24" t="s">
        <v>29</v>
      </c>
      <c r="C235" s="24" t="s">
        <v>63</v>
      </c>
      <c r="D235" s="31" t="s">
        <v>64</v>
      </c>
      <c r="E235" s="26" t="s">
        <v>34</v>
      </c>
      <c r="F235" s="28">
        <f>2.1+0.6+1.5+0.9+1.5+1.2</f>
        <v>7.8</v>
      </c>
    </row>
    <row r="236" s="3" customFormat="1" customHeight="1" outlineLevel="3" spans="1:6">
      <c r="A236" s="24">
        <v>7</v>
      </c>
      <c r="B236" s="24" t="s">
        <v>29</v>
      </c>
      <c r="C236" s="24" t="s">
        <v>63</v>
      </c>
      <c r="D236" s="31" t="s">
        <v>65</v>
      </c>
      <c r="E236" s="26" t="s">
        <v>66</v>
      </c>
      <c r="F236" s="28">
        <v>1.3</v>
      </c>
    </row>
    <row r="237" s="3" customFormat="1" customHeight="1" outlineLevel="3" spans="1:6">
      <c r="A237" s="24">
        <v>8</v>
      </c>
      <c r="B237" s="24" t="s">
        <v>32</v>
      </c>
      <c r="C237" s="24" t="s">
        <v>54</v>
      </c>
      <c r="D237" s="31" t="s">
        <v>67</v>
      </c>
      <c r="E237" s="26" t="s">
        <v>34</v>
      </c>
      <c r="F237" s="28">
        <v>9.68</v>
      </c>
    </row>
    <row r="238" s="3" customFormat="1" customHeight="1" outlineLevel="3" spans="1:6">
      <c r="A238" s="24">
        <v>9</v>
      </c>
      <c r="B238" s="24" t="s">
        <v>32</v>
      </c>
      <c r="C238" s="24" t="s">
        <v>54</v>
      </c>
      <c r="D238" s="31" t="s">
        <v>72</v>
      </c>
      <c r="E238" s="26" t="s">
        <v>34</v>
      </c>
      <c r="F238" s="28">
        <v>8.2</v>
      </c>
    </row>
    <row r="239" s="3" customFormat="1" customHeight="1" outlineLevel="3" spans="1:6">
      <c r="A239" s="24">
        <v>10</v>
      </c>
      <c r="B239" s="24" t="s">
        <v>32</v>
      </c>
      <c r="C239" s="24" t="s">
        <v>54</v>
      </c>
      <c r="D239" s="31" t="s">
        <v>71</v>
      </c>
      <c r="E239" s="26" t="s">
        <v>34</v>
      </c>
      <c r="F239" s="28">
        <v>12.2</v>
      </c>
    </row>
    <row r="240" s="3" customFormat="1" customHeight="1" outlineLevel="3" spans="1:6">
      <c r="A240" s="24">
        <v>11</v>
      </c>
      <c r="B240" s="24" t="s">
        <v>32</v>
      </c>
      <c r="C240" s="24" t="s">
        <v>54</v>
      </c>
      <c r="D240" s="31" t="s">
        <v>70</v>
      </c>
      <c r="E240" s="26" t="s">
        <v>34</v>
      </c>
      <c r="F240" s="28">
        <v>5.3</v>
      </c>
    </row>
    <row r="241" s="3" customFormat="1" customHeight="1" outlineLevel="3" spans="1:6">
      <c r="A241" s="24">
        <v>12</v>
      </c>
      <c r="B241" s="24" t="s">
        <v>32</v>
      </c>
      <c r="C241" s="24" t="s">
        <v>54</v>
      </c>
      <c r="D241" s="31" t="s">
        <v>68</v>
      </c>
      <c r="E241" s="26" t="s">
        <v>34</v>
      </c>
      <c r="F241" s="28">
        <v>8.13</v>
      </c>
    </row>
    <row r="242" s="3" customFormat="1" customHeight="1" outlineLevel="3" spans="1:6">
      <c r="A242" s="24">
        <v>13</v>
      </c>
      <c r="B242" s="24" t="s">
        <v>32</v>
      </c>
      <c r="C242" s="24" t="s">
        <v>54</v>
      </c>
      <c r="D242" s="31" t="s">
        <v>69</v>
      </c>
      <c r="E242" s="26" t="s">
        <v>34</v>
      </c>
      <c r="F242" s="28">
        <v>5.66</v>
      </c>
    </row>
    <row r="243" s="3" customFormat="1" customHeight="1" outlineLevel="3" spans="1:6">
      <c r="A243" s="24">
        <v>14</v>
      </c>
      <c r="B243" s="24"/>
      <c r="C243" s="24" t="s">
        <v>73</v>
      </c>
      <c r="D243" s="31" t="s">
        <v>74</v>
      </c>
      <c r="E243" s="26" t="s">
        <v>34</v>
      </c>
      <c r="F243" s="28">
        <v>9.22</v>
      </c>
    </row>
    <row r="244" s="3" customFormat="1" customHeight="1" outlineLevel="3" spans="1:234">
      <c r="A244" s="24">
        <v>15</v>
      </c>
      <c r="B244" s="24"/>
      <c r="C244" s="24" t="s">
        <v>75</v>
      </c>
      <c r="D244" s="31" t="s">
        <v>76</v>
      </c>
      <c r="E244" s="26" t="s">
        <v>77</v>
      </c>
      <c r="F244" s="28">
        <f>(0.56*3.5+0.48*3.5+0.45*3.5+0.79*3.5+1.02*3.5)*0.15</f>
        <v>1.7325</v>
      </c>
      <c r="HY244" s="9"/>
      <c r="HZ244" s="9"/>
    </row>
    <row r="245" s="3" customFormat="1" customHeight="1" outlineLevel="3" spans="1:234">
      <c r="A245" s="24">
        <v>16</v>
      </c>
      <c r="B245" s="24"/>
      <c r="C245" s="24" t="s">
        <v>78</v>
      </c>
      <c r="D245" s="31" t="s">
        <v>79</v>
      </c>
      <c r="E245" s="26" t="s">
        <v>18</v>
      </c>
      <c r="F245" s="28">
        <v>4.9</v>
      </c>
      <c r="HY245" s="9"/>
      <c r="HZ245" s="9"/>
    </row>
    <row r="246" s="3" customFormat="1" customHeight="1" outlineLevel="3" spans="1:234">
      <c r="A246" s="24">
        <v>17</v>
      </c>
      <c r="B246" s="24"/>
      <c r="C246" s="24" t="s">
        <v>16</v>
      </c>
      <c r="D246" s="31" t="s">
        <v>80</v>
      </c>
      <c r="E246" s="26" t="s">
        <v>18</v>
      </c>
      <c r="F246" s="28">
        <f>3.21*1.8+3.1*1.8</f>
        <v>11.358</v>
      </c>
      <c r="HY246" s="9"/>
      <c r="HZ246" s="9"/>
    </row>
    <row r="247" s="3" customFormat="1" customHeight="1" outlineLevel="3" spans="1:6">
      <c r="A247" s="24">
        <v>18</v>
      </c>
      <c r="B247" s="24" t="s">
        <v>81</v>
      </c>
      <c r="C247" s="24" t="s">
        <v>82</v>
      </c>
      <c r="D247" s="31" t="s">
        <v>83</v>
      </c>
      <c r="E247" s="26" t="s">
        <v>84</v>
      </c>
      <c r="F247" s="28">
        <v>2</v>
      </c>
    </row>
    <row r="248" s="3" customFormat="1" customHeight="1" outlineLevel="3" spans="1:6">
      <c r="A248" s="24">
        <v>19</v>
      </c>
      <c r="B248" s="24"/>
      <c r="C248" s="24" t="s">
        <v>85</v>
      </c>
      <c r="D248" s="31" t="s">
        <v>86</v>
      </c>
      <c r="E248" s="26" t="s">
        <v>18</v>
      </c>
      <c r="F248" s="28">
        <v>24.33</v>
      </c>
    </row>
    <row r="249" s="1" customFormat="1" customHeight="1" outlineLevel="2" spans="1:6">
      <c r="A249" s="20" t="s">
        <v>87</v>
      </c>
      <c r="B249" s="20"/>
      <c r="C249" s="20"/>
      <c r="D249" s="22" t="s">
        <v>88</v>
      </c>
      <c r="E249" s="23" t="s">
        <v>10</v>
      </c>
      <c r="F249" s="23"/>
    </row>
    <row r="250" s="1" customFormat="1" customHeight="1" outlineLevel="3" spans="1:6">
      <c r="A250" s="24">
        <v>1</v>
      </c>
      <c r="B250" s="24"/>
      <c r="C250" s="24" t="s">
        <v>89</v>
      </c>
      <c r="D250" s="29" t="s">
        <v>90</v>
      </c>
      <c r="E250" s="26" t="s">
        <v>18</v>
      </c>
      <c r="F250" s="27">
        <v>89.14</v>
      </c>
    </row>
    <row r="251" s="1" customFormat="1" customHeight="1" outlineLevel="3" spans="1:6">
      <c r="A251" s="24">
        <v>2</v>
      </c>
      <c r="B251" s="24"/>
      <c r="C251" s="29" t="s">
        <v>16</v>
      </c>
      <c r="D251" s="29" t="s">
        <v>91</v>
      </c>
      <c r="E251" s="26" t="s">
        <v>18</v>
      </c>
      <c r="F251" s="27">
        <v>8.17</v>
      </c>
    </row>
    <row r="252" s="1" customFormat="1" customHeight="1" outlineLevel="3" spans="1:6">
      <c r="A252" s="24">
        <v>3</v>
      </c>
      <c r="B252" s="24" t="s">
        <v>92</v>
      </c>
      <c r="C252" s="24" t="s">
        <v>93</v>
      </c>
      <c r="D252" s="29" t="s">
        <v>94</v>
      </c>
      <c r="E252" s="26" t="s">
        <v>18</v>
      </c>
      <c r="F252" s="27">
        <v>109.77</v>
      </c>
    </row>
    <row r="253" s="1" customFormat="1" customHeight="1" outlineLevel="3" spans="1:6">
      <c r="A253" s="24">
        <v>4</v>
      </c>
      <c r="B253" s="24" t="s">
        <v>92</v>
      </c>
      <c r="C253" s="24" t="s">
        <v>16</v>
      </c>
      <c r="D253" s="29" t="s">
        <v>95</v>
      </c>
      <c r="E253" s="26" t="s">
        <v>18</v>
      </c>
      <c r="F253" s="27">
        <v>8.17</v>
      </c>
    </row>
    <row r="254" s="1" customFormat="1" customHeight="1" outlineLevel="3" spans="1:6">
      <c r="A254" s="24">
        <v>5</v>
      </c>
      <c r="B254" s="24"/>
      <c r="C254" s="24" t="s">
        <v>75</v>
      </c>
      <c r="D254" s="29" t="s">
        <v>96</v>
      </c>
      <c r="E254" s="26" t="s">
        <v>97</v>
      </c>
      <c r="F254" s="27">
        <v>3</v>
      </c>
    </row>
    <row r="255" s="1" customFormat="1" customHeight="1" outlineLevel="3" spans="1:6">
      <c r="A255" s="24">
        <v>6</v>
      </c>
      <c r="B255" s="24"/>
      <c r="C255" s="24" t="s">
        <v>89</v>
      </c>
      <c r="D255" s="29" t="s">
        <v>98</v>
      </c>
      <c r="E255" s="32" t="s">
        <v>34</v>
      </c>
      <c r="F255" s="27">
        <v>18.42</v>
      </c>
    </row>
    <row r="256" s="1" customFormat="1" customHeight="1" outlineLevel="3" spans="1:6">
      <c r="A256" s="24">
        <v>7</v>
      </c>
      <c r="B256" s="24"/>
      <c r="C256" s="24" t="s">
        <v>89</v>
      </c>
      <c r="D256" s="29" t="s">
        <v>99</v>
      </c>
      <c r="E256" s="32" t="s">
        <v>34</v>
      </c>
      <c r="F256" s="27">
        <v>30.2</v>
      </c>
    </row>
    <row r="257" s="1" customFormat="1" customHeight="1" outlineLevel="3" spans="1:6">
      <c r="A257" s="24">
        <v>8</v>
      </c>
      <c r="B257" s="24" t="s">
        <v>32</v>
      </c>
      <c r="C257" s="24" t="s">
        <v>89</v>
      </c>
      <c r="D257" s="29" t="s">
        <v>100</v>
      </c>
      <c r="E257" s="32" t="s">
        <v>34</v>
      </c>
      <c r="F257" s="27">
        <v>43.5</v>
      </c>
    </row>
    <row r="258" s="1" customFormat="1" customHeight="1" outlineLevel="2" spans="1:6">
      <c r="A258" s="20" t="s">
        <v>101</v>
      </c>
      <c r="B258" s="20"/>
      <c r="C258" s="20"/>
      <c r="D258" s="22" t="s">
        <v>102</v>
      </c>
      <c r="E258" s="23" t="s">
        <v>10</v>
      </c>
      <c r="F258" s="23"/>
    </row>
    <row r="259" s="1" customFormat="1" customHeight="1" outlineLevel="3" spans="1:6">
      <c r="A259" s="24">
        <v>1</v>
      </c>
      <c r="B259" s="24"/>
      <c r="C259" s="24" t="s">
        <v>16</v>
      </c>
      <c r="D259" s="24" t="s">
        <v>105</v>
      </c>
      <c r="E259" s="32" t="s">
        <v>34</v>
      </c>
      <c r="F259" s="27">
        <f>1.32+1.39</f>
        <v>2.71</v>
      </c>
    </row>
    <row r="260" s="1" customFormat="1" customHeight="1" outlineLevel="3" spans="1:6">
      <c r="A260" s="24">
        <v>2</v>
      </c>
      <c r="B260" s="24"/>
      <c r="C260" s="24" t="s">
        <v>110</v>
      </c>
      <c r="D260" s="24" t="s">
        <v>111</v>
      </c>
      <c r="E260" s="32" t="s">
        <v>34</v>
      </c>
      <c r="F260" s="27">
        <f>4.21*1.1</f>
        <v>4.631</v>
      </c>
    </row>
    <row r="261" s="1" customFormat="1" customHeight="1" outlineLevel="1" spans="1:234">
      <c r="A261" s="20" t="s">
        <v>121</v>
      </c>
      <c r="B261" s="20"/>
      <c r="C261" s="20"/>
      <c r="D261" s="22" t="s">
        <v>122</v>
      </c>
      <c r="E261" s="23" t="s">
        <v>10</v>
      </c>
      <c r="F261" s="23"/>
      <c r="HY261" s="9"/>
      <c r="HZ261" s="9"/>
    </row>
    <row r="262" s="1" customFormat="1" customHeight="1" outlineLevel="2" spans="1:6">
      <c r="A262" s="20" t="s">
        <v>13</v>
      </c>
      <c r="B262" s="20"/>
      <c r="C262" s="20"/>
      <c r="D262" s="22" t="s">
        <v>14</v>
      </c>
      <c r="E262" s="23" t="s">
        <v>10</v>
      </c>
      <c r="F262" s="23"/>
    </row>
    <row r="263" s="1" customFormat="1" customHeight="1" outlineLevel="3" spans="1:6">
      <c r="A263" s="24">
        <v>1</v>
      </c>
      <c r="B263" s="24" t="s">
        <v>15</v>
      </c>
      <c r="C263" s="24" t="s">
        <v>16</v>
      </c>
      <c r="D263" s="25" t="s">
        <v>17</v>
      </c>
      <c r="E263" s="26" t="s">
        <v>18</v>
      </c>
      <c r="F263" s="27">
        <v>5.93</v>
      </c>
    </row>
    <row r="264" s="1" customFormat="1" customHeight="1" outlineLevel="3" spans="1:6">
      <c r="A264" s="24">
        <v>2</v>
      </c>
      <c r="B264" s="24" t="s">
        <v>15</v>
      </c>
      <c r="C264" s="24" t="s">
        <v>19</v>
      </c>
      <c r="D264" s="25" t="s">
        <v>20</v>
      </c>
      <c r="E264" s="26" t="s">
        <v>18</v>
      </c>
      <c r="F264" s="27">
        <v>53.53</v>
      </c>
    </row>
    <row r="265" s="1" customFormat="1" customHeight="1" outlineLevel="3" spans="1:6">
      <c r="A265" s="24">
        <v>3</v>
      </c>
      <c r="B265" s="24" t="s">
        <v>15</v>
      </c>
      <c r="C265" s="24" t="s">
        <v>21</v>
      </c>
      <c r="D265" s="25" t="s">
        <v>22</v>
      </c>
      <c r="E265" s="26" t="s">
        <v>18</v>
      </c>
      <c r="F265" s="27">
        <v>4.51</v>
      </c>
    </row>
    <row r="266" s="1" customFormat="1" customHeight="1" outlineLevel="3" spans="1:6">
      <c r="A266" s="24">
        <v>4</v>
      </c>
      <c r="B266" s="24"/>
      <c r="C266" s="24" t="s">
        <v>27</v>
      </c>
      <c r="D266" s="30" t="s">
        <v>28</v>
      </c>
      <c r="E266" s="26" t="s">
        <v>18</v>
      </c>
      <c r="F266" s="27">
        <v>3.05</v>
      </c>
    </row>
    <row r="267" s="1" customFormat="1" customHeight="1" outlineLevel="3" spans="1:6">
      <c r="A267" s="24">
        <v>5</v>
      </c>
      <c r="B267" s="24"/>
      <c r="C267" s="28" t="s">
        <v>25</v>
      </c>
      <c r="D267" s="29" t="s">
        <v>26</v>
      </c>
      <c r="E267" s="24" t="s">
        <v>18</v>
      </c>
      <c r="F267" s="27">
        <v>52.06</v>
      </c>
    </row>
    <row r="268" s="1" customFormat="1" customHeight="1" outlineLevel="3" spans="1:6">
      <c r="A268" s="24">
        <v>6</v>
      </c>
      <c r="B268" s="24" t="s">
        <v>29</v>
      </c>
      <c r="C268" s="28" t="s">
        <v>30</v>
      </c>
      <c r="D268" s="25" t="s">
        <v>31</v>
      </c>
      <c r="E268" s="26" t="s">
        <v>18</v>
      </c>
      <c r="F268" s="27">
        <v>2.1</v>
      </c>
    </row>
    <row r="269" s="1" customFormat="1" customHeight="1" outlineLevel="3" spans="1:6">
      <c r="A269" s="24">
        <v>7</v>
      </c>
      <c r="B269" s="24" t="s">
        <v>32</v>
      </c>
      <c r="C269" s="24"/>
      <c r="D269" s="25" t="s">
        <v>33</v>
      </c>
      <c r="E269" s="26" t="s">
        <v>34</v>
      </c>
      <c r="F269" s="27">
        <f>58.45+12.43+3.24-10.68</f>
        <v>63.44</v>
      </c>
    </row>
    <row r="270" s="1" customFormat="1" customHeight="1" outlineLevel="3" spans="1:6">
      <c r="A270" s="24">
        <v>8</v>
      </c>
      <c r="B270" s="24"/>
      <c r="C270" s="28" t="s">
        <v>23</v>
      </c>
      <c r="D270" s="29" t="s">
        <v>24</v>
      </c>
      <c r="E270" s="24" t="s">
        <v>18</v>
      </c>
      <c r="F270" s="27">
        <f>F264+F263+F265+F268-10.46</f>
        <v>55.61</v>
      </c>
    </row>
    <row r="271" s="1" customFormat="1" customHeight="1" outlineLevel="3" spans="1:6">
      <c r="A271" s="24">
        <v>9</v>
      </c>
      <c r="B271" s="24" t="s">
        <v>35</v>
      </c>
      <c r="C271" s="24" t="s">
        <v>36</v>
      </c>
      <c r="D271" s="25" t="s">
        <v>37</v>
      </c>
      <c r="E271" s="26" t="s">
        <v>34</v>
      </c>
      <c r="F271" s="27">
        <v>19.94</v>
      </c>
    </row>
    <row r="272" s="1" customFormat="1" customHeight="1" outlineLevel="3" spans="1:6">
      <c r="A272" s="24">
        <v>10</v>
      </c>
      <c r="B272" s="24" t="s">
        <v>38</v>
      </c>
      <c r="C272" s="24" t="s">
        <v>36</v>
      </c>
      <c r="D272" s="25" t="s">
        <v>39</v>
      </c>
      <c r="E272" s="26" t="s">
        <v>34</v>
      </c>
      <c r="F272" s="27">
        <v>19.94</v>
      </c>
    </row>
    <row r="273" s="1" customFormat="1" customHeight="1" outlineLevel="3" spans="1:6">
      <c r="A273" s="24">
        <v>11</v>
      </c>
      <c r="B273" s="27"/>
      <c r="C273" s="24" t="s">
        <v>36</v>
      </c>
      <c r="D273" s="29" t="s">
        <v>40</v>
      </c>
      <c r="E273" s="26" t="s">
        <v>34</v>
      </c>
      <c r="F273" s="27">
        <v>24</v>
      </c>
    </row>
    <row r="274" s="1" customFormat="1" customHeight="1" outlineLevel="3" spans="1:234">
      <c r="A274" s="24">
        <v>12</v>
      </c>
      <c r="B274" s="27"/>
      <c r="C274" s="28" t="s">
        <v>16</v>
      </c>
      <c r="D274" s="29" t="s">
        <v>41</v>
      </c>
      <c r="E274" s="26" t="s">
        <v>18</v>
      </c>
      <c r="F274" s="27">
        <f>5.69+4.03</f>
        <v>9.72</v>
      </c>
      <c r="HY274" s="9"/>
      <c r="HZ274" s="9"/>
    </row>
    <row r="275" s="1" customFormat="1" customHeight="1" outlineLevel="3" spans="1:234">
      <c r="A275" s="24">
        <v>13</v>
      </c>
      <c r="B275" s="27"/>
      <c r="C275" s="28" t="s">
        <v>16</v>
      </c>
      <c r="D275" s="29" t="s">
        <v>42</v>
      </c>
      <c r="E275" s="26" t="s">
        <v>18</v>
      </c>
      <c r="F275" s="27">
        <f>5.69+4.03+(10.14-0.95)*0.25+(8.24-0.85)*0.25</f>
        <v>13.865</v>
      </c>
      <c r="HY275" s="9"/>
      <c r="HZ275" s="9"/>
    </row>
    <row r="276" s="1" customFormat="1" customHeight="1" outlineLevel="3" spans="1:234">
      <c r="A276" s="24">
        <v>14</v>
      </c>
      <c r="B276" s="27"/>
      <c r="C276" s="28" t="s">
        <v>16</v>
      </c>
      <c r="D276" s="29" t="s">
        <v>43</v>
      </c>
      <c r="E276" s="26" t="s">
        <v>18</v>
      </c>
      <c r="F276" s="27">
        <f>5.69+4.03</f>
        <v>9.72</v>
      </c>
      <c r="HY276" s="9"/>
      <c r="HZ276" s="9"/>
    </row>
    <row r="277" s="1" customFormat="1" customHeight="1" outlineLevel="3" spans="1:6">
      <c r="A277" s="24">
        <v>15</v>
      </c>
      <c r="B277" s="24" t="s">
        <v>29</v>
      </c>
      <c r="C277" s="24" t="s">
        <v>16</v>
      </c>
      <c r="D277" s="24" t="s">
        <v>47</v>
      </c>
      <c r="E277" s="26" t="s">
        <v>18</v>
      </c>
      <c r="F277" s="27">
        <v>2.44</v>
      </c>
    </row>
    <row r="278" s="1" customFormat="1" customHeight="1" outlineLevel="2" spans="1:6">
      <c r="A278" s="20" t="s">
        <v>48</v>
      </c>
      <c r="B278" s="20"/>
      <c r="C278" s="20"/>
      <c r="D278" s="22" t="s">
        <v>49</v>
      </c>
      <c r="E278" s="23" t="s">
        <v>10</v>
      </c>
      <c r="F278" s="23"/>
    </row>
    <row r="279" s="3" customFormat="1" customHeight="1" outlineLevel="3" spans="1:6">
      <c r="A279" s="24">
        <v>1</v>
      </c>
      <c r="B279" s="24" t="s">
        <v>50</v>
      </c>
      <c r="C279" s="24" t="s">
        <v>51</v>
      </c>
      <c r="D279" s="31" t="s">
        <v>52</v>
      </c>
      <c r="E279" s="26" t="s">
        <v>18</v>
      </c>
      <c r="F279" s="28">
        <f>49.79+10.2</f>
        <v>59.99</v>
      </c>
    </row>
    <row r="280" s="3" customFormat="1" customHeight="1" outlineLevel="3" spans="1:6">
      <c r="A280" s="24">
        <v>2</v>
      </c>
      <c r="B280" s="24" t="s">
        <v>53</v>
      </c>
      <c r="C280" s="24" t="s">
        <v>54</v>
      </c>
      <c r="D280" s="31" t="s">
        <v>55</v>
      </c>
      <c r="E280" s="26" t="s">
        <v>18</v>
      </c>
      <c r="F280" s="28">
        <v>7.44</v>
      </c>
    </row>
    <row r="281" s="3" customFormat="1" customHeight="1" outlineLevel="3" spans="1:6">
      <c r="A281" s="24">
        <v>3</v>
      </c>
      <c r="B281" s="24"/>
      <c r="C281" s="24" t="s">
        <v>56</v>
      </c>
      <c r="D281" s="29" t="s">
        <v>57</v>
      </c>
      <c r="E281" s="26" t="s">
        <v>18</v>
      </c>
      <c r="F281" s="28">
        <f>9.19*0.45</f>
        <v>4.1355</v>
      </c>
    </row>
    <row r="282" s="3" customFormat="1" customHeight="1" outlineLevel="3" spans="1:6">
      <c r="A282" s="24">
        <v>4</v>
      </c>
      <c r="B282" s="24" t="s">
        <v>58</v>
      </c>
      <c r="C282" s="24" t="s">
        <v>54</v>
      </c>
      <c r="D282" s="31" t="s">
        <v>59</v>
      </c>
      <c r="E282" s="26" t="s">
        <v>60</v>
      </c>
      <c r="F282" s="28">
        <v>3.83</v>
      </c>
    </row>
    <row r="283" s="3" customFormat="1" customHeight="1" outlineLevel="3" spans="1:6">
      <c r="A283" s="24">
        <v>5</v>
      </c>
      <c r="B283" s="24" t="s">
        <v>58</v>
      </c>
      <c r="C283" s="24" t="s">
        <v>61</v>
      </c>
      <c r="D283" s="31" t="s">
        <v>62</v>
      </c>
      <c r="E283" s="26" t="s">
        <v>18</v>
      </c>
      <c r="F283" s="28">
        <f>141.2+27.85+15.5-28.3</f>
        <v>156.25</v>
      </c>
    </row>
    <row r="284" s="3" customFormat="1" customHeight="1" outlineLevel="3" spans="1:6">
      <c r="A284" s="24">
        <v>6</v>
      </c>
      <c r="B284" s="24" t="s">
        <v>29</v>
      </c>
      <c r="C284" s="24" t="s">
        <v>63</v>
      </c>
      <c r="D284" s="31" t="s">
        <v>64</v>
      </c>
      <c r="E284" s="26" t="s">
        <v>34</v>
      </c>
      <c r="F284" s="28">
        <f>2.1+0.6+1.5+0.9+1.5+1.2</f>
        <v>7.8</v>
      </c>
    </row>
    <row r="285" s="3" customFormat="1" customHeight="1" outlineLevel="3" spans="1:6">
      <c r="A285" s="24">
        <v>7</v>
      </c>
      <c r="B285" s="24" t="s">
        <v>29</v>
      </c>
      <c r="C285" s="24" t="s">
        <v>63</v>
      </c>
      <c r="D285" s="31" t="s">
        <v>65</v>
      </c>
      <c r="E285" s="26" t="s">
        <v>66</v>
      </c>
      <c r="F285" s="28">
        <f>1.3</f>
        <v>1.3</v>
      </c>
    </row>
    <row r="286" s="3" customFormat="1" customHeight="1" outlineLevel="3" spans="1:6">
      <c r="A286" s="24">
        <v>8</v>
      </c>
      <c r="B286" s="24" t="s">
        <v>32</v>
      </c>
      <c r="C286" s="24" t="s">
        <v>54</v>
      </c>
      <c r="D286" s="31" t="s">
        <v>67</v>
      </c>
      <c r="E286" s="26" t="s">
        <v>34</v>
      </c>
      <c r="F286" s="28">
        <v>10.86</v>
      </c>
    </row>
    <row r="287" s="3" customFormat="1" customHeight="1" outlineLevel="3" spans="1:6">
      <c r="A287" s="24">
        <v>9</v>
      </c>
      <c r="B287" s="24" t="s">
        <v>32</v>
      </c>
      <c r="C287" s="24" t="s">
        <v>54</v>
      </c>
      <c r="D287" s="31" t="s">
        <v>72</v>
      </c>
      <c r="E287" s="26" t="s">
        <v>34</v>
      </c>
      <c r="F287" s="28">
        <v>6.68</v>
      </c>
    </row>
    <row r="288" s="3" customFormat="1" customHeight="1" outlineLevel="3" spans="1:6">
      <c r="A288" s="24">
        <v>10</v>
      </c>
      <c r="B288" s="24" t="s">
        <v>32</v>
      </c>
      <c r="C288" s="24" t="s">
        <v>54</v>
      </c>
      <c r="D288" s="31" t="s">
        <v>71</v>
      </c>
      <c r="E288" s="26" t="s">
        <v>34</v>
      </c>
      <c r="F288" s="28">
        <v>12.22</v>
      </c>
    </row>
    <row r="289" s="3" customFormat="1" customHeight="1" outlineLevel="3" spans="1:6">
      <c r="A289" s="24">
        <v>11</v>
      </c>
      <c r="B289" s="24" t="s">
        <v>32</v>
      </c>
      <c r="C289" s="24" t="s">
        <v>54</v>
      </c>
      <c r="D289" s="31" t="s">
        <v>70</v>
      </c>
      <c r="E289" s="26" t="s">
        <v>34</v>
      </c>
      <c r="F289" s="28">
        <v>5.3</v>
      </c>
    </row>
    <row r="290" s="3" customFormat="1" customHeight="1" outlineLevel="3" spans="1:6">
      <c r="A290" s="24">
        <v>12</v>
      </c>
      <c r="B290" s="24" t="s">
        <v>32</v>
      </c>
      <c r="C290" s="24" t="s">
        <v>54</v>
      </c>
      <c r="D290" s="31" t="s">
        <v>68</v>
      </c>
      <c r="E290" s="26" t="s">
        <v>34</v>
      </c>
      <c r="F290" s="28">
        <v>5.3</v>
      </c>
    </row>
    <row r="291" s="3" customFormat="1" customHeight="1" outlineLevel="3" spans="1:6">
      <c r="A291" s="24">
        <v>13</v>
      </c>
      <c r="B291" s="24" t="s">
        <v>32</v>
      </c>
      <c r="C291" s="24" t="s">
        <v>54</v>
      </c>
      <c r="D291" s="31" t="s">
        <v>69</v>
      </c>
      <c r="E291" s="26" t="s">
        <v>34</v>
      </c>
      <c r="F291" s="28">
        <v>5.64</v>
      </c>
    </row>
    <row r="292" s="3" customFormat="1" customHeight="1" outlineLevel="3" spans="1:6">
      <c r="A292" s="24">
        <v>14</v>
      </c>
      <c r="B292" s="24"/>
      <c r="C292" s="24" t="s">
        <v>73</v>
      </c>
      <c r="D292" s="31" t="s">
        <v>74</v>
      </c>
      <c r="E292" s="26" t="s">
        <v>34</v>
      </c>
      <c r="F292" s="28">
        <v>9.19</v>
      </c>
    </row>
    <row r="293" s="3" customFormat="1" customHeight="1" outlineLevel="3" spans="1:234">
      <c r="A293" s="24">
        <v>15</v>
      </c>
      <c r="B293" s="24"/>
      <c r="C293" s="24" t="s">
        <v>75</v>
      </c>
      <c r="D293" s="31" t="s">
        <v>76</v>
      </c>
      <c r="E293" s="26" t="s">
        <v>77</v>
      </c>
      <c r="F293" s="28">
        <f>(0.56*3.2+0.48*3.2+0.74*3.2+0.69*3.2)*0.15</f>
        <v>1.1856</v>
      </c>
      <c r="HY293" s="9"/>
      <c r="HZ293" s="9"/>
    </row>
    <row r="294" s="3" customFormat="1" customHeight="1" outlineLevel="3" spans="1:234">
      <c r="A294" s="24">
        <v>16</v>
      </c>
      <c r="B294" s="24"/>
      <c r="C294" s="24" t="s">
        <v>78</v>
      </c>
      <c r="D294" s="31" t="s">
        <v>79</v>
      </c>
      <c r="E294" s="26" t="s">
        <v>18</v>
      </c>
      <c r="F294" s="28">
        <f>0.9*3.2+0.96*3.2</f>
        <v>5.952</v>
      </c>
      <c r="HY294" s="9"/>
      <c r="HZ294" s="9"/>
    </row>
    <row r="295" s="3" customFormat="1" customHeight="1" outlineLevel="3" spans="1:234">
      <c r="A295" s="24">
        <v>17</v>
      </c>
      <c r="B295" s="24"/>
      <c r="C295" s="24" t="s">
        <v>16</v>
      </c>
      <c r="D295" s="31" t="s">
        <v>80</v>
      </c>
      <c r="E295" s="26" t="s">
        <v>18</v>
      </c>
      <c r="F295" s="28">
        <f>3.24*1.8+3.1*2.8</f>
        <v>14.512</v>
      </c>
      <c r="HY295" s="9"/>
      <c r="HZ295" s="9"/>
    </row>
    <row r="296" s="3" customFormat="1" customHeight="1" outlineLevel="3" spans="1:6">
      <c r="A296" s="24">
        <v>18</v>
      </c>
      <c r="B296" s="24" t="s">
        <v>81</v>
      </c>
      <c r="C296" s="24" t="s">
        <v>82</v>
      </c>
      <c r="D296" s="31" t="s">
        <v>83</v>
      </c>
      <c r="E296" s="26" t="s">
        <v>84</v>
      </c>
      <c r="F296" s="28">
        <v>2</v>
      </c>
    </row>
    <row r="297" s="3" customFormat="1" customHeight="1" outlineLevel="3" spans="1:6">
      <c r="A297" s="24">
        <v>19</v>
      </c>
      <c r="B297" s="24"/>
      <c r="C297" s="24" t="s">
        <v>85</v>
      </c>
      <c r="D297" s="31" t="s">
        <v>86</v>
      </c>
      <c r="E297" s="26" t="s">
        <v>18</v>
      </c>
      <c r="F297" s="28">
        <v>28.3</v>
      </c>
    </row>
    <row r="298" s="1" customFormat="1" customHeight="1" outlineLevel="2" spans="1:6">
      <c r="A298" s="20" t="s">
        <v>87</v>
      </c>
      <c r="B298" s="20"/>
      <c r="C298" s="20"/>
      <c r="D298" s="22" t="s">
        <v>88</v>
      </c>
      <c r="E298" s="23" t="s">
        <v>10</v>
      </c>
      <c r="F298" s="23"/>
    </row>
    <row r="299" s="1" customFormat="1" customHeight="1" outlineLevel="3" spans="1:6">
      <c r="A299" s="24">
        <v>1</v>
      </c>
      <c r="B299" s="24"/>
      <c r="C299" s="24" t="s">
        <v>89</v>
      </c>
      <c r="D299" s="29" t="s">
        <v>90</v>
      </c>
      <c r="E299" s="26" t="s">
        <v>18</v>
      </c>
      <c r="F299" s="27">
        <v>37.01</v>
      </c>
    </row>
    <row r="300" s="1" customFormat="1" customHeight="1" outlineLevel="3" spans="1:6">
      <c r="A300" s="24">
        <v>2</v>
      </c>
      <c r="B300" s="24"/>
      <c r="C300" s="29" t="s">
        <v>16</v>
      </c>
      <c r="D300" s="29" t="s">
        <v>91</v>
      </c>
      <c r="E300" s="26" t="s">
        <v>18</v>
      </c>
      <c r="F300" s="27">
        <v>8.49</v>
      </c>
    </row>
    <row r="301" s="1" customFormat="1" customHeight="1" outlineLevel="3" spans="1:6">
      <c r="A301" s="24">
        <v>3</v>
      </c>
      <c r="B301" s="24" t="s">
        <v>92</v>
      </c>
      <c r="C301" s="24" t="s">
        <v>93</v>
      </c>
      <c r="D301" s="29" t="s">
        <v>94</v>
      </c>
      <c r="E301" s="26" t="s">
        <v>18</v>
      </c>
      <c r="F301" s="27">
        <v>119.08</v>
      </c>
    </row>
    <row r="302" s="1" customFormat="1" customHeight="1" outlineLevel="3" spans="1:6">
      <c r="A302" s="24">
        <v>4</v>
      </c>
      <c r="B302" s="24" t="s">
        <v>92</v>
      </c>
      <c r="C302" s="24" t="s">
        <v>16</v>
      </c>
      <c r="D302" s="29" t="s">
        <v>95</v>
      </c>
      <c r="E302" s="26" t="s">
        <v>18</v>
      </c>
      <c r="F302" s="27">
        <v>8.49</v>
      </c>
    </row>
    <row r="303" s="1" customFormat="1" customHeight="1" outlineLevel="3" spans="1:6">
      <c r="A303" s="24">
        <v>5</v>
      </c>
      <c r="B303" s="24"/>
      <c r="C303" s="24" t="s">
        <v>75</v>
      </c>
      <c r="D303" s="29" t="s">
        <v>96</v>
      </c>
      <c r="E303" s="26" t="s">
        <v>97</v>
      </c>
      <c r="F303" s="27">
        <v>3</v>
      </c>
    </row>
    <row r="304" s="1" customFormat="1" customHeight="1" outlineLevel="3" spans="1:6">
      <c r="A304" s="24">
        <v>6</v>
      </c>
      <c r="B304" s="24"/>
      <c r="C304" s="24" t="s">
        <v>89</v>
      </c>
      <c r="D304" s="29" t="s">
        <v>98</v>
      </c>
      <c r="E304" s="32" t="s">
        <v>34</v>
      </c>
      <c r="F304" s="27">
        <v>19.41</v>
      </c>
    </row>
    <row r="305" s="1" customFormat="1" customHeight="1" outlineLevel="3" spans="1:6">
      <c r="A305" s="24">
        <v>7</v>
      </c>
      <c r="B305" s="24"/>
      <c r="C305" s="24" t="s">
        <v>89</v>
      </c>
      <c r="D305" s="29" t="s">
        <v>99</v>
      </c>
      <c r="E305" s="32" t="s">
        <v>34</v>
      </c>
      <c r="F305" s="27">
        <v>30.72</v>
      </c>
    </row>
    <row r="306" s="1" customFormat="1" customHeight="1" outlineLevel="3" spans="1:6">
      <c r="A306" s="24">
        <v>8</v>
      </c>
      <c r="B306" s="24" t="s">
        <v>32</v>
      </c>
      <c r="C306" s="24" t="s">
        <v>89</v>
      </c>
      <c r="D306" s="29" t="s">
        <v>100</v>
      </c>
      <c r="E306" s="32" t="s">
        <v>34</v>
      </c>
      <c r="F306" s="27">
        <v>44.2</v>
      </c>
    </row>
    <row r="307" s="1" customFormat="1" customHeight="1" outlineLevel="2" spans="1:6">
      <c r="A307" s="20" t="s">
        <v>101</v>
      </c>
      <c r="B307" s="20"/>
      <c r="C307" s="20"/>
      <c r="D307" s="22" t="s">
        <v>102</v>
      </c>
      <c r="E307" s="23" t="s">
        <v>10</v>
      </c>
      <c r="F307" s="23"/>
    </row>
    <row r="308" s="1" customFormat="1" customHeight="1" outlineLevel="3" spans="1:6">
      <c r="A308" s="24">
        <v>1</v>
      </c>
      <c r="B308" s="24"/>
      <c r="C308" s="24" t="s">
        <v>16</v>
      </c>
      <c r="D308" s="24" t="s">
        <v>105</v>
      </c>
      <c r="E308" s="32" t="s">
        <v>34</v>
      </c>
      <c r="F308" s="27">
        <f>1.41+1.39</f>
        <v>2.8</v>
      </c>
    </row>
    <row r="309" s="1" customFormat="1" customHeight="1" outlineLevel="1" spans="1:234">
      <c r="A309" s="20" t="s">
        <v>123</v>
      </c>
      <c r="B309" s="20"/>
      <c r="C309" s="20"/>
      <c r="D309" s="22" t="s">
        <v>124</v>
      </c>
      <c r="E309" s="23" t="s">
        <v>10</v>
      </c>
      <c r="F309" s="23"/>
      <c r="HY309" s="9"/>
      <c r="HZ309" s="9"/>
    </row>
    <row r="310" s="1" customFormat="1" customHeight="1" outlineLevel="2" spans="1:6">
      <c r="A310" s="20" t="s">
        <v>13</v>
      </c>
      <c r="B310" s="20"/>
      <c r="C310" s="20"/>
      <c r="D310" s="22" t="s">
        <v>14</v>
      </c>
      <c r="E310" s="23" t="s">
        <v>10</v>
      </c>
      <c r="F310" s="23"/>
    </row>
    <row r="311" s="1" customFormat="1" customHeight="1" outlineLevel="3" spans="1:6">
      <c r="A311" s="24">
        <v>1</v>
      </c>
      <c r="B311" s="24" t="s">
        <v>15</v>
      </c>
      <c r="C311" s="24" t="s">
        <v>16</v>
      </c>
      <c r="D311" s="25" t="s">
        <v>17</v>
      </c>
      <c r="E311" s="26" t="s">
        <v>18</v>
      </c>
      <c r="F311" s="27">
        <v>5.84</v>
      </c>
    </row>
    <row r="312" s="1" customFormat="1" customHeight="1" outlineLevel="3" spans="1:6">
      <c r="A312" s="24">
        <v>2</v>
      </c>
      <c r="B312" s="24" t="s">
        <v>15</v>
      </c>
      <c r="C312" s="24" t="s">
        <v>19</v>
      </c>
      <c r="D312" s="25" t="s">
        <v>20</v>
      </c>
      <c r="E312" s="26" t="s">
        <v>18</v>
      </c>
      <c r="F312" s="27">
        <v>56.47</v>
      </c>
    </row>
    <row r="313" s="1" customFormat="1" customHeight="1" outlineLevel="3" spans="1:6">
      <c r="A313" s="24">
        <v>3</v>
      </c>
      <c r="B313" s="24" t="s">
        <v>15</v>
      </c>
      <c r="C313" s="24" t="s">
        <v>21</v>
      </c>
      <c r="D313" s="25" t="s">
        <v>22</v>
      </c>
      <c r="E313" s="26" t="s">
        <v>18</v>
      </c>
      <c r="F313" s="27">
        <v>4.53</v>
      </c>
    </row>
    <row r="314" s="1" customFormat="1" customHeight="1" outlineLevel="3" spans="1:6">
      <c r="A314" s="24">
        <v>4</v>
      </c>
      <c r="B314" s="24"/>
      <c r="C314" s="24" t="s">
        <v>125</v>
      </c>
      <c r="D314" s="30" t="s">
        <v>28</v>
      </c>
      <c r="E314" s="26" t="s">
        <v>18</v>
      </c>
      <c r="F314" s="27">
        <v>2.23</v>
      </c>
    </row>
    <row r="315" s="1" customFormat="1" customHeight="1" outlineLevel="3" spans="1:6">
      <c r="A315" s="24">
        <v>5</v>
      </c>
      <c r="B315" s="24"/>
      <c r="C315" s="28" t="s">
        <v>25</v>
      </c>
      <c r="D315" s="29" t="s">
        <v>26</v>
      </c>
      <c r="E315" s="24" t="s">
        <v>18</v>
      </c>
      <c r="F315" s="27">
        <v>45.92</v>
      </c>
    </row>
    <row r="316" s="1" customFormat="1" customHeight="1" outlineLevel="3" spans="1:6">
      <c r="A316" s="24">
        <v>6</v>
      </c>
      <c r="B316" s="24" t="s">
        <v>29</v>
      </c>
      <c r="C316" s="28" t="s">
        <v>30</v>
      </c>
      <c r="D316" s="25" t="s">
        <v>31</v>
      </c>
      <c r="E316" s="26" t="s">
        <v>18</v>
      </c>
      <c r="F316" s="27">
        <v>1.85</v>
      </c>
    </row>
    <row r="317" s="1" customFormat="1" customHeight="1" outlineLevel="3" spans="1:6">
      <c r="A317" s="24">
        <v>7</v>
      </c>
      <c r="B317" s="24" t="s">
        <v>32</v>
      </c>
      <c r="C317" s="24"/>
      <c r="D317" s="25" t="s">
        <v>33</v>
      </c>
      <c r="E317" s="26" t="s">
        <v>34</v>
      </c>
      <c r="F317" s="27">
        <f>67.59+13.12+3.24-8.81</f>
        <v>75.14</v>
      </c>
    </row>
    <row r="318" s="1" customFormat="1" customHeight="1" outlineLevel="3" spans="1:6">
      <c r="A318" s="24">
        <v>8</v>
      </c>
      <c r="B318" s="24"/>
      <c r="C318" s="28" t="s">
        <v>23</v>
      </c>
      <c r="D318" s="29" t="s">
        <v>24</v>
      </c>
      <c r="E318" s="24" t="s">
        <v>18</v>
      </c>
      <c r="F318" s="27">
        <f>F311+F312+F313+F316-11.28</f>
        <v>57.41</v>
      </c>
    </row>
    <row r="319" s="1" customFormat="1" customHeight="1" outlineLevel="3" spans="1:6">
      <c r="A319" s="24">
        <v>9</v>
      </c>
      <c r="B319" s="24" t="s">
        <v>35</v>
      </c>
      <c r="C319" s="24" t="s">
        <v>36</v>
      </c>
      <c r="D319" s="25" t="s">
        <v>37</v>
      </c>
      <c r="E319" s="26" t="s">
        <v>34</v>
      </c>
      <c r="F319" s="27">
        <v>19.94</v>
      </c>
    </row>
    <row r="320" s="1" customFormat="1" customHeight="1" outlineLevel="3" spans="1:6">
      <c r="A320" s="24">
        <v>10</v>
      </c>
      <c r="B320" s="24" t="s">
        <v>38</v>
      </c>
      <c r="C320" s="24" t="s">
        <v>36</v>
      </c>
      <c r="D320" s="25" t="s">
        <v>39</v>
      </c>
      <c r="E320" s="26" t="s">
        <v>34</v>
      </c>
      <c r="F320" s="27">
        <v>19.94</v>
      </c>
    </row>
    <row r="321" s="1" customFormat="1" customHeight="1" outlineLevel="3" spans="1:6">
      <c r="A321" s="24">
        <v>11</v>
      </c>
      <c r="B321" s="27"/>
      <c r="C321" s="24" t="s">
        <v>36</v>
      </c>
      <c r="D321" s="29" t="s">
        <v>40</v>
      </c>
      <c r="E321" s="26" t="s">
        <v>34</v>
      </c>
      <c r="F321" s="27">
        <v>24</v>
      </c>
    </row>
    <row r="322" s="1" customFormat="1" customHeight="1" outlineLevel="3" spans="1:234">
      <c r="A322" s="24">
        <v>12</v>
      </c>
      <c r="B322" s="27"/>
      <c r="C322" s="28" t="s">
        <v>16</v>
      </c>
      <c r="D322" s="29" t="s">
        <v>41</v>
      </c>
      <c r="E322" s="26" t="s">
        <v>18</v>
      </c>
      <c r="F322" s="27">
        <v>8.74</v>
      </c>
      <c r="HY322" s="9"/>
      <c r="HZ322" s="9"/>
    </row>
    <row r="323" s="1" customFormat="1" customHeight="1" outlineLevel="3" spans="1:234">
      <c r="A323" s="24">
        <v>13</v>
      </c>
      <c r="B323" s="27"/>
      <c r="C323" s="28" t="s">
        <v>16</v>
      </c>
      <c r="D323" s="29" t="s">
        <v>42</v>
      </c>
      <c r="E323" s="26" t="s">
        <v>18</v>
      </c>
      <c r="F323" s="27">
        <v>13.185</v>
      </c>
      <c r="HY323" s="9"/>
      <c r="HZ323" s="9"/>
    </row>
    <row r="324" s="1" customFormat="1" customHeight="1" outlineLevel="3" spans="1:234">
      <c r="A324" s="24">
        <v>14</v>
      </c>
      <c r="B324" s="27"/>
      <c r="C324" s="28" t="s">
        <v>16</v>
      </c>
      <c r="D324" s="29" t="s">
        <v>43</v>
      </c>
      <c r="E324" s="26" t="s">
        <v>18</v>
      </c>
      <c r="F324" s="27">
        <v>8.74</v>
      </c>
      <c r="HY324" s="9"/>
      <c r="HZ324" s="9"/>
    </row>
    <row r="325" s="1" customFormat="1" customHeight="1" outlineLevel="3" spans="1:234">
      <c r="A325" s="24">
        <v>15</v>
      </c>
      <c r="B325" s="24" t="s">
        <v>44</v>
      </c>
      <c r="C325" s="28" t="s">
        <v>45</v>
      </c>
      <c r="D325" s="29" t="s">
        <v>46</v>
      </c>
      <c r="E325" s="26" t="s">
        <v>18</v>
      </c>
      <c r="F325" s="27">
        <v>2.45</v>
      </c>
      <c r="HY325" s="9"/>
      <c r="HZ325" s="9"/>
    </row>
    <row r="326" s="1" customFormat="1" customHeight="1" outlineLevel="3" spans="1:6">
      <c r="A326" s="24">
        <v>16</v>
      </c>
      <c r="B326" s="24" t="s">
        <v>29</v>
      </c>
      <c r="C326" s="24" t="s">
        <v>16</v>
      </c>
      <c r="D326" s="24" t="s">
        <v>47</v>
      </c>
      <c r="E326" s="26" t="s">
        <v>18</v>
      </c>
      <c r="F326" s="27">
        <f>6.47-F325</f>
        <v>4.02</v>
      </c>
    </row>
    <row r="327" s="1" customFormat="1" customHeight="1" outlineLevel="2" spans="1:6">
      <c r="A327" s="20" t="s">
        <v>48</v>
      </c>
      <c r="B327" s="20"/>
      <c r="C327" s="20"/>
      <c r="D327" s="22" t="s">
        <v>49</v>
      </c>
      <c r="E327" s="23" t="s">
        <v>10</v>
      </c>
      <c r="F327" s="23"/>
    </row>
    <row r="328" s="3" customFormat="1" customHeight="1" outlineLevel="3" spans="1:6">
      <c r="A328" s="24">
        <v>1</v>
      </c>
      <c r="B328" s="24" t="s">
        <v>50</v>
      </c>
      <c r="C328" s="24" t="s">
        <v>51</v>
      </c>
      <c r="D328" s="31" t="s">
        <v>52</v>
      </c>
      <c r="E328" s="26" t="s">
        <v>18</v>
      </c>
      <c r="F328" s="28">
        <f>48.47+10.23</f>
        <v>58.7</v>
      </c>
    </row>
    <row r="329" s="3" customFormat="1" customHeight="1" outlineLevel="3" spans="1:6">
      <c r="A329" s="24">
        <v>2</v>
      </c>
      <c r="B329" s="24" t="s">
        <v>53</v>
      </c>
      <c r="C329" s="24" t="s">
        <v>54</v>
      </c>
      <c r="D329" s="31" t="s">
        <v>55</v>
      </c>
      <c r="E329" s="26" t="s">
        <v>18</v>
      </c>
      <c r="F329" s="28">
        <v>7.33</v>
      </c>
    </row>
    <row r="330" s="3" customFormat="1" customHeight="1" outlineLevel="3" spans="1:6">
      <c r="A330" s="24">
        <v>3</v>
      </c>
      <c r="B330" s="24"/>
      <c r="C330" s="24" t="s">
        <v>56</v>
      </c>
      <c r="D330" s="29" t="s">
        <v>57</v>
      </c>
      <c r="E330" s="26" t="s">
        <v>18</v>
      </c>
      <c r="F330" s="28">
        <f>9.2*0.45</f>
        <v>4.14</v>
      </c>
    </row>
    <row r="331" s="3" customFormat="1" customHeight="1" outlineLevel="3" spans="1:6">
      <c r="A331" s="24">
        <v>4</v>
      </c>
      <c r="B331" s="24" t="s">
        <v>58</v>
      </c>
      <c r="C331" s="24" t="s">
        <v>54</v>
      </c>
      <c r="D331" s="31" t="s">
        <v>59</v>
      </c>
      <c r="E331" s="26" t="s">
        <v>60</v>
      </c>
      <c r="F331" s="28">
        <v>3.85</v>
      </c>
    </row>
    <row r="332" s="3" customFormat="1" customHeight="1" outlineLevel="3" spans="1:6">
      <c r="A332" s="24">
        <v>5</v>
      </c>
      <c r="B332" s="24" t="s">
        <v>58</v>
      </c>
      <c r="C332" s="24" t="s">
        <v>61</v>
      </c>
      <c r="D332" s="31" t="s">
        <v>62</v>
      </c>
      <c r="E332" s="26" t="s">
        <v>18</v>
      </c>
      <c r="F332" s="28">
        <f>161.89+29.65+15.2-23.37</f>
        <v>183.37</v>
      </c>
    </row>
    <row r="333" s="3" customFormat="1" customHeight="1" outlineLevel="3" spans="1:6">
      <c r="A333" s="24">
        <v>6</v>
      </c>
      <c r="B333" s="24" t="s">
        <v>29</v>
      </c>
      <c r="C333" s="24" t="s">
        <v>63</v>
      </c>
      <c r="D333" s="31" t="s">
        <v>64</v>
      </c>
      <c r="E333" s="26" t="s">
        <v>34</v>
      </c>
      <c r="F333" s="28">
        <v>7.8</v>
      </c>
    </row>
    <row r="334" s="3" customFormat="1" customHeight="1" outlineLevel="3" spans="1:6">
      <c r="A334" s="24">
        <v>7</v>
      </c>
      <c r="B334" s="24" t="s">
        <v>29</v>
      </c>
      <c r="C334" s="24" t="s">
        <v>63</v>
      </c>
      <c r="D334" s="31" t="s">
        <v>65</v>
      </c>
      <c r="E334" s="26" t="s">
        <v>66</v>
      </c>
      <c r="F334" s="28">
        <v>1.39</v>
      </c>
    </row>
    <row r="335" s="3" customFormat="1" customHeight="1" outlineLevel="3" spans="1:6">
      <c r="A335" s="24">
        <v>8</v>
      </c>
      <c r="B335" s="24" t="s">
        <v>32</v>
      </c>
      <c r="C335" s="24" t="s">
        <v>54</v>
      </c>
      <c r="D335" s="31" t="s">
        <v>67</v>
      </c>
      <c r="E335" s="26" t="s">
        <v>34</v>
      </c>
      <c r="F335" s="28">
        <v>9.69</v>
      </c>
    </row>
    <row r="336" s="3" customFormat="1" customHeight="1" outlineLevel="3" spans="1:6">
      <c r="A336" s="24">
        <v>9</v>
      </c>
      <c r="B336" s="24" t="s">
        <v>32</v>
      </c>
      <c r="C336" s="24" t="s">
        <v>54</v>
      </c>
      <c r="D336" s="31" t="s">
        <v>72</v>
      </c>
      <c r="E336" s="26" t="s">
        <v>34</v>
      </c>
      <c r="F336" s="28">
        <v>6.7</v>
      </c>
    </row>
    <row r="337" s="3" customFormat="1" customHeight="1" outlineLevel="3" spans="1:6">
      <c r="A337" s="24">
        <v>10</v>
      </c>
      <c r="B337" s="24" t="s">
        <v>32</v>
      </c>
      <c r="C337" s="24" t="s">
        <v>54</v>
      </c>
      <c r="D337" s="31" t="s">
        <v>71</v>
      </c>
      <c r="E337" s="26" t="s">
        <v>34</v>
      </c>
      <c r="F337" s="28">
        <v>12.22</v>
      </c>
    </row>
    <row r="338" s="3" customFormat="1" customHeight="1" outlineLevel="3" spans="1:6">
      <c r="A338" s="24">
        <v>11</v>
      </c>
      <c r="B338" s="24" t="s">
        <v>32</v>
      </c>
      <c r="C338" s="24" t="s">
        <v>54</v>
      </c>
      <c r="D338" s="31" t="s">
        <v>70</v>
      </c>
      <c r="E338" s="26" t="s">
        <v>34</v>
      </c>
      <c r="F338" s="28">
        <v>5.2</v>
      </c>
    </row>
    <row r="339" s="3" customFormat="1" customHeight="1" outlineLevel="3" spans="1:6">
      <c r="A339" s="24">
        <v>12</v>
      </c>
      <c r="B339" s="24" t="s">
        <v>32</v>
      </c>
      <c r="C339" s="24" t="s">
        <v>54</v>
      </c>
      <c r="D339" s="31" t="s">
        <v>68</v>
      </c>
      <c r="E339" s="26" t="s">
        <v>34</v>
      </c>
      <c r="F339" s="28">
        <v>8.12</v>
      </c>
    </row>
    <row r="340" s="3" customFormat="1" customHeight="1" outlineLevel="3" spans="1:6">
      <c r="A340" s="24">
        <v>13</v>
      </c>
      <c r="B340" s="24" t="s">
        <v>32</v>
      </c>
      <c r="C340" s="24" t="s">
        <v>54</v>
      </c>
      <c r="D340" s="31" t="s">
        <v>69</v>
      </c>
      <c r="E340" s="26" t="s">
        <v>34</v>
      </c>
      <c r="F340" s="28">
        <v>5.64</v>
      </c>
    </row>
    <row r="341" s="3" customFormat="1" customHeight="1" outlineLevel="3" spans="1:6">
      <c r="A341" s="24">
        <v>14</v>
      </c>
      <c r="B341" s="24"/>
      <c r="C341" s="24" t="s">
        <v>73</v>
      </c>
      <c r="D341" s="31" t="s">
        <v>74</v>
      </c>
      <c r="E341" s="26" t="s">
        <v>34</v>
      </c>
      <c r="F341" s="28">
        <v>9.2</v>
      </c>
    </row>
    <row r="342" s="3" customFormat="1" customHeight="1" outlineLevel="3" spans="1:234">
      <c r="A342" s="24">
        <v>15</v>
      </c>
      <c r="B342" s="24"/>
      <c r="C342" s="24" t="s">
        <v>75</v>
      </c>
      <c r="D342" s="31" t="s">
        <v>76</v>
      </c>
      <c r="E342" s="26" t="s">
        <v>77</v>
      </c>
      <c r="F342" s="28">
        <f>(0.6*3.32+0.45*3.32+0.48*3.32+1.01*3.32+0.69*3.32)*0.15</f>
        <v>1.60854</v>
      </c>
      <c r="HY342" s="9"/>
      <c r="HZ342" s="9"/>
    </row>
    <row r="343" s="3" customFormat="1" customHeight="1" outlineLevel="3" spans="1:234">
      <c r="A343" s="24">
        <v>16</v>
      </c>
      <c r="B343" s="24"/>
      <c r="C343" s="24" t="s">
        <v>78</v>
      </c>
      <c r="D343" s="31" t="s">
        <v>79</v>
      </c>
      <c r="E343" s="26" t="s">
        <v>18</v>
      </c>
      <c r="F343" s="28">
        <f>0.97*3.32+0.9*3.32</f>
        <v>6.2084</v>
      </c>
      <c r="HY343" s="9"/>
      <c r="HZ343" s="9"/>
    </row>
    <row r="344" s="3" customFormat="1" customHeight="1" outlineLevel="3" spans="1:234">
      <c r="A344" s="24">
        <v>17</v>
      </c>
      <c r="B344" s="24"/>
      <c r="C344" s="24" t="s">
        <v>16</v>
      </c>
      <c r="D344" s="31" t="s">
        <v>80</v>
      </c>
      <c r="E344" s="26" t="s">
        <v>18</v>
      </c>
      <c r="F344" s="28">
        <v>11.358</v>
      </c>
      <c r="HY344" s="9"/>
      <c r="HZ344" s="9"/>
    </row>
    <row r="345" s="3" customFormat="1" customHeight="1" outlineLevel="3" spans="1:6">
      <c r="A345" s="24">
        <v>18</v>
      </c>
      <c r="B345" s="24" t="s">
        <v>81</v>
      </c>
      <c r="C345" s="24" t="s">
        <v>82</v>
      </c>
      <c r="D345" s="31" t="s">
        <v>83</v>
      </c>
      <c r="E345" s="26" t="s">
        <v>84</v>
      </c>
      <c r="F345" s="28">
        <v>2</v>
      </c>
    </row>
    <row r="346" s="3" customFormat="1" customHeight="1" outlineLevel="3" spans="1:6">
      <c r="A346" s="24">
        <v>19</v>
      </c>
      <c r="B346" s="24"/>
      <c r="C346" s="24" t="s">
        <v>85</v>
      </c>
      <c r="D346" s="31" t="s">
        <v>86</v>
      </c>
      <c r="E346" s="26" t="s">
        <v>18</v>
      </c>
      <c r="F346" s="28">
        <v>23.37</v>
      </c>
    </row>
    <row r="347" s="1" customFormat="1" customHeight="1" outlineLevel="2" spans="1:6">
      <c r="A347" s="20" t="s">
        <v>87</v>
      </c>
      <c r="B347" s="20"/>
      <c r="C347" s="20"/>
      <c r="D347" s="22" t="s">
        <v>88</v>
      </c>
      <c r="E347" s="23" t="s">
        <v>10</v>
      </c>
      <c r="F347" s="23"/>
    </row>
    <row r="348" s="1" customFormat="1" customHeight="1" outlineLevel="3" spans="1:6">
      <c r="A348" s="24">
        <v>1</v>
      </c>
      <c r="B348" s="24"/>
      <c r="C348" s="24" t="s">
        <v>89</v>
      </c>
      <c r="D348" s="29" t="s">
        <v>90</v>
      </c>
      <c r="E348" s="26" t="s">
        <v>18</v>
      </c>
      <c r="F348" s="27">
        <v>51.02</v>
      </c>
    </row>
    <row r="349" s="1" customFormat="1" customHeight="1" outlineLevel="3" spans="1:6">
      <c r="A349" s="24">
        <v>2</v>
      </c>
      <c r="B349" s="24"/>
      <c r="C349" s="29" t="s">
        <v>16</v>
      </c>
      <c r="D349" s="29" t="s">
        <v>91</v>
      </c>
      <c r="E349" s="26" t="s">
        <v>18</v>
      </c>
      <c r="F349" s="27">
        <v>8.26</v>
      </c>
    </row>
    <row r="350" s="1" customFormat="1" customHeight="1" outlineLevel="3" spans="1:6">
      <c r="A350" s="24">
        <v>3</v>
      </c>
      <c r="B350" s="24" t="s">
        <v>92</v>
      </c>
      <c r="C350" s="24" t="s">
        <v>93</v>
      </c>
      <c r="D350" s="29" t="s">
        <v>94</v>
      </c>
      <c r="E350" s="26" t="s">
        <v>18</v>
      </c>
      <c r="F350" s="27">
        <v>124.56</v>
      </c>
    </row>
    <row r="351" s="1" customFormat="1" customHeight="1" outlineLevel="3" spans="1:6">
      <c r="A351" s="24">
        <v>4</v>
      </c>
      <c r="B351" s="24" t="s">
        <v>92</v>
      </c>
      <c r="C351" s="24" t="s">
        <v>16</v>
      </c>
      <c r="D351" s="29" t="s">
        <v>95</v>
      </c>
      <c r="E351" s="26" t="s">
        <v>18</v>
      </c>
      <c r="F351" s="27">
        <v>8.26</v>
      </c>
    </row>
    <row r="352" s="1" customFormat="1" customHeight="1" outlineLevel="3" spans="1:6">
      <c r="A352" s="24">
        <v>5</v>
      </c>
      <c r="B352" s="24"/>
      <c r="C352" s="24" t="s">
        <v>75</v>
      </c>
      <c r="D352" s="29" t="s">
        <v>96</v>
      </c>
      <c r="E352" s="26" t="s">
        <v>97</v>
      </c>
      <c r="F352" s="27">
        <v>3</v>
      </c>
    </row>
    <row r="353" s="1" customFormat="1" customHeight="1" outlineLevel="3" spans="1:6">
      <c r="A353" s="24">
        <v>6</v>
      </c>
      <c r="B353" s="24"/>
      <c r="C353" s="24" t="s">
        <v>89</v>
      </c>
      <c r="D353" s="29" t="s">
        <v>98</v>
      </c>
      <c r="E353" s="32" t="s">
        <v>34</v>
      </c>
      <c r="F353" s="27">
        <v>18.42</v>
      </c>
    </row>
    <row r="354" s="1" customFormat="1" customHeight="1" outlineLevel="3" spans="1:6">
      <c r="A354" s="24">
        <v>7</v>
      </c>
      <c r="B354" s="24"/>
      <c r="C354" s="24" t="s">
        <v>89</v>
      </c>
      <c r="D354" s="29" t="s">
        <v>99</v>
      </c>
      <c r="E354" s="32" t="s">
        <v>34</v>
      </c>
      <c r="F354" s="27">
        <v>29.72</v>
      </c>
    </row>
    <row r="355" s="1" customFormat="1" customHeight="1" outlineLevel="3" spans="1:6">
      <c r="A355" s="24">
        <v>8</v>
      </c>
      <c r="B355" s="24" t="s">
        <v>32</v>
      </c>
      <c r="C355" s="24" t="s">
        <v>89</v>
      </c>
      <c r="D355" s="29" t="s">
        <v>100</v>
      </c>
      <c r="E355" s="32" t="s">
        <v>34</v>
      </c>
      <c r="F355" s="27">
        <v>44.28</v>
      </c>
    </row>
    <row r="356" s="1" customFormat="1" customHeight="1" outlineLevel="2" spans="1:6">
      <c r="A356" s="20" t="s">
        <v>101</v>
      </c>
      <c r="B356" s="20"/>
      <c r="C356" s="20"/>
      <c r="D356" s="22" t="s">
        <v>102</v>
      </c>
      <c r="E356" s="23" t="s">
        <v>10</v>
      </c>
      <c r="F356" s="23"/>
    </row>
    <row r="357" s="1" customFormat="1" customHeight="1" outlineLevel="3" spans="1:6">
      <c r="A357" s="24">
        <v>1</v>
      </c>
      <c r="B357" s="24"/>
      <c r="C357" s="24" t="s">
        <v>16</v>
      </c>
      <c r="D357" s="24" t="s">
        <v>105</v>
      </c>
      <c r="E357" s="32" t="s">
        <v>34</v>
      </c>
      <c r="F357" s="27">
        <f>1.32+1.39</f>
        <v>2.71</v>
      </c>
    </row>
    <row r="358" s="1" customFormat="1" customHeight="1" outlineLevel="1" spans="1:234">
      <c r="A358" s="20" t="s">
        <v>126</v>
      </c>
      <c r="B358" s="20"/>
      <c r="C358" s="20"/>
      <c r="D358" s="22" t="s">
        <v>127</v>
      </c>
      <c r="E358" s="23" t="s">
        <v>10</v>
      </c>
      <c r="F358" s="23"/>
      <c r="HY358" s="9"/>
      <c r="HZ358" s="9"/>
    </row>
    <row r="359" s="1" customFormat="1" customHeight="1" outlineLevel="2" spans="1:6">
      <c r="A359" s="20" t="s">
        <v>13</v>
      </c>
      <c r="B359" s="20"/>
      <c r="C359" s="20"/>
      <c r="D359" s="22" t="s">
        <v>14</v>
      </c>
      <c r="E359" s="23" t="s">
        <v>10</v>
      </c>
      <c r="F359" s="23"/>
    </row>
    <row r="360" s="1" customFormat="1" customHeight="1" outlineLevel="3" spans="1:6">
      <c r="A360" s="24">
        <v>1</v>
      </c>
      <c r="B360" s="24" t="s">
        <v>15</v>
      </c>
      <c r="C360" s="24" t="s">
        <v>16</v>
      </c>
      <c r="D360" s="25" t="s">
        <v>17</v>
      </c>
      <c r="E360" s="26" t="s">
        <v>18</v>
      </c>
      <c r="F360" s="27">
        <v>4.88</v>
      </c>
    </row>
    <row r="361" s="1" customFormat="1" customHeight="1" outlineLevel="3" spans="1:6">
      <c r="A361" s="24">
        <v>2</v>
      </c>
      <c r="B361" s="24" t="s">
        <v>15</v>
      </c>
      <c r="C361" s="24" t="s">
        <v>19</v>
      </c>
      <c r="D361" s="25" t="s">
        <v>20</v>
      </c>
      <c r="E361" s="26" t="s">
        <v>18</v>
      </c>
      <c r="F361" s="27">
        <v>65.8</v>
      </c>
    </row>
    <row r="362" s="1" customFormat="1" customHeight="1" outlineLevel="3" spans="1:6">
      <c r="A362" s="24">
        <v>3</v>
      </c>
      <c r="B362" s="24"/>
      <c r="C362" s="24" t="s">
        <v>27</v>
      </c>
      <c r="D362" s="30" t="s">
        <v>28</v>
      </c>
      <c r="E362" s="26" t="s">
        <v>18</v>
      </c>
      <c r="F362" s="27">
        <v>1.58</v>
      </c>
    </row>
    <row r="363" s="1" customFormat="1" customHeight="1" outlineLevel="3" spans="1:6">
      <c r="A363" s="24">
        <v>4</v>
      </c>
      <c r="B363" s="24"/>
      <c r="C363" s="28" t="s">
        <v>25</v>
      </c>
      <c r="D363" s="29" t="s">
        <v>26</v>
      </c>
      <c r="E363" s="24" t="s">
        <v>18</v>
      </c>
      <c r="F363" s="27">
        <v>50.58</v>
      </c>
    </row>
    <row r="364" s="1" customFormat="1" customHeight="1" outlineLevel="3" spans="1:6">
      <c r="A364" s="24">
        <v>5</v>
      </c>
      <c r="B364" s="24" t="s">
        <v>29</v>
      </c>
      <c r="C364" s="28" t="s">
        <v>30</v>
      </c>
      <c r="D364" s="25" t="s">
        <v>31</v>
      </c>
      <c r="E364" s="26" t="s">
        <v>18</v>
      </c>
      <c r="F364" s="2">
        <v>0.76</v>
      </c>
    </row>
    <row r="365" s="1" customFormat="1" customHeight="1" outlineLevel="3" spans="1:6">
      <c r="A365" s="24">
        <v>6</v>
      </c>
      <c r="B365" s="24" t="s">
        <v>32</v>
      </c>
      <c r="C365" s="24"/>
      <c r="D365" s="25" t="s">
        <v>33</v>
      </c>
      <c r="E365" s="26" t="s">
        <v>34</v>
      </c>
      <c r="F365" s="27">
        <f>58.17-8.77</f>
        <v>49.4</v>
      </c>
    </row>
    <row r="366" s="1" customFormat="1" customHeight="1" outlineLevel="3" spans="1:6">
      <c r="A366" s="24">
        <v>7</v>
      </c>
      <c r="B366" s="24"/>
      <c r="C366" s="28" t="s">
        <v>23</v>
      </c>
      <c r="D366" s="29" t="s">
        <v>24</v>
      </c>
      <c r="E366" s="24" t="s">
        <v>18</v>
      </c>
      <c r="F366" s="27">
        <f>F360+F361+F364-4.22</f>
        <v>67.22</v>
      </c>
    </row>
    <row r="367" s="1" customFormat="1" customHeight="1" outlineLevel="3" spans="1:6">
      <c r="A367" s="24">
        <v>8</v>
      </c>
      <c r="B367" s="24" t="s">
        <v>35</v>
      </c>
      <c r="C367" s="24" t="s">
        <v>36</v>
      </c>
      <c r="D367" s="25" t="s">
        <v>37</v>
      </c>
      <c r="E367" s="26" t="s">
        <v>34</v>
      </c>
      <c r="F367" s="27">
        <v>13.02</v>
      </c>
    </row>
    <row r="368" s="1" customFormat="1" customHeight="1" outlineLevel="3" spans="1:6">
      <c r="A368" s="24">
        <v>9</v>
      </c>
      <c r="B368" s="24" t="s">
        <v>38</v>
      </c>
      <c r="C368" s="24" t="s">
        <v>36</v>
      </c>
      <c r="D368" s="25" t="s">
        <v>39</v>
      </c>
      <c r="E368" s="26" t="s">
        <v>34</v>
      </c>
      <c r="F368" s="27">
        <v>13.02</v>
      </c>
    </row>
    <row r="369" s="1" customFormat="1" customHeight="1" outlineLevel="3" spans="1:6">
      <c r="A369" s="24">
        <v>10</v>
      </c>
      <c r="B369" s="27"/>
      <c r="C369" s="24" t="s">
        <v>36</v>
      </c>
      <c r="D369" s="29" t="s">
        <v>40</v>
      </c>
      <c r="E369" s="26" t="s">
        <v>34</v>
      </c>
      <c r="F369" s="27">
        <v>24</v>
      </c>
    </row>
    <row r="370" s="1" customFormat="1" customHeight="1" outlineLevel="3" spans="1:234">
      <c r="A370" s="24">
        <v>11</v>
      </c>
      <c r="B370" s="27"/>
      <c r="C370" s="28" t="s">
        <v>16</v>
      </c>
      <c r="D370" s="29" t="s">
        <v>41</v>
      </c>
      <c r="E370" s="26" t="s">
        <v>18</v>
      </c>
      <c r="F370" s="27">
        <v>9.31</v>
      </c>
      <c r="HY370" s="9"/>
      <c r="HZ370" s="9"/>
    </row>
    <row r="371" s="1" customFormat="1" customHeight="1" outlineLevel="3" spans="1:234">
      <c r="A371" s="24">
        <v>12</v>
      </c>
      <c r="B371" s="27"/>
      <c r="C371" s="28" t="s">
        <v>16</v>
      </c>
      <c r="D371" s="29" t="s">
        <v>42</v>
      </c>
      <c r="E371" s="26" t="s">
        <v>18</v>
      </c>
      <c r="F371" s="27">
        <f>9.31+(12.28-1)*0.25</f>
        <v>12.13</v>
      </c>
      <c r="HY371" s="9"/>
      <c r="HZ371" s="9"/>
    </row>
    <row r="372" s="1" customFormat="1" customHeight="1" outlineLevel="3" spans="1:234">
      <c r="A372" s="24">
        <v>13</v>
      </c>
      <c r="B372" s="27"/>
      <c r="C372" s="28" t="s">
        <v>16</v>
      </c>
      <c r="D372" s="29" t="s">
        <v>43</v>
      </c>
      <c r="E372" s="26" t="s">
        <v>18</v>
      </c>
      <c r="F372" s="27">
        <v>9.31</v>
      </c>
      <c r="HY372" s="9"/>
      <c r="HZ372" s="9"/>
    </row>
    <row r="373" s="1" customFormat="1" customHeight="1" outlineLevel="3" spans="1:234">
      <c r="A373" s="24">
        <v>14</v>
      </c>
      <c r="B373" s="24" t="s">
        <v>44</v>
      </c>
      <c r="C373" s="28" t="s">
        <v>45</v>
      </c>
      <c r="D373" s="29" t="s">
        <v>46</v>
      </c>
      <c r="E373" s="26" t="s">
        <v>18</v>
      </c>
      <c r="F373" s="27">
        <v>3.94</v>
      </c>
      <c r="HY373" s="9"/>
      <c r="HZ373" s="9"/>
    </row>
    <row r="374" s="1" customFormat="1" customHeight="1" outlineLevel="3" spans="1:6">
      <c r="A374" s="24">
        <v>15</v>
      </c>
      <c r="B374" s="24" t="s">
        <v>29</v>
      </c>
      <c r="C374" s="24" t="s">
        <v>16</v>
      </c>
      <c r="D374" s="24" t="s">
        <v>47</v>
      </c>
      <c r="E374" s="26" t="s">
        <v>18</v>
      </c>
      <c r="F374" s="27">
        <f>8.03-F373</f>
        <v>4.09</v>
      </c>
    </row>
    <row r="375" s="1" customFormat="1" customHeight="1" outlineLevel="2" spans="1:6">
      <c r="A375" s="20" t="s">
        <v>48</v>
      </c>
      <c r="B375" s="20"/>
      <c r="C375" s="20"/>
      <c r="D375" s="22" t="s">
        <v>49</v>
      </c>
      <c r="E375" s="23" t="s">
        <v>10</v>
      </c>
      <c r="F375" s="23"/>
    </row>
    <row r="376" s="3" customFormat="1" customHeight="1" outlineLevel="3" spans="1:6">
      <c r="A376" s="24">
        <v>1</v>
      </c>
      <c r="B376" s="24" t="s">
        <v>50</v>
      </c>
      <c r="C376" s="24" t="s">
        <v>51</v>
      </c>
      <c r="D376" s="31" t="s">
        <v>52</v>
      </c>
      <c r="E376" s="26" t="s">
        <v>18</v>
      </c>
      <c r="F376" s="28">
        <f>29.64+4.52</f>
        <v>34.16</v>
      </c>
    </row>
    <row r="377" s="3" customFormat="1" customHeight="1" outlineLevel="3" spans="1:6">
      <c r="A377" s="24">
        <v>2</v>
      </c>
      <c r="B377" s="24" t="s">
        <v>58</v>
      </c>
      <c r="C377" s="24" t="s">
        <v>61</v>
      </c>
      <c r="D377" s="31" t="s">
        <v>62</v>
      </c>
      <c r="E377" s="26" t="s">
        <v>18</v>
      </c>
      <c r="F377" s="28">
        <f>135.02+6.2-23.24</f>
        <v>117.98</v>
      </c>
    </row>
    <row r="378" s="3" customFormat="1" customHeight="1" outlineLevel="3" spans="1:6">
      <c r="A378" s="24">
        <v>3</v>
      </c>
      <c r="B378" s="24" t="s">
        <v>29</v>
      </c>
      <c r="C378" s="24" t="s">
        <v>63</v>
      </c>
      <c r="D378" s="31" t="s">
        <v>64</v>
      </c>
      <c r="E378" s="26" t="s">
        <v>34</v>
      </c>
      <c r="F378" s="28">
        <v>7.97</v>
      </c>
    </row>
    <row r="379" s="3" customFormat="1" customHeight="1" outlineLevel="3" spans="1:6">
      <c r="A379" s="24">
        <v>4</v>
      </c>
      <c r="B379" s="24" t="s">
        <v>32</v>
      </c>
      <c r="C379" s="24" t="s">
        <v>54</v>
      </c>
      <c r="D379" s="31" t="s">
        <v>67</v>
      </c>
      <c r="E379" s="26" t="s">
        <v>34</v>
      </c>
      <c r="F379" s="28">
        <v>13.66</v>
      </c>
    </row>
    <row r="380" s="3" customFormat="1" customHeight="1" outlineLevel="3" spans="1:234">
      <c r="A380" s="24">
        <v>5</v>
      </c>
      <c r="B380" s="24"/>
      <c r="C380" s="24" t="s">
        <v>75</v>
      </c>
      <c r="D380" s="31" t="s">
        <v>76</v>
      </c>
      <c r="E380" s="26" t="s">
        <v>77</v>
      </c>
      <c r="F380" s="28">
        <f>(0.78*3.32+0.38*3.32+3.32*0.4+3.32*1.3)*0.15</f>
        <v>1.42428</v>
      </c>
      <c r="HY380" s="9"/>
      <c r="HZ380" s="9"/>
    </row>
    <row r="381" s="3" customFormat="1" customHeight="1" outlineLevel="3" spans="1:234">
      <c r="A381" s="24">
        <v>6</v>
      </c>
      <c r="B381" s="24"/>
      <c r="C381" s="24" t="s">
        <v>16</v>
      </c>
      <c r="D381" s="31" t="s">
        <v>80</v>
      </c>
      <c r="E381" s="26" t="s">
        <v>18</v>
      </c>
      <c r="F381" s="28">
        <f>2.29*1.8</f>
        <v>4.122</v>
      </c>
      <c r="HY381" s="9"/>
      <c r="HZ381" s="9"/>
    </row>
    <row r="382" s="3" customFormat="1" customHeight="1" outlineLevel="3" spans="1:6">
      <c r="A382" s="24">
        <v>7</v>
      </c>
      <c r="B382" s="24"/>
      <c r="C382" s="24" t="s">
        <v>85</v>
      </c>
      <c r="D382" s="31" t="s">
        <v>86</v>
      </c>
      <c r="E382" s="26" t="s">
        <v>18</v>
      </c>
      <c r="F382" s="28">
        <v>23.24</v>
      </c>
    </row>
    <row r="383" s="1" customFormat="1" customHeight="1" outlineLevel="2" spans="1:6">
      <c r="A383" s="20" t="s">
        <v>87</v>
      </c>
      <c r="B383" s="20"/>
      <c r="C383" s="20"/>
      <c r="D383" s="22" t="s">
        <v>88</v>
      </c>
      <c r="E383" s="23" t="s">
        <v>10</v>
      </c>
      <c r="F383" s="23"/>
    </row>
    <row r="384" s="1" customFormat="1" customHeight="1" outlineLevel="3" spans="1:6">
      <c r="A384" s="24">
        <v>1</v>
      </c>
      <c r="B384" s="24"/>
      <c r="C384" s="24" t="s">
        <v>89</v>
      </c>
      <c r="D384" s="29" t="s">
        <v>90</v>
      </c>
      <c r="E384" s="26" t="s">
        <v>18</v>
      </c>
      <c r="F384" s="27">
        <v>42.54</v>
      </c>
    </row>
    <row r="385" s="1" customFormat="1" customHeight="1" outlineLevel="3" spans="1:6">
      <c r="A385" s="24">
        <v>2</v>
      </c>
      <c r="B385" s="24"/>
      <c r="C385" s="29" t="s">
        <v>16</v>
      </c>
      <c r="D385" s="29" t="s">
        <v>91</v>
      </c>
      <c r="E385" s="26" t="s">
        <v>18</v>
      </c>
      <c r="F385" s="27">
        <v>8.61</v>
      </c>
    </row>
    <row r="386" s="1" customFormat="1" customHeight="1" outlineLevel="3" spans="1:6">
      <c r="A386" s="24">
        <v>3</v>
      </c>
      <c r="B386" s="24" t="s">
        <v>92</v>
      </c>
      <c r="C386" s="24" t="s">
        <v>93</v>
      </c>
      <c r="D386" s="29" t="s">
        <v>94</v>
      </c>
      <c r="E386" s="26" t="s">
        <v>18</v>
      </c>
      <c r="F386" s="27">
        <v>102.94</v>
      </c>
    </row>
    <row r="387" s="1" customFormat="1" customHeight="1" outlineLevel="3" spans="1:6">
      <c r="A387" s="24">
        <v>4</v>
      </c>
      <c r="B387" s="24" t="s">
        <v>92</v>
      </c>
      <c r="C387" s="24" t="s">
        <v>16</v>
      </c>
      <c r="D387" s="29" t="s">
        <v>95</v>
      </c>
      <c r="E387" s="26" t="s">
        <v>18</v>
      </c>
      <c r="F387" s="27">
        <v>8.61</v>
      </c>
    </row>
    <row r="388" s="1" customFormat="1" customHeight="1" outlineLevel="3" spans="1:6">
      <c r="A388" s="24">
        <v>5</v>
      </c>
      <c r="B388" s="24"/>
      <c r="C388" s="24" t="s">
        <v>75</v>
      </c>
      <c r="D388" s="29" t="s">
        <v>96</v>
      </c>
      <c r="E388" s="26" t="s">
        <v>97</v>
      </c>
      <c r="F388" s="27">
        <v>1</v>
      </c>
    </row>
    <row r="389" s="1" customFormat="1" customHeight="1" outlineLevel="3" spans="1:6">
      <c r="A389" s="24">
        <v>6</v>
      </c>
      <c r="B389" s="24"/>
      <c r="C389" s="24" t="s">
        <v>89</v>
      </c>
      <c r="D389" s="29" t="s">
        <v>98</v>
      </c>
      <c r="E389" s="32" t="s">
        <v>34</v>
      </c>
      <c r="F389" s="27">
        <v>16.53</v>
      </c>
    </row>
    <row r="390" s="1" customFormat="1" customHeight="1" outlineLevel="3" spans="1:6">
      <c r="A390" s="24">
        <v>7</v>
      </c>
      <c r="B390" s="24"/>
      <c r="C390" s="24" t="s">
        <v>89</v>
      </c>
      <c r="D390" s="29" t="s">
        <v>99</v>
      </c>
      <c r="E390" s="32" t="s">
        <v>34</v>
      </c>
      <c r="F390" s="27">
        <v>46.2</v>
      </c>
    </row>
    <row r="391" s="1" customFormat="1" customHeight="1" outlineLevel="3" spans="1:6">
      <c r="A391" s="24">
        <v>8</v>
      </c>
      <c r="B391" s="24" t="s">
        <v>32</v>
      </c>
      <c r="C391" s="24" t="s">
        <v>89</v>
      </c>
      <c r="D391" s="29" t="s">
        <v>100</v>
      </c>
      <c r="E391" s="32" t="s">
        <v>34</v>
      </c>
      <c r="F391" s="27">
        <v>39.2</v>
      </c>
    </row>
    <row r="392" s="1" customFormat="1" customHeight="1" outlineLevel="2" spans="1:6">
      <c r="A392" s="20" t="s">
        <v>101</v>
      </c>
      <c r="B392" s="20"/>
      <c r="C392" s="20"/>
      <c r="D392" s="22" t="s">
        <v>102</v>
      </c>
      <c r="E392" s="23" t="s">
        <v>10</v>
      </c>
      <c r="F392" s="23"/>
    </row>
    <row r="393" s="1" customFormat="1" customHeight="1" outlineLevel="3" spans="1:6">
      <c r="A393" s="33">
        <v>1</v>
      </c>
      <c r="B393" s="24"/>
      <c r="C393" s="24" t="s">
        <v>16</v>
      </c>
      <c r="D393" s="24" t="s">
        <v>105</v>
      </c>
      <c r="E393" s="32" t="s">
        <v>34</v>
      </c>
      <c r="F393" s="27">
        <f>2.66+0.9</f>
        <v>3.56</v>
      </c>
    </row>
    <row r="394" s="1" customFormat="1" customHeight="1" outlineLevel="3" spans="1:6">
      <c r="A394" s="33">
        <v>2</v>
      </c>
      <c r="B394" s="24"/>
      <c r="C394" s="24" t="s">
        <v>16</v>
      </c>
      <c r="D394" s="24" t="s">
        <v>106</v>
      </c>
      <c r="E394" s="32" t="s">
        <v>107</v>
      </c>
      <c r="F394" s="27">
        <v>1</v>
      </c>
    </row>
    <row r="395" s="1" customFormat="1" customHeight="1" outlineLevel="3" spans="1:6">
      <c r="A395" s="33">
        <v>3</v>
      </c>
      <c r="B395" s="24" t="s">
        <v>44</v>
      </c>
      <c r="C395" s="24" t="s">
        <v>16</v>
      </c>
      <c r="D395" s="24" t="s">
        <v>108</v>
      </c>
      <c r="E395" s="32" t="s">
        <v>60</v>
      </c>
      <c r="F395" s="27">
        <v>2.547</v>
      </c>
    </row>
    <row r="396" s="1" customFormat="1" customHeight="1" outlineLevel="3" spans="1:6">
      <c r="A396" s="33">
        <v>4</v>
      </c>
      <c r="B396" s="24" t="s">
        <v>44</v>
      </c>
      <c r="C396" s="24" t="s">
        <v>16</v>
      </c>
      <c r="D396" s="24" t="s">
        <v>112</v>
      </c>
      <c r="E396" s="32" t="s">
        <v>107</v>
      </c>
      <c r="F396" s="27">
        <v>1</v>
      </c>
    </row>
    <row r="397" s="1" customFormat="1" customHeight="1" outlineLevel="3" spans="1:6">
      <c r="A397" s="33">
        <v>5</v>
      </c>
      <c r="B397" s="24"/>
      <c r="C397" s="24" t="s">
        <v>110</v>
      </c>
      <c r="D397" s="24" t="s">
        <v>111</v>
      </c>
      <c r="E397" s="32" t="s">
        <v>34</v>
      </c>
      <c r="F397" s="27">
        <f>4.98*1.1</f>
        <v>5.478</v>
      </c>
    </row>
    <row r="398" s="1" customFormat="1" customHeight="1" outlineLevel="1" spans="1:234">
      <c r="A398" s="20" t="s">
        <v>128</v>
      </c>
      <c r="B398" s="20"/>
      <c r="C398" s="20"/>
      <c r="D398" s="22" t="s">
        <v>129</v>
      </c>
      <c r="E398" s="23" t="s">
        <v>10</v>
      </c>
      <c r="F398" s="23"/>
      <c r="HY398" s="9"/>
      <c r="HZ398" s="9"/>
    </row>
    <row r="399" s="1" customFormat="1" customHeight="1" outlineLevel="2" spans="1:6">
      <c r="A399" s="20" t="s">
        <v>13</v>
      </c>
      <c r="B399" s="20"/>
      <c r="C399" s="20"/>
      <c r="D399" s="22" t="s">
        <v>14</v>
      </c>
      <c r="E399" s="23" t="s">
        <v>10</v>
      </c>
      <c r="F399" s="23"/>
    </row>
    <row r="400" s="1" customFormat="1" customHeight="1" outlineLevel="3" spans="1:6">
      <c r="A400" s="24">
        <v>1</v>
      </c>
      <c r="B400" s="24" t="s">
        <v>15</v>
      </c>
      <c r="C400" s="24" t="s">
        <v>16</v>
      </c>
      <c r="D400" s="25" t="s">
        <v>17</v>
      </c>
      <c r="E400" s="26" t="s">
        <v>18</v>
      </c>
      <c r="F400" s="27">
        <v>5.02</v>
      </c>
    </row>
    <row r="401" s="1" customFormat="1" customHeight="1" outlineLevel="3" spans="1:6">
      <c r="A401" s="24">
        <v>2</v>
      </c>
      <c r="B401" s="24" t="s">
        <v>15</v>
      </c>
      <c r="C401" s="24" t="s">
        <v>19</v>
      </c>
      <c r="D401" s="25" t="s">
        <v>20</v>
      </c>
      <c r="E401" s="26" t="s">
        <v>18</v>
      </c>
      <c r="F401" s="27">
        <v>53.47</v>
      </c>
    </row>
    <row r="402" s="1" customFormat="1" customHeight="1" outlineLevel="3" spans="1:6">
      <c r="A402" s="24">
        <v>3</v>
      </c>
      <c r="B402" s="24" t="s">
        <v>15</v>
      </c>
      <c r="C402" s="24" t="s">
        <v>21</v>
      </c>
      <c r="D402" s="25" t="s">
        <v>22</v>
      </c>
      <c r="E402" s="26" t="s">
        <v>18</v>
      </c>
      <c r="F402" s="27">
        <v>4.36</v>
      </c>
    </row>
    <row r="403" s="1" customFormat="1" customHeight="1" outlineLevel="3" spans="1:6">
      <c r="A403" s="24">
        <v>4</v>
      </c>
      <c r="B403" s="24"/>
      <c r="C403" s="24" t="s">
        <v>130</v>
      </c>
      <c r="D403" s="30" t="s">
        <v>28</v>
      </c>
      <c r="E403" s="26" t="s">
        <v>18</v>
      </c>
      <c r="F403" s="27">
        <v>2.42</v>
      </c>
    </row>
    <row r="404" s="1" customFormat="1" customHeight="1" outlineLevel="3" spans="1:6">
      <c r="A404" s="24">
        <v>5</v>
      </c>
      <c r="B404" s="24"/>
      <c r="C404" s="28" t="s">
        <v>25</v>
      </c>
      <c r="D404" s="29" t="s">
        <v>26</v>
      </c>
      <c r="E404" s="24" t="s">
        <v>18</v>
      </c>
      <c r="F404" s="27">
        <v>39</v>
      </c>
    </row>
    <row r="405" s="1" customFormat="1" customHeight="1" outlineLevel="3" spans="1:6">
      <c r="A405" s="24">
        <v>6</v>
      </c>
      <c r="B405" s="24" t="s">
        <v>29</v>
      </c>
      <c r="C405" s="28" t="s">
        <v>30</v>
      </c>
      <c r="D405" s="25" t="s">
        <v>31</v>
      </c>
      <c r="E405" s="26" t="s">
        <v>18</v>
      </c>
      <c r="F405" s="27">
        <v>2.79</v>
      </c>
    </row>
    <row r="406" s="1" customFormat="1" customHeight="1" outlineLevel="3" spans="1:6">
      <c r="A406" s="24">
        <v>7</v>
      </c>
      <c r="B406" s="24" t="s">
        <v>32</v>
      </c>
      <c r="C406" s="24"/>
      <c r="D406" s="25" t="s">
        <v>33</v>
      </c>
      <c r="E406" s="26" t="s">
        <v>34</v>
      </c>
      <c r="F406" s="27">
        <f>47.13+11.52+6.5+3.24-5.3</f>
        <v>63.09</v>
      </c>
    </row>
    <row r="407" s="1" customFormat="1" customHeight="1" outlineLevel="3" spans="1:6">
      <c r="A407" s="24">
        <v>8</v>
      </c>
      <c r="B407" s="24"/>
      <c r="C407" s="28" t="s">
        <v>23</v>
      </c>
      <c r="D407" s="29" t="s">
        <v>24</v>
      </c>
      <c r="E407" s="24" t="s">
        <v>18</v>
      </c>
      <c r="F407" s="27">
        <f>F400+F401+F402+F405-9.89</f>
        <v>55.75</v>
      </c>
    </row>
    <row r="408" s="1" customFormat="1" customHeight="1" outlineLevel="3" spans="1:6">
      <c r="A408" s="24">
        <v>9</v>
      </c>
      <c r="B408" s="24" t="s">
        <v>35</v>
      </c>
      <c r="C408" s="24" t="s">
        <v>36</v>
      </c>
      <c r="D408" s="25" t="s">
        <v>37</v>
      </c>
      <c r="E408" s="26" t="s">
        <v>34</v>
      </c>
      <c r="F408" s="27">
        <v>19.32</v>
      </c>
    </row>
    <row r="409" s="1" customFormat="1" customHeight="1" outlineLevel="3" spans="1:6">
      <c r="A409" s="24">
        <v>10</v>
      </c>
      <c r="B409" s="24" t="s">
        <v>38</v>
      </c>
      <c r="C409" s="24" t="s">
        <v>36</v>
      </c>
      <c r="D409" s="25" t="s">
        <v>39</v>
      </c>
      <c r="E409" s="26" t="s">
        <v>34</v>
      </c>
      <c r="F409" s="27">
        <v>19.32</v>
      </c>
    </row>
    <row r="410" s="1" customFormat="1" customHeight="1" outlineLevel="3" spans="1:6">
      <c r="A410" s="24">
        <v>11</v>
      </c>
      <c r="B410" s="27"/>
      <c r="C410" s="24" t="s">
        <v>36</v>
      </c>
      <c r="D410" s="29" t="s">
        <v>40</v>
      </c>
      <c r="E410" s="26" t="s">
        <v>34</v>
      </c>
      <c r="F410" s="27">
        <v>24</v>
      </c>
    </row>
    <row r="411" s="1" customFormat="1" customHeight="1" outlineLevel="3" spans="1:234">
      <c r="A411" s="24">
        <v>12</v>
      </c>
      <c r="B411" s="27"/>
      <c r="C411" s="28" t="s">
        <v>16</v>
      </c>
      <c r="D411" s="29" t="s">
        <v>41</v>
      </c>
      <c r="E411" s="26" t="s">
        <v>18</v>
      </c>
      <c r="F411" s="27">
        <f>3.78+4.34</f>
        <v>8.12</v>
      </c>
      <c r="HY411" s="9"/>
      <c r="HZ411" s="9"/>
    </row>
    <row r="412" s="1" customFormat="1" customHeight="1" outlineLevel="3" spans="1:234">
      <c r="A412" s="24">
        <v>13</v>
      </c>
      <c r="B412" s="27"/>
      <c r="C412" s="28" t="s">
        <v>16</v>
      </c>
      <c r="D412" s="29" t="s">
        <v>42</v>
      </c>
      <c r="E412" s="26" t="s">
        <v>18</v>
      </c>
      <c r="F412" s="27">
        <f>3.78+4.34+(7.86-0.8)*0.25+(8.96-0.9-1.18)*0.25</f>
        <v>11.605</v>
      </c>
      <c r="HY412" s="9"/>
      <c r="HZ412" s="9"/>
    </row>
    <row r="413" s="1" customFormat="1" customHeight="1" outlineLevel="3" spans="1:234">
      <c r="A413" s="24">
        <v>14</v>
      </c>
      <c r="B413" s="27"/>
      <c r="C413" s="28" t="s">
        <v>16</v>
      </c>
      <c r="D413" s="29" t="s">
        <v>43</v>
      </c>
      <c r="E413" s="26" t="s">
        <v>18</v>
      </c>
      <c r="F413" s="27">
        <f>3.78+4.34</f>
        <v>8.12</v>
      </c>
      <c r="HY413" s="9"/>
      <c r="HZ413" s="9"/>
    </row>
    <row r="414" s="1" customFormat="1" customHeight="1" outlineLevel="3" spans="1:234">
      <c r="A414" s="24">
        <v>15</v>
      </c>
      <c r="B414" s="24" t="s">
        <v>44</v>
      </c>
      <c r="C414" s="28" t="s">
        <v>45</v>
      </c>
      <c r="D414" s="29" t="s">
        <v>46</v>
      </c>
      <c r="E414" s="26" t="s">
        <v>18</v>
      </c>
      <c r="F414" s="27">
        <v>2.63</v>
      </c>
      <c r="HY414" s="9"/>
      <c r="HZ414" s="9"/>
    </row>
    <row r="415" s="1" customFormat="1" customHeight="1" outlineLevel="3" spans="1:6">
      <c r="A415" s="24">
        <v>16</v>
      </c>
      <c r="B415" s="24" t="s">
        <v>29</v>
      </c>
      <c r="C415" s="24" t="s">
        <v>16</v>
      </c>
      <c r="D415" s="24" t="s">
        <v>47</v>
      </c>
      <c r="E415" s="26" t="s">
        <v>18</v>
      </c>
      <c r="F415" s="27">
        <f>6.55-2.63</f>
        <v>3.92</v>
      </c>
    </row>
    <row r="416" s="1" customFormat="1" customHeight="1" outlineLevel="2" spans="1:6">
      <c r="A416" s="20" t="s">
        <v>48</v>
      </c>
      <c r="B416" s="20"/>
      <c r="C416" s="20"/>
      <c r="D416" s="22" t="s">
        <v>49</v>
      </c>
      <c r="E416" s="23" t="s">
        <v>10</v>
      </c>
      <c r="F416" s="23"/>
    </row>
    <row r="417" s="3" customFormat="1" customHeight="1" outlineLevel="3" spans="1:6">
      <c r="A417" s="24">
        <v>1</v>
      </c>
      <c r="B417" s="24" t="s">
        <v>50</v>
      </c>
      <c r="C417" s="24" t="s">
        <v>51</v>
      </c>
      <c r="D417" s="31" t="s">
        <v>52</v>
      </c>
      <c r="E417" s="26" t="s">
        <v>18</v>
      </c>
      <c r="F417" s="28">
        <f>45.37+10.52</f>
        <v>55.89</v>
      </c>
    </row>
    <row r="418" s="3" customFormat="1" customHeight="1" outlineLevel="3" spans="1:6">
      <c r="A418" s="24">
        <v>2</v>
      </c>
      <c r="B418" s="24" t="s">
        <v>53</v>
      </c>
      <c r="C418" s="24" t="s">
        <v>54</v>
      </c>
      <c r="D418" s="31" t="s">
        <v>55</v>
      </c>
      <c r="E418" s="26" t="s">
        <v>18</v>
      </c>
      <c r="F418" s="28">
        <v>6.68</v>
      </c>
    </row>
    <row r="419" s="3" customFormat="1" customHeight="1" outlineLevel="3" spans="1:6">
      <c r="A419" s="24">
        <v>3</v>
      </c>
      <c r="B419" s="24"/>
      <c r="C419" s="24" t="s">
        <v>56</v>
      </c>
      <c r="D419" s="29" t="s">
        <v>57</v>
      </c>
      <c r="E419" s="26" t="s">
        <v>18</v>
      </c>
      <c r="F419" s="28">
        <f>8.76*0.45</f>
        <v>3.942</v>
      </c>
    </row>
    <row r="420" s="3" customFormat="1" customHeight="1" outlineLevel="3" spans="1:6">
      <c r="A420" s="24">
        <v>4</v>
      </c>
      <c r="B420" s="24" t="s">
        <v>58</v>
      </c>
      <c r="C420" s="24" t="s">
        <v>54</v>
      </c>
      <c r="D420" s="31" t="s">
        <v>59</v>
      </c>
      <c r="E420" s="26" t="s">
        <v>60</v>
      </c>
      <c r="F420" s="28">
        <v>3.92</v>
      </c>
    </row>
    <row r="421" s="3" customFormat="1" customHeight="1" outlineLevel="3" spans="1:6">
      <c r="A421" s="24">
        <v>5</v>
      </c>
      <c r="B421" s="24" t="s">
        <v>58</v>
      </c>
      <c r="C421" s="24" t="s">
        <v>61</v>
      </c>
      <c r="D421" s="31" t="s">
        <v>62</v>
      </c>
      <c r="E421" s="26" t="s">
        <v>18</v>
      </c>
      <c r="F421" s="28">
        <f>110.76+26.2+15.2-14.05</f>
        <v>138.11</v>
      </c>
    </row>
    <row r="422" s="3" customFormat="1" customHeight="1" outlineLevel="3" spans="1:6">
      <c r="A422" s="24">
        <v>6</v>
      </c>
      <c r="B422" s="24" t="s">
        <v>29</v>
      </c>
      <c r="C422" s="24" t="s">
        <v>63</v>
      </c>
      <c r="D422" s="31" t="s">
        <v>64</v>
      </c>
      <c r="E422" s="26" t="s">
        <v>34</v>
      </c>
      <c r="F422" s="28">
        <f>2.1+0.6+1.5+0.92+1.5+0.9</f>
        <v>7.52</v>
      </c>
    </row>
    <row r="423" s="3" customFormat="1" customHeight="1" outlineLevel="3" spans="1:6">
      <c r="A423" s="24">
        <v>7</v>
      </c>
      <c r="B423" s="24" t="s">
        <v>29</v>
      </c>
      <c r="C423" s="24" t="s">
        <v>63</v>
      </c>
      <c r="D423" s="31" t="s">
        <v>65</v>
      </c>
      <c r="E423" s="26" t="s">
        <v>66</v>
      </c>
      <c r="F423" s="28">
        <v>1.16</v>
      </c>
    </row>
    <row r="424" s="3" customFormat="1" customHeight="1" outlineLevel="3" spans="1:6">
      <c r="A424" s="24">
        <v>8</v>
      </c>
      <c r="B424" s="24" t="s">
        <v>32</v>
      </c>
      <c r="C424" s="24" t="s">
        <v>54</v>
      </c>
      <c r="D424" s="31" t="s">
        <v>67</v>
      </c>
      <c r="E424" s="26" t="s">
        <v>34</v>
      </c>
      <c r="F424" s="28">
        <v>9.7</v>
      </c>
    </row>
    <row r="425" s="3" customFormat="1" customHeight="1" outlineLevel="3" spans="1:6">
      <c r="A425" s="24">
        <v>9</v>
      </c>
      <c r="B425" s="24" t="s">
        <v>32</v>
      </c>
      <c r="C425" s="24" t="s">
        <v>54</v>
      </c>
      <c r="D425" s="31" t="s">
        <v>68</v>
      </c>
      <c r="E425" s="26" t="s">
        <v>34</v>
      </c>
      <c r="F425" s="28">
        <v>26.86</v>
      </c>
    </row>
    <row r="426" s="3" customFormat="1" customHeight="1" outlineLevel="3" spans="1:6">
      <c r="A426" s="24">
        <v>10</v>
      </c>
      <c r="B426" s="24" t="s">
        <v>32</v>
      </c>
      <c r="C426" s="24" t="s">
        <v>54</v>
      </c>
      <c r="D426" s="31" t="s">
        <v>69</v>
      </c>
      <c r="E426" s="26" t="s">
        <v>34</v>
      </c>
      <c r="F426" s="28">
        <v>5.04</v>
      </c>
    </row>
    <row r="427" s="3" customFormat="1" customHeight="1" outlineLevel="3" spans="1:6">
      <c r="A427" s="24">
        <v>11</v>
      </c>
      <c r="B427" s="24" t="s">
        <v>32</v>
      </c>
      <c r="C427" s="24" t="s">
        <v>54</v>
      </c>
      <c r="D427" s="31" t="s">
        <v>70</v>
      </c>
      <c r="E427" s="26" t="s">
        <v>34</v>
      </c>
      <c r="F427" s="28">
        <v>5.3</v>
      </c>
    </row>
    <row r="428" s="3" customFormat="1" customHeight="1" outlineLevel="3" spans="1:6">
      <c r="A428" s="24">
        <v>12</v>
      </c>
      <c r="B428" s="24" t="s">
        <v>32</v>
      </c>
      <c r="C428" s="24" t="s">
        <v>54</v>
      </c>
      <c r="D428" s="31" t="s">
        <v>71</v>
      </c>
      <c r="E428" s="26" t="s">
        <v>34</v>
      </c>
      <c r="F428" s="28">
        <v>12.22</v>
      </c>
    </row>
    <row r="429" s="3" customFormat="1" customHeight="1" outlineLevel="3" spans="1:6">
      <c r="A429" s="24">
        <v>13</v>
      </c>
      <c r="B429" s="24" t="s">
        <v>32</v>
      </c>
      <c r="C429" s="24" t="s">
        <v>54</v>
      </c>
      <c r="D429" s="31" t="s">
        <v>72</v>
      </c>
      <c r="E429" s="26" t="s">
        <v>34</v>
      </c>
      <c r="F429" s="28">
        <v>6.68</v>
      </c>
    </row>
    <row r="430" s="3" customFormat="1" customHeight="1" outlineLevel="3" spans="1:6">
      <c r="A430" s="24">
        <v>14</v>
      </c>
      <c r="B430" s="24"/>
      <c r="C430" s="24" t="s">
        <v>73</v>
      </c>
      <c r="D430" s="31" t="s">
        <v>74</v>
      </c>
      <c r="E430" s="26" t="s">
        <v>34</v>
      </c>
      <c r="F430" s="28">
        <v>8.76</v>
      </c>
    </row>
    <row r="431" s="3" customFormat="1" customHeight="1" outlineLevel="3" spans="1:234">
      <c r="A431" s="24">
        <v>15</v>
      </c>
      <c r="B431" s="24"/>
      <c r="C431" s="24" t="s">
        <v>75</v>
      </c>
      <c r="D431" s="31" t="s">
        <v>76</v>
      </c>
      <c r="E431" s="26" t="s">
        <v>77</v>
      </c>
      <c r="F431" s="28">
        <f>(0.48*3.5+0.48*3.5+0.56*3.5+0.73*3.5+1.02*3.5)*0.15</f>
        <v>1.71675</v>
      </c>
      <c r="HY431" s="9"/>
      <c r="HZ431" s="9"/>
    </row>
    <row r="432" s="3" customFormat="1" customHeight="1" outlineLevel="3" spans="1:234">
      <c r="A432" s="24">
        <v>16</v>
      </c>
      <c r="B432" s="24"/>
      <c r="C432" s="24" t="s">
        <v>78</v>
      </c>
      <c r="D432" s="31" t="s">
        <v>79</v>
      </c>
      <c r="E432" s="26" t="s">
        <v>18</v>
      </c>
      <c r="F432" s="28">
        <f>0.85*3.5+0.97*3.5</f>
        <v>6.37</v>
      </c>
      <c r="HY432" s="9"/>
      <c r="HZ432" s="9"/>
    </row>
    <row r="433" s="3" customFormat="1" customHeight="1" outlineLevel="3" spans="1:234">
      <c r="A433" s="24">
        <v>17</v>
      </c>
      <c r="B433" s="24"/>
      <c r="C433" s="24" t="s">
        <v>16</v>
      </c>
      <c r="D433" s="31" t="s">
        <v>80</v>
      </c>
      <c r="E433" s="26" t="s">
        <v>18</v>
      </c>
      <c r="F433" s="28">
        <f>3.12*1.8+3.03*1.8</f>
        <v>11.07</v>
      </c>
      <c r="HY433" s="9"/>
      <c r="HZ433" s="9"/>
    </row>
    <row r="434" s="3" customFormat="1" customHeight="1" outlineLevel="3" spans="1:6">
      <c r="A434" s="24">
        <v>18</v>
      </c>
      <c r="B434" s="24" t="s">
        <v>81</v>
      </c>
      <c r="C434" s="24" t="s">
        <v>82</v>
      </c>
      <c r="D434" s="31" t="s">
        <v>83</v>
      </c>
      <c r="E434" s="26" t="s">
        <v>84</v>
      </c>
      <c r="F434" s="28">
        <v>2</v>
      </c>
    </row>
    <row r="435" s="3" customFormat="1" customHeight="1" outlineLevel="3" spans="1:6">
      <c r="A435" s="24">
        <v>19</v>
      </c>
      <c r="B435" s="24"/>
      <c r="C435" s="24" t="s">
        <v>85</v>
      </c>
      <c r="D435" s="31" t="s">
        <v>86</v>
      </c>
      <c r="E435" s="26" t="s">
        <v>18</v>
      </c>
      <c r="F435" s="34">
        <v>14.05</v>
      </c>
    </row>
    <row r="436" s="1" customFormat="1" customHeight="1" outlineLevel="2" spans="1:5">
      <c r="A436" s="20" t="s">
        <v>87</v>
      </c>
      <c r="B436" s="20"/>
      <c r="C436" s="20"/>
      <c r="D436" s="22" t="s">
        <v>88</v>
      </c>
      <c r="E436" s="23" t="s">
        <v>10</v>
      </c>
    </row>
    <row r="437" s="1" customFormat="1" customHeight="1" outlineLevel="3" spans="1:6">
      <c r="A437" s="24">
        <v>1</v>
      </c>
      <c r="B437" s="24"/>
      <c r="C437" s="24" t="s">
        <v>89</v>
      </c>
      <c r="D437" s="29" t="s">
        <v>90</v>
      </c>
      <c r="E437" s="26" t="s">
        <v>18</v>
      </c>
      <c r="F437" s="35">
        <v>83.67</v>
      </c>
    </row>
    <row r="438" s="1" customFormat="1" customHeight="1" outlineLevel="3" spans="1:6">
      <c r="A438" s="24">
        <v>2</v>
      </c>
      <c r="B438" s="24"/>
      <c r="C438" s="29" t="s">
        <v>16</v>
      </c>
      <c r="D438" s="29" t="s">
        <v>91</v>
      </c>
      <c r="E438" s="26" t="s">
        <v>18</v>
      </c>
      <c r="F438" s="27">
        <v>7.37</v>
      </c>
    </row>
    <row r="439" s="1" customFormat="1" customHeight="1" outlineLevel="3" spans="1:6">
      <c r="A439" s="24">
        <v>3</v>
      </c>
      <c r="B439" s="24" t="s">
        <v>92</v>
      </c>
      <c r="C439" s="24" t="s">
        <v>93</v>
      </c>
      <c r="D439" s="29" t="s">
        <v>94</v>
      </c>
      <c r="E439" s="26" t="s">
        <v>18</v>
      </c>
      <c r="F439" s="27">
        <v>101.34</v>
      </c>
    </row>
    <row r="440" s="1" customFormat="1" customHeight="1" outlineLevel="3" spans="1:6">
      <c r="A440" s="24">
        <v>4</v>
      </c>
      <c r="B440" s="24" t="s">
        <v>92</v>
      </c>
      <c r="C440" s="24" t="s">
        <v>16</v>
      </c>
      <c r="D440" s="29" t="s">
        <v>95</v>
      </c>
      <c r="E440" s="26" t="s">
        <v>18</v>
      </c>
      <c r="F440" s="27">
        <v>7.37</v>
      </c>
    </row>
    <row r="441" s="1" customFormat="1" customHeight="1" outlineLevel="3" spans="1:6">
      <c r="A441" s="24">
        <v>5</v>
      </c>
      <c r="B441" s="24"/>
      <c r="C441" s="24" t="s">
        <v>75</v>
      </c>
      <c r="D441" s="29" t="s">
        <v>96</v>
      </c>
      <c r="E441" s="26" t="s">
        <v>97</v>
      </c>
      <c r="F441" s="27">
        <v>3</v>
      </c>
    </row>
    <row r="442" s="1" customFormat="1" customHeight="1" outlineLevel="3" spans="1:6">
      <c r="A442" s="24">
        <v>6</v>
      </c>
      <c r="B442" s="24"/>
      <c r="C442" s="24" t="s">
        <v>89</v>
      </c>
      <c r="D442" s="29" t="s">
        <v>98</v>
      </c>
      <c r="E442" s="32" t="s">
        <v>34</v>
      </c>
      <c r="F442" s="27">
        <v>18.41</v>
      </c>
    </row>
    <row r="443" s="1" customFormat="1" customHeight="1" outlineLevel="3" spans="1:6">
      <c r="A443" s="24">
        <v>7</v>
      </c>
      <c r="B443" s="24"/>
      <c r="C443" s="24" t="s">
        <v>89</v>
      </c>
      <c r="D443" s="29" t="s">
        <v>99</v>
      </c>
      <c r="E443" s="32" t="s">
        <v>34</v>
      </c>
      <c r="F443" s="27">
        <v>45.98</v>
      </c>
    </row>
    <row r="444" s="1" customFormat="1" customHeight="1" outlineLevel="3" spans="1:6">
      <c r="A444" s="24">
        <v>8</v>
      </c>
      <c r="B444" s="24" t="s">
        <v>32</v>
      </c>
      <c r="C444" s="24" t="s">
        <v>89</v>
      </c>
      <c r="D444" s="29" t="s">
        <v>100</v>
      </c>
      <c r="E444" s="32" t="s">
        <v>34</v>
      </c>
      <c r="F444" s="27">
        <v>38.97</v>
      </c>
    </row>
    <row r="445" s="1" customFormat="1" customHeight="1" outlineLevel="2" spans="1:6">
      <c r="A445" s="20" t="s">
        <v>101</v>
      </c>
      <c r="B445" s="20"/>
      <c r="C445" s="20"/>
      <c r="D445" s="22" t="s">
        <v>102</v>
      </c>
      <c r="E445" s="23" t="s">
        <v>10</v>
      </c>
      <c r="F445" s="23"/>
    </row>
    <row r="446" s="1" customFormat="1" customHeight="1" outlineLevel="3" spans="1:6">
      <c r="A446" s="24">
        <v>1</v>
      </c>
      <c r="B446" s="24"/>
      <c r="C446" s="24" t="s">
        <v>16</v>
      </c>
      <c r="D446" s="24" t="s">
        <v>105</v>
      </c>
      <c r="E446" s="32" t="s">
        <v>34</v>
      </c>
      <c r="F446" s="27">
        <f>1.18+1.42</f>
        <v>2.6</v>
      </c>
    </row>
    <row r="447" s="1" customFormat="1" customHeight="1" outlineLevel="3" spans="1:6">
      <c r="A447" s="24">
        <v>2</v>
      </c>
      <c r="B447" s="24"/>
      <c r="C447" s="24" t="s">
        <v>110</v>
      </c>
      <c r="D447" s="24" t="s">
        <v>111</v>
      </c>
      <c r="E447" s="32" t="s">
        <v>34</v>
      </c>
      <c r="F447" s="27">
        <f>4.19*1.1</f>
        <v>4.609</v>
      </c>
    </row>
    <row r="448" s="1" customFormat="1" customHeight="1" outlineLevel="1" spans="1:234">
      <c r="A448" s="20" t="s">
        <v>131</v>
      </c>
      <c r="B448" s="20"/>
      <c r="C448" s="20"/>
      <c r="D448" s="22" t="s">
        <v>132</v>
      </c>
      <c r="E448" s="23" t="s">
        <v>10</v>
      </c>
      <c r="F448" s="23"/>
      <c r="HY448" s="9"/>
      <c r="HZ448" s="9"/>
    </row>
    <row r="449" s="1" customFormat="1" customHeight="1" outlineLevel="2" spans="1:6">
      <c r="A449" s="20" t="s">
        <v>13</v>
      </c>
      <c r="B449" s="20"/>
      <c r="C449" s="20"/>
      <c r="D449" s="22" t="s">
        <v>14</v>
      </c>
      <c r="E449" s="23" t="s">
        <v>10</v>
      </c>
      <c r="F449" s="23"/>
    </row>
    <row r="450" s="1" customFormat="1" customHeight="1" outlineLevel="3" spans="1:6">
      <c r="A450" s="24">
        <v>1</v>
      </c>
      <c r="B450" s="24" t="s">
        <v>15</v>
      </c>
      <c r="C450" s="24" t="s">
        <v>16</v>
      </c>
      <c r="D450" s="25" t="s">
        <v>17</v>
      </c>
      <c r="E450" s="26" t="s">
        <v>18</v>
      </c>
      <c r="F450" s="27">
        <v>5.94</v>
      </c>
    </row>
    <row r="451" s="1" customFormat="1" customHeight="1" outlineLevel="3" spans="1:6">
      <c r="A451" s="24">
        <v>2</v>
      </c>
      <c r="B451" s="24" t="s">
        <v>15</v>
      </c>
      <c r="C451" s="24" t="s">
        <v>19</v>
      </c>
      <c r="D451" s="25" t="s">
        <v>20</v>
      </c>
      <c r="E451" s="26" t="s">
        <v>18</v>
      </c>
      <c r="F451" s="27">
        <v>51.25</v>
      </c>
    </row>
    <row r="452" s="1" customFormat="1" customHeight="1" outlineLevel="3" spans="1:6">
      <c r="A452" s="24">
        <v>3</v>
      </c>
      <c r="B452" s="24" t="s">
        <v>15</v>
      </c>
      <c r="C452" s="24" t="s">
        <v>21</v>
      </c>
      <c r="D452" s="25" t="s">
        <v>22</v>
      </c>
      <c r="E452" s="26" t="s">
        <v>18</v>
      </c>
      <c r="F452" s="27">
        <v>4.36</v>
      </c>
    </row>
    <row r="453" s="1" customFormat="1" customHeight="1" outlineLevel="3" spans="1:6">
      <c r="A453" s="24">
        <v>4</v>
      </c>
      <c r="B453" s="24"/>
      <c r="C453" s="24" t="s">
        <v>130</v>
      </c>
      <c r="D453" s="30" t="s">
        <v>28</v>
      </c>
      <c r="E453" s="26" t="s">
        <v>18</v>
      </c>
      <c r="F453" s="27">
        <v>3.27</v>
      </c>
    </row>
    <row r="454" s="1" customFormat="1" customHeight="1" outlineLevel="3" spans="1:6">
      <c r="A454" s="24">
        <v>5</v>
      </c>
      <c r="B454" s="24"/>
      <c r="C454" s="28" t="s">
        <v>25</v>
      </c>
      <c r="D454" s="29" t="s">
        <v>26</v>
      </c>
      <c r="E454" s="24" t="s">
        <v>18</v>
      </c>
      <c r="F454" s="27">
        <v>44.16</v>
      </c>
    </row>
    <row r="455" s="1" customFormat="1" customHeight="1" outlineLevel="3" spans="1:6">
      <c r="A455" s="24">
        <v>6</v>
      </c>
      <c r="B455" s="24" t="s">
        <v>29</v>
      </c>
      <c r="C455" s="28" t="s">
        <v>30</v>
      </c>
      <c r="D455" s="25" t="s">
        <v>31</v>
      </c>
      <c r="E455" s="26" t="s">
        <v>18</v>
      </c>
      <c r="F455" s="27">
        <v>3.02</v>
      </c>
    </row>
    <row r="456" s="1" customFormat="1" customHeight="1" outlineLevel="3" spans="1:6">
      <c r="A456" s="24">
        <v>7</v>
      </c>
      <c r="B456" s="24" t="s">
        <v>32</v>
      </c>
      <c r="C456" s="24"/>
      <c r="D456" s="25" t="s">
        <v>33</v>
      </c>
      <c r="E456" s="26" t="s">
        <v>34</v>
      </c>
      <c r="F456" s="27">
        <f>55.2+12.27+5.24-6.92</f>
        <v>65.79</v>
      </c>
    </row>
    <row r="457" s="1" customFormat="1" customHeight="1" outlineLevel="3" spans="1:6">
      <c r="A457" s="24">
        <v>8</v>
      </c>
      <c r="B457" s="24"/>
      <c r="C457" s="28" t="s">
        <v>23</v>
      </c>
      <c r="D457" s="29" t="s">
        <v>24</v>
      </c>
      <c r="E457" s="24" t="s">
        <v>18</v>
      </c>
      <c r="F457" s="27">
        <f>F451+F450+F452+F455-9.89</f>
        <v>54.68</v>
      </c>
    </row>
    <row r="458" s="1" customFormat="1" customHeight="1" outlineLevel="3" spans="1:6">
      <c r="A458" s="24">
        <v>9</v>
      </c>
      <c r="B458" s="24" t="s">
        <v>35</v>
      </c>
      <c r="C458" s="24" t="s">
        <v>36</v>
      </c>
      <c r="D458" s="25" t="s">
        <v>37</v>
      </c>
      <c r="E458" s="26" t="s">
        <v>34</v>
      </c>
      <c r="F458" s="27">
        <v>19.32</v>
      </c>
    </row>
    <row r="459" s="1" customFormat="1" customHeight="1" outlineLevel="3" spans="1:6">
      <c r="A459" s="24">
        <v>10</v>
      </c>
      <c r="B459" s="24" t="s">
        <v>38</v>
      </c>
      <c r="C459" s="24" t="s">
        <v>36</v>
      </c>
      <c r="D459" s="25" t="s">
        <v>39</v>
      </c>
      <c r="E459" s="26" t="s">
        <v>34</v>
      </c>
      <c r="F459" s="27">
        <v>19.32</v>
      </c>
    </row>
    <row r="460" s="1" customFormat="1" customHeight="1" outlineLevel="3" spans="1:6">
      <c r="A460" s="24">
        <v>11</v>
      </c>
      <c r="B460" s="27"/>
      <c r="C460" s="24" t="s">
        <v>36</v>
      </c>
      <c r="D460" s="29" t="s">
        <v>40</v>
      </c>
      <c r="E460" s="26" t="s">
        <v>34</v>
      </c>
      <c r="F460" s="27">
        <v>24</v>
      </c>
    </row>
    <row r="461" s="1" customFormat="1" customHeight="1" outlineLevel="3" spans="1:234">
      <c r="A461" s="24">
        <v>12</v>
      </c>
      <c r="B461" s="27"/>
      <c r="C461" s="28" t="s">
        <v>16</v>
      </c>
      <c r="D461" s="29" t="s">
        <v>41</v>
      </c>
      <c r="E461" s="26" t="s">
        <v>18</v>
      </c>
      <c r="F461" s="27">
        <f>3.85+5.85</f>
        <v>9.7</v>
      </c>
      <c r="HY461" s="9"/>
      <c r="HZ461" s="9"/>
    </row>
    <row r="462" s="1" customFormat="1" customHeight="1" outlineLevel="3" spans="1:234">
      <c r="A462" s="24">
        <v>13</v>
      </c>
      <c r="B462" s="27"/>
      <c r="C462" s="28" t="s">
        <v>16</v>
      </c>
      <c r="D462" s="29" t="s">
        <v>42</v>
      </c>
      <c r="E462" s="26" t="s">
        <v>18</v>
      </c>
      <c r="F462" s="27">
        <f>3.85+5.85+(7.94-0.8)*0.25+(10.26-0.95)*0.25</f>
        <v>13.8125</v>
      </c>
      <c r="HY462" s="9"/>
      <c r="HZ462" s="9"/>
    </row>
    <row r="463" s="1" customFormat="1" customHeight="1" outlineLevel="3" spans="1:234">
      <c r="A463" s="24">
        <v>14</v>
      </c>
      <c r="B463" s="27"/>
      <c r="C463" s="28" t="s">
        <v>16</v>
      </c>
      <c r="D463" s="29" t="s">
        <v>43</v>
      </c>
      <c r="E463" s="26" t="s">
        <v>18</v>
      </c>
      <c r="F463" s="27">
        <f>3.85+5.85</f>
        <v>9.7</v>
      </c>
      <c r="HY463" s="9"/>
      <c r="HZ463" s="9"/>
    </row>
    <row r="464" s="1" customFormat="1" customHeight="1" outlineLevel="3" spans="1:6">
      <c r="A464" s="24">
        <v>15</v>
      </c>
      <c r="B464" s="24" t="s">
        <v>29</v>
      </c>
      <c r="C464" s="24" t="s">
        <v>16</v>
      </c>
      <c r="D464" s="29" t="s">
        <v>47</v>
      </c>
      <c r="E464" s="26" t="s">
        <v>18</v>
      </c>
      <c r="F464" s="27">
        <v>2.54</v>
      </c>
    </row>
    <row r="465" s="1" customFormat="1" customHeight="1" outlineLevel="2" spans="1:6">
      <c r="A465" s="20" t="s">
        <v>48</v>
      </c>
      <c r="B465" s="20"/>
      <c r="C465" s="20"/>
      <c r="D465" s="22" t="s">
        <v>49</v>
      </c>
      <c r="E465" s="23" t="s">
        <v>10</v>
      </c>
      <c r="F465" s="23"/>
    </row>
    <row r="466" s="3" customFormat="1" customHeight="1" outlineLevel="3" spans="1:6">
      <c r="A466" s="24">
        <v>1</v>
      </c>
      <c r="B466" s="24" t="s">
        <v>50</v>
      </c>
      <c r="C466" s="24" t="s">
        <v>51</v>
      </c>
      <c r="D466" s="31" t="s">
        <v>52</v>
      </c>
      <c r="E466" s="26" t="s">
        <v>18</v>
      </c>
      <c r="F466" s="28">
        <f>48.98+10.23</f>
        <v>59.21</v>
      </c>
    </row>
    <row r="467" s="3" customFormat="1" customHeight="1" outlineLevel="3" spans="1:6">
      <c r="A467" s="24">
        <v>2</v>
      </c>
      <c r="B467" s="24" t="s">
        <v>53</v>
      </c>
      <c r="C467" s="24" t="s">
        <v>54</v>
      </c>
      <c r="D467" s="31" t="s">
        <v>55</v>
      </c>
      <c r="E467" s="26" t="s">
        <v>18</v>
      </c>
      <c r="F467" s="28">
        <v>6.68</v>
      </c>
    </row>
    <row r="468" s="3" customFormat="1" customHeight="1" outlineLevel="3" spans="1:6">
      <c r="A468" s="24">
        <v>3</v>
      </c>
      <c r="B468" s="24"/>
      <c r="C468" s="24" t="s">
        <v>56</v>
      </c>
      <c r="D468" s="29" t="s">
        <v>57</v>
      </c>
      <c r="E468" s="26" t="s">
        <v>18</v>
      </c>
      <c r="F468" s="28">
        <f>8.8*0.45</f>
        <v>3.96</v>
      </c>
    </row>
    <row r="469" s="3" customFormat="1" customHeight="1" outlineLevel="3" spans="1:6">
      <c r="A469" s="24">
        <v>4</v>
      </c>
      <c r="B469" s="24" t="s">
        <v>58</v>
      </c>
      <c r="C469" s="24" t="s">
        <v>54</v>
      </c>
      <c r="D469" s="31" t="s">
        <v>59</v>
      </c>
      <c r="E469" s="26" t="s">
        <v>60</v>
      </c>
      <c r="F469" s="28">
        <v>3.85</v>
      </c>
    </row>
    <row r="470" s="3" customFormat="1" customHeight="1" outlineLevel="3" spans="1:6">
      <c r="A470" s="24">
        <v>5</v>
      </c>
      <c r="B470" s="24" t="s">
        <v>58</v>
      </c>
      <c r="C470" s="24" t="s">
        <v>61</v>
      </c>
      <c r="D470" s="31" t="s">
        <v>62</v>
      </c>
      <c r="E470" s="26" t="s">
        <v>18</v>
      </c>
      <c r="F470" s="28">
        <f>131.88+28.18+15.6-18.34</f>
        <v>157.32</v>
      </c>
    </row>
    <row r="471" s="3" customFormat="1" customHeight="1" outlineLevel="3" spans="1:6">
      <c r="A471" s="24">
        <v>6</v>
      </c>
      <c r="B471" s="24" t="s">
        <v>29</v>
      </c>
      <c r="C471" s="24" t="s">
        <v>63</v>
      </c>
      <c r="D471" s="31" t="s">
        <v>64</v>
      </c>
      <c r="E471" s="26" t="s">
        <v>34</v>
      </c>
      <c r="F471" s="28">
        <f>2.1+0.8+1.5+0.9+1.5+0.9</f>
        <v>7.7</v>
      </c>
    </row>
    <row r="472" s="3" customFormat="1" customHeight="1" outlineLevel="3" spans="1:6">
      <c r="A472" s="24">
        <v>7</v>
      </c>
      <c r="B472" s="24" t="s">
        <v>29</v>
      </c>
      <c r="C472" s="24" t="s">
        <v>63</v>
      </c>
      <c r="D472" s="31" t="s">
        <v>65</v>
      </c>
      <c r="E472" s="26" t="s">
        <v>66</v>
      </c>
      <c r="F472" s="28">
        <v>1.15</v>
      </c>
    </row>
    <row r="473" s="3" customFormat="1" customHeight="1" outlineLevel="3" spans="1:6">
      <c r="A473" s="24">
        <v>8</v>
      </c>
      <c r="B473" s="24" t="s">
        <v>32</v>
      </c>
      <c r="C473" s="24" t="s">
        <v>54</v>
      </c>
      <c r="D473" s="31" t="s">
        <v>67</v>
      </c>
      <c r="E473" s="26" t="s">
        <v>34</v>
      </c>
      <c r="F473" s="28">
        <v>18.62</v>
      </c>
    </row>
    <row r="474" s="3" customFormat="1" customHeight="1" outlineLevel="3" spans="1:6">
      <c r="A474" s="24">
        <v>9</v>
      </c>
      <c r="B474" s="24" t="s">
        <v>32</v>
      </c>
      <c r="C474" s="24" t="s">
        <v>54</v>
      </c>
      <c r="D474" s="31" t="s">
        <v>68</v>
      </c>
      <c r="E474" s="26" t="s">
        <v>34</v>
      </c>
      <c r="F474" s="28">
        <v>31.97</v>
      </c>
    </row>
    <row r="475" s="3" customFormat="1" customHeight="1" outlineLevel="3" spans="1:6">
      <c r="A475" s="24">
        <v>10</v>
      </c>
      <c r="B475" s="24" t="s">
        <v>32</v>
      </c>
      <c r="C475" s="24" t="s">
        <v>54</v>
      </c>
      <c r="D475" s="31" t="s">
        <v>69</v>
      </c>
      <c r="E475" s="26" t="s">
        <v>34</v>
      </c>
      <c r="F475" s="28">
        <v>5.06</v>
      </c>
    </row>
    <row r="476" s="3" customFormat="1" customHeight="1" outlineLevel="3" spans="1:6">
      <c r="A476" s="24">
        <v>11</v>
      </c>
      <c r="B476" s="24" t="s">
        <v>32</v>
      </c>
      <c r="C476" s="24" t="s">
        <v>54</v>
      </c>
      <c r="D476" s="31" t="s">
        <v>70</v>
      </c>
      <c r="E476" s="26" t="s">
        <v>34</v>
      </c>
      <c r="F476" s="28">
        <v>5.28</v>
      </c>
    </row>
    <row r="477" s="3" customFormat="1" customHeight="1" outlineLevel="3" spans="1:6">
      <c r="A477" s="24">
        <v>12</v>
      </c>
      <c r="B477" s="24" t="s">
        <v>32</v>
      </c>
      <c r="C477" s="24" t="s">
        <v>54</v>
      </c>
      <c r="D477" s="31" t="s">
        <v>71</v>
      </c>
      <c r="E477" s="26" t="s">
        <v>34</v>
      </c>
      <c r="F477" s="28">
        <v>12.22</v>
      </c>
    </row>
    <row r="478" s="3" customFormat="1" customHeight="1" outlineLevel="3" spans="1:6">
      <c r="A478" s="24">
        <v>13</v>
      </c>
      <c r="B478" s="24" t="s">
        <v>32</v>
      </c>
      <c r="C478" s="24" t="s">
        <v>54</v>
      </c>
      <c r="D478" s="31" t="s">
        <v>72</v>
      </c>
      <c r="E478" s="26" t="s">
        <v>34</v>
      </c>
      <c r="F478" s="28">
        <v>6.68</v>
      </c>
    </row>
    <row r="479" s="3" customFormat="1" customHeight="1" outlineLevel="3" spans="1:6">
      <c r="A479" s="24">
        <v>14</v>
      </c>
      <c r="B479" s="24"/>
      <c r="C479" s="24" t="s">
        <v>73</v>
      </c>
      <c r="D479" s="31" t="s">
        <v>74</v>
      </c>
      <c r="E479" s="26" t="s">
        <v>34</v>
      </c>
      <c r="F479" s="28">
        <v>8.8</v>
      </c>
    </row>
    <row r="480" s="3" customFormat="1" customHeight="1" outlineLevel="3" spans="1:234">
      <c r="A480" s="24">
        <v>15</v>
      </c>
      <c r="B480" s="24"/>
      <c r="C480" s="24" t="s">
        <v>75</v>
      </c>
      <c r="D480" s="31" t="s">
        <v>76</v>
      </c>
      <c r="E480" s="26" t="s">
        <v>77</v>
      </c>
      <c r="F480" s="28">
        <f>(0.73*3.2+0.83*3.2+0.48*3.2+0.56*3.2+0.9*3.2)*0.15</f>
        <v>1.68</v>
      </c>
      <c r="HY480" s="9"/>
      <c r="HZ480" s="9"/>
    </row>
    <row r="481" s="3" customFormat="1" customHeight="1" outlineLevel="3" spans="1:234">
      <c r="A481" s="24">
        <v>16</v>
      </c>
      <c r="B481" s="24"/>
      <c r="C481" s="24" t="s">
        <v>78</v>
      </c>
      <c r="D481" s="31" t="s">
        <v>79</v>
      </c>
      <c r="E481" s="26" t="s">
        <v>18</v>
      </c>
      <c r="F481" s="28">
        <f>0.96*3.2+0.85*3.2</f>
        <v>5.792</v>
      </c>
      <c r="HY481" s="9"/>
      <c r="HZ481" s="9"/>
    </row>
    <row r="482" s="3" customFormat="1" customHeight="1" outlineLevel="3" spans="1:234">
      <c r="A482" s="24">
        <v>17</v>
      </c>
      <c r="B482" s="24"/>
      <c r="C482" s="24" t="s">
        <v>16</v>
      </c>
      <c r="D482" s="31" t="s">
        <v>80</v>
      </c>
      <c r="E482" s="26" t="s">
        <v>18</v>
      </c>
      <c r="F482" s="28">
        <f>3.17*1.8+3.2*1.8</f>
        <v>11.466</v>
      </c>
      <c r="HY482" s="9"/>
      <c r="HZ482" s="9"/>
    </row>
    <row r="483" s="3" customFormat="1" customHeight="1" outlineLevel="3" spans="1:6">
      <c r="A483" s="24">
        <v>18</v>
      </c>
      <c r="B483" s="24" t="s">
        <v>81</v>
      </c>
      <c r="C483" s="24" t="s">
        <v>82</v>
      </c>
      <c r="D483" s="31" t="s">
        <v>83</v>
      </c>
      <c r="E483" s="26" t="s">
        <v>84</v>
      </c>
      <c r="F483" s="28">
        <v>2</v>
      </c>
    </row>
    <row r="484" s="3" customFormat="1" customHeight="1" outlineLevel="3" spans="1:6">
      <c r="A484" s="24">
        <v>19</v>
      </c>
      <c r="B484" s="24"/>
      <c r="C484" s="24" t="s">
        <v>85</v>
      </c>
      <c r="D484" s="31" t="s">
        <v>86</v>
      </c>
      <c r="E484" s="26" t="s">
        <v>18</v>
      </c>
      <c r="F484" s="28">
        <v>18.34</v>
      </c>
    </row>
    <row r="485" s="1" customFormat="1" customHeight="1" outlineLevel="2" spans="1:6">
      <c r="A485" s="20" t="s">
        <v>87</v>
      </c>
      <c r="B485" s="20"/>
      <c r="C485" s="20"/>
      <c r="D485" s="22" t="s">
        <v>88</v>
      </c>
      <c r="E485" s="23" t="s">
        <v>10</v>
      </c>
      <c r="F485" s="23"/>
    </row>
    <row r="486" s="1" customFormat="1" customHeight="1" outlineLevel="3" spans="1:6">
      <c r="A486" s="24">
        <v>1</v>
      </c>
      <c r="B486" s="24"/>
      <c r="C486" s="24" t="s">
        <v>89</v>
      </c>
      <c r="D486" s="29" t="s">
        <v>90</v>
      </c>
      <c r="E486" s="26" t="s">
        <v>18</v>
      </c>
      <c r="F486" s="27">
        <v>48.79</v>
      </c>
    </row>
    <row r="487" s="1" customFormat="1" customHeight="1" outlineLevel="3" spans="1:6">
      <c r="A487" s="24">
        <v>2</v>
      </c>
      <c r="B487" s="24"/>
      <c r="C487" s="29" t="s">
        <v>16</v>
      </c>
      <c r="D487" s="29" t="s">
        <v>91</v>
      </c>
      <c r="E487" s="26" t="s">
        <v>18</v>
      </c>
      <c r="F487" s="27">
        <v>8.46</v>
      </c>
    </row>
    <row r="488" s="1" customFormat="1" customHeight="1" outlineLevel="3" spans="1:6">
      <c r="A488" s="24">
        <v>3</v>
      </c>
      <c r="B488" s="24" t="s">
        <v>92</v>
      </c>
      <c r="C488" s="24" t="s">
        <v>93</v>
      </c>
      <c r="D488" s="29" t="s">
        <v>94</v>
      </c>
      <c r="E488" s="26" t="s">
        <v>18</v>
      </c>
      <c r="F488" s="27">
        <v>111.98</v>
      </c>
    </row>
    <row r="489" s="1" customFormat="1" customHeight="1" outlineLevel="3" spans="1:6">
      <c r="A489" s="24">
        <v>4</v>
      </c>
      <c r="B489" s="24" t="s">
        <v>92</v>
      </c>
      <c r="C489" s="24" t="s">
        <v>16</v>
      </c>
      <c r="D489" s="29" t="s">
        <v>95</v>
      </c>
      <c r="E489" s="26" t="s">
        <v>18</v>
      </c>
      <c r="F489" s="27">
        <v>8.46</v>
      </c>
    </row>
    <row r="490" s="1" customFormat="1" customHeight="1" outlineLevel="3" spans="1:6">
      <c r="A490" s="24">
        <v>5</v>
      </c>
      <c r="B490" s="24"/>
      <c r="C490" s="24" t="s">
        <v>75</v>
      </c>
      <c r="D490" s="29" t="s">
        <v>96</v>
      </c>
      <c r="E490" s="26" t="s">
        <v>97</v>
      </c>
      <c r="F490" s="27">
        <v>3</v>
      </c>
    </row>
    <row r="491" s="1" customFormat="1" customHeight="1" outlineLevel="3" spans="1:6">
      <c r="A491" s="24">
        <v>6</v>
      </c>
      <c r="B491" s="24"/>
      <c r="C491" s="24" t="s">
        <v>89</v>
      </c>
      <c r="D491" s="29" t="s">
        <v>98</v>
      </c>
      <c r="E491" s="32" t="s">
        <v>34</v>
      </c>
      <c r="F491" s="27">
        <v>18.42</v>
      </c>
    </row>
    <row r="492" s="1" customFormat="1" customHeight="1" outlineLevel="3" spans="1:6">
      <c r="A492" s="24">
        <v>7</v>
      </c>
      <c r="B492" s="24"/>
      <c r="C492" s="24" t="s">
        <v>89</v>
      </c>
      <c r="D492" s="29" t="s">
        <v>99</v>
      </c>
      <c r="E492" s="32" t="s">
        <v>34</v>
      </c>
      <c r="F492" s="27">
        <v>23.67</v>
      </c>
    </row>
    <row r="493" s="1" customFormat="1" customHeight="1" outlineLevel="3" spans="1:6">
      <c r="A493" s="24">
        <v>8</v>
      </c>
      <c r="B493" s="24" t="s">
        <v>32</v>
      </c>
      <c r="C493" s="24" t="s">
        <v>89</v>
      </c>
      <c r="D493" s="29" t="s">
        <v>100</v>
      </c>
      <c r="E493" s="32" t="s">
        <v>34</v>
      </c>
      <c r="F493" s="27">
        <v>39.94</v>
      </c>
    </row>
    <row r="494" s="1" customFormat="1" customHeight="1" outlineLevel="2" spans="1:6">
      <c r="A494" s="20" t="s">
        <v>101</v>
      </c>
      <c r="B494" s="20"/>
      <c r="C494" s="20"/>
      <c r="D494" s="22" t="s">
        <v>102</v>
      </c>
      <c r="E494" s="23" t="s">
        <v>10</v>
      </c>
      <c r="F494" s="23"/>
    </row>
    <row r="495" s="1" customFormat="1" customHeight="1" outlineLevel="3" spans="1:6">
      <c r="A495" s="24">
        <v>1</v>
      </c>
      <c r="B495" s="24"/>
      <c r="C495" s="24" t="s">
        <v>16</v>
      </c>
      <c r="D495" s="24" t="s">
        <v>105</v>
      </c>
      <c r="E495" s="32" t="s">
        <v>34</v>
      </c>
      <c r="F495" s="27">
        <f>1.41+1.4</f>
        <v>2.81</v>
      </c>
    </row>
    <row r="496" s="1" customFormat="1" customHeight="1" outlineLevel="1" spans="1:234">
      <c r="A496" s="20" t="s">
        <v>133</v>
      </c>
      <c r="B496" s="20"/>
      <c r="C496" s="20"/>
      <c r="D496" s="22" t="s">
        <v>134</v>
      </c>
      <c r="E496" s="23" t="s">
        <v>10</v>
      </c>
      <c r="F496" s="23"/>
      <c r="HY496" s="9"/>
      <c r="HZ496" s="9"/>
    </row>
    <row r="497" s="1" customFormat="1" customHeight="1" outlineLevel="2" spans="1:6">
      <c r="A497" s="20" t="s">
        <v>13</v>
      </c>
      <c r="B497" s="20"/>
      <c r="C497" s="20"/>
      <c r="D497" s="22" t="s">
        <v>14</v>
      </c>
      <c r="E497" s="23" t="s">
        <v>10</v>
      </c>
      <c r="F497" s="23"/>
    </row>
    <row r="498" s="1" customFormat="1" customHeight="1" outlineLevel="3" spans="1:6">
      <c r="A498" s="24">
        <v>1</v>
      </c>
      <c r="B498" s="24" t="s">
        <v>15</v>
      </c>
      <c r="C498" s="24" t="s">
        <v>16</v>
      </c>
      <c r="D498" s="25" t="s">
        <v>17</v>
      </c>
      <c r="E498" s="26" t="s">
        <v>18</v>
      </c>
      <c r="F498" s="27">
        <v>5.03</v>
      </c>
    </row>
    <row r="499" s="1" customFormat="1" customHeight="1" outlineLevel="3" spans="1:6">
      <c r="A499" s="24">
        <v>2</v>
      </c>
      <c r="B499" s="24" t="s">
        <v>15</v>
      </c>
      <c r="C499" s="24" t="s">
        <v>19</v>
      </c>
      <c r="D499" s="25" t="s">
        <v>20</v>
      </c>
      <c r="E499" s="26" t="s">
        <v>18</v>
      </c>
      <c r="F499" s="27">
        <v>53.25</v>
      </c>
    </row>
    <row r="500" s="1" customFormat="1" customHeight="1" outlineLevel="3" spans="1:6">
      <c r="A500" s="24">
        <v>3</v>
      </c>
      <c r="B500" s="24" t="s">
        <v>15</v>
      </c>
      <c r="C500" s="24" t="s">
        <v>21</v>
      </c>
      <c r="D500" s="25" t="s">
        <v>22</v>
      </c>
      <c r="E500" s="26" t="s">
        <v>18</v>
      </c>
      <c r="F500" s="27">
        <v>4.36</v>
      </c>
    </row>
    <row r="501" s="1" customFormat="1" customHeight="1" outlineLevel="3" spans="1:6">
      <c r="A501" s="24">
        <v>4</v>
      </c>
      <c r="B501" s="24"/>
      <c r="C501" s="24" t="s">
        <v>130</v>
      </c>
      <c r="D501" s="30" t="s">
        <v>28</v>
      </c>
      <c r="E501" s="26" t="s">
        <v>18</v>
      </c>
      <c r="F501" s="27">
        <v>1.45</v>
      </c>
    </row>
    <row r="502" s="1" customFormat="1" customHeight="1" outlineLevel="3" spans="1:6">
      <c r="A502" s="24">
        <v>5</v>
      </c>
      <c r="B502" s="24"/>
      <c r="C502" s="28" t="s">
        <v>25</v>
      </c>
      <c r="D502" s="29" t="s">
        <v>26</v>
      </c>
      <c r="E502" s="24" t="s">
        <v>18</v>
      </c>
      <c r="F502" s="27">
        <v>40.5</v>
      </c>
    </row>
    <row r="503" s="1" customFormat="1" customHeight="1" outlineLevel="3" spans="1:6">
      <c r="A503" s="24">
        <v>6</v>
      </c>
      <c r="B503" s="24" t="s">
        <v>29</v>
      </c>
      <c r="C503" s="28" t="s">
        <v>30</v>
      </c>
      <c r="D503" s="25" t="s">
        <v>31</v>
      </c>
      <c r="E503" s="26" t="s">
        <v>18</v>
      </c>
      <c r="F503" s="27">
        <v>1.75</v>
      </c>
    </row>
    <row r="504" s="1" customFormat="1" customHeight="1" outlineLevel="3" spans="1:6">
      <c r="A504" s="24">
        <v>7</v>
      </c>
      <c r="B504" s="24" t="s">
        <v>32</v>
      </c>
      <c r="C504" s="24"/>
      <c r="D504" s="25" t="s">
        <v>33</v>
      </c>
      <c r="E504" s="26" t="s">
        <v>34</v>
      </c>
      <c r="F504" s="27">
        <f>64.78+3.52+3.24-5.3</f>
        <v>66.24</v>
      </c>
    </row>
    <row r="505" s="1" customFormat="1" customHeight="1" outlineLevel="3" spans="1:6">
      <c r="A505" s="24">
        <v>8</v>
      </c>
      <c r="B505" s="24"/>
      <c r="C505" s="28" t="s">
        <v>23</v>
      </c>
      <c r="D505" s="29" t="s">
        <v>24</v>
      </c>
      <c r="E505" s="24" t="s">
        <v>18</v>
      </c>
      <c r="F505" s="27">
        <f>F498+F499+F500+F503-10.89</f>
        <v>53.5</v>
      </c>
    </row>
    <row r="506" s="1" customFormat="1" customHeight="1" outlineLevel="3" spans="1:6">
      <c r="A506" s="24">
        <v>9</v>
      </c>
      <c r="B506" s="24" t="s">
        <v>35</v>
      </c>
      <c r="C506" s="24" t="s">
        <v>36</v>
      </c>
      <c r="D506" s="25" t="s">
        <v>37</v>
      </c>
      <c r="E506" s="26" t="s">
        <v>34</v>
      </c>
      <c r="F506" s="27">
        <v>19.32</v>
      </c>
    </row>
    <row r="507" s="1" customFormat="1" customHeight="1" outlineLevel="3" spans="1:6">
      <c r="A507" s="24">
        <v>10</v>
      </c>
      <c r="B507" s="24" t="s">
        <v>38</v>
      </c>
      <c r="C507" s="24" t="s">
        <v>36</v>
      </c>
      <c r="D507" s="25" t="s">
        <v>39</v>
      </c>
      <c r="E507" s="26" t="s">
        <v>34</v>
      </c>
      <c r="F507" s="27">
        <v>19.32</v>
      </c>
    </row>
    <row r="508" s="1" customFormat="1" customHeight="1" outlineLevel="3" spans="1:6">
      <c r="A508" s="24">
        <v>11</v>
      </c>
      <c r="B508" s="27"/>
      <c r="C508" s="24" t="s">
        <v>36</v>
      </c>
      <c r="D508" s="29" t="s">
        <v>40</v>
      </c>
      <c r="E508" s="26" t="s">
        <v>34</v>
      </c>
      <c r="F508" s="27">
        <v>24</v>
      </c>
    </row>
    <row r="509" s="1" customFormat="1" customHeight="1" outlineLevel="3" spans="1:234">
      <c r="A509" s="24">
        <v>12</v>
      </c>
      <c r="B509" s="27"/>
      <c r="C509" s="28" t="s">
        <v>16</v>
      </c>
      <c r="D509" s="29" t="s">
        <v>41</v>
      </c>
      <c r="E509" s="26" t="s">
        <v>18</v>
      </c>
      <c r="F509" s="27">
        <v>8.12</v>
      </c>
      <c r="HY509" s="9"/>
      <c r="HZ509" s="9"/>
    </row>
    <row r="510" s="1" customFormat="1" customHeight="1" outlineLevel="3" spans="1:234">
      <c r="A510" s="24">
        <v>13</v>
      </c>
      <c r="B510" s="27"/>
      <c r="C510" s="28" t="s">
        <v>16</v>
      </c>
      <c r="D510" s="29" t="s">
        <v>42</v>
      </c>
      <c r="E510" s="26" t="s">
        <v>18</v>
      </c>
      <c r="F510" s="27">
        <v>11.605</v>
      </c>
      <c r="HY510" s="9"/>
      <c r="HZ510" s="9"/>
    </row>
    <row r="511" s="1" customFormat="1" customHeight="1" outlineLevel="3" spans="1:234">
      <c r="A511" s="24">
        <v>14</v>
      </c>
      <c r="B511" s="27"/>
      <c r="C511" s="28" t="s">
        <v>16</v>
      </c>
      <c r="D511" s="29" t="s">
        <v>43</v>
      </c>
      <c r="E511" s="26" t="s">
        <v>18</v>
      </c>
      <c r="F511" s="27">
        <v>8.12</v>
      </c>
      <c r="HY511" s="9"/>
      <c r="HZ511" s="9"/>
    </row>
    <row r="512" s="1" customFormat="1" customHeight="1" outlineLevel="3" spans="1:234">
      <c r="A512" s="24">
        <v>15</v>
      </c>
      <c r="B512" s="24" t="s">
        <v>44</v>
      </c>
      <c r="C512" s="28" t="s">
        <v>45</v>
      </c>
      <c r="D512" s="29" t="s">
        <v>46</v>
      </c>
      <c r="E512" s="26" t="s">
        <v>18</v>
      </c>
      <c r="F512" s="27">
        <v>3.28</v>
      </c>
      <c r="HY512" s="9"/>
      <c r="HZ512" s="9"/>
    </row>
    <row r="513" s="1" customFormat="1" customHeight="1" outlineLevel="3" spans="1:6">
      <c r="A513" s="24">
        <v>16</v>
      </c>
      <c r="B513" s="24" t="s">
        <v>29</v>
      </c>
      <c r="C513" s="24" t="s">
        <v>16</v>
      </c>
      <c r="D513" s="24" t="s">
        <v>47</v>
      </c>
      <c r="E513" s="26" t="s">
        <v>18</v>
      </c>
      <c r="F513" s="27">
        <f>7.15-F512</f>
        <v>3.87</v>
      </c>
    </row>
    <row r="514" s="1" customFormat="1" customHeight="1" outlineLevel="2" spans="1:6">
      <c r="A514" s="20" t="s">
        <v>48</v>
      </c>
      <c r="B514" s="20"/>
      <c r="C514" s="20"/>
      <c r="D514" s="22" t="s">
        <v>49</v>
      </c>
      <c r="E514" s="23" t="s">
        <v>10</v>
      </c>
      <c r="F514" s="23"/>
    </row>
    <row r="515" s="3" customFormat="1" customHeight="1" outlineLevel="3" spans="1:6">
      <c r="A515" s="24">
        <v>1</v>
      </c>
      <c r="B515" s="24" t="s">
        <v>50</v>
      </c>
      <c r="C515" s="24" t="s">
        <v>51</v>
      </c>
      <c r="D515" s="31" t="s">
        <v>52</v>
      </c>
      <c r="E515" s="26" t="s">
        <v>18</v>
      </c>
      <c r="F515" s="28">
        <f>48.09+10.52</f>
        <v>58.61</v>
      </c>
    </row>
    <row r="516" s="3" customFormat="1" customHeight="1" outlineLevel="3" spans="1:6">
      <c r="A516" s="24">
        <v>2</v>
      </c>
      <c r="B516" s="24" t="s">
        <v>53</v>
      </c>
      <c r="C516" s="24" t="s">
        <v>54</v>
      </c>
      <c r="D516" s="31" t="s">
        <v>55</v>
      </c>
      <c r="E516" s="26" t="s">
        <v>18</v>
      </c>
      <c r="F516" s="28">
        <v>6.7</v>
      </c>
    </row>
    <row r="517" s="3" customFormat="1" customHeight="1" outlineLevel="3" spans="1:6">
      <c r="A517" s="24">
        <v>3</v>
      </c>
      <c r="B517" s="24"/>
      <c r="C517" s="24" t="s">
        <v>56</v>
      </c>
      <c r="D517" s="29" t="s">
        <v>57</v>
      </c>
      <c r="E517" s="26" t="s">
        <v>18</v>
      </c>
      <c r="F517" s="28">
        <f>8.72*0.45</f>
        <v>3.924</v>
      </c>
    </row>
    <row r="518" s="3" customFormat="1" customHeight="1" outlineLevel="3" spans="1:6">
      <c r="A518" s="24">
        <v>4</v>
      </c>
      <c r="B518" s="24" t="s">
        <v>58</v>
      </c>
      <c r="C518" s="24" t="s">
        <v>54</v>
      </c>
      <c r="D518" s="31" t="s">
        <v>59</v>
      </c>
      <c r="E518" s="26" t="s">
        <v>60</v>
      </c>
      <c r="F518" s="28">
        <v>3.95</v>
      </c>
    </row>
    <row r="519" s="3" customFormat="1" customHeight="1" outlineLevel="3" spans="1:6">
      <c r="A519" s="24">
        <v>5</v>
      </c>
      <c r="B519" s="24" t="s">
        <v>58</v>
      </c>
      <c r="C519" s="24" t="s">
        <v>61</v>
      </c>
      <c r="D519" s="31" t="s">
        <v>62</v>
      </c>
      <c r="E519" s="26" t="s">
        <v>18</v>
      </c>
      <c r="F519" s="28">
        <f>154+26.9+14.23-14.05</f>
        <v>181.08</v>
      </c>
    </row>
    <row r="520" s="3" customFormat="1" customHeight="1" outlineLevel="3" spans="1:6">
      <c r="A520" s="24">
        <v>6</v>
      </c>
      <c r="B520" s="24" t="s">
        <v>29</v>
      </c>
      <c r="C520" s="24" t="s">
        <v>63</v>
      </c>
      <c r="D520" s="31" t="s">
        <v>64</v>
      </c>
      <c r="E520" s="26" t="s">
        <v>34</v>
      </c>
      <c r="F520" s="28">
        <f>2.1+0.8+1.5+0.9+1.5+0.9</f>
        <v>7.7</v>
      </c>
    </row>
    <row r="521" s="3" customFormat="1" customHeight="1" outlineLevel="3" spans="1:6">
      <c r="A521" s="24">
        <v>7</v>
      </c>
      <c r="B521" s="24" t="s">
        <v>29</v>
      </c>
      <c r="C521" s="24" t="s">
        <v>63</v>
      </c>
      <c r="D521" s="31" t="s">
        <v>65</v>
      </c>
      <c r="E521" s="26" t="s">
        <v>66</v>
      </c>
      <c r="F521" s="28">
        <v>1.11</v>
      </c>
    </row>
    <row r="522" s="3" customFormat="1" customHeight="1" outlineLevel="3" spans="1:6">
      <c r="A522" s="24">
        <v>8</v>
      </c>
      <c r="B522" s="24" t="s">
        <v>32</v>
      </c>
      <c r="C522" s="24" t="s">
        <v>54</v>
      </c>
      <c r="D522" s="31" t="s">
        <v>67</v>
      </c>
      <c r="E522" s="26" t="s">
        <v>34</v>
      </c>
      <c r="F522" s="28">
        <v>9.68</v>
      </c>
    </row>
    <row r="523" s="3" customFormat="1" customHeight="1" outlineLevel="3" spans="1:6">
      <c r="A523" s="24">
        <v>9</v>
      </c>
      <c r="B523" s="24" t="s">
        <v>32</v>
      </c>
      <c r="C523" s="24" t="s">
        <v>54</v>
      </c>
      <c r="D523" s="31" t="s">
        <v>68</v>
      </c>
      <c r="E523" s="26" t="s">
        <v>34</v>
      </c>
      <c r="F523" s="28">
        <v>26.73</v>
      </c>
    </row>
    <row r="524" s="3" customFormat="1" customHeight="1" outlineLevel="3" spans="1:6">
      <c r="A524" s="24">
        <v>10</v>
      </c>
      <c r="B524" s="24" t="s">
        <v>32</v>
      </c>
      <c r="C524" s="24" t="s">
        <v>54</v>
      </c>
      <c r="D524" s="31" t="s">
        <v>69</v>
      </c>
      <c r="E524" s="26" t="s">
        <v>34</v>
      </c>
      <c r="F524" s="28">
        <v>5.06</v>
      </c>
    </row>
    <row r="525" s="3" customFormat="1" customHeight="1" outlineLevel="3" spans="1:6">
      <c r="A525" s="24">
        <v>11</v>
      </c>
      <c r="B525" s="24" t="s">
        <v>32</v>
      </c>
      <c r="C525" s="24" t="s">
        <v>54</v>
      </c>
      <c r="D525" s="31" t="s">
        <v>70</v>
      </c>
      <c r="E525" s="26" t="s">
        <v>34</v>
      </c>
      <c r="F525" s="28">
        <v>5.3</v>
      </c>
    </row>
    <row r="526" s="3" customFormat="1" customHeight="1" outlineLevel="3" spans="1:6">
      <c r="A526" s="24">
        <v>12</v>
      </c>
      <c r="B526" s="24" t="s">
        <v>32</v>
      </c>
      <c r="C526" s="24" t="s">
        <v>54</v>
      </c>
      <c r="D526" s="31" t="s">
        <v>71</v>
      </c>
      <c r="E526" s="26" t="s">
        <v>34</v>
      </c>
      <c r="F526" s="28">
        <v>12.22</v>
      </c>
    </row>
    <row r="527" s="3" customFormat="1" customHeight="1" outlineLevel="3" spans="1:6">
      <c r="A527" s="24">
        <v>13</v>
      </c>
      <c r="B527" s="24" t="s">
        <v>32</v>
      </c>
      <c r="C527" s="24" t="s">
        <v>54</v>
      </c>
      <c r="D527" s="31" t="s">
        <v>72</v>
      </c>
      <c r="E527" s="26" t="s">
        <v>34</v>
      </c>
      <c r="F527" s="28">
        <v>6.68</v>
      </c>
    </row>
    <row r="528" s="3" customFormat="1" customHeight="1" outlineLevel="3" spans="1:6">
      <c r="A528" s="24">
        <v>14</v>
      </c>
      <c r="B528" s="24"/>
      <c r="C528" s="24" t="s">
        <v>73</v>
      </c>
      <c r="D528" s="31" t="s">
        <v>74</v>
      </c>
      <c r="E528" s="26" t="s">
        <v>34</v>
      </c>
      <c r="F528" s="28">
        <v>8.72</v>
      </c>
    </row>
    <row r="529" s="3" customFormat="1" customHeight="1" outlineLevel="3" spans="1:234">
      <c r="A529" s="24">
        <v>15</v>
      </c>
      <c r="B529" s="24"/>
      <c r="C529" s="24" t="s">
        <v>75</v>
      </c>
      <c r="D529" s="31" t="s">
        <v>76</v>
      </c>
      <c r="E529" s="26" t="s">
        <v>77</v>
      </c>
      <c r="F529" s="28">
        <f>(0.73*3.32+0.38*3.32+0.38*3.32+0.56*3.32+1.21*3.32)*0.15</f>
        <v>1.62348</v>
      </c>
      <c r="HY529" s="9"/>
      <c r="HZ529" s="9"/>
    </row>
    <row r="530" s="3" customFormat="1" customHeight="1" outlineLevel="3" spans="1:234">
      <c r="A530" s="24">
        <v>16</v>
      </c>
      <c r="B530" s="24"/>
      <c r="C530" s="24" t="s">
        <v>78</v>
      </c>
      <c r="D530" s="31" t="s">
        <v>79</v>
      </c>
      <c r="E530" s="26" t="s">
        <v>18</v>
      </c>
      <c r="F530" s="28">
        <f>0.85*3.32+0.96*3.32</f>
        <v>6.0092</v>
      </c>
      <c r="HY530" s="9"/>
      <c r="HZ530" s="9"/>
    </row>
    <row r="531" s="3" customFormat="1" customHeight="1" outlineLevel="3" spans="1:234">
      <c r="A531" s="24">
        <v>17</v>
      </c>
      <c r="B531" s="24"/>
      <c r="C531" s="24" t="s">
        <v>16</v>
      </c>
      <c r="D531" s="31" t="s">
        <v>80</v>
      </c>
      <c r="E531" s="26" t="s">
        <v>18</v>
      </c>
      <c r="F531" s="28">
        <v>11.07</v>
      </c>
      <c r="HY531" s="9"/>
      <c r="HZ531" s="9"/>
    </row>
    <row r="532" s="3" customFormat="1" customHeight="1" outlineLevel="3" spans="1:6">
      <c r="A532" s="24">
        <v>18</v>
      </c>
      <c r="B532" s="24" t="s">
        <v>81</v>
      </c>
      <c r="C532" s="24" t="s">
        <v>82</v>
      </c>
      <c r="D532" s="31" t="s">
        <v>83</v>
      </c>
      <c r="E532" s="26" t="s">
        <v>84</v>
      </c>
      <c r="F532" s="28">
        <v>2</v>
      </c>
    </row>
    <row r="533" s="3" customFormat="1" customHeight="1" outlineLevel="3" spans="1:6">
      <c r="A533" s="24">
        <v>19</v>
      </c>
      <c r="B533" s="24"/>
      <c r="C533" s="24" t="s">
        <v>85</v>
      </c>
      <c r="D533" s="31" t="s">
        <v>86</v>
      </c>
      <c r="E533" s="26" t="s">
        <v>18</v>
      </c>
      <c r="F533" s="28">
        <v>14.05</v>
      </c>
    </row>
    <row r="534" s="1" customFormat="1" customHeight="1" outlineLevel="2" spans="1:6">
      <c r="A534" s="20" t="s">
        <v>87</v>
      </c>
      <c r="B534" s="20"/>
      <c r="C534" s="20"/>
      <c r="D534" s="22" t="s">
        <v>88</v>
      </c>
      <c r="E534" s="23" t="s">
        <v>10</v>
      </c>
      <c r="F534" s="23"/>
    </row>
    <row r="535" s="1" customFormat="1" customHeight="1" outlineLevel="3" spans="1:6">
      <c r="A535" s="24">
        <v>1</v>
      </c>
      <c r="B535" s="24"/>
      <c r="C535" s="24" t="s">
        <v>89</v>
      </c>
      <c r="D535" s="29" t="s">
        <v>90</v>
      </c>
      <c r="E535" s="26" t="s">
        <v>18</v>
      </c>
      <c r="F535" s="27">
        <v>48.71</v>
      </c>
    </row>
    <row r="536" s="1" customFormat="1" customHeight="1" outlineLevel="3" spans="1:6">
      <c r="A536" s="24">
        <v>2</v>
      </c>
      <c r="B536" s="24"/>
      <c r="C536" s="29" t="s">
        <v>16</v>
      </c>
      <c r="D536" s="29" t="s">
        <v>91</v>
      </c>
      <c r="E536" s="26" t="s">
        <v>18</v>
      </c>
      <c r="F536" s="27">
        <v>7.39</v>
      </c>
    </row>
    <row r="537" s="1" customFormat="1" customHeight="1" outlineLevel="3" spans="1:6">
      <c r="A537" s="24">
        <v>3</v>
      </c>
      <c r="B537" s="24" t="s">
        <v>92</v>
      </c>
      <c r="C537" s="24" t="s">
        <v>93</v>
      </c>
      <c r="D537" s="29" t="s">
        <v>94</v>
      </c>
      <c r="E537" s="26" t="s">
        <v>18</v>
      </c>
      <c r="F537" s="27">
        <v>7.39</v>
      </c>
    </row>
    <row r="538" s="1" customFormat="1" customHeight="1" outlineLevel="3" spans="1:6">
      <c r="A538" s="24">
        <v>4</v>
      </c>
      <c r="B538" s="24" t="s">
        <v>92</v>
      </c>
      <c r="C538" s="24" t="s">
        <v>16</v>
      </c>
      <c r="D538" s="29" t="s">
        <v>95</v>
      </c>
      <c r="E538" s="26" t="s">
        <v>18</v>
      </c>
      <c r="F538" s="27">
        <v>7.39</v>
      </c>
    </row>
    <row r="539" s="1" customFormat="1" customHeight="1" outlineLevel="3" spans="1:6">
      <c r="A539" s="24">
        <v>5</v>
      </c>
      <c r="B539" s="24"/>
      <c r="C539" s="24" t="s">
        <v>75</v>
      </c>
      <c r="D539" s="29" t="s">
        <v>96</v>
      </c>
      <c r="E539" s="26" t="s">
        <v>97</v>
      </c>
      <c r="F539" s="27">
        <v>3</v>
      </c>
    </row>
    <row r="540" s="1" customFormat="1" customHeight="1" outlineLevel="3" spans="1:6">
      <c r="A540" s="24">
        <v>6</v>
      </c>
      <c r="B540" s="24"/>
      <c r="C540" s="24" t="s">
        <v>89</v>
      </c>
      <c r="D540" s="29" t="s">
        <v>98</v>
      </c>
      <c r="E540" s="32" t="s">
        <v>34</v>
      </c>
      <c r="F540" s="27">
        <v>18.4</v>
      </c>
    </row>
    <row r="541" s="1" customFormat="1" customHeight="1" outlineLevel="3" spans="1:6">
      <c r="A541" s="24">
        <v>7</v>
      </c>
      <c r="B541" s="24"/>
      <c r="C541" s="24" t="s">
        <v>89</v>
      </c>
      <c r="D541" s="29" t="s">
        <v>99</v>
      </c>
      <c r="E541" s="32" t="s">
        <v>34</v>
      </c>
      <c r="F541" s="27">
        <v>18.86</v>
      </c>
    </row>
    <row r="542" s="1" customFormat="1" customHeight="1" outlineLevel="3" spans="1:6">
      <c r="A542" s="24">
        <v>8</v>
      </c>
      <c r="B542" s="24" t="s">
        <v>32</v>
      </c>
      <c r="C542" s="24" t="s">
        <v>89</v>
      </c>
      <c r="D542" s="29" t="s">
        <v>100</v>
      </c>
      <c r="E542" s="32" t="s">
        <v>34</v>
      </c>
      <c r="F542" s="27">
        <v>39.51</v>
      </c>
    </row>
    <row r="543" s="1" customFormat="1" customHeight="1" outlineLevel="2" spans="1:6">
      <c r="A543" s="20" t="s">
        <v>101</v>
      </c>
      <c r="B543" s="20"/>
      <c r="C543" s="20"/>
      <c r="D543" s="22" t="s">
        <v>102</v>
      </c>
      <c r="E543" s="23" t="s">
        <v>10</v>
      </c>
      <c r="F543" s="23"/>
    </row>
    <row r="544" s="1" customFormat="1" customHeight="1" outlineLevel="3" spans="1:6">
      <c r="A544" s="24">
        <v>1</v>
      </c>
      <c r="B544" s="24"/>
      <c r="C544" s="24" t="s">
        <v>16</v>
      </c>
      <c r="D544" s="24" t="s">
        <v>105</v>
      </c>
      <c r="E544" s="32" t="s">
        <v>34</v>
      </c>
      <c r="F544" s="27">
        <f>1.18+1.42</f>
        <v>2.6</v>
      </c>
    </row>
    <row r="545" s="1" customFormat="1" customHeight="1" outlineLevel="1" spans="1:234">
      <c r="A545" s="20" t="s">
        <v>135</v>
      </c>
      <c r="B545" s="20"/>
      <c r="C545" s="20"/>
      <c r="D545" s="22" t="s">
        <v>136</v>
      </c>
      <c r="E545" s="23" t="s">
        <v>10</v>
      </c>
      <c r="F545" s="23"/>
      <c r="HY545" s="9"/>
      <c r="HZ545" s="9"/>
    </row>
    <row r="546" s="1" customFormat="1" customHeight="1" outlineLevel="2" spans="1:6">
      <c r="A546" s="20" t="s">
        <v>13</v>
      </c>
      <c r="B546" s="20"/>
      <c r="C546" s="20"/>
      <c r="D546" s="22" t="s">
        <v>14</v>
      </c>
      <c r="E546" s="23" t="s">
        <v>10</v>
      </c>
      <c r="F546" s="23"/>
    </row>
    <row r="547" s="1" customFormat="1" customHeight="1" outlineLevel="3" spans="1:6">
      <c r="A547" s="24">
        <v>1</v>
      </c>
      <c r="B547" s="24" t="s">
        <v>15</v>
      </c>
      <c r="C547" s="24" t="s">
        <v>16</v>
      </c>
      <c r="D547" s="25" t="s">
        <v>17</v>
      </c>
      <c r="E547" s="26" t="s">
        <v>18</v>
      </c>
      <c r="F547" s="27">
        <v>4.98</v>
      </c>
    </row>
    <row r="548" s="1" customFormat="1" customHeight="1" outlineLevel="3" spans="1:6">
      <c r="A548" s="24">
        <v>2</v>
      </c>
      <c r="B548" s="24" t="s">
        <v>15</v>
      </c>
      <c r="C548" s="24" t="s">
        <v>19</v>
      </c>
      <c r="D548" s="25" t="s">
        <v>20</v>
      </c>
      <c r="E548" s="26" t="s">
        <v>18</v>
      </c>
      <c r="F548" s="27">
        <v>62.83</v>
      </c>
    </row>
    <row r="549" s="1" customFormat="1" customHeight="1" outlineLevel="3" spans="1:6">
      <c r="A549" s="24">
        <v>3</v>
      </c>
      <c r="B549" s="24"/>
      <c r="C549" s="24" t="s">
        <v>130</v>
      </c>
      <c r="D549" s="30" t="s">
        <v>28</v>
      </c>
      <c r="E549" s="26" t="s">
        <v>18</v>
      </c>
      <c r="F549" s="27">
        <v>1.24</v>
      </c>
    </row>
    <row r="550" s="1" customFormat="1" customHeight="1" outlineLevel="3" spans="1:6">
      <c r="A550" s="24">
        <v>4</v>
      </c>
      <c r="B550" s="24"/>
      <c r="C550" s="28" t="s">
        <v>25</v>
      </c>
      <c r="D550" s="29" t="s">
        <v>26</v>
      </c>
      <c r="E550" s="24" t="s">
        <v>18</v>
      </c>
      <c r="F550" s="27">
        <v>45.59</v>
      </c>
    </row>
    <row r="551" s="1" customFormat="1" customHeight="1" outlineLevel="3" spans="1:6">
      <c r="A551" s="24">
        <v>5</v>
      </c>
      <c r="B551" s="24" t="s">
        <v>29</v>
      </c>
      <c r="C551" s="28" t="s">
        <v>30</v>
      </c>
      <c r="D551" s="25" t="s">
        <v>31</v>
      </c>
      <c r="E551" s="26" t="s">
        <v>18</v>
      </c>
      <c r="F551" s="27">
        <v>1.6</v>
      </c>
    </row>
    <row r="552" s="1" customFormat="1" customHeight="1" outlineLevel="3" spans="1:6">
      <c r="A552" s="24">
        <v>6</v>
      </c>
      <c r="B552" s="24" t="s">
        <v>32</v>
      </c>
      <c r="C552" s="24"/>
      <c r="D552" s="25" t="s">
        <v>33</v>
      </c>
      <c r="E552" s="26" t="s">
        <v>34</v>
      </c>
      <c r="F552" s="27">
        <f>56.07-8.37</f>
        <v>47.7</v>
      </c>
    </row>
    <row r="553" s="1" customFormat="1" customHeight="1" outlineLevel="3" spans="1:6">
      <c r="A553" s="24">
        <v>7</v>
      </c>
      <c r="B553" s="24"/>
      <c r="C553" s="28" t="s">
        <v>23</v>
      </c>
      <c r="D553" s="29" t="s">
        <v>24</v>
      </c>
      <c r="E553" s="24" t="s">
        <v>18</v>
      </c>
      <c r="F553" s="27">
        <f>F547+F548+F551-5.05</f>
        <v>64.36</v>
      </c>
    </row>
    <row r="554" s="1" customFormat="1" customHeight="1" outlineLevel="3" spans="1:6">
      <c r="A554" s="24">
        <v>8</v>
      </c>
      <c r="B554" s="24" t="s">
        <v>35</v>
      </c>
      <c r="C554" s="24" t="s">
        <v>36</v>
      </c>
      <c r="D554" s="25" t="s">
        <v>37</v>
      </c>
      <c r="E554" s="26" t="s">
        <v>34</v>
      </c>
      <c r="F554" s="27">
        <v>12.79</v>
      </c>
    </row>
    <row r="555" s="1" customFormat="1" customHeight="1" outlineLevel="3" spans="1:6">
      <c r="A555" s="24">
        <v>9</v>
      </c>
      <c r="B555" s="24" t="s">
        <v>38</v>
      </c>
      <c r="C555" s="24" t="s">
        <v>36</v>
      </c>
      <c r="D555" s="25" t="s">
        <v>39</v>
      </c>
      <c r="E555" s="26" t="s">
        <v>34</v>
      </c>
      <c r="F555" s="27">
        <v>12.79</v>
      </c>
    </row>
    <row r="556" s="1" customFormat="1" customHeight="1" outlineLevel="3" spans="1:6">
      <c r="A556" s="24">
        <v>10</v>
      </c>
      <c r="B556" s="27"/>
      <c r="C556" s="24" t="s">
        <v>36</v>
      </c>
      <c r="D556" s="29" t="s">
        <v>40</v>
      </c>
      <c r="E556" s="26" t="s">
        <v>34</v>
      </c>
      <c r="F556" s="27">
        <v>24</v>
      </c>
    </row>
    <row r="557" s="1" customFormat="1" customHeight="1" outlineLevel="3" spans="1:234">
      <c r="A557" s="24">
        <v>11</v>
      </c>
      <c r="B557" s="27"/>
      <c r="C557" s="28" t="s">
        <v>16</v>
      </c>
      <c r="D557" s="29" t="s">
        <v>41</v>
      </c>
      <c r="E557" s="26" t="s">
        <v>18</v>
      </c>
      <c r="F557" s="27">
        <v>8.6</v>
      </c>
      <c r="HY557" s="9"/>
      <c r="HZ557" s="9"/>
    </row>
    <row r="558" s="1" customFormat="1" customHeight="1" outlineLevel="3" spans="1:234">
      <c r="A558" s="24">
        <v>12</v>
      </c>
      <c r="B558" s="27"/>
      <c r="C558" s="28" t="s">
        <v>16</v>
      </c>
      <c r="D558" s="29" t="s">
        <v>42</v>
      </c>
      <c r="E558" s="26" t="s">
        <v>18</v>
      </c>
      <c r="F558" s="27">
        <f>8.6+(11.83-1)*0.25</f>
        <v>11.3075</v>
      </c>
      <c r="HY558" s="9"/>
      <c r="HZ558" s="9"/>
    </row>
    <row r="559" s="1" customFormat="1" customHeight="1" outlineLevel="3" spans="1:234">
      <c r="A559" s="24">
        <v>13</v>
      </c>
      <c r="B559" s="27"/>
      <c r="C559" s="28" t="s">
        <v>16</v>
      </c>
      <c r="D559" s="29" t="s">
        <v>43</v>
      </c>
      <c r="E559" s="26" t="s">
        <v>18</v>
      </c>
      <c r="F559" s="27">
        <v>8.6</v>
      </c>
      <c r="HY559" s="9"/>
      <c r="HZ559" s="9"/>
    </row>
    <row r="560" s="1" customFormat="1" customHeight="1" outlineLevel="3" spans="1:234">
      <c r="A560" s="24">
        <v>14</v>
      </c>
      <c r="B560" s="24" t="s">
        <v>44</v>
      </c>
      <c r="C560" s="28" t="s">
        <v>45</v>
      </c>
      <c r="D560" s="29" t="s">
        <v>46</v>
      </c>
      <c r="E560" s="26" t="s">
        <v>18</v>
      </c>
      <c r="F560" s="27">
        <v>3.28</v>
      </c>
      <c r="HY560" s="9"/>
      <c r="HZ560" s="9"/>
    </row>
    <row r="561" s="1" customFormat="1" customHeight="1" outlineLevel="3" spans="1:6">
      <c r="A561" s="24">
        <v>15</v>
      </c>
      <c r="B561" s="24" t="s">
        <v>29</v>
      </c>
      <c r="C561" s="24" t="s">
        <v>16</v>
      </c>
      <c r="D561" s="29" t="s">
        <v>47</v>
      </c>
      <c r="E561" s="26" t="s">
        <v>18</v>
      </c>
      <c r="F561" s="27">
        <f>7.06-F560</f>
        <v>3.78</v>
      </c>
    </row>
    <row r="562" s="1" customFormat="1" customHeight="1" outlineLevel="2" spans="1:6">
      <c r="A562" s="20" t="s">
        <v>48</v>
      </c>
      <c r="B562" s="20"/>
      <c r="C562" s="20"/>
      <c r="D562" s="22" t="s">
        <v>49</v>
      </c>
      <c r="E562" s="23" t="s">
        <v>10</v>
      </c>
      <c r="F562" s="23"/>
    </row>
    <row r="563" s="3" customFormat="1" customHeight="1" outlineLevel="3" spans="1:6">
      <c r="A563" s="24">
        <v>1</v>
      </c>
      <c r="B563" s="24" t="s">
        <v>50</v>
      </c>
      <c r="C563" s="24" t="s">
        <v>51</v>
      </c>
      <c r="D563" s="31" t="s">
        <v>52</v>
      </c>
      <c r="E563" s="26" t="s">
        <v>18</v>
      </c>
      <c r="F563" s="28">
        <f>27.87+4.52</f>
        <v>32.39</v>
      </c>
    </row>
    <row r="564" s="3" customFormat="1" customHeight="1" outlineLevel="3" spans="1:6">
      <c r="A564" s="24">
        <v>2</v>
      </c>
      <c r="B564" s="24" t="s">
        <v>58</v>
      </c>
      <c r="C564" s="24" t="s">
        <v>61</v>
      </c>
      <c r="D564" s="31" t="s">
        <v>62</v>
      </c>
      <c r="E564" s="26" t="s">
        <v>18</v>
      </c>
      <c r="F564" s="28">
        <f>122.24+6.65-22.18</f>
        <v>106.71</v>
      </c>
    </row>
    <row r="565" s="3" customFormat="1" customHeight="1" outlineLevel="3" spans="1:6">
      <c r="A565" s="24">
        <v>3</v>
      </c>
      <c r="B565" s="24" t="s">
        <v>29</v>
      </c>
      <c r="C565" s="24" t="s">
        <v>63</v>
      </c>
      <c r="D565" s="31" t="s">
        <v>64</v>
      </c>
      <c r="E565" s="26" t="s">
        <v>34</v>
      </c>
      <c r="F565" s="28">
        <f>2.4+2.1+1.4+0.9+1.5+0.9</f>
        <v>9.2</v>
      </c>
    </row>
    <row r="566" s="3" customFormat="1" customHeight="1" outlineLevel="3" spans="1:6">
      <c r="A566" s="24">
        <v>4</v>
      </c>
      <c r="B566" s="24"/>
      <c r="C566" s="24" t="s">
        <v>54</v>
      </c>
      <c r="D566" s="31" t="s">
        <v>67</v>
      </c>
      <c r="E566" s="26" t="s">
        <v>34</v>
      </c>
      <c r="F566" s="28">
        <v>13.46</v>
      </c>
    </row>
    <row r="567" s="3" customFormat="1" customHeight="1" outlineLevel="3" spans="1:234">
      <c r="A567" s="24">
        <v>5</v>
      </c>
      <c r="B567" s="24"/>
      <c r="C567" s="24" t="s">
        <v>75</v>
      </c>
      <c r="D567" s="31" t="s">
        <v>76</v>
      </c>
      <c r="E567" s="26" t="s">
        <v>77</v>
      </c>
      <c r="F567" s="28">
        <f>(0.38*3.32+0.38*3.32+1.28*3.32+0.79*3.32)*0.15</f>
        <v>1.40934</v>
      </c>
      <c r="HY567" s="9"/>
      <c r="HZ567" s="9"/>
    </row>
    <row r="568" s="3" customFormat="1" customHeight="1" outlineLevel="3" spans="1:234">
      <c r="A568" s="24">
        <v>6</v>
      </c>
      <c r="B568" s="24"/>
      <c r="C568" s="24" t="s">
        <v>16</v>
      </c>
      <c r="D568" s="31" t="s">
        <v>80</v>
      </c>
      <c r="E568" s="26" t="s">
        <v>18</v>
      </c>
      <c r="F568" s="28">
        <f>2.05*1.8</f>
        <v>3.69</v>
      </c>
      <c r="HY568" s="9"/>
      <c r="HZ568" s="9"/>
    </row>
    <row r="569" s="3" customFormat="1" customHeight="1" outlineLevel="3" spans="1:6">
      <c r="A569" s="24">
        <v>7</v>
      </c>
      <c r="B569" s="24"/>
      <c r="C569" s="24" t="s">
        <v>85</v>
      </c>
      <c r="D569" s="31" t="s">
        <v>86</v>
      </c>
      <c r="E569" s="26" t="s">
        <v>18</v>
      </c>
      <c r="F569" s="28">
        <v>22.18</v>
      </c>
    </row>
    <row r="570" s="1" customFormat="1" customHeight="1" outlineLevel="2" spans="1:6">
      <c r="A570" s="20" t="s">
        <v>87</v>
      </c>
      <c r="B570" s="20"/>
      <c r="C570" s="20"/>
      <c r="D570" s="22" t="s">
        <v>88</v>
      </c>
      <c r="E570" s="23" t="s">
        <v>10</v>
      </c>
      <c r="F570" s="23"/>
    </row>
    <row r="571" s="1" customFormat="1" customHeight="1" outlineLevel="3" spans="1:6">
      <c r="A571" s="24">
        <v>1</v>
      </c>
      <c r="B571" s="24"/>
      <c r="C571" s="24" t="s">
        <v>89</v>
      </c>
      <c r="D571" s="29" t="s">
        <v>90</v>
      </c>
      <c r="E571" s="26" t="s">
        <v>18</v>
      </c>
      <c r="F571" s="27">
        <v>47.93</v>
      </c>
    </row>
    <row r="572" s="1" customFormat="1" customHeight="1" outlineLevel="3" spans="1:6">
      <c r="A572" s="24">
        <v>2</v>
      </c>
      <c r="B572" s="24"/>
      <c r="C572" s="29" t="s">
        <v>16</v>
      </c>
      <c r="D572" s="29" t="s">
        <v>91</v>
      </c>
      <c r="E572" s="26" t="s">
        <v>18</v>
      </c>
      <c r="F572" s="27">
        <v>8.6</v>
      </c>
    </row>
    <row r="573" s="1" customFormat="1" customHeight="1" outlineLevel="3" spans="1:6">
      <c r="A573" s="24">
        <v>3</v>
      </c>
      <c r="B573" s="24" t="s">
        <v>92</v>
      </c>
      <c r="C573" s="24" t="s">
        <v>93</v>
      </c>
      <c r="D573" s="29" t="s">
        <v>94</v>
      </c>
      <c r="E573" s="26" t="s">
        <v>18</v>
      </c>
      <c r="F573" s="27">
        <v>97.88</v>
      </c>
    </row>
    <row r="574" s="1" customFormat="1" customHeight="1" outlineLevel="3" spans="1:6">
      <c r="A574" s="24">
        <v>4</v>
      </c>
      <c r="B574" s="24" t="s">
        <v>92</v>
      </c>
      <c r="C574" s="24" t="s">
        <v>16</v>
      </c>
      <c r="D574" s="29" t="s">
        <v>95</v>
      </c>
      <c r="E574" s="26" t="s">
        <v>18</v>
      </c>
      <c r="F574" s="27">
        <v>8.6</v>
      </c>
    </row>
    <row r="575" s="1" customFormat="1" customHeight="1" outlineLevel="3" spans="1:6">
      <c r="A575" s="24">
        <v>5</v>
      </c>
      <c r="B575" s="24"/>
      <c r="C575" s="24" t="s">
        <v>75</v>
      </c>
      <c r="D575" s="29" t="s">
        <v>96</v>
      </c>
      <c r="E575" s="26" t="s">
        <v>97</v>
      </c>
      <c r="F575" s="27">
        <v>1</v>
      </c>
    </row>
    <row r="576" s="1" customFormat="1" customHeight="1" outlineLevel="3" spans="1:6">
      <c r="A576" s="24">
        <v>6</v>
      </c>
      <c r="B576" s="24"/>
      <c r="C576" s="24" t="s">
        <v>89</v>
      </c>
      <c r="D576" s="29" t="s">
        <v>98</v>
      </c>
      <c r="E576" s="32" t="s">
        <v>34</v>
      </c>
      <c r="F576" s="27">
        <v>11.56</v>
      </c>
    </row>
    <row r="577" s="1" customFormat="1" customHeight="1" outlineLevel="3" spans="1:6">
      <c r="A577" s="24">
        <v>7</v>
      </c>
      <c r="B577" s="24"/>
      <c r="C577" s="24" t="s">
        <v>89</v>
      </c>
      <c r="D577" s="29" t="s">
        <v>99</v>
      </c>
      <c r="E577" s="32" t="s">
        <v>34</v>
      </c>
      <c r="F577" s="27">
        <v>54.95</v>
      </c>
    </row>
    <row r="578" s="1" customFormat="1" customHeight="1" outlineLevel="3" spans="1:6">
      <c r="A578" s="24">
        <v>8</v>
      </c>
      <c r="B578" s="24" t="s">
        <v>32</v>
      </c>
      <c r="C578" s="24" t="s">
        <v>89</v>
      </c>
      <c r="D578" s="29" t="s">
        <v>100</v>
      </c>
      <c r="E578" s="32" t="s">
        <v>34</v>
      </c>
      <c r="F578" s="27">
        <v>37.02</v>
      </c>
    </row>
    <row r="579" s="1" customFormat="1" customHeight="1" outlineLevel="2" spans="1:6">
      <c r="A579" s="20" t="s">
        <v>101</v>
      </c>
      <c r="B579" s="20"/>
      <c r="C579" s="20"/>
      <c r="D579" s="22" t="s">
        <v>102</v>
      </c>
      <c r="E579" s="23" t="s">
        <v>10</v>
      </c>
      <c r="F579" s="23"/>
    </row>
    <row r="580" s="1" customFormat="1" customHeight="1" outlineLevel="3" spans="1:6">
      <c r="A580" s="24">
        <v>1</v>
      </c>
      <c r="B580" s="24"/>
      <c r="C580" s="24" t="s">
        <v>16</v>
      </c>
      <c r="D580" s="24" t="s">
        <v>105</v>
      </c>
      <c r="E580" s="32" t="s">
        <v>34</v>
      </c>
      <c r="F580" s="27">
        <f>2.56+0.9</f>
        <v>3.46</v>
      </c>
    </row>
    <row r="581" s="1" customFormat="1" customHeight="1" outlineLevel="3" spans="1:6">
      <c r="A581" s="24">
        <v>2</v>
      </c>
      <c r="B581" s="24"/>
      <c r="C581" s="24" t="s">
        <v>110</v>
      </c>
      <c r="D581" s="24" t="s">
        <v>111</v>
      </c>
      <c r="E581" s="32" t="s">
        <v>34</v>
      </c>
      <c r="F581" s="27">
        <f>4.95*1.1</f>
        <v>5.445</v>
      </c>
    </row>
    <row r="582" s="4" customFormat="1" customHeight="1" spans="1:6">
      <c r="A582" s="20" t="s">
        <v>137</v>
      </c>
      <c r="B582" s="20"/>
      <c r="C582" s="20"/>
      <c r="D582" s="22" t="s">
        <v>138</v>
      </c>
      <c r="E582" s="23" t="s">
        <v>10</v>
      </c>
      <c r="F582" s="21"/>
    </row>
    <row r="583" s="4" customFormat="1" customHeight="1" outlineLevel="1" spans="1:6">
      <c r="A583" s="36">
        <v>1</v>
      </c>
      <c r="B583" s="37"/>
      <c r="C583" s="37"/>
      <c r="D583" s="38" t="s">
        <v>139</v>
      </c>
      <c r="E583" s="23"/>
      <c r="F583" s="39"/>
    </row>
    <row r="584" s="5" customFormat="1" customHeight="1" outlineLevel="1" spans="1:6">
      <c r="A584" s="40">
        <v>2</v>
      </c>
      <c r="B584" s="41"/>
      <c r="C584" s="41"/>
      <c r="D584" s="42"/>
      <c r="E584" s="43"/>
      <c r="F584" s="44"/>
    </row>
    <row r="585" s="5" customFormat="1" customHeight="1" outlineLevel="1" spans="1:6">
      <c r="A585" s="40">
        <v>3</v>
      </c>
      <c r="B585" s="41"/>
      <c r="C585" s="41"/>
      <c r="D585" s="42"/>
      <c r="E585" s="43"/>
      <c r="F585" s="44"/>
    </row>
    <row r="586" s="6" customFormat="1" customHeight="1" spans="1:234">
      <c r="A586" s="20" t="s">
        <v>140</v>
      </c>
      <c r="B586" s="20"/>
      <c r="C586" s="20"/>
      <c r="D586" s="22" t="s">
        <v>141</v>
      </c>
      <c r="E586" s="23" t="s">
        <v>10</v>
      </c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Y586" s="9"/>
      <c r="HZ586" s="9"/>
    </row>
  </sheetData>
  <mergeCells count="8">
    <mergeCell ref="A1:F1"/>
    <mergeCell ref="A2:D2"/>
    <mergeCell ref="A3:A5"/>
    <mergeCell ref="B3:B5"/>
    <mergeCell ref="C3:C5"/>
    <mergeCell ref="D3:D5"/>
    <mergeCell ref="E3:E5"/>
    <mergeCell ref="F4:F5"/>
  </mergeCells>
  <dataValidations count="1">
    <dataValidation type="list" allowBlank="1" showInputMessage="1" showErrorMessage="1" sqref="E12:E13">
      <formula1>"㎡,m³,m,Φ,套,个,樘,项,t,片"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刘也</dc:creator>
  <cp:lastModifiedBy>Amos</cp:lastModifiedBy>
  <dcterms:created xsi:type="dcterms:W3CDTF">2020-08-08T06:26:34Z</dcterms:created>
  <dcterms:modified xsi:type="dcterms:W3CDTF">2020-08-08T06:26:52Z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