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alTech\"/>
    </mc:Choice>
  </mc:AlternateContent>
  <xr:revisionPtr revIDLastSave="0" documentId="13_ncr:1_{B23A1477-BA35-4A4E-8C51-144593FA75B1}" xr6:coauthVersionLast="47" xr6:coauthVersionMax="47" xr10:uidLastSave="{00000000-0000-0000-0000-000000000000}"/>
  <bookViews>
    <workbookView xWindow="-120" yWindow="-120" windowWidth="29040" windowHeight="16440" activeTab="6" xr2:uid="{26D86538-30CD-4EA7-8F23-5C7B661F5313}"/>
  </bookViews>
  <sheets>
    <sheet name="stdntScrs" sheetId="1" r:id="rId1"/>
    <sheet name="bkstore" sheetId="3" r:id="rId2"/>
    <sheet name="Chi squr tst" sheetId="4" r:id="rId3"/>
    <sheet name="Pearson correl coeff" sheetId="5" r:id="rId4"/>
    <sheet name="linear Regres" sheetId="7" r:id="rId5"/>
    <sheet name="assist pract" sheetId="8" r:id="rId6"/>
    <sheet name="pract tabl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9" l="1"/>
  <c r="J23" i="9"/>
  <c r="J22" i="9"/>
  <c r="J21" i="9"/>
  <c r="J20" i="9"/>
  <c r="J19" i="9"/>
  <c r="H24" i="9"/>
  <c r="H23" i="9"/>
  <c r="H22" i="9"/>
  <c r="H21" i="9"/>
  <c r="H20" i="9"/>
  <c r="H19" i="9"/>
  <c r="F24" i="9"/>
  <c r="F23" i="9"/>
  <c r="F22" i="9"/>
  <c r="F21" i="9"/>
  <c r="F20" i="9"/>
  <c r="F19" i="9"/>
  <c r="D24" i="9"/>
  <c r="D23" i="9"/>
  <c r="D22" i="9"/>
  <c r="D21" i="9"/>
  <c r="D20" i="9"/>
  <c r="D19" i="9"/>
  <c r="B20" i="9"/>
  <c r="B21" i="9"/>
  <c r="B22" i="9"/>
  <c r="B23" i="9"/>
  <c r="B24" i="9"/>
  <c r="B25" i="9"/>
  <c r="B31" i="9" s="1"/>
  <c r="B26" i="9"/>
  <c r="B41" i="9" s="1"/>
  <c r="B29" i="9"/>
  <c r="B30" i="9"/>
  <c r="B34" i="9"/>
  <c r="B38" i="9"/>
  <c r="B39" i="9"/>
  <c r="B40" i="9"/>
  <c r="B19" i="9"/>
  <c r="J18" i="9"/>
  <c r="H18" i="9"/>
  <c r="F18" i="9"/>
  <c r="D18" i="9"/>
  <c r="B18" i="9"/>
  <c r="J17" i="9"/>
  <c r="H17" i="9"/>
  <c r="F17" i="9"/>
  <c r="D17" i="9"/>
  <c r="D34" i="9" s="1"/>
  <c r="B17" i="9"/>
  <c r="M31" i="8"/>
  <c r="A6" i="8"/>
  <c r="J17" i="8"/>
  <c r="U17" i="8" s="1"/>
  <c r="I17" i="8"/>
  <c r="T17" i="8" s="1"/>
  <c r="H17" i="8"/>
  <c r="S17" i="8" s="1"/>
  <c r="G17" i="8"/>
  <c r="R17" i="8" s="1"/>
  <c r="F17" i="8"/>
  <c r="Q17" i="8" s="1"/>
  <c r="E17" i="8"/>
  <c r="P17" i="8" s="1"/>
  <c r="D17" i="8"/>
  <c r="O17" i="8" s="1"/>
  <c r="C17" i="8"/>
  <c r="N17" i="8" s="1"/>
  <c r="B17" i="8"/>
  <c r="M17" i="8" s="1"/>
  <c r="A17" i="8"/>
  <c r="L17" i="8" s="1"/>
  <c r="J16" i="8"/>
  <c r="U16" i="8" s="1"/>
  <c r="I16" i="8"/>
  <c r="T16" i="8" s="1"/>
  <c r="H16" i="8"/>
  <c r="S16" i="8" s="1"/>
  <c r="G16" i="8"/>
  <c r="R16" i="8" s="1"/>
  <c r="F16" i="8"/>
  <c r="Q16" i="8" s="1"/>
  <c r="E16" i="8"/>
  <c r="P16" i="8" s="1"/>
  <c r="D16" i="8"/>
  <c r="O16" i="8" s="1"/>
  <c r="C16" i="8"/>
  <c r="N16" i="8" s="1"/>
  <c r="B16" i="8"/>
  <c r="M16" i="8" s="1"/>
  <c r="A16" i="8"/>
  <c r="L16" i="8" s="1"/>
  <c r="J15" i="8"/>
  <c r="U15" i="8" s="1"/>
  <c r="I15" i="8"/>
  <c r="T15" i="8" s="1"/>
  <c r="H15" i="8"/>
  <c r="S15" i="8" s="1"/>
  <c r="G15" i="8"/>
  <c r="R15" i="8" s="1"/>
  <c r="F15" i="8"/>
  <c r="Q15" i="8" s="1"/>
  <c r="E15" i="8"/>
  <c r="P15" i="8" s="1"/>
  <c r="D15" i="8"/>
  <c r="O15" i="8" s="1"/>
  <c r="C15" i="8"/>
  <c r="N15" i="8" s="1"/>
  <c r="B15" i="8"/>
  <c r="M15" i="8" s="1"/>
  <c r="A15" i="8"/>
  <c r="L15" i="8" s="1"/>
  <c r="J14" i="8"/>
  <c r="U14" i="8" s="1"/>
  <c r="I14" i="8"/>
  <c r="T14" i="8" s="1"/>
  <c r="H14" i="8"/>
  <c r="S14" i="8" s="1"/>
  <c r="G14" i="8"/>
  <c r="R14" i="8" s="1"/>
  <c r="F14" i="8"/>
  <c r="Q14" i="8" s="1"/>
  <c r="E14" i="8"/>
  <c r="P14" i="8" s="1"/>
  <c r="D14" i="8"/>
  <c r="O14" i="8" s="1"/>
  <c r="C14" i="8"/>
  <c r="N14" i="8" s="1"/>
  <c r="B14" i="8"/>
  <c r="M14" i="8" s="1"/>
  <c r="A14" i="8"/>
  <c r="L14" i="8" s="1"/>
  <c r="J13" i="8"/>
  <c r="U13" i="8" s="1"/>
  <c r="I13" i="8"/>
  <c r="T13" i="8" s="1"/>
  <c r="H13" i="8"/>
  <c r="S13" i="8" s="1"/>
  <c r="G13" i="8"/>
  <c r="R13" i="8" s="1"/>
  <c r="F13" i="8"/>
  <c r="Q13" i="8" s="1"/>
  <c r="E13" i="8"/>
  <c r="P13" i="8" s="1"/>
  <c r="D13" i="8"/>
  <c r="O13" i="8" s="1"/>
  <c r="C13" i="8"/>
  <c r="N13" i="8" s="1"/>
  <c r="B13" i="8"/>
  <c r="M13" i="8" s="1"/>
  <c r="A13" i="8"/>
  <c r="L13" i="8" s="1"/>
  <c r="J12" i="8"/>
  <c r="U12" i="8" s="1"/>
  <c r="I12" i="8"/>
  <c r="T12" i="8" s="1"/>
  <c r="H12" i="8"/>
  <c r="S12" i="8" s="1"/>
  <c r="G12" i="8"/>
  <c r="R12" i="8" s="1"/>
  <c r="F12" i="8"/>
  <c r="Q12" i="8" s="1"/>
  <c r="E12" i="8"/>
  <c r="P12" i="8" s="1"/>
  <c r="D12" i="8"/>
  <c r="O12" i="8" s="1"/>
  <c r="C12" i="8"/>
  <c r="N12" i="8" s="1"/>
  <c r="B12" i="8"/>
  <c r="M12" i="8" s="1"/>
  <c r="A12" i="8"/>
  <c r="L12" i="8" s="1"/>
  <c r="J11" i="8"/>
  <c r="U11" i="8" s="1"/>
  <c r="I11" i="8"/>
  <c r="T11" i="8" s="1"/>
  <c r="H11" i="8"/>
  <c r="S11" i="8" s="1"/>
  <c r="G11" i="8"/>
  <c r="R11" i="8" s="1"/>
  <c r="F11" i="8"/>
  <c r="Q11" i="8" s="1"/>
  <c r="E11" i="8"/>
  <c r="P11" i="8" s="1"/>
  <c r="D11" i="8"/>
  <c r="O11" i="8" s="1"/>
  <c r="C11" i="8"/>
  <c r="N11" i="8" s="1"/>
  <c r="B11" i="8"/>
  <c r="M11" i="8" s="1"/>
  <c r="A11" i="8"/>
  <c r="L11" i="8" s="1"/>
  <c r="J10" i="8"/>
  <c r="U10" i="8" s="1"/>
  <c r="I10" i="8"/>
  <c r="T10" i="8" s="1"/>
  <c r="H10" i="8"/>
  <c r="S10" i="8" s="1"/>
  <c r="G10" i="8"/>
  <c r="R10" i="8" s="1"/>
  <c r="F10" i="8"/>
  <c r="Q10" i="8" s="1"/>
  <c r="E10" i="8"/>
  <c r="P10" i="8" s="1"/>
  <c r="D10" i="8"/>
  <c r="O10" i="8" s="1"/>
  <c r="C10" i="8"/>
  <c r="N10" i="8" s="1"/>
  <c r="B10" i="8"/>
  <c r="M10" i="8" s="1"/>
  <c r="A10" i="8"/>
  <c r="L10" i="8" s="1"/>
  <c r="J9" i="8"/>
  <c r="U9" i="8" s="1"/>
  <c r="I9" i="8"/>
  <c r="T9" i="8" s="1"/>
  <c r="H9" i="8"/>
  <c r="S9" i="8" s="1"/>
  <c r="G9" i="8"/>
  <c r="R9" i="8" s="1"/>
  <c r="F9" i="8"/>
  <c r="Q9" i="8" s="1"/>
  <c r="E9" i="8"/>
  <c r="P9" i="8" s="1"/>
  <c r="D9" i="8"/>
  <c r="O9" i="8" s="1"/>
  <c r="C9" i="8"/>
  <c r="N9" i="8" s="1"/>
  <c r="B9" i="8"/>
  <c r="M9" i="8" s="1"/>
  <c r="A9" i="8"/>
  <c r="L9" i="8" s="1"/>
  <c r="J8" i="8"/>
  <c r="U8" i="8" s="1"/>
  <c r="I8" i="8"/>
  <c r="T8" i="8" s="1"/>
  <c r="H8" i="8"/>
  <c r="S8" i="8" s="1"/>
  <c r="G8" i="8"/>
  <c r="R8" i="8" s="1"/>
  <c r="F8" i="8"/>
  <c r="Q8" i="8" s="1"/>
  <c r="E8" i="8"/>
  <c r="P8" i="8" s="1"/>
  <c r="D8" i="8"/>
  <c r="O8" i="8" s="1"/>
  <c r="C8" i="8"/>
  <c r="N8" i="8" s="1"/>
  <c r="B8" i="8"/>
  <c r="M8" i="8" s="1"/>
  <c r="A8" i="8"/>
  <c r="L8" i="8" s="1"/>
  <c r="J7" i="8"/>
  <c r="U7" i="8" s="1"/>
  <c r="I7" i="8"/>
  <c r="T7" i="8" s="1"/>
  <c r="H7" i="8"/>
  <c r="S7" i="8" s="1"/>
  <c r="G7" i="8"/>
  <c r="R7" i="8" s="1"/>
  <c r="F7" i="8"/>
  <c r="Q7" i="8" s="1"/>
  <c r="E7" i="8"/>
  <c r="P7" i="8" s="1"/>
  <c r="D7" i="8"/>
  <c r="O7" i="8" s="1"/>
  <c r="C7" i="8"/>
  <c r="N7" i="8" s="1"/>
  <c r="B7" i="8"/>
  <c r="M7" i="8" s="1"/>
  <c r="A7" i="8"/>
  <c r="L7" i="8" s="1"/>
  <c r="J6" i="8"/>
  <c r="U6" i="8" s="1"/>
  <c r="I6" i="8"/>
  <c r="T6" i="8" s="1"/>
  <c r="H6" i="8"/>
  <c r="S6" i="8" s="1"/>
  <c r="G6" i="8"/>
  <c r="R6" i="8" s="1"/>
  <c r="F6" i="8"/>
  <c r="Q6" i="8" s="1"/>
  <c r="E6" i="8"/>
  <c r="P6" i="8" s="1"/>
  <c r="D6" i="8"/>
  <c r="O6" i="8" s="1"/>
  <c r="C6" i="8"/>
  <c r="N6" i="8" s="1"/>
  <c r="B6" i="8"/>
  <c r="M6" i="8" s="1"/>
  <c r="L6" i="8"/>
  <c r="J5" i="8"/>
  <c r="U5" i="8" s="1"/>
  <c r="I5" i="8"/>
  <c r="T5" i="8" s="1"/>
  <c r="H5" i="8"/>
  <c r="S5" i="8" s="1"/>
  <c r="G5" i="8"/>
  <c r="R5" i="8" s="1"/>
  <c r="F5" i="8"/>
  <c r="Q5" i="8" s="1"/>
  <c r="E5" i="8"/>
  <c r="P5" i="8" s="1"/>
  <c r="D5" i="8"/>
  <c r="O5" i="8" s="1"/>
  <c r="C5" i="8"/>
  <c r="N5" i="8" s="1"/>
  <c r="B5" i="8"/>
  <c r="M5" i="8" s="1"/>
  <c r="A5" i="8"/>
  <c r="L5" i="8" s="1"/>
  <c r="J4" i="8"/>
  <c r="U4" i="8" s="1"/>
  <c r="I4" i="8"/>
  <c r="T4" i="8" s="1"/>
  <c r="H4" i="8"/>
  <c r="S4" i="8" s="1"/>
  <c r="G4" i="8"/>
  <c r="R4" i="8" s="1"/>
  <c r="F4" i="8"/>
  <c r="Q4" i="8" s="1"/>
  <c r="E4" i="8"/>
  <c r="P4" i="8" s="1"/>
  <c r="D4" i="8"/>
  <c r="O4" i="8" s="1"/>
  <c r="C4" i="8"/>
  <c r="N4" i="8" s="1"/>
  <c r="B4" i="8"/>
  <c r="M4" i="8" s="1"/>
  <c r="A4" i="8"/>
  <c r="L4" i="8" s="1"/>
  <c r="J3" i="8"/>
  <c r="U3" i="8" s="1"/>
  <c r="I3" i="8"/>
  <c r="T3" i="8" s="1"/>
  <c r="H3" i="8"/>
  <c r="S3" i="8" s="1"/>
  <c r="G3" i="8"/>
  <c r="R3" i="8" s="1"/>
  <c r="F3" i="8"/>
  <c r="Q3" i="8" s="1"/>
  <c r="E3" i="8"/>
  <c r="P3" i="8" s="1"/>
  <c r="D3" i="8"/>
  <c r="O3" i="8" s="1"/>
  <c r="C3" i="8"/>
  <c r="N3" i="8" s="1"/>
  <c r="B3" i="8"/>
  <c r="M3" i="8" s="1"/>
  <c r="A3" i="8"/>
  <c r="L3" i="8" s="1"/>
  <c r="C23" i="8"/>
  <c r="C22" i="8"/>
  <c r="K16" i="3"/>
  <c r="B12" i="7"/>
  <c r="B11" i="7"/>
  <c r="C13" i="7"/>
  <c r="C12" i="7"/>
  <c r="C11" i="7"/>
  <c r="K2" i="4"/>
  <c r="K4" i="4" s="1"/>
  <c r="K5" i="4" s="1"/>
  <c r="K3" i="4"/>
  <c r="D7" i="4"/>
  <c r="C7" i="4"/>
  <c r="B7" i="4"/>
  <c r="E6" i="4"/>
  <c r="E5" i="4"/>
  <c r="E4" i="4"/>
  <c r="E3" i="4"/>
  <c r="E2" i="4"/>
  <c r="I22" i="3"/>
  <c r="K11" i="3"/>
  <c r="K9" i="3"/>
  <c r="L9" i="3" s="1"/>
  <c r="J9" i="3"/>
  <c r="I19" i="3"/>
  <c r="I20" i="3" s="1"/>
  <c r="I18" i="3"/>
  <c r="E21" i="3"/>
  <c r="E22" i="3" s="1"/>
  <c r="E23" i="3" s="1"/>
  <c r="J10" i="3"/>
  <c r="J11" i="3"/>
  <c r="J12" i="3"/>
  <c r="J13" i="3"/>
  <c r="F15" i="3"/>
  <c r="G15" i="3" s="1"/>
  <c r="B21" i="3"/>
  <c r="C16" i="3" s="1"/>
  <c r="B20" i="3"/>
  <c r="H7" i="3"/>
  <c r="H9" i="3"/>
  <c r="G12" i="3"/>
  <c r="J6" i="3"/>
  <c r="K6" i="3" s="1"/>
  <c r="J5" i="3"/>
  <c r="I26" i="1"/>
  <c r="J26" i="1"/>
  <c r="J25" i="1"/>
  <c r="I25" i="1"/>
  <c r="H26" i="1"/>
  <c r="H25" i="1"/>
  <c r="C28" i="1"/>
  <c r="D28" i="1"/>
  <c r="E28" i="1"/>
  <c r="B28" i="1"/>
  <c r="O18" i="1"/>
  <c r="B24" i="1"/>
  <c r="B23" i="1"/>
  <c r="B22" i="1"/>
  <c r="B21" i="1"/>
  <c r="O20" i="1"/>
  <c r="N20" i="1"/>
  <c r="N18" i="1"/>
  <c r="C20" i="1"/>
  <c r="D20" i="1"/>
  <c r="E20" i="1"/>
  <c r="F20" i="1"/>
  <c r="G20" i="1"/>
  <c r="H20" i="1"/>
  <c r="I20" i="1"/>
  <c r="J20" i="1"/>
  <c r="K20" i="1"/>
  <c r="L20" i="1"/>
  <c r="M20" i="1"/>
  <c r="B20" i="1"/>
  <c r="C19" i="1"/>
  <c r="D19" i="1"/>
  <c r="E19" i="1"/>
  <c r="F19" i="1"/>
  <c r="G19" i="1"/>
  <c r="H19" i="1"/>
  <c r="I19" i="1"/>
  <c r="J19" i="1"/>
  <c r="K19" i="1"/>
  <c r="L19" i="1"/>
  <c r="M19" i="1"/>
  <c r="B19" i="1"/>
  <c r="C18" i="1"/>
  <c r="D18" i="1"/>
  <c r="E18" i="1"/>
  <c r="F18" i="1"/>
  <c r="G18" i="1"/>
  <c r="H18" i="1"/>
  <c r="I18" i="1"/>
  <c r="J18" i="1"/>
  <c r="K18" i="1"/>
  <c r="L18" i="1"/>
  <c r="M18" i="1"/>
  <c r="B18" i="1"/>
  <c r="B37" i="9" l="1"/>
  <c r="B33" i="9"/>
  <c r="B42" i="9"/>
  <c r="B32" i="9"/>
  <c r="D37" i="9"/>
  <c r="M20" i="9"/>
  <c r="D38" i="9"/>
  <c r="F38" i="9"/>
  <c r="F39" i="9"/>
  <c r="F29" i="9"/>
  <c r="F37" i="9"/>
  <c r="F30" i="9"/>
  <c r="F34" i="9"/>
  <c r="F33" i="9"/>
  <c r="F42" i="9"/>
  <c r="F32" i="9"/>
  <c r="F41" i="9"/>
  <c r="F31" i="9"/>
  <c r="F40" i="9"/>
  <c r="H40" i="9"/>
  <c r="H30" i="9"/>
  <c r="H39" i="9"/>
  <c r="H29" i="9"/>
  <c r="H38" i="9"/>
  <c r="H42" i="9"/>
  <c r="H31" i="9"/>
  <c r="H37" i="9"/>
  <c r="H41" i="9"/>
  <c r="H34" i="9"/>
  <c r="H33" i="9"/>
  <c r="H32" i="9"/>
  <c r="J42" i="9"/>
  <c r="J32" i="9"/>
  <c r="J41" i="9"/>
  <c r="J31" i="9"/>
  <c r="J40" i="9"/>
  <c r="J30" i="9"/>
  <c r="J39" i="9"/>
  <c r="J29" i="9"/>
  <c r="J38" i="9"/>
  <c r="J37" i="9"/>
  <c r="J34" i="9"/>
  <c r="J33" i="9"/>
  <c r="D29" i="9"/>
  <c r="D39" i="9"/>
  <c r="D30" i="9"/>
  <c r="D40" i="9"/>
  <c r="D31" i="9"/>
  <c r="D41" i="9"/>
  <c r="D32" i="9"/>
  <c r="D42" i="9"/>
  <c r="D33" i="9"/>
  <c r="S18" i="8"/>
  <c r="S19" i="8"/>
  <c r="U18" i="8"/>
  <c r="M19" i="8"/>
  <c r="O19" i="8"/>
  <c r="Q18" i="8"/>
  <c r="Q19" i="8"/>
  <c r="M18" i="8"/>
  <c r="O18" i="8"/>
  <c r="U19" i="8"/>
  <c r="H18" i="8"/>
  <c r="D18" i="8"/>
  <c r="F19" i="8"/>
  <c r="D19" i="8"/>
  <c r="J18" i="8"/>
  <c r="J19" i="8"/>
  <c r="H19" i="8"/>
  <c r="F18" i="8"/>
  <c r="B18" i="8"/>
  <c r="B19" i="8"/>
  <c r="E7" i="4"/>
  <c r="C17" i="3"/>
  <c r="C15" i="3"/>
  <c r="C18" i="3"/>
  <c r="C14" i="3"/>
  <c r="C13" i="3"/>
  <c r="F16" i="3"/>
  <c r="F17" i="3" s="1"/>
  <c r="C19" i="3"/>
  <c r="K5" i="3"/>
  <c r="L5" i="3"/>
  <c r="L6" i="3"/>
  <c r="U25" i="8" l="1"/>
  <c r="U24" i="8"/>
  <c r="U23" i="8"/>
  <c r="U22" i="8"/>
  <c r="U21" i="8"/>
  <c r="U20" i="8"/>
  <c r="S24" i="8"/>
  <c r="S23" i="8"/>
  <c r="S22" i="8"/>
  <c r="S21" i="8"/>
  <c r="S20" i="8"/>
  <c r="S25" i="8"/>
  <c r="Q25" i="8"/>
  <c r="Q24" i="8"/>
  <c r="Q23" i="8"/>
  <c r="Q20" i="8"/>
  <c r="Q22" i="8"/>
  <c r="Q21" i="8"/>
  <c r="O25" i="8"/>
  <c r="O23" i="8"/>
  <c r="O22" i="8"/>
  <c r="O21" i="8"/>
  <c r="O20" i="8"/>
  <c r="O24" i="8"/>
  <c r="M20" i="8"/>
  <c r="M21" i="8"/>
  <c r="M22" i="8"/>
  <c r="M23" i="8"/>
  <c r="M25" i="8"/>
  <c r="M24" i="8"/>
  <c r="F20" i="8"/>
  <c r="D20" i="8"/>
  <c r="J20" i="8"/>
  <c r="H20" i="8"/>
  <c r="B20" i="8"/>
</calcChain>
</file>

<file path=xl/sharedStrings.xml><?xml version="1.0" encoding="utf-8"?>
<sst xmlns="http://schemas.openxmlformats.org/spreadsheetml/2006/main" count="151" uniqueCount="102">
  <si>
    <t xml:space="preserve">I 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</si>
  <si>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</si>
  <si>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</si>
  <si>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</si>
  <si>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</si>
  <si>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</si>
  <si>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</si>
  <si>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</si>
  <si>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</si>
  <si>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</si>
  <si>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</si>
  <si>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</si>
  <si>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x_bar</t>
  </si>
  <si>
    <t>obs&gt;=70</t>
  </si>
  <si>
    <t>propObs&gt;=70</t>
  </si>
  <si>
    <t>x_bar mean</t>
  </si>
  <si>
    <t>x_bar SD</t>
  </si>
  <si>
    <t xml:space="preserve"> </t>
  </si>
  <si>
    <t>Nordist(70,60,15,true)</t>
  </si>
  <si>
    <t>1-nordist</t>
  </si>
  <si>
    <t>SD/sqrt(n)</t>
  </si>
  <si>
    <t>noralize SD</t>
  </si>
  <si>
    <t>normdist give prob below 70, so need 1-normdist to get prob mean of scores above 70</t>
  </si>
  <si>
    <t>theor</t>
  </si>
  <si>
    <t>Theortical Values</t>
  </si>
  <si>
    <t>Est. val sample data</t>
  </si>
  <si>
    <t>n = 16</t>
  </si>
  <si>
    <t>&lt;smpl mean&gt;</t>
  </si>
  <si>
    <t>SD smpl mean</t>
  </si>
  <si>
    <t>&lt;smpl prop&gt;</t>
  </si>
  <si>
    <t>SD smpl prop</t>
  </si>
  <si>
    <t xml:space="preserve">smpl data-theor </t>
  </si>
  <si>
    <t xml:space="preserve">Interval of confidenc  = confid(alpha, SD, n) </t>
  </si>
  <si>
    <t>c1</t>
  </si>
  <si>
    <t>c2</t>
  </si>
  <si>
    <t xml:space="preserve">alpha </t>
  </si>
  <si>
    <t>I.C.+-</t>
  </si>
  <si>
    <t>X_bar = 935</t>
  </si>
  <si>
    <t>days = 49</t>
  </si>
  <si>
    <t>ave  =</t>
  </si>
  <si>
    <t xml:space="preserve">SD = </t>
  </si>
  <si>
    <t>alph = .05</t>
  </si>
  <si>
    <t>alph = .01</t>
  </si>
  <si>
    <t>ave = 45</t>
  </si>
  <si>
    <t xml:space="preserve">C.I. </t>
  </si>
  <si>
    <t>reject H0 if mu1 &gt; 49 or mu1 &lt; 41</t>
  </si>
  <si>
    <t>reject H0 if mu1 &gt; 50 or mu1 &lt; 40</t>
  </si>
  <si>
    <t>hist ave</t>
  </si>
  <si>
    <t>5% level</t>
  </si>
  <si>
    <t>1% level</t>
  </si>
  <si>
    <t>critical region</t>
  </si>
  <si>
    <t>inferance on H0</t>
  </si>
  <si>
    <t xml:space="preserve">calculated ave  = </t>
  </si>
  <si>
    <t xml:space="preserve">ave in lecture = </t>
  </si>
  <si>
    <t>ave</t>
  </si>
  <si>
    <t>SD</t>
  </si>
  <si>
    <t>pop</t>
  </si>
  <si>
    <t>z-score</t>
  </si>
  <si>
    <t>normDist</t>
  </si>
  <si>
    <t xml:space="preserve">Z-value = </t>
  </si>
  <si>
    <t>1-normDist</t>
  </si>
  <si>
    <t>For historical pop ave  =  45</t>
  </si>
  <si>
    <t>TOTAL</t>
  </si>
  <si>
    <t>failed</t>
  </si>
  <si>
    <t>pass clss</t>
  </si>
  <si>
    <t>sec clss</t>
  </si>
  <si>
    <t>first clss</t>
  </si>
  <si>
    <t>distnction</t>
  </si>
  <si>
    <t>FREQ</t>
  </si>
  <si>
    <t>SELDOM</t>
  </si>
  <si>
    <t>NEVER</t>
  </si>
  <si>
    <t xml:space="preserve">P{studt appear for mock test} = </t>
  </si>
  <si>
    <t xml:space="preserve">P{stdt fail test} = </t>
  </si>
  <si>
    <t xml:space="preserve">P{studt fail + mock test} = </t>
  </si>
  <si>
    <t xml:space="preserve">a =  </t>
  </si>
  <si>
    <t xml:space="preserve">#of studt fail + mock test = </t>
  </si>
  <si>
    <t>Y</t>
  </si>
  <si>
    <t>S1</t>
  </si>
  <si>
    <t>S2</t>
  </si>
  <si>
    <t>S3</t>
  </si>
  <si>
    <t>S4</t>
  </si>
  <si>
    <t xml:space="preserve">X </t>
  </si>
  <si>
    <t>mean</t>
  </si>
  <si>
    <t xml:space="preserve">Sd </t>
  </si>
  <si>
    <t>corr coeff</t>
  </si>
  <si>
    <t>Sample 1</t>
  </si>
  <si>
    <t>S5</t>
  </si>
  <si>
    <t xml:space="preserve">MEANS </t>
  </si>
  <si>
    <t>Z-score</t>
  </si>
  <si>
    <t>alpha = .05</t>
  </si>
  <si>
    <t>alpha = .01</t>
  </si>
  <si>
    <t>v</t>
  </si>
  <si>
    <t>u</t>
  </si>
  <si>
    <t>Z-score_100</t>
  </si>
  <si>
    <t>Z-score_95</t>
  </si>
  <si>
    <t>Z-score_96</t>
  </si>
  <si>
    <t>Z-score_97</t>
  </si>
  <si>
    <t>Z-score_98</t>
  </si>
  <si>
    <t>Z-score_99</t>
  </si>
  <si>
    <t>Assign Mean</t>
  </si>
  <si>
    <t>5% SIGNIFICANCE LEVEL</t>
  </si>
  <si>
    <t>1%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</si>
</sst>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"/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1" fillId="0" borderId="0" xfId="0" applyFont="1"/>
    <xf numFmtId="166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'Pearson correl coeff'!$B$2:$B$5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'Pearson correl coeff'!$C$2:$C$5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9-449B-8817-C1AD9B62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8656"/>
        <c:axId val="493868976"/>
      </c:scatterChart>
      <c:valAx>
        <c:axId val="493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8976"/>
        <c:crosses val="autoZero"/>
        <c:crossBetween val="midCat"/>
      </c:valAx>
      <c:valAx>
        <c:axId val="4938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'linear Regres'!$C$2:$C$10</c:f>
              <c:numCache>
                <c:formatCode>General</c:formatCode>
                <c:ptCount val="9"/>
                <c:pt idx="0">
                  <c:v>31</c:v>
                </c:pt>
                <c:pt idx="1">
                  <c:v>53</c:v>
                </c:pt>
                <c:pt idx="2">
                  <c:v>53</c:v>
                </c:pt>
                <c:pt idx="3">
                  <c:v>75</c:v>
                </c:pt>
                <c:pt idx="4">
                  <c:v>83</c:v>
                </c:pt>
                <c:pt idx="5">
                  <c:v>94</c:v>
                </c:pt>
                <c:pt idx="6">
                  <c:v>92</c:v>
                </c:pt>
                <c:pt idx="7">
                  <c:v>100</c:v>
                </c:pt>
                <c:pt idx="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049-BDC4-DE9218B1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69456"/>
        <c:axId val="714868816"/>
      </c:scatterChart>
      <c:valAx>
        <c:axId val="714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8816"/>
        <c:crosses val="autoZero"/>
        <c:crossBetween val="midCat"/>
      </c:valAx>
      <c:valAx>
        <c:axId val="714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161925</xdr:rowOff>
    </xdr:from>
    <xdr:to>
      <xdr:col>16</xdr:col>
      <xdr:colOff>90487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D1FC31-4C38-E268-EA24-36355B842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471487</xdr:colOff>
      <xdr:row>5</xdr:row>
      <xdr:rowOff>38100</xdr:rowOff>
    </xdr:from>
    <xdr:to>
      <xdr:col>20</xdr:col>
      <xdr:colOff>166687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C1419-0800-98DF-BD7D-16480EB3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C5E4-DDE9-42C6-90A6-C1324B35C174}">
  <dimension ref="A1:Q28"/>
  <sheetViews>
    <sheetView workbookViewId="0">
      <selection activeCell="H28" sqref="H28"/>
    </sheetView>
  </sheetViews>
  <sheetFormatPr defaultRowHeight="15" x14ac:dyDescent="0.25"/>
  <cols>
    <col min="1" max="1" width="20.7109375" style="2" bestFit="1" customWidth="1"/>
    <col min="2" max="2" width="12.7109375" style="1" bestFit="1" customWidth="1"/>
    <col min="3" max="3" width="14.28515625" style="1" customWidth="1"/>
    <col min="4" max="4" width="11.85546875" style="1" bestFit="1" customWidth="1"/>
    <col min="5" max="5" width="12.5703125" style="1" bestFit="1" customWidth="1"/>
    <col min="6" max="13" width="9.140625" style="1"/>
    <col min="14" max="14" width="11.28515625" style="1" bestFit="1" customWidth="1"/>
    <col min="15" max="16384" width="9.1406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1</v>
      </c>
      <c r="B2" s="1">
        <v>52</v>
      </c>
      <c r="C2" s="1">
        <v>87</v>
      </c>
      <c r="D2" s="1">
        <v>67</v>
      </c>
      <c r="E2" s="1">
        <v>58</v>
      </c>
      <c r="F2" s="1">
        <v>54</v>
      </c>
      <c r="G2" s="1">
        <v>60</v>
      </c>
      <c r="H2" s="1">
        <v>73</v>
      </c>
      <c r="I2" s="1">
        <v>62</v>
      </c>
      <c r="J2" s="1">
        <v>66</v>
      </c>
      <c r="K2" s="1">
        <v>59</v>
      </c>
      <c r="L2" s="1">
        <v>50</v>
      </c>
      <c r="M2" s="1">
        <v>64</v>
      </c>
    </row>
    <row r="3" spans="1:13" x14ac:dyDescent="0.25">
      <c r="A3" s="2">
        <v>2</v>
      </c>
      <c r="B3" s="1">
        <v>57</v>
      </c>
      <c r="C3" s="1">
        <v>61</v>
      </c>
      <c r="D3" s="1">
        <v>50</v>
      </c>
      <c r="E3" s="1">
        <v>61</v>
      </c>
      <c r="F3" s="1">
        <v>30</v>
      </c>
      <c r="G3" s="1">
        <v>56</v>
      </c>
      <c r="H3" s="1">
        <v>64</v>
      </c>
      <c r="I3" s="1">
        <v>37</v>
      </c>
      <c r="J3" s="1">
        <v>78</v>
      </c>
      <c r="K3" s="1">
        <v>62</v>
      </c>
      <c r="L3" s="1">
        <v>87</v>
      </c>
      <c r="M3" s="1">
        <v>103</v>
      </c>
    </row>
    <row r="4" spans="1:13" x14ac:dyDescent="0.25">
      <c r="A4" s="2">
        <v>3</v>
      </c>
      <c r="B4" s="1">
        <v>65</v>
      </c>
      <c r="C4" s="1">
        <v>68</v>
      </c>
      <c r="D4" s="1">
        <v>90</v>
      </c>
      <c r="E4" s="1">
        <v>78</v>
      </c>
      <c r="F4" s="1">
        <v>36</v>
      </c>
      <c r="G4" s="1">
        <v>73</v>
      </c>
      <c r="H4" s="1">
        <v>60</v>
      </c>
      <c r="I4" s="1">
        <v>31</v>
      </c>
      <c r="J4" s="1">
        <v>83</v>
      </c>
      <c r="K4" s="1">
        <v>48</v>
      </c>
      <c r="L4" s="1">
        <v>42</v>
      </c>
      <c r="M4" s="1">
        <v>40</v>
      </c>
    </row>
    <row r="5" spans="1:13" x14ac:dyDescent="0.25">
      <c r="A5" s="2">
        <v>4</v>
      </c>
      <c r="B5" s="1">
        <v>78</v>
      </c>
      <c r="C5" s="1">
        <v>68</v>
      </c>
      <c r="D5" s="1">
        <v>68</v>
      </c>
      <c r="E5" s="1">
        <v>68</v>
      </c>
      <c r="F5" s="1">
        <v>78</v>
      </c>
      <c r="G5" s="1">
        <v>36</v>
      </c>
      <c r="H5" s="1">
        <v>54</v>
      </c>
      <c r="I5" s="1">
        <v>84</v>
      </c>
      <c r="J5" s="1">
        <v>56</v>
      </c>
      <c r="K5" s="1">
        <v>35</v>
      </c>
      <c r="L5" s="1">
        <v>47</v>
      </c>
      <c r="M5" s="1">
        <v>64</v>
      </c>
    </row>
    <row r="6" spans="1:13" x14ac:dyDescent="0.25">
      <c r="A6" s="2">
        <v>5</v>
      </c>
      <c r="B6" s="1">
        <v>96</v>
      </c>
      <c r="C6" s="1">
        <v>75</v>
      </c>
      <c r="D6" s="1">
        <v>58</v>
      </c>
      <c r="E6" s="1">
        <v>64</v>
      </c>
      <c r="F6" s="1">
        <v>18</v>
      </c>
      <c r="G6" s="1">
        <v>60</v>
      </c>
      <c r="H6" s="1">
        <v>66</v>
      </c>
      <c r="I6" s="1">
        <v>63</v>
      </c>
      <c r="J6" s="1">
        <v>57</v>
      </c>
      <c r="K6" s="1">
        <v>80</v>
      </c>
      <c r="L6" s="1">
        <v>52</v>
      </c>
      <c r="M6" s="1">
        <v>56</v>
      </c>
    </row>
    <row r="7" spans="1:13" x14ac:dyDescent="0.25">
      <c r="A7" s="2">
        <v>6</v>
      </c>
      <c r="B7" s="1">
        <v>67</v>
      </c>
      <c r="C7" s="1">
        <v>80</v>
      </c>
      <c r="D7" s="1">
        <v>66</v>
      </c>
      <c r="E7" s="1">
        <v>63</v>
      </c>
      <c r="F7" s="1">
        <v>95</v>
      </c>
      <c r="G7" s="1">
        <v>67</v>
      </c>
      <c r="H7" s="1">
        <v>74</v>
      </c>
      <c r="I7" s="1">
        <v>41</v>
      </c>
      <c r="J7" s="1">
        <v>45</v>
      </c>
      <c r="K7" s="1">
        <v>60</v>
      </c>
      <c r="L7" s="1">
        <v>57</v>
      </c>
      <c r="M7" s="1">
        <v>39</v>
      </c>
    </row>
    <row r="8" spans="1:13" x14ac:dyDescent="0.25">
      <c r="A8" s="2">
        <v>7</v>
      </c>
      <c r="B8" s="1">
        <v>49</v>
      </c>
      <c r="C8" s="1">
        <v>46</v>
      </c>
      <c r="D8" s="1">
        <v>57</v>
      </c>
      <c r="E8" s="1">
        <v>59</v>
      </c>
      <c r="F8" s="1">
        <v>87</v>
      </c>
      <c r="G8" s="1">
        <v>62</v>
      </c>
      <c r="H8" s="1">
        <v>50</v>
      </c>
      <c r="I8" s="1">
        <v>66</v>
      </c>
      <c r="J8" s="1">
        <v>80</v>
      </c>
      <c r="K8" s="1">
        <v>79</v>
      </c>
      <c r="L8" s="1">
        <v>72</v>
      </c>
      <c r="M8" s="1">
        <v>56</v>
      </c>
    </row>
    <row r="9" spans="1:13" x14ac:dyDescent="0.25">
      <c r="A9" s="2">
        <v>8</v>
      </c>
      <c r="B9" s="1">
        <v>39</v>
      </c>
      <c r="C9" s="1">
        <v>42</v>
      </c>
      <c r="D9" s="1">
        <v>50</v>
      </c>
      <c r="E9" s="1">
        <v>48</v>
      </c>
      <c r="F9" s="1">
        <v>59</v>
      </c>
      <c r="G9" s="1">
        <v>47</v>
      </c>
      <c r="H9" s="1">
        <v>69</v>
      </c>
      <c r="I9" s="1">
        <v>46</v>
      </c>
      <c r="J9" s="1">
        <v>44</v>
      </c>
      <c r="K9" s="1">
        <v>48</v>
      </c>
      <c r="L9" s="1">
        <v>46</v>
      </c>
      <c r="M9" s="1">
        <v>44</v>
      </c>
    </row>
    <row r="10" spans="1:13" x14ac:dyDescent="0.25">
      <c r="A10" s="2">
        <v>9</v>
      </c>
      <c r="B10" s="1">
        <v>79</v>
      </c>
      <c r="C10" s="1">
        <v>68</v>
      </c>
      <c r="D10" s="1">
        <v>83</v>
      </c>
      <c r="E10" s="1">
        <v>58</v>
      </c>
      <c r="F10" s="1">
        <v>40</v>
      </c>
      <c r="G10" s="1">
        <v>77</v>
      </c>
      <c r="H10" s="1">
        <v>59</v>
      </c>
      <c r="I10" s="1">
        <v>59</v>
      </c>
      <c r="J10" s="1">
        <v>60</v>
      </c>
      <c r="K10" s="1">
        <v>69</v>
      </c>
      <c r="L10" s="1">
        <v>50</v>
      </c>
      <c r="M10" s="1">
        <v>52</v>
      </c>
    </row>
    <row r="11" spans="1:13" x14ac:dyDescent="0.25">
      <c r="A11" s="2">
        <v>10</v>
      </c>
      <c r="B11" s="1">
        <v>80</v>
      </c>
      <c r="C11" s="1">
        <v>47</v>
      </c>
      <c r="D11" s="1">
        <v>35</v>
      </c>
      <c r="E11" s="1">
        <v>69</v>
      </c>
      <c r="F11" s="1">
        <v>44</v>
      </c>
      <c r="G11" s="1">
        <v>53</v>
      </c>
      <c r="H11" s="1">
        <v>66</v>
      </c>
      <c r="I11" s="1">
        <v>62</v>
      </c>
      <c r="J11" s="1">
        <v>66</v>
      </c>
      <c r="K11" s="1">
        <v>49</v>
      </c>
      <c r="L11" s="1">
        <v>51</v>
      </c>
      <c r="M11" s="1">
        <v>78</v>
      </c>
    </row>
    <row r="12" spans="1:13" x14ac:dyDescent="0.25">
      <c r="A12" s="2">
        <v>11</v>
      </c>
      <c r="B12" s="1">
        <v>43</v>
      </c>
      <c r="C12" s="1">
        <v>67</v>
      </c>
      <c r="D12" s="1">
        <v>74</v>
      </c>
      <c r="E12" s="1">
        <v>57</v>
      </c>
      <c r="F12" s="1">
        <v>64</v>
      </c>
      <c r="G12" s="1">
        <v>54</v>
      </c>
      <c r="H12" s="1">
        <v>75</v>
      </c>
      <c r="I12" s="1">
        <v>58</v>
      </c>
      <c r="J12" s="1">
        <v>31</v>
      </c>
      <c r="K12" s="1">
        <v>66</v>
      </c>
      <c r="L12" s="1">
        <v>41</v>
      </c>
      <c r="M12" s="1">
        <v>51</v>
      </c>
    </row>
    <row r="13" spans="1:13" x14ac:dyDescent="0.25">
      <c r="A13" s="2">
        <v>12</v>
      </c>
      <c r="B13" s="1">
        <v>46</v>
      </c>
      <c r="C13" s="1">
        <v>63</v>
      </c>
      <c r="D13" s="1">
        <v>68</v>
      </c>
      <c r="E13" s="1">
        <v>62</v>
      </c>
      <c r="F13" s="1">
        <v>42</v>
      </c>
      <c r="G13" s="1">
        <v>58</v>
      </c>
      <c r="H13" s="1">
        <v>62</v>
      </c>
      <c r="I13" s="1">
        <v>51</v>
      </c>
      <c r="J13" s="1">
        <v>74</v>
      </c>
      <c r="K13" s="1">
        <v>59</v>
      </c>
      <c r="L13" s="1">
        <v>70</v>
      </c>
      <c r="M13" s="1">
        <v>75</v>
      </c>
    </row>
    <row r="14" spans="1:13" x14ac:dyDescent="0.25">
      <c r="A14" s="2">
        <v>13</v>
      </c>
      <c r="B14" s="1">
        <v>77</v>
      </c>
      <c r="C14" s="1">
        <v>79</v>
      </c>
      <c r="D14" s="1">
        <v>48</v>
      </c>
      <c r="E14" s="1">
        <v>62</v>
      </c>
      <c r="F14" s="1">
        <v>64</v>
      </c>
      <c r="G14" s="1">
        <v>53</v>
      </c>
      <c r="H14" s="1">
        <v>73</v>
      </c>
      <c r="I14" s="1">
        <v>46</v>
      </c>
      <c r="J14" s="1">
        <v>77</v>
      </c>
      <c r="K14" s="1">
        <v>74</v>
      </c>
      <c r="L14" s="1">
        <v>52</v>
      </c>
      <c r="M14" s="1">
        <v>68</v>
      </c>
    </row>
    <row r="15" spans="1:13" x14ac:dyDescent="0.25">
      <c r="A15" s="2">
        <v>14</v>
      </c>
      <c r="B15" s="1">
        <v>58</v>
      </c>
      <c r="C15" s="1">
        <v>62</v>
      </c>
      <c r="D15" s="1">
        <v>56</v>
      </c>
      <c r="E15" s="1">
        <v>64</v>
      </c>
      <c r="F15" s="1">
        <v>104</v>
      </c>
      <c r="G15" s="1">
        <v>76</v>
      </c>
      <c r="H15" s="1">
        <v>75</v>
      </c>
      <c r="I15" s="1">
        <v>39</v>
      </c>
      <c r="J15" s="1">
        <v>55</v>
      </c>
      <c r="K15" s="1">
        <v>70</v>
      </c>
      <c r="L15" s="1">
        <v>45</v>
      </c>
      <c r="M15" s="1">
        <v>71</v>
      </c>
    </row>
    <row r="16" spans="1:13" x14ac:dyDescent="0.25">
      <c r="A16" s="2">
        <v>15</v>
      </c>
      <c r="B16" s="1">
        <v>101</v>
      </c>
      <c r="C16" s="1">
        <v>37</v>
      </c>
      <c r="D16" s="1">
        <v>85</v>
      </c>
      <c r="E16" s="1">
        <v>29</v>
      </c>
      <c r="F16" s="1">
        <v>73</v>
      </c>
      <c r="G16" s="1">
        <v>38</v>
      </c>
      <c r="H16" s="1">
        <v>68</v>
      </c>
      <c r="I16" s="1">
        <v>68</v>
      </c>
      <c r="J16" s="1">
        <v>49</v>
      </c>
      <c r="K16" s="1">
        <v>52</v>
      </c>
      <c r="L16" s="1">
        <v>50</v>
      </c>
      <c r="M16" s="1">
        <v>76</v>
      </c>
    </row>
    <row r="17" spans="1:17" x14ac:dyDescent="0.25">
      <c r="A17" s="2">
        <v>16</v>
      </c>
      <c r="B17" s="1">
        <v>43</v>
      </c>
      <c r="C17" s="1">
        <v>38</v>
      </c>
      <c r="D17" s="1">
        <v>59</v>
      </c>
      <c r="E17" s="1">
        <v>50</v>
      </c>
      <c r="F17" s="1">
        <v>38</v>
      </c>
      <c r="G17" s="1">
        <v>62</v>
      </c>
      <c r="H17" s="1">
        <v>73</v>
      </c>
      <c r="I17" s="1">
        <v>75</v>
      </c>
      <c r="J17" s="1">
        <v>43</v>
      </c>
      <c r="K17" s="1">
        <v>78</v>
      </c>
      <c r="L17" s="1">
        <v>67</v>
      </c>
      <c r="M17" s="1">
        <v>85</v>
      </c>
      <c r="N17" s="1" t="s">
        <v>15</v>
      </c>
      <c r="O17" s="1" t="s">
        <v>16</v>
      </c>
    </row>
    <row r="18" spans="1:17" s="2" customFormat="1" x14ac:dyDescent="0.25">
      <c r="A18" s="2" t="s">
        <v>12</v>
      </c>
      <c r="B18" s="5">
        <f>AVERAGE(B2:B17)</f>
        <v>64.375</v>
      </c>
      <c r="C18" s="2">
        <f t="shared" ref="C18:M18" si="0">AVERAGE(C2:C17)</f>
        <v>61.75</v>
      </c>
      <c r="D18" s="2">
        <f t="shared" si="0"/>
        <v>63.375</v>
      </c>
      <c r="E18" s="2">
        <f t="shared" si="0"/>
        <v>59.375</v>
      </c>
      <c r="F18" s="2">
        <f t="shared" si="0"/>
        <v>57.875</v>
      </c>
      <c r="G18" s="2">
        <f t="shared" si="0"/>
        <v>58.25</v>
      </c>
      <c r="H18" s="2">
        <f t="shared" si="0"/>
        <v>66.3125</v>
      </c>
      <c r="I18" s="2">
        <f t="shared" si="0"/>
        <v>55.5</v>
      </c>
      <c r="J18" s="2">
        <f t="shared" si="0"/>
        <v>60.25</v>
      </c>
      <c r="K18" s="2">
        <f t="shared" si="0"/>
        <v>61.75</v>
      </c>
      <c r="L18" s="2">
        <f t="shared" si="0"/>
        <v>54.9375</v>
      </c>
      <c r="M18" s="2">
        <f t="shared" si="0"/>
        <v>63.875</v>
      </c>
      <c r="N18" s="6">
        <f>AVERAGE(B18:M18)</f>
        <v>60.635416666666664</v>
      </c>
      <c r="O18" s="6">
        <f>_xlfn.STDEV.S(B18:M18)</f>
        <v>3.5749715245740279</v>
      </c>
    </row>
    <row r="19" spans="1:17" x14ac:dyDescent="0.25">
      <c r="A19" s="2" t="s">
        <v>13</v>
      </c>
      <c r="B19" s="1">
        <f>COUNTIF(B2:B17,"&gt;=70")</f>
        <v>6</v>
      </c>
      <c r="C19" s="1">
        <f t="shared" ref="C19:M19" si="1">COUNTIF(C2:C17,"&gt;=70")</f>
        <v>4</v>
      </c>
      <c r="D19" s="1">
        <f t="shared" si="1"/>
        <v>4</v>
      </c>
      <c r="E19" s="1">
        <f t="shared" si="1"/>
        <v>1</v>
      </c>
      <c r="F19" s="1">
        <f t="shared" si="1"/>
        <v>5</v>
      </c>
      <c r="G19" s="1">
        <f t="shared" si="1"/>
        <v>3</v>
      </c>
      <c r="H19" s="1">
        <f t="shared" si="1"/>
        <v>6</v>
      </c>
      <c r="I19" s="1">
        <f t="shared" si="1"/>
        <v>2</v>
      </c>
      <c r="J19" s="1">
        <f t="shared" si="1"/>
        <v>5</v>
      </c>
      <c r="K19" s="1">
        <f t="shared" si="1"/>
        <v>5</v>
      </c>
      <c r="L19" s="1">
        <f t="shared" si="1"/>
        <v>3</v>
      </c>
      <c r="M19" s="1">
        <f t="shared" si="1"/>
        <v>6</v>
      </c>
    </row>
    <row r="20" spans="1:17" s="3" customFormat="1" x14ac:dyDescent="0.25">
      <c r="A20" s="3" t="s">
        <v>14</v>
      </c>
      <c r="B20" s="6">
        <f>B19/16</f>
        <v>0.375</v>
      </c>
      <c r="C20" s="6">
        <f t="shared" ref="C20:M20" si="2">C19/16</f>
        <v>0.25</v>
      </c>
      <c r="D20" s="6">
        <f t="shared" si="2"/>
        <v>0.25</v>
      </c>
      <c r="E20" s="6">
        <f t="shared" si="2"/>
        <v>6.25E-2</v>
      </c>
      <c r="F20" s="6">
        <f t="shared" si="2"/>
        <v>0.3125</v>
      </c>
      <c r="G20" s="6">
        <f t="shared" si="2"/>
        <v>0.1875</v>
      </c>
      <c r="H20" s="6">
        <f t="shared" si="2"/>
        <v>0.375</v>
      </c>
      <c r="I20" s="6">
        <f t="shared" si="2"/>
        <v>0.125</v>
      </c>
      <c r="J20" s="6">
        <f t="shared" si="2"/>
        <v>0.3125</v>
      </c>
      <c r="K20" s="6">
        <f t="shared" si="2"/>
        <v>0.3125</v>
      </c>
      <c r="L20" s="6">
        <f t="shared" si="2"/>
        <v>0.1875</v>
      </c>
      <c r="M20" s="6">
        <f t="shared" si="2"/>
        <v>0.375</v>
      </c>
      <c r="N20" s="4">
        <f>AVERAGE(B20:M20)</f>
        <v>0.26041666666666669</v>
      </c>
      <c r="O20" s="4">
        <f>_xlfn.STDEV.P(B20:M20)</f>
        <v>9.8270636792256297E-2</v>
      </c>
    </row>
    <row r="21" spans="1:17" x14ac:dyDescent="0.25">
      <c r="A21" s="2" t="s">
        <v>18</v>
      </c>
      <c r="B21" s="4">
        <f>_xlfn.NORM.DIST(70,60,15,TRUE)</f>
        <v>0.74750746245307709</v>
      </c>
      <c r="C21" s="1" t="s">
        <v>22</v>
      </c>
    </row>
    <row r="22" spans="1:17" x14ac:dyDescent="0.25">
      <c r="A22" s="2" t="s">
        <v>19</v>
      </c>
      <c r="B22" s="4">
        <f>1-B21</f>
        <v>0.25249253754692291</v>
      </c>
      <c r="C22" s="1" t="s">
        <v>23</v>
      </c>
    </row>
    <row r="23" spans="1:17" x14ac:dyDescent="0.25">
      <c r="A23" s="2" t="s">
        <v>20</v>
      </c>
      <c r="B23" s="1">
        <f>15/SQRT(16)</f>
        <v>3.75</v>
      </c>
      <c r="G23" s="1" t="s">
        <v>32</v>
      </c>
    </row>
    <row r="24" spans="1:17" x14ac:dyDescent="0.25">
      <c r="A24" s="2" t="s">
        <v>21</v>
      </c>
      <c r="B24" s="4">
        <f>SQRT(B22*(1-B22)/16)</f>
        <v>0.1086105588876027</v>
      </c>
      <c r="C24" s="1" t="s">
        <v>17</v>
      </c>
      <c r="G24" s="1" t="s">
        <v>35</v>
      </c>
      <c r="H24" s="1" t="s">
        <v>36</v>
      </c>
      <c r="I24" s="1" t="s">
        <v>33</v>
      </c>
      <c r="J24" s="1" t="s">
        <v>34</v>
      </c>
      <c r="Q24" s="1" t="s">
        <v>17</v>
      </c>
    </row>
    <row r="25" spans="1:17" x14ac:dyDescent="0.25">
      <c r="A25" s="2" t="s">
        <v>26</v>
      </c>
      <c r="B25" s="1" t="s">
        <v>27</v>
      </c>
      <c r="C25" s="1" t="s">
        <v>28</v>
      </c>
      <c r="D25" s="1" t="s">
        <v>29</v>
      </c>
      <c r="E25" s="1" t="s">
        <v>30</v>
      </c>
      <c r="G25" s="1">
        <v>0.05</v>
      </c>
      <c r="H25" s="1">
        <f>_xlfn.CONFIDENCE.NORM(0.05,180,200)</f>
        <v>24.946268838294195</v>
      </c>
      <c r="I25" s="1">
        <f>900-H25</f>
        <v>875.05373116170585</v>
      </c>
      <c r="J25" s="1">
        <f>900+H25</f>
        <v>924.94626883829415</v>
      </c>
    </row>
    <row r="26" spans="1:17" x14ac:dyDescent="0.25">
      <c r="A26" s="2" t="s">
        <v>24</v>
      </c>
      <c r="B26" s="4">
        <v>60</v>
      </c>
      <c r="C26" s="4">
        <v>3.75</v>
      </c>
      <c r="D26" s="4">
        <v>0.2525</v>
      </c>
      <c r="E26" s="4">
        <v>0.1086</v>
      </c>
      <c r="G26" s="1">
        <v>0.01</v>
      </c>
      <c r="H26" s="1">
        <f>_xlfn.CONFIDENCE.NORM(0.01,180,200)</f>
        <v>32.784954618932083</v>
      </c>
      <c r="I26" s="1">
        <f>900-H26</f>
        <v>867.21504538106797</v>
      </c>
      <c r="J26" s="1">
        <f>900+H26</f>
        <v>932.78495461893203</v>
      </c>
    </row>
    <row r="27" spans="1:17" x14ac:dyDescent="0.25">
      <c r="A27" s="2" t="s">
        <v>25</v>
      </c>
      <c r="B27" s="4">
        <v>61</v>
      </c>
      <c r="C27" s="4">
        <v>3.5750000000000002</v>
      </c>
      <c r="D27" s="4">
        <v>0.26040000000000002</v>
      </c>
      <c r="E27" s="4">
        <v>9.8299999999999998E-2</v>
      </c>
      <c r="H27" s="1" t="s">
        <v>37</v>
      </c>
    </row>
    <row r="28" spans="1:17" x14ac:dyDescent="0.25">
      <c r="A28" s="2" t="s">
        <v>31</v>
      </c>
      <c r="B28" s="4">
        <f>B27-B26</f>
        <v>1</v>
      </c>
      <c r="C28" s="4">
        <f t="shared" ref="C28:E28" si="3">C27-C26</f>
        <v>-0.17499999999999982</v>
      </c>
      <c r="D28" s="4">
        <f t="shared" si="3"/>
        <v>7.9000000000000181E-3</v>
      </c>
      <c r="E28" s="4">
        <f t="shared" si="3"/>
        <v>-1.0300000000000004E-2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FDB3-C526-4EBC-908C-436E42331E7C}">
  <dimension ref="A1:O23"/>
  <sheetViews>
    <sheetView workbookViewId="0">
      <selection activeCell="K18" sqref="K18"/>
    </sheetView>
  </sheetViews>
  <sheetFormatPr defaultRowHeight="15" x14ac:dyDescent="0.25"/>
  <cols>
    <col min="5" max="5" width="10.85546875" bestFit="1" customWidth="1"/>
    <col min="6" max="6" width="12" bestFit="1" customWidth="1"/>
  </cols>
  <sheetData>
    <row r="1" spans="1:15" x14ac:dyDescent="0.25">
      <c r="A1">
        <v>55</v>
      </c>
      <c r="B1">
        <v>63</v>
      </c>
      <c r="C1">
        <v>63</v>
      </c>
      <c r="D1">
        <v>52</v>
      </c>
      <c r="E1">
        <v>57</v>
      </c>
      <c r="F1">
        <v>27</v>
      </c>
      <c r="G1">
        <v>61</v>
      </c>
      <c r="J1" t="s">
        <v>38</v>
      </c>
    </row>
    <row r="2" spans="1:15" x14ac:dyDescent="0.25">
      <c r="A2">
        <v>26</v>
      </c>
      <c r="B2">
        <v>47</v>
      </c>
      <c r="C2">
        <v>41</v>
      </c>
      <c r="D2">
        <v>40</v>
      </c>
      <c r="E2">
        <v>14</v>
      </c>
      <c r="F2">
        <v>49</v>
      </c>
      <c r="G2">
        <v>22</v>
      </c>
      <c r="J2" t="s">
        <v>39</v>
      </c>
      <c r="K2">
        <v>45</v>
      </c>
    </row>
    <row r="3" spans="1:15" x14ac:dyDescent="0.25">
      <c r="A3">
        <v>54</v>
      </c>
      <c r="B3">
        <v>57</v>
      </c>
      <c r="C3">
        <v>25</v>
      </c>
      <c r="D3">
        <v>34</v>
      </c>
      <c r="E3">
        <v>57</v>
      </c>
      <c r="F3">
        <v>55</v>
      </c>
      <c r="G3">
        <v>65</v>
      </c>
      <c r="J3" t="s">
        <v>40</v>
      </c>
      <c r="K3">
        <v>14</v>
      </c>
    </row>
    <row r="4" spans="1:15" x14ac:dyDescent="0.25">
      <c r="A4">
        <v>27</v>
      </c>
      <c r="B4">
        <v>19</v>
      </c>
      <c r="C4">
        <v>36</v>
      </c>
      <c r="D4">
        <v>18</v>
      </c>
      <c r="E4">
        <v>55</v>
      </c>
      <c r="F4">
        <v>74</v>
      </c>
      <c r="G4">
        <v>32</v>
      </c>
      <c r="I4" t="s">
        <v>43</v>
      </c>
      <c r="J4" t="s">
        <v>44</v>
      </c>
      <c r="K4" t="s">
        <v>33</v>
      </c>
      <c r="L4" t="s">
        <v>34</v>
      </c>
    </row>
    <row r="5" spans="1:15" x14ac:dyDescent="0.25">
      <c r="A5">
        <v>54</v>
      </c>
      <c r="B5">
        <v>53</v>
      </c>
      <c r="C5">
        <v>44</v>
      </c>
      <c r="D5">
        <v>35</v>
      </c>
      <c r="E5">
        <v>39</v>
      </c>
      <c r="F5">
        <v>72</v>
      </c>
      <c r="G5">
        <v>52</v>
      </c>
      <c r="I5" t="s">
        <v>41</v>
      </c>
      <c r="J5" s="2">
        <f>_xlfn.CONFIDENCE.NORM(0.05,14,49)</f>
        <v>3.9199279690801072</v>
      </c>
      <c r="K5" s="1">
        <f>45-J5</f>
        <v>41.080072030919894</v>
      </c>
      <c r="L5" s="1">
        <f>45+J5</f>
        <v>48.919927969080106</v>
      </c>
      <c r="M5" t="s">
        <v>45</v>
      </c>
    </row>
    <row r="6" spans="1:15" x14ac:dyDescent="0.25">
      <c r="A6">
        <v>55</v>
      </c>
      <c r="B6">
        <v>63</v>
      </c>
      <c r="C6">
        <v>63</v>
      </c>
      <c r="D6">
        <v>52</v>
      </c>
      <c r="E6">
        <v>57</v>
      </c>
      <c r="F6">
        <v>27</v>
      </c>
      <c r="G6">
        <v>61</v>
      </c>
      <c r="I6" t="s">
        <v>42</v>
      </c>
      <c r="J6" s="2">
        <f>_xlfn.CONFIDENCE.NORM(0.01,14,49)</f>
        <v>5.1516586070977999</v>
      </c>
      <c r="K6" s="1">
        <f>45-J6</f>
        <v>39.848341392902199</v>
      </c>
      <c r="L6" s="1">
        <f>45+J6</f>
        <v>50.151658607097801</v>
      </c>
      <c r="M6" t="s">
        <v>46</v>
      </c>
    </row>
    <row r="7" spans="1:15" x14ac:dyDescent="0.25">
      <c r="A7">
        <v>26</v>
      </c>
      <c r="B7">
        <v>47</v>
      </c>
      <c r="C7">
        <v>41</v>
      </c>
      <c r="D7">
        <v>40</v>
      </c>
      <c r="E7">
        <v>14</v>
      </c>
      <c r="F7">
        <v>49</v>
      </c>
      <c r="G7">
        <v>22</v>
      </c>
      <c r="H7" s="1">
        <f>AVEDEV(A1:G7)</f>
        <v>13.661807580174928</v>
      </c>
      <c r="J7" t="s">
        <v>50</v>
      </c>
      <c r="L7" t="s">
        <v>51</v>
      </c>
    </row>
    <row r="8" spans="1:15" x14ac:dyDescent="0.25">
      <c r="A8" s="1"/>
      <c r="B8" s="1"/>
      <c r="C8" s="1"/>
      <c r="D8" s="1"/>
      <c r="E8" s="1"/>
      <c r="F8" s="1" t="s">
        <v>53</v>
      </c>
      <c r="G8" s="1"/>
      <c r="H8" s="1">
        <v>47.29</v>
      </c>
      <c r="I8" t="s">
        <v>47</v>
      </c>
      <c r="L8" t="s">
        <v>48</v>
      </c>
      <c r="M8" t="s">
        <v>49</v>
      </c>
      <c r="N8" t="s">
        <v>48</v>
      </c>
      <c r="O8" t="s">
        <v>49</v>
      </c>
    </row>
    <row r="9" spans="1:15" x14ac:dyDescent="0.25">
      <c r="F9" t="s">
        <v>52</v>
      </c>
      <c r="H9" s="1">
        <f>AVERAGE(A1:G7)</f>
        <v>44.714285714285715</v>
      </c>
      <c r="I9">
        <v>43</v>
      </c>
      <c r="J9" s="4">
        <f>($H$8-I9)/2</f>
        <v>2.1449999999999996</v>
      </c>
      <c r="K9" s="1">
        <f>_xlfn.CONFIDENCE.NORM(0.05,14,49)</f>
        <v>3.9199279690801072</v>
      </c>
      <c r="L9" s="1">
        <f>I9+K9</f>
        <v>46.919927969080106</v>
      </c>
      <c r="M9" s="1"/>
      <c r="N9" s="1"/>
    </row>
    <row r="10" spans="1:15" x14ac:dyDescent="0.25">
      <c r="H10" t="s">
        <v>17</v>
      </c>
      <c r="I10">
        <v>44</v>
      </c>
      <c r="J10" s="4">
        <f t="shared" ref="J10:J13" si="0">($H$8-I10)/2</f>
        <v>1.6449999999999996</v>
      </c>
      <c r="K10" s="1"/>
      <c r="L10" s="1"/>
      <c r="M10" s="1"/>
      <c r="N10" s="1"/>
    </row>
    <row r="11" spans="1:15" x14ac:dyDescent="0.25">
      <c r="I11">
        <v>45</v>
      </c>
      <c r="J11" s="4">
        <f t="shared" si="0"/>
        <v>1.1449999999999996</v>
      </c>
      <c r="K11" s="1">
        <f>I11+J11</f>
        <v>46.144999999999996</v>
      </c>
      <c r="L11" s="1"/>
      <c r="M11" s="1"/>
      <c r="N11" s="1"/>
    </row>
    <row r="12" spans="1:15" x14ac:dyDescent="0.25">
      <c r="B12" t="s">
        <v>56</v>
      </c>
      <c r="C12" t="s">
        <v>57</v>
      </c>
      <c r="G12">
        <f>14/SQRT(49)</f>
        <v>2</v>
      </c>
      <c r="I12">
        <v>46</v>
      </c>
      <c r="J12" s="4">
        <f t="shared" si="0"/>
        <v>0.64499999999999957</v>
      </c>
      <c r="K12" s="1"/>
      <c r="L12" s="1"/>
      <c r="M12" s="1"/>
      <c r="N12" s="1"/>
    </row>
    <row r="13" spans="1:15" x14ac:dyDescent="0.25">
      <c r="B13">
        <v>2</v>
      </c>
      <c r="C13" s="1">
        <f>(B13-$B$20)/$B$21</f>
        <v>-0.59160797830996159</v>
      </c>
      <c r="I13">
        <v>47</v>
      </c>
      <c r="J13" s="4">
        <f t="shared" si="0"/>
        <v>0.14499999999999957</v>
      </c>
      <c r="K13" s="1"/>
      <c r="L13" s="1"/>
      <c r="M13" s="1"/>
      <c r="N13" s="1"/>
    </row>
    <row r="14" spans="1:15" x14ac:dyDescent="0.25">
      <c r="B14">
        <v>2</v>
      </c>
      <c r="C14" s="1">
        <f t="shared" ref="C14:C19" si="1">(B14-$B$20)/$B$21</f>
        <v>-0.59160797830996159</v>
      </c>
      <c r="E14" t="s">
        <v>61</v>
      </c>
      <c r="J14" s="2"/>
    </row>
    <row r="15" spans="1:15" x14ac:dyDescent="0.25">
      <c r="B15">
        <v>3</v>
      </c>
      <c r="C15" s="1">
        <f t="shared" si="1"/>
        <v>0</v>
      </c>
      <c r="E15" t="s">
        <v>59</v>
      </c>
      <c r="F15">
        <f>(47.29-45)/(14/SQRT(49))</f>
        <v>1.1449999999999996</v>
      </c>
      <c r="G15">
        <f>45+F15</f>
        <v>46.144999999999996</v>
      </c>
      <c r="J15" s="2"/>
    </row>
    <row r="16" spans="1:15" x14ac:dyDescent="0.25">
      <c r="B16">
        <v>2</v>
      </c>
      <c r="C16" s="1">
        <f t="shared" si="1"/>
        <v>-0.59160797830996159</v>
      </c>
      <c r="E16" t="s">
        <v>58</v>
      </c>
      <c r="F16">
        <f>_xlfn.NORM.DIST(F15,0,1,TRUE)</f>
        <v>0.87389542131211551</v>
      </c>
      <c r="G16" s="1"/>
      <c r="J16" s="2"/>
      <c r="K16">
        <f>_xlfn.NORM.INV(1-0.05,0,1)</f>
        <v>1.6448536269514715</v>
      </c>
    </row>
    <row r="17" spans="1:10" x14ac:dyDescent="0.25">
      <c r="B17">
        <v>5</v>
      </c>
      <c r="C17" s="1">
        <f t="shared" si="1"/>
        <v>1.1832159566199232</v>
      </c>
      <c r="E17" t="s">
        <v>60</v>
      </c>
      <c r="F17">
        <f>1-F16</f>
        <v>0.12610457868788449</v>
      </c>
      <c r="J17" s="2"/>
    </row>
    <row r="18" spans="1:10" x14ac:dyDescent="0.25">
      <c r="B18">
        <v>1</v>
      </c>
      <c r="C18" s="1">
        <f t="shared" si="1"/>
        <v>-1.1832159566199232</v>
      </c>
      <c r="I18">
        <f>_xlfn.CONFIDENCE.T(0.05,1,30)</f>
        <v>0.37340613675810019</v>
      </c>
      <c r="J18" s="2"/>
    </row>
    <row r="19" spans="1:10" x14ac:dyDescent="0.25">
      <c r="B19" s="7">
        <v>6</v>
      </c>
      <c r="C19" s="1">
        <f t="shared" si="1"/>
        <v>1.7748239349298849</v>
      </c>
      <c r="I19">
        <f>_xlfn.NORM.S.DIST(1.96,TRUE)</f>
        <v>0.97500210485177952</v>
      </c>
      <c r="J19" s="2"/>
    </row>
    <row r="20" spans="1:10" x14ac:dyDescent="0.25">
      <c r="A20" t="s">
        <v>54</v>
      </c>
      <c r="B20">
        <f>AVERAGE(B13:B19)</f>
        <v>3</v>
      </c>
      <c r="I20">
        <f>1-I19</f>
        <v>2.4997895148220484E-2</v>
      </c>
      <c r="J20" s="2"/>
    </row>
    <row r="21" spans="1:10" x14ac:dyDescent="0.25">
      <c r="A21" t="s">
        <v>55</v>
      </c>
      <c r="B21">
        <f>_xlfn.STDEV.P(B13:B19)</f>
        <v>1.6903085094570331</v>
      </c>
      <c r="E21">
        <f>_xlfn.NORM.DIST(1.96,0,1,TRUE)</f>
        <v>0.97500210485177952</v>
      </c>
      <c r="J21" s="2"/>
    </row>
    <row r="22" spans="1:10" x14ac:dyDescent="0.25">
      <c r="E22">
        <f>1-E21</f>
        <v>2.4997895148220484E-2</v>
      </c>
      <c r="H22" t="s">
        <v>17</v>
      </c>
      <c r="I22">
        <f>_xlfn.CONFIDENCE.NORM(0.05,F15,49)</f>
        <v>0.32059410889976581</v>
      </c>
    </row>
    <row r="23" spans="1:10" x14ac:dyDescent="0.25">
      <c r="E23">
        <f>2*E22</f>
        <v>4.9995790296440967E-2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3EBB-65C6-4EEC-9FE9-BE966B36AA38}">
  <dimension ref="A1:K7"/>
  <sheetViews>
    <sheetView workbookViewId="0">
      <selection activeCell="H33" sqref="H33"/>
    </sheetView>
  </sheetViews>
  <sheetFormatPr defaultRowHeight="15" x14ac:dyDescent="0.25"/>
  <cols>
    <col min="1" max="1" width="9.85546875" bestFit="1" customWidth="1"/>
  </cols>
  <sheetData>
    <row r="1" spans="1:11" x14ac:dyDescent="0.25">
      <c r="B1" t="s">
        <v>68</v>
      </c>
      <c r="C1" t="s">
        <v>69</v>
      </c>
      <c r="D1" t="s">
        <v>70</v>
      </c>
      <c r="E1" t="s">
        <v>62</v>
      </c>
    </row>
    <row r="2" spans="1:11" x14ac:dyDescent="0.25">
      <c r="A2" t="s">
        <v>63</v>
      </c>
      <c r="B2">
        <v>12</v>
      </c>
      <c r="C2">
        <v>18</v>
      </c>
      <c r="D2">
        <v>45</v>
      </c>
      <c r="E2">
        <f>SUM(B2:D2)</f>
        <v>75</v>
      </c>
      <c r="G2" t="s">
        <v>72</v>
      </c>
      <c r="K2">
        <f>75/375</f>
        <v>0.2</v>
      </c>
    </row>
    <row r="3" spans="1:11" x14ac:dyDescent="0.25">
      <c r="A3" t="s">
        <v>64</v>
      </c>
      <c r="B3">
        <v>18</v>
      </c>
      <c r="C3">
        <v>25</v>
      </c>
      <c r="D3">
        <v>32</v>
      </c>
      <c r="E3">
        <f>SUM(B3:D3)</f>
        <v>75</v>
      </c>
      <c r="G3" t="s">
        <v>71</v>
      </c>
      <c r="K3">
        <f>101/375</f>
        <v>0.26933333333333331</v>
      </c>
    </row>
    <row r="4" spans="1:11" x14ac:dyDescent="0.25">
      <c r="A4" t="s">
        <v>65</v>
      </c>
      <c r="B4">
        <v>17</v>
      </c>
      <c r="C4">
        <v>29</v>
      </c>
      <c r="D4">
        <v>29</v>
      </c>
      <c r="E4">
        <f>SUM(B4:D4)</f>
        <v>75</v>
      </c>
      <c r="F4" t="s">
        <v>74</v>
      </c>
      <c r="G4" t="s">
        <v>73</v>
      </c>
      <c r="K4">
        <f>K2*K3</f>
        <v>5.3866666666666667E-2</v>
      </c>
    </row>
    <row r="5" spans="1:11" x14ac:dyDescent="0.25">
      <c r="A5" t="s">
        <v>66</v>
      </c>
      <c r="B5">
        <v>22</v>
      </c>
      <c r="C5">
        <v>24</v>
      </c>
      <c r="D5">
        <v>29</v>
      </c>
      <c r="E5">
        <f>SUM(B5:D5)</f>
        <v>75</v>
      </c>
      <c r="G5" t="s">
        <v>75</v>
      </c>
      <c r="K5">
        <f>K4*375</f>
        <v>20.2</v>
      </c>
    </row>
    <row r="6" spans="1:11" x14ac:dyDescent="0.25">
      <c r="A6" t="s">
        <v>67</v>
      </c>
      <c r="B6">
        <v>32</v>
      </c>
      <c r="C6">
        <v>30</v>
      </c>
      <c r="D6">
        <v>13</v>
      </c>
      <c r="E6">
        <f>SUM(B6:D6)</f>
        <v>75</v>
      </c>
    </row>
    <row r="7" spans="1:11" x14ac:dyDescent="0.25">
      <c r="A7" t="s">
        <v>62</v>
      </c>
      <c r="B7">
        <f>SUM(B2:B6)</f>
        <v>101</v>
      </c>
      <c r="C7">
        <f>SUM(C2:C6)</f>
        <v>126</v>
      </c>
      <c r="D7">
        <f>SUM(D2:D6)</f>
        <v>148</v>
      </c>
      <c r="E7">
        <f>SUM(E2:E6)</f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C790-A6DF-48DE-A18D-2CD14E40FC89}">
  <dimension ref="A1:D5"/>
  <sheetViews>
    <sheetView workbookViewId="0">
      <selection activeCell="B2" sqref="B2:C5"/>
    </sheetView>
  </sheetViews>
  <sheetFormatPr defaultRowHeight="15" x14ac:dyDescent="0.25"/>
  <sheetData>
    <row r="1" spans="1:4" x14ac:dyDescent="0.25">
      <c r="B1" t="s">
        <v>9</v>
      </c>
      <c r="C1" t="s">
        <v>76</v>
      </c>
    </row>
    <row r="2" spans="1:4" x14ac:dyDescent="0.25">
      <c r="A2" t="s">
        <v>77</v>
      </c>
      <c r="B2">
        <v>0</v>
      </c>
      <c r="C2">
        <v>0</v>
      </c>
    </row>
    <row r="3" spans="1:4" x14ac:dyDescent="0.25">
      <c r="A3" t="s">
        <v>78</v>
      </c>
      <c r="B3">
        <v>4</v>
      </c>
      <c r="C3">
        <v>2</v>
      </c>
    </row>
    <row r="4" spans="1:4" x14ac:dyDescent="0.25">
      <c r="A4" t="s">
        <v>79</v>
      </c>
      <c r="B4">
        <v>7</v>
      </c>
      <c r="C4">
        <v>3</v>
      </c>
    </row>
    <row r="5" spans="1:4" x14ac:dyDescent="0.25">
      <c r="A5" t="s">
        <v>80</v>
      </c>
      <c r="B5">
        <v>10</v>
      </c>
      <c r="C5">
        <v>10</v>
      </c>
      <c r="D5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58E5-CD49-499D-B020-DFB0161CFB73}">
  <dimension ref="A1:C13"/>
  <sheetViews>
    <sheetView workbookViewId="0">
      <selection activeCell="J31" sqref="J31"/>
    </sheetView>
  </sheetViews>
  <sheetFormatPr defaultRowHeight="15" x14ac:dyDescent="0.25"/>
  <sheetData>
    <row r="1" spans="1:3" x14ac:dyDescent="0.25">
      <c r="B1" t="s">
        <v>81</v>
      </c>
      <c r="C1" t="s">
        <v>76</v>
      </c>
    </row>
    <row r="2" spans="1:3" x14ac:dyDescent="0.25">
      <c r="B2">
        <v>2</v>
      </c>
      <c r="C2">
        <v>31</v>
      </c>
    </row>
    <row r="3" spans="1:3" x14ac:dyDescent="0.25">
      <c r="B3">
        <v>3</v>
      </c>
      <c r="C3">
        <v>53</v>
      </c>
    </row>
    <row r="4" spans="1:3" x14ac:dyDescent="0.25">
      <c r="B4">
        <v>4</v>
      </c>
      <c r="C4">
        <v>53</v>
      </c>
    </row>
    <row r="5" spans="1:3" x14ac:dyDescent="0.25">
      <c r="B5">
        <v>5</v>
      </c>
      <c r="C5">
        <v>75</v>
      </c>
    </row>
    <row r="6" spans="1:3" x14ac:dyDescent="0.25">
      <c r="B6">
        <v>6</v>
      </c>
      <c r="C6">
        <v>83</v>
      </c>
    </row>
    <row r="7" spans="1:3" x14ac:dyDescent="0.25">
      <c r="B7">
        <v>7</v>
      </c>
      <c r="C7">
        <v>94</v>
      </c>
    </row>
    <row r="8" spans="1:3" x14ac:dyDescent="0.25">
      <c r="B8">
        <v>8</v>
      </c>
      <c r="C8">
        <v>92</v>
      </c>
    </row>
    <row r="9" spans="1:3" x14ac:dyDescent="0.25">
      <c r="B9">
        <v>9</v>
      </c>
      <c r="C9">
        <v>100</v>
      </c>
    </row>
    <row r="10" spans="1:3" x14ac:dyDescent="0.25">
      <c r="B10">
        <v>10</v>
      </c>
      <c r="C10">
        <v>124</v>
      </c>
    </row>
    <row r="11" spans="1:3" x14ac:dyDescent="0.25">
      <c r="A11" t="s">
        <v>82</v>
      </c>
      <c r="B11" s="1">
        <f>AVERAGE(B2:B10)</f>
        <v>6</v>
      </c>
      <c r="C11" s="1">
        <f>AVERAGE(C2:C10)</f>
        <v>78.333333333333329</v>
      </c>
    </row>
    <row r="12" spans="1:3" x14ac:dyDescent="0.25">
      <c r="A12" t="s">
        <v>83</v>
      </c>
      <c r="B12" s="1">
        <f>_xlfn.STDEV.P(B2:B10)</f>
        <v>2.5819888974716112</v>
      </c>
      <c r="C12" s="1">
        <f>_xlfn.STDEV.P(C2:C10)</f>
        <v>26.964997888208913</v>
      </c>
    </row>
    <row r="13" spans="1:3" x14ac:dyDescent="0.25">
      <c r="A13" t="s">
        <v>84</v>
      </c>
      <c r="B13" s="1"/>
      <c r="C13" s="1">
        <f>CORREL(B2:B10,C2:C10)</f>
        <v>0.97349239805082943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4A57-8E2E-47BB-987A-9A0F5DCD5BFF}">
  <dimension ref="A1:W158"/>
  <sheetViews>
    <sheetView workbookViewId="0">
      <selection activeCell="M18" sqref="M18:U25"/>
    </sheetView>
  </sheetViews>
  <sheetFormatPr defaultRowHeight="15" x14ac:dyDescent="0.25"/>
  <cols>
    <col min="1" max="1" width="9.28515625" bestFit="1" customWidth="1"/>
    <col min="2" max="2" width="10.140625" customWidth="1"/>
    <col min="3" max="3" width="9.28515625" bestFit="1" customWidth="1"/>
    <col min="4" max="4" width="10.28515625" bestFit="1" customWidth="1"/>
    <col min="5" max="5" width="9.28515625" bestFit="1" customWidth="1"/>
    <col min="6" max="6" width="10.28515625" bestFit="1" customWidth="1"/>
    <col min="7" max="7" width="9.28515625" bestFit="1" customWidth="1"/>
    <col min="8" max="8" width="10.28515625" bestFit="1" customWidth="1"/>
    <col min="9" max="9" width="9.28515625" bestFit="1" customWidth="1"/>
    <col min="10" max="10" width="10.28515625" bestFit="1" customWidth="1"/>
    <col min="11" max="11" width="12" customWidth="1"/>
    <col min="12" max="12" width="11.140625" customWidth="1"/>
  </cols>
  <sheetData>
    <row r="1" spans="1:23" x14ac:dyDescent="0.25">
      <c r="A1" t="s">
        <v>92</v>
      </c>
      <c r="L1" t="s">
        <v>91</v>
      </c>
    </row>
    <row r="2" spans="1:23" x14ac:dyDescent="0.25">
      <c r="A2" s="5" t="s">
        <v>85</v>
      </c>
      <c r="B2" s="5"/>
      <c r="C2" s="5" t="s">
        <v>78</v>
      </c>
      <c r="D2" s="5"/>
      <c r="E2" s="5" t="s">
        <v>79</v>
      </c>
      <c r="F2" s="5"/>
      <c r="G2" s="5" t="s">
        <v>80</v>
      </c>
      <c r="H2" s="5"/>
      <c r="I2" s="5" t="s">
        <v>86</v>
      </c>
      <c r="J2" s="5"/>
      <c r="K2" s="5"/>
      <c r="L2" s="5" t="s">
        <v>85</v>
      </c>
      <c r="M2" s="5"/>
      <c r="N2" s="5" t="s">
        <v>78</v>
      </c>
      <c r="O2" s="5"/>
      <c r="P2" s="5" t="s">
        <v>79</v>
      </c>
      <c r="Q2" s="5"/>
      <c r="R2" s="5" t="s">
        <v>80</v>
      </c>
      <c r="S2" s="5"/>
      <c r="T2" s="5" t="s">
        <v>86</v>
      </c>
      <c r="U2" s="5"/>
    </row>
    <row r="3" spans="1:23" x14ac:dyDescent="0.25">
      <c r="A3" s="4">
        <f ca="1">RAND()</f>
        <v>0.30772691367601435</v>
      </c>
      <c r="B3" s="4">
        <f t="shared" ref="B3:J17" ca="1" si="0">RAND()</f>
        <v>0.67768474236169818</v>
      </c>
      <c r="C3" s="4">
        <f t="shared" ca="1" si="0"/>
        <v>5.6555950343478822E-2</v>
      </c>
      <c r="D3" s="4">
        <f t="shared" ca="1" si="0"/>
        <v>0.44887017078949365</v>
      </c>
      <c r="E3" s="4">
        <f t="shared" ca="1" si="0"/>
        <v>0.1243107755913555</v>
      </c>
      <c r="F3" s="4">
        <f t="shared" ca="1" si="0"/>
        <v>0.6434352908223604</v>
      </c>
      <c r="G3" s="4">
        <f t="shared" ca="1" si="0"/>
        <v>0.73854277359715248</v>
      </c>
      <c r="H3" s="4">
        <f t="shared" ca="1" si="0"/>
        <v>0.52389848645209136</v>
      </c>
      <c r="I3" s="4">
        <f t="shared" ca="1" si="0"/>
        <v>0.35942179421609544</v>
      </c>
      <c r="J3" s="4">
        <f t="shared" ca="1" si="0"/>
        <v>0.25144219473002216</v>
      </c>
      <c r="K3" s="5"/>
      <c r="L3" s="4">
        <f ca="1">_xlfn.NORM.INV(A3,100,10)</f>
        <v>94.976961868227448</v>
      </c>
      <c r="M3" s="4">
        <f t="shared" ref="M3:M17" ca="1" si="1">_xlfn.NORM.INV(B3,100,10)</f>
        <v>104.61234300477075</v>
      </c>
      <c r="N3" s="4">
        <f t="shared" ref="N3:N17" ca="1" si="2">_xlfn.NORM.INV(C3,100,10)</f>
        <v>84.156403589386187</v>
      </c>
      <c r="O3" s="4">
        <f t="shared" ref="O3:O17" ca="1" si="3">_xlfn.NORM.INV(D3,100,10)</f>
        <v>98.714836266116222</v>
      </c>
      <c r="P3" s="4">
        <f t="shared" ref="P3:P17" ca="1" si="4">_xlfn.NORM.INV(E3,100,10)</f>
        <v>88.462960188891742</v>
      </c>
      <c r="Q3" s="4">
        <f t="shared" ref="Q3:Q17" ca="1" si="5">_xlfn.NORM.INV(F3,100,10)</f>
        <v>103.67656448598709</v>
      </c>
      <c r="R3" s="4">
        <f t="shared" ref="R3:R17" ca="1" si="6">_xlfn.NORM.INV(G3,100,10)</f>
        <v>106.38859321879845</v>
      </c>
      <c r="S3" s="4">
        <f t="shared" ref="S3:S17" ca="1" si="7">_xlfn.NORM.INV(H3,100,10)</f>
        <v>100.59940495524307</v>
      </c>
      <c r="T3" s="4">
        <f t="shared" ref="T3:T17" ca="1" si="8">_xlfn.NORM.INV(I3,100,10)</f>
        <v>96.399952593817872</v>
      </c>
      <c r="U3" s="4">
        <f t="shared" ref="U3:U17" ca="1" si="9">_xlfn.NORM.INV(J3,100,10)</f>
        <v>93.300417254446018</v>
      </c>
    </row>
    <row r="4" spans="1:23" x14ac:dyDescent="0.25">
      <c r="A4" s="4">
        <f t="shared" ref="A4:J17" ca="1" si="10">RAND()</f>
        <v>0.19400541635997781</v>
      </c>
      <c r="B4" s="4">
        <f t="shared" ca="1" si="0"/>
        <v>0.19434737472609109</v>
      </c>
      <c r="C4" s="4">
        <f t="shared" ca="1" si="0"/>
        <v>0.18385756867262115</v>
      </c>
      <c r="D4" s="4">
        <f t="shared" ca="1" si="0"/>
        <v>0.73707350973820573</v>
      </c>
      <c r="E4" s="4">
        <f t="shared" ca="1" si="0"/>
        <v>0.20525026712201855</v>
      </c>
      <c r="F4" s="4">
        <f t="shared" ca="1" si="0"/>
        <v>7.0469165557179414E-2</v>
      </c>
      <c r="G4" s="4">
        <f t="shared" ca="1" si="0"/>
        <v>0.3160143068400415</v>
      </c>
      <c r="H4" s="4">
        <f t="shared" ca="1" si="0"/>
        <v>0.26198402756259187</v>
      </c>
      <c r="I4" s="4">
        <f t="shared" ca="1" si="0"/>
        <v>0.93240502942677728</v>
      </c>
      <c r="J4" s="4">
        <f t="shared" ca="1" si="0"/>
        <v>4.2561031525395587E-2</v>
      </c>
      <c r="K4" s="5"/>
      <c r="L4" s="4">
        <f t="shared" ref="L4:L17" ca="1" si="11">_xlfn.NORM.INV(A4,100,10)</f>
        <v>91.36769655021304</v>
      </c>
      <c r="M4" s="4">
        <f t="shared" ca="1" si="1"/>
        <v>91.380131414417519</v>
      </c>
      <c r="N4" s="4">
        <f t="shared" ca="1" si="2"/>
        <v>90.992384917480962</v>
      </c>
      <c r="O4" s="4">
        <f t="shared" ca="1" si="3"/>
        <v>106.3434916013601</v>
      </c>
      <c r="P4" s="4">
        <f t="shared" ca="1" si="4"/>
        <v>91.769868830279478</v>
      </c>
      <c r="Q4" s="4">
        <f t="shared" ca="1" si="5"/>
        <v>85.276942494123816</v>
      </c>
      <c r="R4" s="4">
        <f t="shared" ca="1" si="6"/>
        <v>95.211264851415976</v>
      </c>
      <c r="S4" s="4">
        <f t="shared" ca="1" si="7"/>
        <v>93.62759276223214</v>
      </c>
      <c r="T4" s="4">
        <f t="shared" ca="1" si="8"/>
        <v>114.93945207345141</v>
      </c>
      <c r="U4" s="4">
        <f t="shared" ca="1" si="9"/>
        <v>82.782899896344134</v>
      </c>
    </row>
    <row r="5" spans="1:23" x14ac:dyDescent="0.25">
      <c r="A5" s="4">
        <f t="shared" ca="1" si="10"/>
        <v>0.84260661219593358</v>
      </c>
      <c r="B5" s="4">
        <f t="shared" ca="1" si="0"/>
        <v>0.81802275709608163</v>
      </c>
      <c r="C5" s="4">
        <f t="shared" ca="1" si="0"/>
        <v>0.14153038140820917</v>
      </c>
      <c r="D5" s="4">
        <f t="shared" ca="1" si="0"/>
        <v>0.40455274189249357</v>
      </c>
      <c r="E5" s="4">
        <f t="shared" ca="1" si="0"/>
        <v>0.21843841367451122</v>
      </c>
      <c r="F5" s="4">
        <f t="shared" ca="1" si="0"/>
        <v>0.14077247651009295</v>
      </c>
      <c r="G5" s="4">
        <f t="shared" ca="1" si="0"/>
        <v>0.18266126992160947</v>
      </c>
      <c r="H5" s="4">
        <f t="shared" ca="1" si="0"/>
        <v>0.46870876083625257</v>
      </c>
      <c r="I5" s="4">
        <f t="shared" ca="1" si="0"/>
        <v>0.8571823001413672</v>
      </c>
      <c r="J5" s="4">
        <f t="shared" ca="1" si="0"/>
        <v>0.9824745397428627</v>
      </c>
      <c r="K5" s="5"/>
      <c r="L5" s="4">
        <f t="shared" ca="1" si="11"/>
        <v>110.05228622895848</v>
      </c>
      <c r="M5" s="4">
        <f t="shared" ca="1" si="1"/>
        <v>109.07855661557716</v>
      </c>
      <c r="N5" s="4">
        <f t="shared" ca="1" si="2"/>
        <v>89.26531050054399</v>
      </c>
      <c r="O5" s="4">
        <f t="shared" ca="1" si="3"/>
        <v>97.584198231719625</v>
      </c>
      <c r="P5" s="4">
        <f t="shared" ca="1" si="4"/>
        <v>92.225220307339953</v>
      </c>
      <c r="Q5" s="4">
        <f t="shared" ca="1" si="5"/>
        <v>89.231447840335335</v>
      </c>
      <c r="R5" s="4">
        <f t="shared" ca="1" si="6"/>
        <v>90.947303290649927</v>
      </c>
      <c r="S5" s="4">
        <f t="shared" ca="1" si="7"/>
        <v>99.214838973129062</v>
      </c>
      <c r="T5" s="4">
        <f t="shared" ca="1" si="8"/>
        <v>110.67745341246129</v>
      </c>
      <c r="U5" s="4">
        <f t="shared" ca="1" si="9"/>
        <v>121.07769635932732</v>
      </c>
    </row>
    <row r="6" spans="1:23" x14ac:dyDescent="0.25">
      <c r="A6" s="4">
        <f t="shared" ca="1" si="10"/>
        <v>1.2837795471136948E-2</v>
      </c>
      <c r="B6" s="4">
        <f t="shared" ca="1" si="0"/>
        <v>0.13624278494185194</v>
      </c>
      <c r="C6" s="4">
        <f t="shared" ca="1" si="0"/>
        <v>0.30025295785297745</v>
      </c>
      <c r="D6" s="4">
        <f t="shared" ca="1" si="0"/>
        <v>0.94423726260075669</v>
      </c>
      <c r="E6" s="4">
        <f t="shared" ca="1" si="0"/>
        <v>0.32579647260951694</v>
      </c>
      <c r="F6" s="4">
        <f t="shared" ca="1" si="0"/>
        <v>0.67750496306906705</v>
      </c>
      <c r="G6" s="4">
        <f t="shared" ca="1" si="0"/>
        <v>0.16684994642065698</v>
      </c>
      <c r="H6" s="4">
        <f t="shared" ca="1" si="0"/>
        <v>0.71908591039952274</v>
      </c>
      <c r="I6" s="4">
        <f t="shared" ca="1" si="0"/>
        <v>0.98697210261924795</v>
      </c>
      <c r="J6" s="4">
        <f t="shared" ca="1" si="0"/>
        <v>0.78470390119061317</v>
      </c>
      <c r="K6" s="5"/>
      <c r="L6" s="4">
        <f t="shared" ca="1" si="11"/>
        <v>77.689163859492155</v>
      </c>
      <c r="M6" s="4">
        <f t="shared" ca="1" si="1"/>
        <v>89.026434740092654</v>
      </c>
      <c r="N6" s="4">
        <f t="shared" ca="1" si="2"/>
        <v>94.76326881614257</v>
      </c>
      <c r="O6" s="4">
        <f t="shared" ca="1" si="3"/>
        <v>115.91373809878793</v>
      </c>
      <c r="P6" s="4">
        <f t="shared" ca="1" si="4"/>
        <v>95.484496503997221</v>
      </c>
      <c r="Q6" s="4">
        <f t="shared" ca="1" si="5"/>
        <v>104.60733142445478</v>
      </c>
      <c r="R6" s="4">
        <f t="shared" ca="1" si="6"/>
        <v>90.333117301897261</v>
      </c>
      <c r="S6" s="4">
        <f t="shared" ca="1" si="7"/>
        <v>105.80128183498508</v>
      </c>
      <c r="T6" s="4">
        <f t="shared" ca="1" si="8"/>
        <v>122.25379168797771</v>
      </c>
      <c r="U6" s="4">
        <f t="shared" ca="1" si="9"/>
        <v>107.88178680611301</v>
      </c>
    </row>
    <row r="7" spans="1:23" x14ac:dyDescent="0.25">
      <c r="A7" s="4">
        <f t="shared" ca="1" si="10"/>
        <v>0.21421602348993907</v>
      </c>
      <c r="B7" s="4">
        <f t="shared" ca="1" si="0"/>
        <v>0.98842694210928383</v>
      </c>
      <c r="C7" s="4">
        <f t="shared" ca="1" si="0"/>
        <v>0.22871590487586335</v>
      </c>
      <c r="D7" s="4">
        <f t="shared" ca="1" si="0"/>
        <v>0.33513065822780808</v>
      </c>
      <c r="E7" s="4">
        <f t="shared" ca="1" si="0"/>
        <v>0.1383953909066159</v>
      </c>
      <c r="F7" s="4">
        <f t="shared" ca="1" si="0"/>
        <v>1.9167962381798853E-2</v>
      </c>
      <c r="G7" s="4">
        <f t="shared" ca="1" si="0"/>
        <v>0.38939606058089682</v>
      </c>
      <c r="H7" s="4">
        <f t="shared" ca="1" si="0"/>
        <v>0.91104529917791954</v>
      </c>
      <c r="I7" s="4">
        <f t="shared" ca="1" si="0"/>
        <v>0.53506998732618716</v>
      </c>
      <c r="J7" s="4">
        <f t="shared" ca="1" si="0"/>
        <v>0.2085886164907188</v>
      </c>
      <c r="K7" s="5"/>
      <c r="L7" s="4">
        <f t="shared" ca="1" si="11"/>
        <v>92.081223961557882</v>
      </c>
      <c r="M7" s="4">
        <f t="shared" ca="1" si="1"/>
        <v>122.71014242372978</v>
      </c>
      <c r="N7" s="4">
        <f t="shared" ca="1" si="2"/>
        <v>92.569176251887924</v>
      </c>
      <c r="O7" s="4">
        <f t="shared" ca="1" si="3"/>
        <v>95.742106067215062</v>
      </c>
      <c r="P7" s="4">
        <f t="shared" ca="1" si="4"/>
        <v>89.124431346819904</v>
      </c>
      <c r="Q7" s="4">
        <f t="shared" ca="1" si="5"/>
        <v>79.287551984543697</v>
      </c>
      <c r="R7" s="4">
        <f t="shared" ca="1" si="6"/>
        <v>97.191065454794597</v>
      </c>
      <c r="S7" s="4">
        <f t="shared" ca="1" si="7"/>
        <v>113.47219959027149</v>
      </c>
      <c r="T7" s="4">
        <f t="shared" ca="1" si="8"/>
        <v>100.88020949657469</v>
      </c>
      <c r="U7" s="4">
        <f t="shared" ca="1" si="9"/>
        <v>91.88671823110468</v>
      </c>
    </row>
    <row r="8" spans="1:23" x14ac:dyDescent="0.25">
      <c r="A8" s="4">
        <f t="shared" ca="1" si="10"/>
        <v>0.13353540190310287</v>
      </c>
      <c r="B8" s="4">
        <f t="shared" ca="1" si="0"/>
        <v>0.26397858655601036</v>
      </c>
      <c r="C8" s="4">
        <f t="shared" ca="1" si="0"/>
        <v>0.7291810736603288</v>
      </c>
      <c r="D8" s="4">
        <f t="shared" ca="1" si="0"/>
        <v>0.12829562873145917</v>
      </c>
      <c r="E8" s="4">
        <f t="shared" ca="1" si="0"/>
        <v>0.26546578663933995</v>
      </c>
      <c r="F8" s="4">
        <f t="shared" ca="1" si="0"/>
        <v>0.16324700194270381</v>
      </c>
      <c r="G8" s="4">
        <f t="shared" ca="1" si="0"/>
        <v>0.59609213108898773</v>
      </c>
      <c r="H8" s="4">
        <f t="shared" ca="1" si="0"/>
        <v>0.67139763041811718</v>
      </c>
      <c r="I8" s="4">
        <f t="shared" ca="1" si="0"/>
        <v>0.79393843216116555</v>
      </c>
      <c r="J8" s="4">
        <f t="shared" ca="1" si="0"/>
        <v>4.0154619720352724E-2</v>
      </c>
      <c r="K8" s="5"/>
      <c r="L8" s="4">
        <f t="shared" ca="1" si="11"/>
        <v>88.90166553649577</v>
      </c>
      <c r="M8" s="4">
        <f t="shared" ca="1" si="1"/>
        <v>93.688725178213971</v>
      </c>
      <c r="N8" s="4">
        <f t="shared" ca="1" si="2"/>
        <v>106.10338116032533</v>
      </c>
      <c r="O8" s="4">
        <f t="shared" ca="1" si="3"/>
        <v>88.655152271377929</v>
      </c>
      <c r="P8" s="4">
        <f t="shared" ca="1" si="4"/>
        <v>93.734154116812078</v>
      </c>
      <c r="Q8" s="4">
        <f t="shared" ca="1" si="5"/>
        <v>90.187997560114766</v>
      </c>
      <c r="R8" s="4">
        <f t="shared" ca="1" si="6"/>
        <v>102.43244833074681</v>
      </c>
      <c r="S8" s="4">
        <f t="shared" ca="1" si="7"/>
        <v>104.43775727059628</v>
      </c>
      <c r="T8" s="4">
        <f t="shared" ca="1" si="8"/>
        <v>108.2016309798515</v>
      </c>
      <c r="U8" s="4">
        <f t="shared" ca="1" si="9"/>
        <v>82.511053956397376</v>
      </c>
    </row>
    <row r="9" spans="1:23" x14ac:dyDescent="0.25">
      <c r="A9" s="4">
        <f t="shared" ca="1" si="10"/>
        <v>0.18054799763678397</v>
      </c>
      <c r="B9" s="4">
        <f t="shared" ca="1" si="0"/>
        <v>0.7356685497106531</v>
      </c>
      <c r="C9" s="4">
        <f t="shared" ca="1" si="0"/>
        <v>0.26776363438330886</v>
      </c>
      <c r="D9" s="4">
        <f t="shared" ca="1" si="0"/>
        <v>5.0086214418999964E-2</v>
      </c>
      <c r="E9" s="4">
        <f t="shared" ca="1" si="0"/>
        <v>0.96622066780325588</v>
      </c>
      <c r="F9" s="4">
        <f t="shared" ca="1" si="0"/>
        <v>0.85998063938578384</v>
      </c>
      <c r="G9" s="4">
        <f t="shared" ca="1" si="0"/>
        <v>0.47028121482155905</v>
      </c>
      <c r="H9" s="4">
        <f t="shared" ca="1" si="0"/>
        <v>0.40835914045896937</v>
      </c>
      <c r="I9" s="4">
        <f t="shared" ca="1" si="0"/>
        <v>0.5476296397411734</v>
      </c>
      <c r="J9" s="4">
        <f t="shared" ca="1" si="0"/>
        <v>0.84977977566874696</v>
      </c>
      <c r="K9" s="5"/>
      <c r="L9" s="4">
        <f t="shared" ca="1" si="11"/>
        <v>90.867213255454402</v>
      </c>
      <c r="M9" s="4">
        <f t="shared" ca="1" si="1"/>
        <v>106.30048426997919</v>
      </c>
      <c r="N9" s="4">
        <f t="shared" ca="1" si="2"/>
        <v>93.804092660638162</v>
      </c>
      <c r="O9" s="4">
        <f t="shared" ca="1" si="3"/>
        <v>83.559817313315961</v>
      </c>
      <c r="P9" s="4">
        <f t="shared" ca="1" si="4"/>
        <v>118.27939284313879</v>
      </c>
      <c r="Q9" s="4">
        <f t="shared" ca="1" si="5"/>
        <v>110.80232360894078</v>
      </c>
      <c r="R9" s="4">
        <f t="shared" ca="1" si="6"/>
        <v>99.254370198338776</v>
      </c>
      <c r="S9" s="4">
        <f t="shared" ca="1" si="7"/>
        <v>97.682320878973869</v>
      </c>
      <c r="T9" s="4">
        <f t="shared" ca="1" si="8"/>
        <v>101.19674854321414</v>
      </c>
      <c r="U9" s="4">
        <f t="shared" ca="1" si="9"/>
        <v>110.35489326200096</v>
      </c>
      <c r="V9" s="5"/>
      <c r="W9" s="5"/>
    </row>
    <row r="10" spans="1:23" x14ac:dyDescent="0.25">
      <c r="A10" s="4">
        <f t="shared" ca="1" si="10"/>
        <v>0.85708163548592997</v>
      </c>
      <c r="B10" s="4">
        <f t="shared" ca="1" si="0"/>
        <v>0.93690850192603103</v>
      </c>
      <c r="C10" s="4">
        <f t="shared" ca="1" si="0"/>
        <v>0.37682888512178625</v>
      </c>
      <c r="D10" s="4">
        <f t="shared" ca="1" si="0"/>
        <v>4.456548518193415E-2</v>
      </c>
      <c r="E10" s="4">
        <f t="shared" ca="1" si="0"/>
        <v>0.62877713887479547</v>
      </c>
      <c r="F10" s="4">
        <f t="shared" ca="1" si="0"/>
        <v>0.74789857917862679</v>
      </c>
      <c r="G10" s="4">
        <f t="shared" ca="1" si="0"/>
        <v>0.41728773589154566</v>
      </c>
      <c r="H10" s="4">
        <f t="shared" ca="1" si="0"/>
        <v>1.5677002354782643E-2</v>
      </c>
      <c r="I10" s="4">
        <f t="shared" ca="1" si="0"/>
        <v>0.5183637683311394</v>
      </c>
      <c r="J10" s="4">
        <f t="shared" ca="1" si="0"/>
        <v>0.10277035284217917</v>
      </c>
      <c r="K10" s="5"/>
      <c r="L10" s="4">
        <f t="shared" ca="1" si="11"/>
        <v>110.67299244787095</v>
      </c>
      <c r="M10" s="4">
        <f t="shared" ca="1" si="1"/>
        <v>115.29328627558816</v>
      </c>
      <c r="N10" s="4">
        <f t="shared" ca="1" si="2"/>
        <v>96.861800221833391</v>
      </c>
      <c r="O10" s="4">
        <f t="shared" ca="1" si="3"/>
        <v>83.000002384221858</v>
      </c>
      <c r="P10" s="4">
        <f t="shared" ca="1" si="4"/>
        <v>103.28616305116209</v>
      </c>
      <c r="Q10" s="4">
        <f t="shared" ca="1" si="5"/>
        <v>106.67891518677125</v>
      </c>
      <c r="R10" s="4">
        <f t="shared" ca="1" si="6"/>
        <v>97.911629814164129</v>
      </c>
      <c r="S10" s="4">
        <f t="shared" ca="1" si="7"/>
        <v>78.474492755115861</v>
      </c>
      <c r="T10" s="4">
        <f t="shared" ca="1" si="8"/>
        <v>100.4604740862996</v>
      </c>
      <c r="U10" s="4">
        <f t="shared" ca="1" si="9"/>
        <v>87.340771525664977</v>
      </c>
      <c r="V10" s="5"/>
      <c r="W10" s="5"/>
    </row>
    <row r="11" spans="1:23" x14ac:dyDescent="0.25">
      <c r="A11" s="4">
        <f t="shared" ca="1" si="10"/>
        <v>0.13207225965408065</v>
      </c>
      <c r="B11" s="4">
        <f t="shared" ca="1" si="0"/>
        <v>0.2261119308266013</v>
      </c>
      <c r="C11" s="4">
        <f t="shared" ca="1" si="0"/>
        <v>0.8575419060299142</v>
      </c>
      <c r="D11" s="4">
        <f t="shared" ca="1" si="0"/>
        <v>0.94062299604526611</v>
      </c>
      <c r="E11" s="4">
        <f t="shared" ca="1" si="0"/>
        <v>0.99381133693654067</v>
      </c>
      <c r="F11" s="4">
        <f t="shared" ca="1" si="0"/>
        <v>0.38110025586293272</v>
      </c>
      <c r="G11" s="4">
        <f t="shared" ca="1" si="0"/>
        <v>0.25460119580060148</v>
      </c>
      <c r="H11" s="4">
        <f t="shared" ca="1" si="0"/>
        <v>0.17493259054112309</v>
      </c>
      <c r="I11" s="4">
        <f t="shared" ca="1" si="0"/>
        <v>0.15868889197869307</v>
      </c>
      <c r="J11" s="4">
        <f t="shared" ca="1" si="0"/>
        <v>0.4012191219952489</v>
      </c>
      <c r="K11" s="5"/>
      <c r="L11" s="4">
        <f t="shared" ca="1" si="11"/>
        <v>88.833512043718571</v>
      </c>
      <c r="M11" s="4">
        <f t="shared" ca="1" si="1"/>
        <v>92.4828731718233</v>
      </c>
      <c r="N11" s="4">
        <f t="shared" ca="1" si="2"/>
        <v>110.69340676648751</v>
      </c>
      <c r="O11" s="4">
        <f t="shared" ca="1" si="3"/>
        <v>115.60024854131848</v>
      </c>
      <c r="P11" s="4">
        <f t="shared" ca="1" si="4"/>
        <v>125.01199990053372</v>
      </c>
      <c r="Q11" s="4">
        <f t="shared" ca="1" si="5"/>
        <v>96.974076061608983</v>
      </c>
      <c r="R11" s="4">
        <f t="shared" ca="1" si="6"/>
        <v>93.399198427782181</v>
      </c>
      <c r="S11" s="4">
        <f t="shared" ca="1" si="7"/>
        <v>90.651491722113562</v>
      </c>
      <c r="T11" s="4">
        <f t="shared" ca="1" si="8"/>
        <v>90.001390073509825</v>
      </c>
      <c r="U11" s="4">
        <f t="shared" ca="1" si="9"/>
        <v>97.498071883460682</v>
      </c>
      <c r="V11" s="5"/>
      <c r="W11" s="5"/>
    </row>
    <row r="12" spans="1:23" x14ac:dyDescent="0.25">
      <c r="A12" s="4">
        <f t="shared" ca="1" si="10"/>
        <v>0.79904514217626743</v>
      </c>
      <c r="B12" s="4">
        <f t="shared" ca="1" si="0"/>
        <v>0.52270325343086232</v>
      </c>
      <c r="C12" s="4">
        <f t="shared" ca="1" si="0"/>
        <v>0.95540469427989794</v>
      </c>
      <c r="D12" s="4">
        <f t="shared" ca="1" si="0"/>
        <v>0.41333627669688144</v>
      </c>
      <c r="E12" s="4">
        <f t="shared" ca="1" si="0"/>
        <v>0.73518709561072748</v>
      </c>
      <c r="F12" s="4">
        <f t="shared" ca="1" si="0"/>
        <v>0.4846095248308796</v>
      </c>
      <c r="G12" s="4">
        <f t="shared" ca="1" si="0"/>
        <v>0.70410281889591797</v>
      </c>
      <c r="H12" s="4">
        <f t="shared" ca="1" si="0"/>
        <v>0.8659015075188613</v>
      </c>
      <c r="I12" s="4">
        <f t="shared" ca="1" si="0"/>
        <v>0.50626058114974948</v>
      </c>
      <c r="J12" s="4">
        <f t="shared" ca="1" si="0"/>
        <v>0.25798514876508405</v>
      </c>
      <c r="K12" s="5"/>
      <c r="L12" s="4">
        <f t="shared" ca="1" si="11"/>
        <v>108.38215442438374</v>
      </c>
      <c r="M12" s="4">
        <f t="shared" ca="1" si="1"/>
        <v>100.56939369129098</v>
      </c>
      <c r="N12" s="4">
        <f t="shared" ca="1" si="2"/>
        <v>116.99682772902528</v>
      </c>
      <c r="O12" s="4">
        <f t="shared" ca="1" si="3"/>
        <v>97.810288911137917</v>
      </c>
      <c r="P12" s="4">
        <f t="shared" ca="1" si="4"/>
        <v>106.28577325326899</v>
      </c>
      <c r="Q12" s="4">
        <f t="shared" ca="1" si="5"/>
        <v>99.6141222561521</v>
      </c>
      <c r="R12" s="4">
        <f t="shared" ca="1" si="6"/>
        <v>105.36237582898964</v>
      </c>
      <c r="S12" s="4">
        <f t="shared" ca="1" si="7"/>
        <v>111.07224251223161</v>
      </c>
      <c r="T12" s="4">
        <f t="shared" ca="1" si="8"/>
        <v>100.15693593894754</v>
      </c>
      <c r="U12" s="4">
        <f t="shared" ca="1" si="9"/>
        <v>93.50430434710772</v>
      </c>
      <c r="V12" s="5"/>
      <c r="W12" s="5"/>
    </row>
    <row r="13" spans="1:23" x14ac:dyDescent="0.25">
      <c r="A13" s="4">
        <f t="shared" ca="1" si="10"/>
        <v>0.84805868423301267</v>
      </c>
      <c r="B13" s="4">
        <f t="shared" ca="1" si="0"/>
        <v>0.80246251534533597</v>
      </c>
      <c r="C13" s="4">
        <f t="shared" ca="1" si="0"/>
        <v>0.17646227165850192</v>
      </c>
      <c r="D13" s="4">
        <f t="shared" ca="1" si="0"/>
        <v>0.52641639884198599</v>
      </c>
      <c r="E13" s="4">
        <f t="shared" ca="1" si="0"/>
        <v>0.90500268688367991</v>
      </c>
      <c r="F13" s="4">
        <f t="shared" ca="1" si="0"/>
        <v>0.54614991381567335</v>
      </c>
      <c r="G13" s="4">
        <f t="shared" ca="1" si="0"/>
        <v>0.82176137349973022</v>
      </c>
      <c r="H13" s="4">
        <f t="shared" ca="1" si="0"/>
        <v>0.82101648571975927</v>
      </c>
      <c r="I13" s="4">
        <f t="shared" ca="1" si="0"/>
        <v>0.52685102859736799</v>
      </c>
      <c r="J13" s="4">
        <f t="shared" ca="1" si="0"/>
        <v>0.81889775591607461</v>
      </c>
      <c r="L13" s="4">
        <f t="shared" ca="1" si="11"/>
        <v>110.28142861101023</v>
      </c>
      <c r="M13" s="4">
        <f t="shared" ca="1" si="1"/>
        <v>108.50449961114359</v>
      </c>
      <c r="N13" s="4">
        <f t="shared" ca="1" si="2"/>
        <v>90.710684155658029</v>
      </c>
      <c r="O13" s="4">
        <f t="shared" ca="1" si="3"/>
        <v>100.66264554840268</v>
      </c>
      <c r="P13" s="4">
        <f t="shared" ca="1" si="4"/>
        <v>113.10595009317271</v>
      </c>
      <c r="Q13" s="4">
        <f t="shared" ca="1" si="5"/>
        <v>101.15939901150266</v>
      </c>
      <c r="R13" s="4">
        <f t="shared" ca="1" si="6"/>
        <v>109.22098397081686</v>
      </c>
      <c r="S13" s="4">
        <f t="shared" ca="1" si="7"/>
        <v>109.19245784039379</v>
      </c>
      <c r="T13" s="4">
        <f t="shared" ca="1" si="8"/>
        <v>100.67356444312959</v>
      </c>
      <c r="U13" s="4">
        <f t="shared" ca="1" si="9"/>
        <v>109.11172505813127</v>
      </c>
      <c r="V13" s="5"/>
      <c r="W13" s="5"/>
    </row>
    <row r="14" spans="1:23" x14ac:dyDescent="0.25">
      <c r="A14" s="4">
        <f t="shared" ca="1" si="10"/>
        <v>0.70814301772471033</v>
      </c>
      <c r="B14" s="4">
        <f t="shared" ca="1" si="0"/>
        <v>0.62303767081899974</v>
      </c>
      <c r="C14" s="4">
        <f t="shared" ca="1" si="0"/>
        <v>0.33559059103626876</v>
      </c>
      <c r="D14" s="4">
        <f t="shared" ca="1" si="0"/>
        <v>0.78138986721476911</v>
      </c>
      <c r="E14" s="4">
        <f t="shared" ca="1" si="0"/>
        <v>0.35446427387447454</v>
      </c>
      <c r="F14" s="4">
        <f t="shared" ca="1" si="0"/>
        <v>0.81494179927159693</v>
      </c>
      <c r="G14" s="4">
        <f t="shared" ca="1" si="0"/>
        <v>0.87388607765536075</v>
      </c>
      <c r="H14" s="4">
        <f t="shared" ca="1" si="0"/>
        <v>0.19892137719794123</v>
      </c>
      <c r="I14" s="4">
        <f t="shared" ca="1" si="0"/>
        <v>0.56233431838763526</v>
      </c>
      <c r="J14" s="4">
        <f t="shared" ca="1" si="0"/>
        <v>0.10524711682256382</v>
      </c>
      <c r="L14" s="4">
        <f t="shared" ca="1" si="11"/>
        <v>105.47967870380113</v>
      </c>
      <c r="M14" s="4">
        <f t="shared" ca="1" si="1"/>
        <v>103.13468619246737</v>
      </c>
      <c r="N14" s="4">
        <f t="shared" ca="1" si="2"/>
        <v>95.75472538321624</v>
      </c>
      <c r="O14" s="4">
        <f t="shared" ca="1" si="3"/>
        <v>107.76895772591325</v>
      </c>
      <c r="P14" s="4">
        <f t="shared" ca="1" si="4"/>
        <v>96.267045301979891</v>
      </c>
      <c r="Q14" s="4">
        <f t="shared" ca="1" si="5"/>
        <v>108.96255347461607</v>
      </c>
      <c r="R14" s="4">
        <f t="shared" ca="1" si="6"/>
        <v>111.44954889145285</v>
      </c>
      <c r="S14" s="4">
        <f t="shared" ca="1" si="7"/>
        <v>91.545197486707082</v>
      </c>
      <c r="T14" s="4">
        <f t="shared" ca="1" si="8"/>
        <v>101.56890225696765</v>
      </c>
      <c r="U14" s="4">
        <f t="shared" ca="1" si="9"/>
        <v>87.47792417149607</v>
      </c>
      <c r="V14" s="5"/>
      <c r="W14" s="5"/>
    </row>
    <row r="15" spans="1:23" x14ac:dyDescent="0.25">
      <c r="A15" s="4">
        <f t="shared" ca="1" si="10"/>
        <v>0.25514420616961653</v>
      </c>
      <c r="B15" s="4">
        <f t="shared" ca="1" si="0"/>
        <v>0.62385497160640246</v>
      </c>
      <c r="C15" s="4">
        <f t="shared" ca="1" si="0"/>
        <v>0.84784486478835841</v>
      </c>
      <c r="D15" s="4">
        <f t="shared" ca="1" si="0"/>
        <v>0.7577797871646248</v>
      </c>
      <c r="E15" s="4">
        <f t="shared" ca="1" si="0"/>
        <v>0.39826701966701106</v>
      </c>
      <c r="F15" s="4">
        <f t="shared" ca="1" si="0"/>
        <v>0.47844829870328409</v>
      </c>
      <c r="G15" s="4">
        <f t="shared" ca="1" si="0"/>
        <v>0.61552608365246508</v>
      </c>
      <c r="H15" s="4">
        <f t="shared" ca="1" si="0"/>
        <v>0.26836894859748683</v>
      </c>
      <c r="I15" s="4">
        <f t="shared" ca="1" si="0"/>
        <v>0.12329320556523837</v>
      </c>
      <c r="J15" s="4">
        <f t="shared" ca="1" si="0"/>
        <v>0.18697363803623734</v>
      </c>
      <c r="L15" s="4">
        <f t="shared" ca="1" si="11"/>
        <v>93.416113276135874</v>
      </c>
      <c r="M15" s="4">
        <f t="shared" ca="1" si="1"/>
        <v>103.15621183621043</v>
      </c>
      <c r="N15" s="4">
        <f t="shared" ca="1" si="2"/>
        <v>110.27234045465769</v>
      </c>
      <c r="O15" s="4">
        <f t="shared" ca="1" si="3"/>
        <v>106.9917859516962</v>
      </c>
      <c r="P15" s="4">
        <f t="shared" ca="1" si="4"/>
        <v>97.421647252418552</v>
      </c>
      <c r="Q15" s="4">
        <f t="shared" ca="1" si="5"/>
        <v>99.459515930492898</v>
      </c>
      <c r="R15" s="4">
        <f t="shared" ca="1" si="6"/>
        <v>102.93751454768405</v>
      </c>
      <c r="S15" s="4">
        <f t="shared" ca="1" si="7"/>
        <v>93.822465871764891</v>
      </c>
      <c r="T15" s="4">
        <f t="shared" ca="1" si="8"/>
        <v>88.413194238208547</v>
      </c>
      <c r="U15" s="4">
        <f t="shared" ca="1" si="9"/>
        <v>91.108961612978916</v>
      </c>
      <c r="V15" s="5"/>
      <c r="W15" s="5"/>
    </row>
    <row r="16" spans="1:23" x14ac:dyDescent="0.25">
      <c r="A16" s="4">
        <f t="shared" ca="1" si="10"/>
        <v>0.95974377998268534</v>
      </c>
      <c r="B16" s="4">
        <f t="shared" ca="1" si="0"/>
        <v>0.30912586105679962</v>
      </c>
      <c r="C16" s="4">
        <f t="shared" ca="1" si="0"/>
        <v>0.97370759138095642</v>
      </c>
      <c r="D16" s="4">
        <f t="shared" ca="1" si="0"/>
        <v>0.89465844759940327</v>
      </c>
      <c r="E16" s="4">
        <f t="shared" ca="1" si="0"/>
        <v>0.18866819793811085</v>
      </c>
      <c r="F16" s="4">
        <f t="shared" ca="1" si="0"/>
        <v>0.18016628848791316</v>
      </c>
      <c r="G16" s="4">
        <f t="shared" ca="1" si="0"/>
        <v>0.901031283646757</v>
      </c>
      <c r="H16" s="4">
        <f t="shared" ca="1" si="0"/>
        <v>0.56106848728846348</v>
      </c>
      <c r="I16" s="4">
        <f t="shared" ca="1" si="0"/>
        <v>0.1868530037437659</v>
      </c>
      <c r="J16" s="4">
        <f t="shared" ca="1" si="0"/>
        <v>0.32488014888760697</v>
      </c>
      <c r="L16" s="4">
        <f t="shared" ca="1" si="11"/>
        <v>117.47720484010631</v>
      </c>
      <c r="M16" s="4">
        <f t="shared" ca="1" si="1"/>
        <v>95.016703631850049</v>
      </c>
      <c r="N16" s="4">
        <f t="shared" ca="1" si="2"/>
        <v>119.38314887068432</v>
      </c>
      <c r="O16" s="4">
        <f t="shared" ca="1" si="3"/>
        <v>112.51689288223908</v>
      </c>
      <c r="P16" s="4">
        <f t="shared" ca="1" si="4"/>
        <v>91.171852983274022</v>
      </c>
      <c r="Q16" s="4">
        <f t="shared" ca="1" si="5"/>
        <v>90.852684497934149</v>
      </c>
      <c r="R16" s="4">
        <f t="shared" ca="1" si="6"/>
        <v>112.87450154166982</v>
      </c>
      <c r="S16" s="4">
        <f t="shared" ca="1" si="7"/>
        <v>101.53678769455425</v>
      </c>
      <c r="T16" s="4">
        <f t="shared" ca="1" si="8"/>
        <v>91.104471021547454</v>
      </c>
      <c r="U16" s="4">
        <f t="shared" ca="1" si="9"/>
        <v>95.45904785879037</v>
      </c>
      <c r="V16" s="5"/>
      <c r="W16" s="5"/>
    </row>
    <row r="17" spans="1:23" x14ac:dyDescent="0.25">
      <c r="A17" s="4">
        <f t="shared" ca="1" si="10"/>
        <v>0.60015176396159886</v>
      </c>
      <c r="B17" s="4">
        <f t="shared" ca="1" si="0"/>
        <v>0.3615798031266293</v>
      </c>
      <c r="C17" s="4">
        <f t="shared" ca="1" si="0"/>
        <v>7.314085196742337E-2</v>
      </c>
      <c r="D17" s="4">
        <f t="shared" ca="1" si="0"/>
        <v>0.51947163166362764</v>
      </c>
      <c r="E17" s="4">
        <f t="shared" ca="1" si="0"/>
        <v>0.23714400223889354</v>
      </c>
      <c r="F17" s="4">
        <f t="shared" ca="1" si="0"/>
        <v>0.50672077921481717</v>
      </c>
      <c r="G17" s="4">
        <f t="shared" ca="1" si="0"/>
        <v>0.3412655502545151</v>
      </c>
      <c r="H17" s="4">
        <f t="shared" ca="1" si="0"/>
        <v>0.848401668916546</v>
      </c>
      <c r="I17" s="4">
        <f t="shared" ca="1" si="0"/>
        <v>0.89469984484025822</v>
      </c>
      <c r="J17" s="4">
        <f t="shared" ca="1" si="0"/>
        <v>0.97396461144529445</v>
      </c>
      <c r="L17" s="4">
        <f t="shared" ca="1" si="11"/>
        <v>102.53739944991534</v>
      </c>
      <c r="M17" s="4">
        <f t="shared" ca="1" si="1"/>
        <v>96.457607704134915</v>
      </c>
      <c r="N17" s="4">
        <f t="shared" ca="1" si="2"/>
        <v>85.472086845140808</v>
      </c>
      <c r="O17" s="4">
        <f t="shared" ca="1" si="3"/>
        <v>100.48827537397912</v>
      </c>
      <c r="P17" s="4">
        <f t="shared" ca="1" si="4"/>
        <v>92.844803519995779</v>
      </c>
      <c r="Q17" s="4">
        <f t="shared" ca="1" si="5"/>
        <v>100.16847292138155</v>
      </c>
      <c r="R17" s="4">
        <f t="shared" ca="1" si="6"/>
        <v>95.909883348110696</v>
      </c>
      <c r="S17" s="4">
        <f t="shared" ca="1" si="7"/>
        <v>110.29602455392001</v>
      </c>
      <c r="T17" s="4">
        <f t="shared" ca="1" si="8"/>
        <v>112.51916448987279</v>
      </c>
      <c r="U17" s="4">
        <f t="shared" ca="1" si="9"/>
        <v>119.42548147905978</v>
      </c>
      <c r="V17" s="5"/>
      <c r="W17" s="5"/>
    </row>
    <row r="18" spans="1:23" s="8" customFormat="1" x14ac:dyDescent="0.25">
      <c r="A18" s="10" t="s">
        <v>87</v>
      </c>
      <c r="B18" s="10">
        <f ca="1">AVERAGE(A3:B17)</f>
        <v>0.50883576319200408</v>
      </c>
      <c r="C18" s="10"/>
      <c r="D18" s="10">
        <f ca="1">AVERAGE(C3:D17)</f>
        <v>0.48102887347558682</v>
      </c>
      <c r="E18" s="10"/>
      <c r="F18" s="10">
        <f ca="1">AVERAGE(E3:F17)</f>
        <v>0.44666041551351865</v>
      </c>
      <c r="G18" s="10"/>
      <c r="H18" s="10">
        <f ca="1">AVERAGE(G3:H17)</f>
        <v>0.51693557153360759</v>
      </c>
      <c r="I18" s="10"/>
      <c r="J18" s="10">
        <f ca="1">AVERAGE(I3:J17)</f>
        <v>0.49405355006682877</v>
      </c>
      <c r="L18" s="10" t="s">
        <v>87</v>
      </c>
      <c r="M18" s="10">
        <f ca="1">AVERAGE(L3:M17)</f>
        <v>100.48095916062104</v>
      </c>
      <c r="N18" s="10"/>
      <c r="O18" s="10">
        <f ca="1">AVERAGE(N3:O17)</f>
        <v>99.638382516397002</v>
      </c>
      <c r="P18" s="10"/>
      <c r="Q18" s="10">
        <f ca="1">AVERAGE(P3:Q17)</f>
        <v>98.713855274401496</v>
      </c>
      <c r="R18" s="10"/>
      <c r="S18" s="10">
        <f ca="1">AVERAGE(R3:S17)</f>
        <v>100.40834519065147</v>
      </c>
      <c r="T18" s="10"/>
      <c r="U18" s="10">
        <f ca="1">AVERAGE(T3:U17)</f>
        <v>100.33896963460849</v>
      </c>
      <c r="V18" s="9"/>
      <c r="W18" s="9"/>
    </row>
    <row r="19" spans="1:23" s="9" customFormat="1" x14ac:dyDescent="0.25">
      <c r="A19" s="10" t="s">
        <v>55</v>
      </c>
      <c r="B19" s="10">
        <f ca="1">_xlfn.STDEV.P(A3:B17)</f>
        <v>0.3028388842464888</v>
      </c>
      <c r="C19" s="10"/>
      <c r="D19" s="10">
        <f ca="1">_xlfn.STDEV.P(C3:D17)</f>
        <v>0.31562326992558126</v>
      </c>
      <c r="E19" s="10"/>
      <c r="F19" s="10">
        <f ca="1">_xlfn.STDEV.P(E3:F17)</f>
        <v>0.28591960191510196</v>
      </c>
      <c r="G19" s="10"/>
      <c r="H19" s="10">
        <f ca="1">_xlfn.STDEV.P(G3:H17)</f>
        <v>0.25994379971047399</v>
      </c>
      <c r="I19" s="10"/>
      <c r="J19" s="10">
        <f ca="1">_xlfn.STDEV.P(I3:J17)</f>
        <v>0.31717831618816633</v>
      </c>
      <c r="L19" s="10" t="s">
        <v>55</v>
      </c>
      <c r="M19" s="10">
        <f ca="1">_xlfn.STDEV.P(L3:M17)</f>
        <v>10.123670169749266</v>
      </c>
      <c r="N19" s="10"/>
      <c r="O19" s="10">
        <f ca="1">_xlfn.STDEV.P(N3:O17)</f>
        <v>10.540845976757092</v>
      </c>
      <c r="P19" s="10"/>
      <c r="Q19" s="10">
        <f ca="1">_xlfn.STDEV.P(P3:Q17)</f>
        <v>9.916554141863271</v>
      </c>
      <c r="R19" s="10"/>
      <c r="S19" s="10">
        <f ca="1">_xlfn.STDEV.P(R3:S17)</f>
        <v>8.1446917368422209</v>
      </c>
      <c r="T19" s="10"/>
      <c r="U19" s="10">
        <f ca="1">_xlfn.STDEV.P(T3:U17)</f>
        <v>11.010335359968265</v>
      </c>
    </row>
    <row r="20" spans="1:23" s="8" customFormat="1" x14ac:dyDescent="0.25">
      <c r="A20" s="10" t="s">
        <v>88</v>
      </c>
      <c r="B20" s="10">
        <f ca="1">(B18-100)/(B19/SQRT(150))</f>
        <v>-4023.6343312053277</v>
      </c>
      <c r="C20" s="10"/>
      <c r="D20" s="10">
        <f ca="1">(D18-100)/(D19/SQRT(150))</f>
        <v>-3861.735211162249</v>
      </c>
      <c r="E20" s="10"/>
      <c r="F20" s="10">
        <f ca="1">(F18-100)/(F19/SQRT(150))</f>
        <v>-4264.3960494254243</v>
      </c>
      <c r="G20" s="10"/>
      <c r="H20" s="10">
        <f ca="1">(H18-100)/(H19/SQRT(150))</f>
        <v>-4687.2198176986885</v>
      </c>
      <c r="I20" s="10"/>
      <c r="J20" s="10">
        <f ca="1">(J18-100)/(J19/SQRT(150))</f>
        <v>-3842.2991537423577</v>
      </c>
      <c r="K20" s="8">
        <v>95</v>
      </c>
      <c r="L20" s="10" t="s">
        <v>94</v>
      </c>
      <c r="M20" s="10">
        <f ca="1">(M$18-$K20)/(M$19/SQRT(30))</f>
        <v>2.9653721611824073</v>
      </c>
      <c r="N20" s="10"/>
      <c r="O20" s="10">
        <f ca="1">(O$18-$K20)/(O$19/SQRT(30))</f>
        <v>2.4101924458152619</v>
      </c>
      <c r="P20" s="10"/>
      <c r="Q20" s="10">
        <f ca="1">(Q$18-$K20)/(Q$19/SQRT(30))</f>
        <v>2.0512793859632263</v>
      </c>
      <c r="R20" s="10"/>
      <c r="S20" s="10">
        <f ca="1">(S$18-$K20)/(S$19/SQRT(30))</f>
        <v>3.6370592717397225</v>
      </c>
      <c r="T20" s="10"/>
      <c r="U20" s="10">
        <f ca="1">(U$18-$K20)/(U$19/SQRT(30))</f>
        <v>2.6559355433825882</v>
      </c>
      <c r="V20" s="9"/>
      <c r="W20" s="9"/>
    </row>
    <row r="21" spans="1:23" x14ac:dyDescent="0.25">
      <c r="K21">
        <v>96</v>
      </c>
      <c r="L21" s="10" t="s">
        <v>95</v>
      </c>
      <c r="M21" s="10">
        <f t="shared" ref="M21:U25" ca="1" si="12">(M$18-$K21)/(M$19/SQRT(30))</f>
        <v>2.4243405507869733</v>
      </c>
      <c r="N21" s="5"/>
      <c r="O21" s="10">
        <f t="shared" ca="1" si="12"/>
        <v>1.890573281743505</v>
      </c>
      <c r="P21" s="5"/>
      <c r="Q21" s="10">
        <f t="shared" ca="1" si="12"/>
        <v>1.4989478505633178</v>
      </c>
      <c r="R21" s="5"/>
      <c r="S21" s="10">
        <f t="shared" ca="1" si="12"/>
        <v>2.9645690471833253</v>
      </c>
      <c r="T21" s="5"/>
      <c r="U21" s="10">
        <f t="shared" ca="1" si="12"/>
        <v>2.1584733502721098</v>
      </c>
      <c r="V21" s="5"/>
      <c r="W21" s="5"/>
    </row>
    <row r="22" spans="1:23" x14ac:dyDescent="0.25">
      <c r="B22" t="s">
        <v>89</v>
      </c>
      <c r="C22" s="3">
        <f>_xlfn.NORM.INV(1-0.05,0,1)</f>
        <v>1.6448536269514715</v>
      </c>
      <c r="K22" s="8">
        <v>97</v>
      </c>
      <c r="L22" s="10" t="s">
        <v>96</v>
      </c>
      <c r="M22" s="10">
        <f t="shared" ca="1" si="12"/>
        <v>1.8833089403915393</v>
      </c>
      <c r="N22" s="5"/>
      <c r="O22" s="10">
        <f t="shared" ca="1" si="12"/>
        <v>1.3709541176717484</v>
      </c>
      <c r="P22" s="5"/>
      <c r="Q22" s="10">
        <f t="shared" ca="1" si="12"/>
        <v>0.94661631516340949</v>
      </c>
      <c r="R22" s="5"/>
      <c r="S22" s="10">
        <f t="shared" ca="1" si="12"/>
        <v>2.2920788226269275</v>
      </c>
      <c r="T22" s="5"/>
      <c r="U22" s="10">
        <f t="shared" ca="1" si="12"/>
        <v>1.6610111571616315</v>
      </c>
      <c r="V22" s="5"/>
      <c r="W22" s="5"/>
    </row>
    <row r="23" spans="1:23" x14ac:dyDescent="0.25">
      <c r="B23" t="s">
        <v>90</v>
      </c>
      <c r="C23" s="3">
        <f>_xlfn.NORM.INV(1-0.01,0,1)</f>
        <v>2.3263478740408408</v>
      </c>
      <c r="K23">
        <v>98</v>
      </c>
      <c r="L23" s="10" t="s">
        <v>97</v>
      </c>
      <c r="M23" s="10">
        <f t="shared" ca="1" si="12"/>
        <v>1.3422773299961055</v>
      </c>
      <c r="N23" s="5"/>
      <c r="O23" s="10">
        <f t="shared" ca="1" si="12"/>
        <v>0.85133495359999145</v>
      </c>
      <c r="P23" s="5"/>
      <c r="Q23" s="10">
        <f t="shared" ca="1" si="12"/>
        <v>0.39428477976350113</v>
      </c>
      <c r="R23" s="5"/>
      <c r="S23" s="10">
        <f t="shared" ca="1" si="12"/>
        <v>1.6195885980705298</v>
      </c>
      <c r="T23" s="5"/>
      <c r="U23" s="10">
        <f t="shared" ca="1" si="12"/>
        <v>1.1635489640511532</v>
      </c>
      <c r="V23" s="5"/>
      <c r="W23" s="5"/>
    </row>
    <row r="24" spans="1:23" x14ac:dyDescent="0.25">
      <c r="K24" s="8">
        <v>99</v>
      </c>
      <c r="L24" s="10" t="s">
        <v>98</v>
      </c>
      <c r="M24" s="10">
        <f t="shared" ca="1" si="12"/>
        <v>0.80124571960067148</v>
      </c>
      <c r="N24" s="5"/>
      <c r="O24" s="10">
        <f t="shared" ca="1" si="12"/>
        <v>0.33171578952823461</v>
      </c>
      <c r="Q24" s="10">
        <f t="shared" ca="1" si="12"/>
        <v>-0.15804675563640724</v>
      </c>
      <c r="S24" s="10">
        <f t="shared" ca="1" si="12"/>
        <v>0.94709837351413229</v>
      </c>
      <c r="U24" s="10">
        <f t="shared" ca="1" si="12"/>
        <v>0.66608677094067481</v>
      </c>
    </row>
    <row r="25" spans="1:23" x14ac:dyDescent="0.25">
      <c r="K25">
        <v>100</v>
      </c>
      <c r="L25" s="10" t="s">
        <v>93</v>
      </c>
      <c r="M25" s="10">
        <f t="shared" ca="1" si="12"/>
        <v>0.26021410920523763</v>
      </c>
      <c r="N25" s="5"/>
      <c r="O25" s="10">
        <f t="shared" ca="1" si="12"/>
        <v>-0.18790337454352227</v>
      </c>
      <c r="Q25" s="10">
        <f t="shared" ca="1" si="12"/>
        <v>-0.71037829103631567</v>
      </c>
      <c r="S25" s="10">
        <f t="shared" ca="1" si="12"/>
        <v>0.27460814895773467</v>
      </c>
      <c r="U25" s="10">
        <f t="shared" ca="1" si="12"/>
        <v>0.16862457783019641</v>
      </c>
    </row>
    <row r="26" spans="1:23" x14ac:dyDescent="0.25">
      <c r="M26" s="5"/>
      <c r="N26" s="5"/>
    </row>
    <row r="27" spans="1:23" x14ac:dyDescent="0.25">
      <c r="K27" t="s">
        <v>99</v>
      </c>
      <c r="M27" s="5"/>
      <c r="N27" s="5"/>
    </row>
    <row r="28" spans="1:23" x14ac:dyDescent="0.25">
      <c r="M28" s="5"/>
      <c r="N28" s="5"/>
    </row>
    <row r="29" spans="1:23" x14ac:dyDescent="0.25">
      <c r="M29" s="5"/>
      <c r="N29" s="5"/>
    </row>
    <row r="30" spans="1:23" x14ac:dyDescent="0.25">
      <c r="M30" s="5"/>
      <c r="N30" s="5"/>
    </row>
    <row r="31" spans="1:23" x14ac:dyDescent="0.25">
      <c r="M31">
        <f>(B28-95)/(10/SQRT(30))</f>
        <v>-52.033642962990776</v>
      </c>
      <c r="N31" s="5"/>
    </row>
    <row r="32" spans="1:23" x14ac:dyDescent="0.25">
      <c r="M32" s="5"/>
      <c r="N32" s="5"/>
    </row>
    <row r="33" spans="13:14" x14ac:dyDescent="0.25">
      <c r="M33" s="5"/>
      <c r="N33" s="9"/>
    </row>
    <row r="34" spans="13:14" x14ac:dyDescent="0.25">
      <c r="M34" s="5"/>
      <c r="N34" s="9"/>
    </row>
    <row r="35" spans="13:14" x14ac:dyDescent="0.25">
      <c r="M35" s="5"/>
      <c r="N35" s="9"/>
    </row>
    <row r="36" spans="13:14" x14ac:dyDescent="0.25">
      <c r="M36" s="5"/>
      <c r="N36" s="5"/>
    </row>
    <row r="37" spans="13:14" x14ac:dyDescent="0.25">
      <c r="M37" s="5"/>
      <c r="N37" s="5"/>
    </row>
    <row r="38" spans="13:14" x14ac:dyDescent="0.25">
      <c r="M38" s="5"/>
      <c r="N38" s="5"/>
    </row>
    <row r="39" spans="13:14" x14ac:dyDescent="0.25">
      <c r="M39" s="5"/>
      <c r="N39" s="5"/>
    </row>
    <row r="40" spans="13:14" x14ac:dyDescent="0.25">
      <c r="M40" s="5"/>
      <c r="N40" s="5"/>
    </row>
    <row r="41" spans="13:14" x14ac:dyDescent="0.25">
      <c r="M41" s="5"/>
      <c r="N41" s="5"/>
    </row>
    <row r="42" spans="13:14" x14ac:dyDescent="0.25">
      <c r="M42" s="5"/>
      <c r="N42" s="5"/>
    </row>
    <row r="43" spans="13:14" x14ac:dyDescent="0.25">
      <c r="M43" s="5"/>
      <c r="N43" s="5"/>
    </row>
    <row r="44" spans="13:14" x14ac:dyDescent="0.25">
      <c r="M44" s="5"/>
      <c r="N44" s="5"/>
    </row>
    <row r="45" spans="13:14" x14ac:dyDescent="0.25">
      <c r="M45" s="5"/>
      <c r="N45" s="5"/>
    </row>
    <row r="46" spans="13:14" x14ac:dyDescent="0.25">
      <c r="M46" s="5"/>
      <c r="N46" s="5"/>
    </row>
    <row r="47" spans="13:14" x14ac:dyDescent="0.25">
      <c r="M47" s="5"/>
      <c r="N47" s="5"/>
    </row>
    <row r="48" spans="13:14" x14ac:dyDescent="0.25">
      <c r="M48" s="5"/>
      <c r="N48" s="9"/>
    </row>
    <row r="49" spans="13:14" x14ac:dyDescent="0.25">
      <c r="M49" s="5"/>
      <c r="N49" s="9"/>
    </row>
    <row r="50" spans="13:14" x14ac:dyDescent="0.25">
      <c r="M50" s="5"/>
      <c r="N50" s="9"/>
    </row>
    <row r="51" spans="13:14" x14ac:dyDescent="0.25">
      <c r="M51" s="5"/>
      <c r="N51" s="5"/>
    </row>
    <row r="52" spans="13:14" x14ac:dyDescent="0.25">
      <c r="M52" s="5"/>
      <c r="N52" s="5"/>
    </row>
    <row r="53" spans="13:14" x14ac:dyDescent="0.25">
      <c r="M53" s="5"/>
      <c r="N53" s="5"/>
    </row>
    <row r="54" spans="13:14" x14ac:dyDescent="0.25">
      <c r="M54" s="5"/>
      <c r="N54" s="5"/>
    </row>
    <row r="55" spans="13:14" x14ac:dyDescent="0.25">
      <c r="M55" s="5"/>
      <c r="N55" s="5"/>
    </row>
    <row r="56" spans="13:14" x14ac:dyDescent="0.25">
      <c r="M56" s="5"/>
      <c r="N56" s="5"/>
    </row>
    <row r="57" spans="13:14" x14ac:dyDescent="0.25">
      <c r="M57" s="5"/>
      <c r="N57" s="5"/>
    </row>
    <row r="58" spans="13:14" x14ac:dyDescent="0.25">
      <c r="M58" s="5"/>
      <c r="N58" s="5"/>
    </row>
    <row r="59" spans="13:14" x14ac:dyDescent="0.25">
      <c r="M59" s="5">
        <v>51</v>
      </c>
      <c r="N59" s="5">
        <v>48.255476693322954</v>
      </c>
    </row>
    <row r="60" spans="13:14" x14ac:dyDescent="0.25">
      <c r="M60" s="5">
        <v>52</v>
      </c>
      <c r="N60" s="5">
        <v>177.63458070412545</v>
      </c>
    </row>
    <row r="61" spans="13:14" x14ac:dyDescent="0.25">
      <c r="M61" s="5">
        <v>53</v>
      </c>
      <c r="N61" s="5">
        <v>137.97988475606715</v>
      </c>
    </row>
    <row r="62" spans="13:14" x14ac:dyDescent="0.25">
      <c r="M62" s="5">
        <v>54</v>
      </c>
      <c r="N62" s="5">
        <v>49.073846375283516</v>
      </c>
    </row>
    <row r="63" spans="13:14" x14ac:dyDescent="0.25">
      <c r="M63" s="5">
        <v>55</v>
      </c>
      <c r="N63" s="9">
        <v>28.088656614958918</v>
      </c>
    </row>
    <row r="64" spans="13:14" x14ac:dyDescent="0.25">
      <c r="M64" s="5">
        <v>56</v>
      </c>
      <c r="N64" s="9">
        <v>103.0668812412932</v>
      </c>
    </row>
    <row r="65" spans="13:14" x14ac:dyDescent="0.25">
      <c r="M65" s="5">
        <v>57</v>
      </c>
      <c r="N65" s="9">
        <v>3.4716247463971728</v>
      </c>
    </row>
    <row r="66" spans="13:14" x14ac:dyDescent="0.25">
      <c r="M66" s="5">
        <v>58</v>
      </c>
      <c r="N66" s="5">
        <v>100.47150685587336</v>
      </c>
    </row>
    <row r="67" spans="13:14" x14ac:dyDescent="0.25">
      <c r="M67" s="5">
        <v>59</v>
      </c>
      <c r="N67" s="5">
        <v>22.398281863259783</v>
      </c>
    </row>
    <row r="68" spans="13:14" x14ac:dyDescent="0.25">
      <c r="M68" s="5">
        <v>60</v>
      </c>
      <c r="N68" s="5">
        <v>70.403012532610276</v>
      </c>
    </row>
    <row r="69" spans="13:14" x14ac:dyDescent="0.25">
      <c r="M69" s="5">
        <v>61</v>
      </c>
      <c r="N69" s="5">
        <v>136.3426826269816</v>
      </c>
    </row>
    <row r="70" spans="13:14" x14ac:dyDescent="0.25">
      <c r="M70" s="5">
        <v>62</v>
      </c>
      <c r="N70" s="5">
        <v>71.074222007775958</v>
      </c>
    </row>
    <row r="71" spans="13:14" x14ac:dyDescent="0.25">
      <c r="M71" s="5">
        <v>63</v>
      </c>
      <c r="N71" s="5">
        <v>14.618233913075152</v>
      </c>
    </row>
    <row r="72" spans="13:14" x14ac:dyDescent="0.25">
      <c r="M72" s="5">
        <v>64</v>
      </c>
      <c r="N72" s="5">
        <v>167.26230653050445</v>
      </c>
    </row>
    <row r="73" spans="13:14" x14ac:dyDescent="0.25">
      <c r="M73" s="5">
        <v>65</v>
      </c>
      <c r="N73" s="5">
        <v>183.63448927778668</v>
      </c>
    </row>
    <row r="74" spans="13:14" x14ac:dyDescent="0.25">
      <c r="M74" s="5">
        <v>66</v>
      </c>
      <c r="N74" s="5">
        <v>166.48453363509535</v>
      </c>
    </row>
    <row r="75" spans="13:14" x14ac:dyDescent="0.25">
      <c r="M75" s="5">
        <v>67</v>
      </c>
      <c r="N75" s="5">
        <v>96.371272912294231</v>
      </c>
    </row>
    <row r="76" spans="13:14" x14ac:dyDescent="0.25">
      <c r="M76" s="5">
        <v>68</v>
      </c>
      <c r="N76" s="5">
        <v>93.302932474345667</v>
      </c>
    </row>
    <row r="77" spans="13:14" x14ac:dyDescent="0.25">
      <c r="M77" s="5">
        <v>69</v>
      </c>
      <c r="N77" s="5">
        <v>133.05092786769998</v>
      </c>
    </row>
    <row r="78" spans="13:14" x14ac:dyDescent="0.25">
      <c r="M78" s="5">
        <v>70</v>
      </c>
      <c r="N78" s="9">
        <v>43.095727128514639</v>
      </c>
    </row>
    <row r="79" spans="13:14" x14ac:dyDescent="0.25">
      <c r="M79" s="5">
        <v>71</v>
      </c>
      <c r="N79" s="9">
        <v>117.48103833379118</v>
      </c>
    </row>
    <row r="80" spans="13:14" x14ac:dyDescent="0.25">
      <c r="M80" s="5">
        <v>72</v>
      </c>
      <c r="N80" s="9">
        <v>18.116528107426877</v>
      </c>
    </row>
    <row r="81" spans="13:14" x14ac:dyDescent="0.25">
      <c r="M81" s="5">
        <v>73</v>
      </c>
      <c r="N81" s="5">
        <v>31.847483857606985</v>
      </c>
    </row>
    <row r="82" spans="13:14" x14ac:dyDescent="0.25">
      <c r="M82" s="5">
        <v>74</v>
      </c>
      <c r="N82" s="5">
        <v>41.817059754217652</v>
      </c>
    </row>
    <row r="83" spans="13:14" x14ac:dyDescent="0.25">
      <c r="M83" s="5">
        <v>75</v>
      </c>
      <c r="N83" s="5">
        <v>47.80612598760969</v>
      </c>
    </row>
    <row r="84" spans="13:14" x14ac:dyDescent="0.25">
      <c r="M84" s="5">
        <v>76</v>
      </c>
      <c r="N84" s="5">
        <v>17.899598322123666</v>
      </c>
    </row>
    <row r="85" spans="13:14" x14ac:dyDescent="0.25">
      <c r="M85" s="5">
        <v>77</v>
      </c>
      <c r="N85" s="5">
        <v>4.4887428998268808</v>
      </c>
    </row>
    <row r="86" spans="13:14" x14ac:dyDescent="0.25">
      <c r="M86" s="5">
        <v>78</v>
      </c>
      <c r="N86" s="5">
        <v>74.61891841980264</v>
      </c>
    </row>
    <row r="87" spans="13:14" x14ac:dyDescent="0.25">
      <c r="M87" s="5">
        <v>79</v>
      </c>
      <c r="N87" s="5">
        <v>23.50050192756019</v>
      </c>
    </row>
    <row r="88" spans="13:14" x14ac:dyDescent="0.25">
      <c r="M88" s="5">
        <v>80</v>
      </c>
      <c r="N88" s="5">
        <v>9.9932128912445517</v>
      </c>
    </row>
    <row r="89" spans="13:14" x14ac:dyDescent="0.25">
      <c r="M89" s="5">
        <v>81</v>
      </c>
      <c r="N89" s="5">
        <v>116.60528644943831</v>
      </c>
    </row>
    <row r="90" spans="13:14" x14ac:dyDescent="0.25">
      <c r="M90" s="5">
        <v>82</v>
      </c>
      <c r="N90" s="5">
        <v>138.08715178216454</v>
      </c>
    </row>
    <row r="91" spans="13:14" x14ac:dyDescent="0.25">
      <c r="M91" s="5">
        <v>83</v>
      </c>
      <c r="N91" s="5">
        <v>112.9390550254989</v>
      </c>
    </row>
    <row r="92" spans="13:14" x14ac:dyDescent="0.25">
      <c r="M92" s="5">
        <v>84</v>
      </c>
      <c r="N92" s="5">
        <v>180.68222397385219</v>
      </c>
    </row>
    <row r="93" spans="13:14" x14ac:dyDescent="0.25">
      <c r="M93" s="5">
        <v>85</v>
      </c>
      <c r="N93" s="9">
        <v>14.205212898783671</v>
      </c>
    </row>
    <row r="94" spans="13:14" x14ac:dyDescent="0.25">
      <c r="M94" s="5">
        <v>86</v>
      </c>
      <c r="N94" s="9">
        <v>40.337535667875393</v>
      </c>
    </row>
    <row r="95" spans="13:14" x14ac:dyDescent="0.25">
      <c r="M95" s="5">
        <v>87</v>
      </c>
      <c r="N95" s="9">
        <v>26.151204283133044</v>
      </c>
    </row>
    <row r="96" spans="13:14" x14ac:dyDescent="0.25">
      <c r="M96" s="5">
        <v>88</v>
      </c>
      <c r="N96" s="5">
        <v>36.61782759482788</v>
      </c>
    </row>
    <row r="97" spans="13:14" x14ac:dyDescent="0.25">
      <c r="M97" s="5">
        <v>89</v>
      </c>
      <c r="N97" s="5">
        <v>41.22409219528835</v>
      </c>
    </row>
    <row r="98" spans="13:14" x14ac:dyDescent="0.25">
      <c r="M98" s="5">
        <v>90</v>
      </c>
      <c r="N98" s="5">
        <v>44.544687410951369</v>
      </c>
    </row>
    <row r="99" spans="13:14" x14ac:dyDescent="0.25">
      <c r="M99" s="5">
        <v>91</v>
      </c>
      <c r="N99" s="5">
        <v>166.76159102076284</v>
      </c>
    </row>
    <row r="100" spans="13:14" x14ac:dyDescent="0.25">
      <c r="M100" s="5">
        <v>92</v>
      </c>
      <c r="N100" s="5">
        <v>65.473196947316836</v>
      </c>
    </row>
    <row r="101" spans="13:14" x14ac:dyDescent="0.25">
      <c r="M101" s="5">
        <v>93</v>
      </c>
      <c r="N101" s="5">
        <v>153.16314128277145</v>
      </c>
    </row>
    <row r="102" spans="13:14" x14ac:dyDescent="0.25">
      <c r="M102" s="5">
        <v>94</v>
      </c>
      <c r="N102" s="5">
        <v>113.76365819293734</v>
      </c>
    </row>
    <row r="103" spans="13:14" x14ac:dyDescent="0.25">
      <c r="M103" s="5">
        <v>95</v>
      </c>
      <c r="N103" s="5">
        <v>193.97923086952807</v>
      </c>
    </row>
    <row r="104" spans="13:14" x14ac:dyDescent="0.25">
      <c r="M104" s="5">
        <v>96</v>
      </c>
      <c r="N104" s="5">
        <v>149.54155129776584</v>
      </c>
    </row>
    <row r="105" spans="13:14" x14ac:dyDescent="0.25">
      <c r="M105" s="5">
        <v>97</v>
      </c>
      <c r="N105" s="5">
        <v>147.37046593723312</v>
      </c>
    </row>
    <row r="106" spans="13:14" x14ac:dyDescent="0.25">
      <c r="M106" s="5">
        <v>98</v>
      </c>
      <c r="N106" s="5">
        <v>89.994187942377906</v>
      </c>
    </row>
    <row r="107" spans="13:14" x14ac:dyDescent="0.25">
      <c r="M107" s="5">
        <v>99</v>
      </c>
      <c r="N107" s="5">
        <v>111.92209909091278</v>
      </c>
    </row>
    <row r="108" spans="13:14" x14ac:dyDescent="0.25">
      <c r="M108" s="5">
        <v>100</v>
      </c>
      <c r="N108" s="9">
        <v>155.071858266606</v>
      </c>
    </row>
    <row r="109" spans="13:14" x14ac:dyDescent="0.25">
      <c r="M109" s="5">
        <v>101</v>
      </c>
      <c r="N109" s="9">
        <v>155.03895460059815</v>
      </c>
    </row>
    <row r="110" spans="13:14" x14ac:dyDescent="0.25">
      <c r="M110" s="5">
        <v>102</v>
      </c>
      <c r="N110" s="9">
        <v>85.171890007669361</v>
      </c>
    </row>
    <row r="111" spans="13:14" x14ac:dyDescent="0.25">
      <c r="M111" s="5">
        <v>103</v>
      </c>
      <c r="N111" s="5">
        <v>173.35976380722974</v>
      </c>
    </row>
    <row r="112" spans="13:14" x14ac:dyDescent="0.25">
      <c r="M112" s="5">
        <v>104</v>
      </c>
      <c r="N112" s="5">
        <v>108.72197190171609</v>
      </c>
    </row>
    <row r="113" spans="13:14" x14ac:dyDescent="0.25">
      <c r="M113" s="5">
        <v>105</v>
      </c>
      <c r="N113" s="5">
        <v>108.0712419835062</v>
      </c>
    </row>
    <row r="114" spans="13:14" x14ac:dyDescent="0.25">
      <c r="M114" s="5">
        <v>106</v>
      </c>
      <c r="N114" s="5">
        <v>132.3094663961383</v>
      </c>
    </row>
    <row r="115" spans="13:14" x14ac:dyDescent="0.25">
      <c r="M115" s="5">
        <v>107</v>
      </c>
      <c r="N115" s="5">
        <v>105.4552954856059</v>
      </c>
    </row>
    <row r="116" spans="13:14" x14ac:dyDescent="0.25">
      <c r="M116" s="5">
        <v>108</v>
      </c>
      <c r="N116" s="5">
        <v>146.33618783315112</v>
      </c>
    </row>
    <row r="117" spans="13:14" x14ac:dyDescent="0.25">
      <c r="M117" s="5">
        <v>109</v>
      </c>
      <c r="N117" s="5">
        <v>140.69617340524763</v>
      </c>
    </row>
    <row r="118" spans="13:14" x14ac:dyDescent="0.25">
      <c r="M118" s="5">
        <v>110</v>
      </c>
      <c r="N118" s="5">
        <v>10.06651945459609</v>
      </c>
    </row>
    <row r="119" spans="13:14" x14ac:dyDescent="0.25">
      <c r="M119" s="5">
        <v>111</v>
      </c>
      <c r="N119" s="5">
        <v>31.346213456537477</v>
      </c>
    </row>
    <row r="120" spans="13:14" x14ac:dyDescent="0.25">
      <c r="M120" s="5">
        <v>112</v>
      </c>
      <c r="N120" s="5">
        <v>95.134191663154738</v>
      </c>
    </row>
    <row r="121" spans="13:14" x14ac:dyDescent="0.25">
      <c r="M121" s="5">
        <v>113</v>
      </c>
      <c r="N121" s="5">
        <v>121.44072243967892</v>
      </c>
    </row>
    <row r="122" spans="13:14" x14ac:dyDescent="0.25">
      <c r="M122" s="5">
        <v>114</v>
      </c>
      <c r="N122" s="5">
        <v>194.90913938973492</v>
      </c>
    </row>
    <row r="123" spans="13:14" x14ac:dyDescent="0.25">
      <c r="M123" s="5">
        <v>115</v>
      </c>
      <c r="N123" s="9">
        <v>42.435554633037057</v>
      </c>
    </row>
    <row r="124" spans="13:14" x14ac:dyDescent="0.25">
      <c r="M124" s="5">
        <v>116</v>
      </c>
      <c r="N124" s="9">
        <v>79.757086879264904</v>
      </c>
    </row>
    <row r="125" spans="13:14" x14ac:dyDescent="0.25">
      <c r="M125" s="5">
        <v>117</v>
      </c>
      <c r="N125" s="9">
        <v>82.377451905956264</v>
      </c>
    </row>
    <row r="126" spans="13:14" x14ac:dyDescent="0.25">
      <c r="M126" s="5">
        <v>118</v>
      </c>
      <c r="N126" s="5">
        <v>14.702923280520386</v>
      </c>
    </row>
    <row r="127" spans="13:14" x14ac:dyDescent="0.25">
      <c r="M127" s="5">
        <v>119</v>
      </c>
      <c r="N127" s="5">
        <v>30.597790571442694</v>
      </c>
    </row>
    <row r="128" spans="13:14" x14ac:dyDescent="0.25">
      <c r="M128" s="5">
        <v>120</v>
      </c>
      <c r="N128" s="5">
        <v>6.6646229601925011</v>
      </c>
    </row>
    <row r="129" spans="13:14" x14ac:dyDescent="0.25">
      <c r="M129" s="5">
        <v>121</v>
      </c>
      <c r="N129" s="5">
        <v>81.986695949963618</v>
      </c>
    </row>
    <row r="130" spans="13:14" x14ac:dyDescent="0.25">
      <c r="M130" s="5">
        <v>122</v>
      </c>
      <c r="N130" s="5">
        <v>196.92986237826403</v>
      </c>
    </row>
    <row r="131" spans="13:14" x14ac:dyDescent="0.25">
      <c r="M131" s="5">
        <v>123</v>
      </c>
      <c r="N131" s="5">
        <v>31.878222436564197</v>
      </c>
    </row>
    <row r="132" spans="13:14" x14ac:dyDescent="0.25">
      <c r="M132" s="5">
        <v>124</v>
      </c>
      <c r="N132" s="5">
        <v>171.18325745549913</v>
      </c>
    </row>
    <row r="133" spans="13:14" x14ac:dyDescent="0.25">
      <c r="M133" s="5">
        <v>125</v>
      </c>
      <c r="N133" s="5">
        <v>89.908042690706182</v>
      </c>
    </row>
    <row r="134" spans="13:14" x14ac:dyDescent="0.25">
      <c r="M134" s="5">
        <v>126</v>
      </c>
      <c r="N134" s="5">
        <v>179.74632894594487</v>
      </c>
    </row>
    <row r="135" spans="13:14" x14ac:dyDescent="0.25">
      <c r="M135" s="5">
        <v>127</v>
      </c>
      <c r="N135" s="5">
        <v>153.8111837940331</v>
      </c>
    </row>
    <row r="136" spans="13:14" x14ac:dyDescent="0.25">
      <c r="M136" s="5">
        <v>128</v>
      </c>
      <c r="N136" s="5">
        <v>74.645702929288049</v>
      </c>
    </row>
    <row r="137" spans="13:14" x14ac:dyDescent="0.25">
      <c r="M137" s="5">
        <v>129</v>
      </c>
      <c r="N137" s="5">
        <v>38.431862800108554</v>
      </c>
    </row>
    <row r="138" spans="13:14" x14ac:dyDescent="0.25">
      <c r="M138" s="5">
        <v>130</v>
      </c>
      <c r="N138" s="9">
        <v>105.63365214367036</v>
      </c>
    </row>
    <row r="139" spans="13:14" x14ac:dyDescent="0.25">
      <c r="M139" s="5">
        <v>131</v>
      </c>
      <c r="N139" s="9">
        <v>95.881647227900714</v>
      </c>
    </row>
    <row r="140" spans="13:14" x14ac:dyDescent="0.25">
      <c r="M140" s="5">
        <v>132</v>
      </c>
      <c r="N140" s="9">
        <v>17.571311935724211</v>
      </c>
    </row>
    <row r="141" spans="13:14" x14ac:dyDescent="0.25">
      <c r="M141" s="5">
        <v>133</v>
      </c>
      <c r="N141" s="5">
        <v>145.97048228400826</v>
      </c>
    </row>
    <row r="142" spans="13:14" x14ac:dyDescent="0.25">
      <c r="M142" s="5">
        <v>134</v>
      </c>
      <c r="N142" s="5">
        <v>112.93788053250971</v>
      </c>
    </row>
    <row r="143" spans="13:14" x14ac:dyDescent="0.25">
      <c r="M143" s="5">
        <v>135</v>
      </c>
      <c r="N143" s="5">
        <v>186.47957958058802</v>
      </c>
    </row>
    <row r="144" spans="13:14" x14ac:dyDescent="0.25">
      <c r="M144" s="5">
        <v>136</v>
      </c>
      <c r="N144" s="5">
        <v>68.600462252447471</v>
      </c>
    </row>
    <row r="145" spans="13:14" x14ac:dyDescent="0.25">
      <c r="M145" s="5">
        <v>137</v>
      </c>
      <c r="N145" s="5">
        <v>164.64823351207568</v>
      </c>
    </row>
    <row r="146" spans="13:14" x14ac:dyDescent="0.25">
      <c r="M146" s="5">
        <v>138</v>
      </c>
      <c r="N146" s="5">
        <v>48.435492361536944</v>
      </c>
    </row>
    <row r="147" spans="13:14" x14ac:dyDescent="0.25">
      <c r="M147" s="5">
        <v>139</v>
      </c>
      <c r="N147" s="5">
        <v>171.71552903007247</v>
      </c>
    </row>
    <row r="148" spans="13:14" x14ac:dyDescent="0.25">
      <c r="M148" s="5">
        <v>140</v>
      </c>
      <c r="N148" s="5">
        <v>139.28204785572541</v>
      </c>
    </row>
    <row r="149" spans="13:14" x14ac:dyDescent="0.25">
      <c r="M149" s="5">
        <v>141</v>
      </c>
      <c r="N149" s="5">
        <v>11.262729226372992</v>
      </c>
    </row>
    <row r="150" spans="13:14" x14ac:dyDescent="0.25">
      <c r="M150" s="5">
        <v>142</v>
      </c>
      <c r="N150" s="5">
        <v>10.686115996171397</v>
      </c>
    </row>
    <row r="151" spans="13:14" x14ac:dyDescent="0.25">
      <c r="M151" s="5">
        <v>143</v>
      </c>
      <c r="N151" s="5">
        <v>43.719671169546402</v>
      </c>
    </row>
    <row r="152" spans="13:14" x14ac:dyDescent="0.25">
      <c r="M152" s="5">
        <v>144</v>
      </c>
      <c r="N152" s="5">
        <v>10.312540867153741</v>
      </c>
    </row>
    <row r="153" spans="13:14" x14ac:dyDescent="0.25">
      <c r="M153" s="5">
        <v>145</v>
      </c>
      <c r="N153" s="9">
        <v>9.6543775993003678</v>
      </c>
    </row>
    <row r="154" spans="13:14" x14ac:dyDescent="0.25">
      <c r="M154" s="5">
        <v>146</v>
      </c>
      <c r="N154" s="9">
        <v>154.43408871020657</v>
      </c>
    </row>
    <row r="155" spans="13:14" x14ac:dyDescent="0.25">
      <c r="M155" s="5">
        <v>147</v>
      </c>
      <c r="N155" s="9">
        <v>120.28178049431895</v>
      </c>
    </row>
    <row r="156" spans="13:14" x14ac:dyDescent="0.25">
      <c r="M156" s="5">
        <v>148</v>
      </c>
      <c r="N156" s="5">
        <v>78.887923111240113</v>
      </c>
    </row>
    <row r="157" spans="13:14" x14ac:dyDescent="0.25">
      <c r="M157" s="5">
        <v>149</v>
      </c>
      <c r="N157" s="5">
        <v>162.26298647907888</v>
      </c>
    </row>
    <row r="158" spans="13:14" x14ac:dyDescent="0.25">
      <c r="M158" s="5">
        <v>150</v>
      </c>
      <c r="N158" s="5">
        <v>45.663786458252595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06DA-674C-48C2-8855-A713FF818F38}">
  <dimension ref="A1:M42"/>
  <sheetViews>
    <sheetView tabSelected="1" topLeftCell="A4" workbookViewId="0">
      <selection activeCell="H25" sqref="H25"/>
    </sheetView>
  </sheetViews>
  <sheetFormatPr defaultRowHeight="15" x14ac:dyDescent="0.25"/>
  <cols>
    <col min="1" max="1" width="12.140625" bestFit="1" customWidth="1"/>
    <col min="2" max="6" width="8.5703125" bestFit="1" customWidth="1"/>
  </cols>
  <sheetData>
    <row r="1" spans="1:10" s="8" customFormat="1" x14ac:dyDescent="0.25">
      <c r="A1" s="10" t="s">
        <v>85</v>
      </c>
      <c r="B1" s="10"/>
      <c r="C1" s="10" t="s">
        <v>78</v>
      </c>
      <c r="D1" s="10"/>
      <c r="E1" s="10" t="s">
        <v>79</v>
      </c>
      <c r="F1" s="10"/>
      <c r="G1" s="10" t="s">
        <v>80</v>
      </c>
      <c r="H1" s="10"/>
      <c r="I1" s="10" t="s">
        <v>86</v>
      </c>
      <c r="J1" s="10"/>
    </row>
    <row r="2" spans="1:10" x14ac:dyDescent="0.25">
      <c r="A2" s="4">
        <v>99.328542012674475</v>
      </c>
      <c r="B2" s="4">
        <v>93.766363197645674</v>
      </c>
      <c r="C2" s="4">
        <v>97.201338825955773</v>
      </c>
      <c r="D2" s="4">
        <v>94.521356812048651</v>
      </c>
      <c r="E2" s="4">
        <v>97.652886767888234</v>
      </c>
      <c r="F2" s="4">
        <v>97.630988826658239</v>
      </c>
      <c r="G2" s="4">
        <v>95.930000890979954</v>
      </c>
      <c r="H2" s="4">
        <v>92.22262236365269</v>
      </c>
      <c r="I2" s="4">
        <v>102.05015166072137</v>
      </c>
      <c r="J2" s="4">
        <v>94.347720186676042</v>
      </c>
    </row>
    <row r="3" spans="1:10" x14ac:dyDescent="0.25">
      <c r="A3" s="4">
        <v>97.67273298646991</v>
      </c>
      <c r="B3" s="4">
        <v>106.42763914258875</v>
      </c>
      <c r="C3" s="4">
        <v>100.70865624807909</v>
      </c>
      <c r="D3" s="4">
        <v>100.10999721322653</v>
      </c>
      <c r="E3" s="4">
        <v>98.569068858743165</v>
      </c>
      <c r="F3" s="4">
        <v>94.534301940654757</v>
      </c>
      <c r="G3" s="4">
        <v>109.95528484612099</v>
      </c>
      <c r="H3" s="4">
        <v>95.218749509756876</v>
      </c>
      <c r="I3" s="4">
        <v>102.64339541497314</v>
      </c>
      <c r="J3" s="4">
        <v>96.877265239230624</v>
      </c>
    </row>
    <row r="4" spans="1:10" x14ac:dyDescent="0.25">
      <c r="A4" s="4">
        <v>115.80611787837182</v>
      </c>
      <c r="B4" s="4">
        <v>97.957902864723636</v>
      </c>
      <c r="C4" s="4">
        <v>100.97222837367289</v>
      </c>
      <c r="D4" s="4">
        <v>111.40461471619899</v>
      </c>
      <c r="E4" s="4">
        <v>116.26793724282288</v>
      </c>
      <c r="F4" s="4">
        <v>97.403764289264089</v>
      </c>
      <c r="G4" s="4">
        <v>102.87066353206917</v>
      </c>
      <c r="H4" s="4">
        <v>118.81236652282334</v>
      </c>
      <c r="I4" s="4">
        <v>101.48776209011007</v>
      </c>
      <c r="J4" s="4">
        <v>103.4727726004169</v>
      </c>
    </row>
    <row r="5" spans="1:10" x14ac:dyDescent="0.25">
      <c r="A5" s="4">
        <v>93.476379358183863</v>
      </c>
      <c r="B5" s="4">
        <v>104.51632785193388</v>
      </c>
      <c r="C5" s="4">
        <v>86.968499080066522</v>
      </c>
      <c r="D5" s="4">
        <v>108.703024014927</v>
      </c>
      <c r="E5" s="4">
        <v>88.806423806601103</v>
      </c>
      <c r="F5" s="4">
        <v>88.667204071366797</v>
      </c>
      <c r="G5" s="4">
        <v>95.225186688678747</v>
      </c>
      <c r="H5" s="4">
        <v>102.90688432178283</v>
      </c>
      <c r="I5" s="4">
        <v>105.3621450556865</v>
      </c>
      <c r="J5" s="4">
        <v>100.18681250174583</v>
      </c>
    </row>
    <row r="6" spans="1:10" x14ac:dyDescent="0.25">
      <c r="A6" s="4">
        <v>102.58896505677973</v>
      </c>
      <c r="B6" s="4">
        <v>103.14933641213283</v>
      </c>
      <c r="C6" s="4">
        <v>98.273519251296847</v>
      </c>
      <c r="D6" s="4">
        <v>117.22931986765786</v>
      </c>
      <c r="E6" s="4">
        <v>97.202438667853016</v>
      </c>
      <c r="F6" s="4">
        <v>103.30052480169945</v>
      </c>
      <c r="G6" s="4">
        <v>100.48293296170129</v>
      </c>
      <c r="H6" s="4">
        <v>102.41343553834042</v>
      </c>
      <c r="I6" s="4">
        <v>102.72019064474102</v>
      </c>
      <c r="J6" s="4">
        <v>96.24964429303094</v>
      </c>
    </row>
    <row r="7" spans="1:10" x14ac:dyDescent="0.25">
      <c r="A7" s="4">
        <v>91.101444216631322</v>
      </c>
      <c r="B7" s="4">
        <v>117.0223377362157</v>
      </c>
      <c r="C7" s="4">
        <v>90.844852673045168</v>
      </c>
      <c r="D7" s="4">
        <v>99.074665937960162</v>
      </c>
      <c r="E7" s="4">
        <v>96.716190373268617</v>
      </c>
      <c r="F7" s="4">
        <v>96.377042756360197</v>
      </c>
      <c r="G7" s="4">
        <v>98.828848767177547</v>
      </c>
      <c r="H7" s="4">
        <v>93.934240720724588</v>
      </c>
      <c r="I7" s="4">
        <v>86.883159261670471</v>
      </c>
      <c r="J7" s="4">
        <v>103.32278429016792</v>
      </c>
    </row>
    <row r="8" spans="1:10" x14ac:dyDescent="0.25">
      <c r="A8" s="4">
        <v>96.261402945485443</v>
      </c>
      <c r="B8" s="4">
        <v>97.180033928246857</v>
      </c>
      <c r="C8" s="4">
        <v>82.590345165695553</v>
      </c>
      <c r="D8" s="4">
        <v>98.390783908066467</v>
      </c>
      <c r="E8" s="4">
        <v>94.383724197229</v>
      </c>
      <c r="F8" s="4">
        <v>92.159939045086389</v>
      </c>
      <c r="G8" s="4">
        <v>103.31140869389691</v>
      </c>
      <c r="H8" s="4">
        <v>104.96194433001502</v>
      </c>
      <c r="I8" s="4">
        <v>111.44358663922053</v>
      </c>
      <c r="J8" s="4">
        <v>103.52778388339284</v>
      </c>
    </row>
    <row r="9" spans="1:10" x14ac:dyDescent="0.25">
      <c r="A9" s="4">
        <v>88.986897141530392</v>
      </c>
      <c r="B9" s="4">
        <v>110.14383643359001</v>
      </c>
      <c r="C9" s="4">
        <v>104.97564922716288</v>
      </c>
      <c r="D9" s="4">
        <v>99.892087902315609</v>
      </c>
      <c r="E9" s="4">
        <v>69.962281679148248</v>
      </c>
      <c r="F9" s="4">
        <v>117.78447122317436</v>
      </c>
      <c r="G9" s="4">
        <v>113.98823812699057</v>
      </c>
      <c r="H9" s="4">
        <v>85.834889309561987</v>
      </c>
      <c r="I9" s="4">
        <v>117.78382006688132</v>
      </c>
      <c r="J9" s="4">
        <v>104.92845992547456</v>
      </c>
    </row>
    <row r="10" spans="1:10" x14ac:dyDescent="0.25">
      <c r="A10" s="4">
        <v>93.488706600680686</v>
      </c>
      <c r="B10" s="4">
        <v>85.110860894610653</v>
      </c>
      <c r="C10" s="4">
        <v>84.962950182324491</v>
      </c>
      <c r="D10" s="4">
        <v>95.922658224003285</v>
      </c>
      <c r="E10" s="4">
        <v>97.507733579727329</v>
      </c>
      <c r="F10" s="4">
        <v>83.632923428634598</v>
      </c>
      <c r="G10" s="4">
        <v>90.818556310288741</v>
      </c>
      <c r="H10" s="4">
        <v>88.092113946443661</v>
      </c>
      <c r="I10" s="4">
        <v>98.746548071401364</v>
      </c>
      <c r="J10" s="4">
        <v>95.964895180784012</v>
      </c>
    </row>
    <row r="11" spans="1:10" x14ac:dyDescent="0.25">
      <c r="A11" s="4">
        <v>106.59596714454787</v>
      </c>
      <c r="B11" s="4">
        <v>82.883289892956199</v>
      </c>
      <c r="C11" s="4">
        <v>97.261328122354513</v>
      </c>
      <c r="D11" s="4">
        <v>99.210204269058977</v>
      </c>
      <c r="E11" s="4">
        <v>105.25087920145012</v>
      </c>
      <c r="F11" s="4">
        <v>103.52051593090526</v>
      </c>
      <c r="G11" s="4">
        <v>95.601895018104955</v>
      </c>
      <c r="H11" s="4">
        <v>91.039309925937701</v>
      </c>
      <c r="I11" s="4">
        <v>91.710177547503079</v>
      </c>
      <c r="J11" s="4">
        <v>101.79182793548706</v>
      </c>
    </row>
    <row r="12" spans="1:10" x14ac:dyDescent="0.25">
      <c r="A12" s="4">
        <v>91.797715916788576</v>
      </c>
      <c r="B12" s="4">
        <v>101.3238219381</v>
      </c>
      <c r="C12" s="4">
        <v>99.003097063187511</v>
      </c>
      <c r="D12" s="4">
        <v>92.774204621638958</v>
      </c>
      <c r="E12" s="4">
        <v>112.34508616039321</v>
      </c>
      <c r="F12" s="4">
        <v>91.953602304402693</v>
      </c>
      <c r="G12" s="4">
        <v>92.941826973365423</v>
      </c>
      <c r="H12" s="4">
        <v>99.535991146112806</v>
      </c>
      <c r="I12" s="4">
        <v>91.100517716967161</v>
      </c>
      <c r="J12" s="4">
        <v>103.85101613391163</v>
      </c>
    </row>
    <row r="13" spans="1:10" x14ac:dyDescent="0.25">
      <c r="A13" s="4">
        <v>101.25698286241341</v>
      </c>
      <c r="B13" s="4">
        <v>103.60426509430467</v>
      </c>
      <c r="C13" s="4">
        <v>98.801178648767234</v>
      </c>
      <c r="D13" s="4">
        <v>104.73508618393731</v>
      </c>
      <c r="E13" s="4">
        <v>95.818552644945683</v>
      </c>
      <c r="F13" s="4">
        <v>100.87887337047052</v>
      </c>
      <c r="G13" s="4">
        <v>106.97110222325566</v>
      </c>
      <c r="H13" s="4">
        <v>107.21109531736181</v>
      </c>
      <c r="I13" s="4">
        <v>86.981619791018986</v>
      </c>
      <c r="J13" s="4">
        <v>105.95590011941347</v>
      </c>
    </row>
    <row r="14" spans="1:10" x14ac:dyDescent="0.25">
      <c r="A14" s="4">
        <v>98.69982032935701</v>
      </c>
      <c r="B14" s="4">
        <v>90.326404750378998</v>
      </c>
      <c r="C14" s="4">
        <v>85.400324506728509</v>
      </c>
      <c r="D14" s="4">
        <v>96.355326429521739</v>
      </c>
      <c r="E14" s="4">
        <v>86.58322139101432</v>
      </c>
      <c r="F14" s="4">
        <v>91.607216554289849</v>
      </c>
      <c r="G14" s="4">
        <v>86.928630486622424</v>
      </c>
      <c r="H14" s="4">
        <v>102.36678708678451</v>
      </c>
      <c r="I14" s="4">
        <v>102.93452518909628</v>
      </c>
      <c r="J14" s="4">
        <v>94.237015549298135</v>
      </c>
    </row>
    <row r="15" spans="1:10" x14ac:dyDescent="0.25">
      <c r="A15" s="4">
        <v>108.41372536619603</v>
      </c>
      <c r="B15" s="4">
        <v>100.64777093978034</v>
      </c>
      <c r="C15" s="4">
        <v>118.42851529435494</v>
      </c>
      <c r="D15" s="4">
        <v>80.786271749066088</v>
      </c>
      <c r="E15" s="4">
        <v>115.99172827164085</v>
      </c>
      <c r="F15" s="4">
        <v>113.98093804017564</v>
      </c>
      <c r="G15" s="4">
        <v>92.867516290308401</v>
      </c>
      <c r="H15" s="4">
        <v>106.04720854371178</v>
      </c>
      <c r="I15" s="4">
        <v>106.90568789162103</v>
      </c>
      <c r="J15" s="4">
        <v>93.211582474605166</v>
      </c>
    </row>
    <row r="16" spans="1:10" x14ac:dyDescent="0.25">
      <c r="A16" s="4">
        <v>97.473199175028881</v>
      </c>
      <c r="B16" s="4">
        <v>103.31988649912397</v>
      </c>
      <c r="C16" s="4">
        <v>113.76877608764022</v>
      </c>
      <c r="D16" s="4">
        <v>95.94460774441032</v>
      </c>
      <c r="E16" s="4">
        <v>114.18720194896179</v>
      </c>
      <c r="F16" s="4">
        <v>91.976706144805405</v>
      </c>
      <c r="G16" s="4">
        <v>111.33560169968555</v>
      </c>
      <c r="H16" s="4">
        <v>98.478598499536716</v>
      </c>
      <c r="I16" s="4">
        <v>119.51498834819031</v>
      </c>
      <c r="J16" s="4">
        <v>109.09139464050845</v>
      </c>
    </row>
    <row r="17" spans="1:13" x14ac:dyDescent="0.25">
      <c r="A17" s="10" t="s">
        <v>87</v>
      </c>
      <c r="B17" s="10">
        <f>AVERAGE(A2:B16)</f>
        <v>99.344289218915719</v>
      </c>
      <c r="C17" s="10"/>
      <c r="D17" s="10">
        <f>AVERAGE(C2:D16)</f>
        <v>98.507182278145663</v>
      </c>
      <c r="E17" s="10"/>
      <c r="F17" s="10">
        <f>AVERAGE(E2:F16)</f>
        <v>98.42181225065454</v>
      </c>
      <c r="G17" s="10"/>
      <c r="H17" s="10">
        <f>AVERAGE(G2:H16)</f>
        <v>99.571131019726423</v>
      </c>
      <c r="I17" s="10"/>
      <c r="J17" s="10">
        <f>AVERAGE(I2:J16)</f>
        <v>101.17617167813154</v>
      </c>
    </row>
    <row r="18" spans="1:13" x14ac:dyDescent="0.25">
      <c r="A18" s="10" t="s">
        <v>55</v>
      </c>
      <c r="B18" s="10">
        <f>_xlfn.STDEV.P(A2:B16)</f>
        <v>7.9369143678939</v>
      </c>
      <c r="C18" s="10"/>
      <c r="D18" s="10">
        <f>_xlfn.STDEV.P(C2:D16)</f>
        <v>9.1873115030377122</v>
      </c>
      <c r="E18" s="10"/>
      <c r="F18" s="10">
        <f>_xlfn.STDEV.P(E2:F16)</f>
        <v>10.589914454461816</v>
      </c>
      <c r="G18" s="10"/>
      <c r="H18" s="10">
        <f>_xlfn.STDEV.P(G2:H16)</f>
        <v>8.0293315512087169</v>
      </c>
      <c r="I18" s="10"/>
      <c r="J18" s="10">
        <f>_xlfn.STDEV.P(I2:J16)</f>
        <v>7.5956388752483388</v>
      </c>
    </row>
    <row r="19" spans="1:13" x14ac:dyDescent="0.25">
      <c r="A19" s="10" t="s">
        <v>94</v>
      </c>
      <c r="B19" s="10">
        <f>(B$17-$K19)/(B$18/SQRT(30))</f>
        <v>2.9979726266821767</v>
      </c>
      <c r="C19" s="10"/>
      <c r="D19" s="10">
        <f>(D$17-$K19)/(D$18/SQRT(30))</f>
        <v>2.0908868131744378</v>
      </c>
      <c r="E19" s="10"/>
      <c r="F19" s="10">
        <f>(F$17-$K19)/(F$18/SQRT(30))</f>
        <v>1.7698006582492842</v>
      </c>
      <c r="G19" s="10"/>
      <c r="H19" s="10">
        <f>(H$17-$K19)/(H$18/SQRT(30))</f>
        <v>3.1182067359503312</v>
      </c>
      <c r="I19" s="10"/>
      <c r="J19" s="10">
        <f>(J$17-$K19)/(J$18/SQRT(30))</f>
        <v>4.4536458390099263</v>
      </c>
      <c r="K19">
        <v>95</v>
      </c>
    </row>
    <row r="20" spans="1:13" x14ac:dyDescent="0.25">
      <c r="A20" s="10" t="s">
        <v>95</v>
      </c>
      <c r="B20" s="10">
        <f t="shared" ref="B20:J24" si="0">(B$17-$K20)/(B$18/SQRT(30))</f>
        <v>2.3078775442395685</v>
      </c>
      <c r="C20" s="5"/>
      <c r="D20" s="10">
        <f t="shared" si="0"/>
        <v>1.4947139748810305</v>
      </c>
      <c r="E20" s="5"/>
      <c r="F20" s="10">
        <f t="shared" si="0"/>
        <v>1.2525891549265205</v>
      </c>
      <c r="G20" s="5"/>
      <c r="H20" s="10">
        <f t="shared" si="0"/>
        <v>2.4360546115649417</v>
      </c>
      <c r="I20" s="5"/>
      <c r="J20" s="10">
        <f t="shared" si="0"/>
        <v>3.7325444721584669</v>
      </c>
      <c r="K20">
        <v>96</v>
      </c>
      <c r="M20">
        <f>(B17-95)/(10/SQRT(30))</f>
        <v>2.3794652015266382</v>
      </c>
    </row>
    <row r="21" spans="1:13" x14ac:dyDescent="0.25">
      <c r="A21" s="10" t="s">
        <v>96</v>
      </c>
      <c r="B21" s="10">
        <f t="shared" si="0"/>
        <v>1.6177824617969605</v>
      </c>
      <c r="C21" s="5"/>
      <c r="D21" s="10">
        <f t="shared" si="0"/>
        <v>0.89854113658762336</v>
      </c>
      <c r="E21" s="5"/>
      <c r="F21" s="10">
        <f t="shared" si="0"/>
        <v>0.73537765160375679</v>
      </c>
      <c r="G21" s="5"/>
      <c r="H21" s="10">
        <f t="shared" si="0"/>
        <v>1.7539024871795521</v>
      </c>
      <c r="I21" s="5"/>
      <c r="J21" s="10">
        <f t="shared" si="0"/>
        <v>3.011443105307007</v>
      </c>
      <c r="K21">
        <v>97</v>
      </c>
    </row>
    <row r="22" spans="1:13" x14ac:dyDescent="0.25">
      <c r="A22" s="10" t="s">
        <v>97</v>
      </c>
      <c r="B22" s="10">
        <f t="shared" si="0"/>
        <v>0.92768737935435241</v>
      </c>
      <c r="C22" s="5"/>
      <c r="D22" s="10">
        <f t="shared" si="0"/>
        <v>0.3023682982942163</v>
      </c>
      <c r="E22" s="5"/>
      <c r="F22" s="10">
        <f t="shared" si="0"/>
        <v>0.21816614828099301</v>
      </c>
      <c r="G22" s="5"/>
      <c r="H22" s="10">
        <f t="shared" si="0"/>
        <v>1.0717503627941625</v>
      </c>
      <c r="I22" s="5"/>
      <c r="J22" s="10">
        <f t="shared" si="0"/>
        <v>2.2903417384555471</v>
      </c>
      <c r="K22">
        <v>98</v>
      </c>
    </row>
    <row r="23" spans="1:13" x14ac:dyDescent="0.25">
      <c r="A23" s="10" t="s">
        <v>98</v>
      </c>
      <c r="B23" s="10">
        <f t="shared" si="0"/>
        <v>0.23759229691174436</v>
      </c>
      <c r="C23" s="5"/>
      <c r="D23" s="10">
        <f t="shared" si="0"/>
        <v>-0.29380453999919082</v>
      </c>
      <c r="F23" s="10">
        <f t="shared" si="0"/>
        <v>-0.29904535504177077</v>
      </c>
      <c r="H23" s="10">
        <f t="shared" si="0"/>
        <v>0.389598238408773</v>
      </c>
      <c r="J23" s="10">
        <f t="shared" si="0"/>
        <v>1.5692403716040875</v>
      </c>
      <c r="K23">
        <v>99</v>
      </c>
    </row>
    <row r="24" spans="1:13" x14ac:dyDescent="0.25">
      <c r="A24" s="10" t="s">
        <v>93</v>
      </c>
      <c r="B24" s="10">
        <f t="shared" si="0"/>
        <v>-0.4525027855308637</v>
      </c>
      <c r="C24" s="5"/>
      <c r="D24" s="10">
        <f t="shared" si="0"/>
        <v>-0.88997737829259793</v>
      </c>
      <c r="F24" s="10">
        <f t="shared" si="0"/>
        <v>-0.81625685836453454</v>
      </c>
      <c r="H24" s="10">
        <f t="shared" si="0"/>
        <v>-0.29255388597661658</v>
      </c>
      <c r="J24" s="10">
        <f t="shared" si="0"/>
        <v>0.8481390047526276</v>
      </c>
      <c r="K24">
        <v>100</v>
      </c>
    </row>
    <row r="25" spans="1:13" x14ac:dyDescent="0.25">
      <c r="A25" s="8" t="s">
        <v>89</v>
      </c>
      <c r="B25" s="11">
        <f>_xlfn.NORM.INV(1-0.05,0,1)</f>
        <v>1.6448536269514715</v>
      </c>
    </row>
    <row r="26" spans="1:13" x14ac:dyDescent="0.25">
      <c r="A26" s="8" t="s">
        <v>90</v>
      </c>
      <c r="B26" s="11">
        <f>_xlfn.NORM.INV(1-0.01,0,1)</f>
        <v>2.3263478740408408</v>
      </c>
    </row>
    <row r="27" spans="1:13" x14ac:dyDescent="0.25">
      <c r="B27" s="12" t="s">
        <v>100</v>
      </c>
    </row>
    <row r="28" spans="1:13" s="8" customFormat="1" x14ac:dyDescent="0.25">
      <c r="A28" s="8" t="s">
        <v>99</v>
      </c>
      <c r="B28" s="8" t="s">
        <v>77</v>
      </c>
      <c r="D28" s="8" t="s">
        <v>78</v>
      </c>
      <c r="F28" s="8" t="s">
        <v>79</v>
      </c>
      <c r="H28" s="8" t="s">
        <v>80</v>
      </c>
      <c r="J28" s="8" t="s">
        <v>86</v>
      </c>
    </row>
    <row r="29" spans="1:13" x14ac:dyDescent="0.25">
      <c r="A29">
        <v>95</v>
      </c>
      <c r="B29" t="str">
        <f>IF((B$17-$A29)/(10/SQRT(30)) &gt;= $B$25,"REJECT","ACCEPT")</f>
        <v>REJECT</v>
      </c>
      <c r="D29" t="str">
        <f>IF((D$17-$A29)/(10/SQRT(30)) &gt;= $B$25,"REJECT","ACCEPT")</f>
        <v>REJECT</v>
      </c>
      <c r="F29" t="str">
        <f>IF((F$17-$A29)/(10/SQRT(30)) &gt;= $B$25,"REJECT","ACCEPT")</f>
        <v>REJECT</v>
      </c>
      <c r="H29" t="str">
        <f>IF((H$17-$A29)/(10/SQRT(30)) &gt;= $B$25,"REJECT","ACCEPT")</f>
        <v>REJECT</v>
      </c>
      <c r="J29" t="str">
        <f>IF((J$17-$A29)/(10/SQRT(30)) &gt;= $B$25,"REJECT","ACCEPT")</f>
        <v>REJECT</v>
      </c>
    </row>
    <row r="30" spans="1:13" x14ac:dyDescent="0.25">
      <c r="A30">
        <v>96</v>
      </c>
      <c r="B30" t="str">
        <f t="shared" ref="B30:J34" si="1">IF((B$17-$A30)/(10/SQRT(30)) &gt;= $B$25,"REJECT","ACCEPT")</f>
        <v>REJECT</v>
      </c>
      <c r="D30" t="str">
        <f t="shared" si="1"/>
        <v>ACCEPT</v>
      </c>
      <c r="F30" t="str">
        <f t="shared" si="1"/>
        <v>ACCEPT</v>
      </c>
      <c r="H30" t="str">
        <f t="shared" si="1"/>
        <v>REJECT</v>
      </c>
      <c r="J30" t="str">
        <f t="shared" si="1"/>
        <v>REJECT</v>
      </c>
    </row>
    <row r="31" spans="1:13" x14ac:dyDescent="0.25">
      <c r="A31">
        <v>97</v>
      </c>
      <c r="B31" t="str">
        <f t="shared" si="1"/>
        <v>ACCEPT</v>
      </c>
      <c r="D31" t="str">
        <f t="shared" si="1"/>
        <v>ACCEPT</v>
      </c>
      <c r="F31" t="str">
        <f t="shared" si="1"/>
        <v>ACCEPT</v>
      </c>
      <c r="H31" t="str">
        <f t="shared" si="1"/>
        <v>ACCEPT</v>
      </c>
      <c r="J31" t="str">
        <f t="shared" si="1"/>
        <v>REJECT</v>
      </c>
    </row>
    <row r="32" spans="1:13" x14ac:dyDescent="0.25">
      <c r="A32">
        <v>98</v>
      </c>
      <c r="B32" t="str">
        <f t="shared" si="1"/>
        <v>ACCEPT</v>
      </c>
      <c r="D32" t="str">
        <f t="shared" si="1"/>
        <v>ACCEPT</v>
      </c>
      <c r="F32" t="str">
        <f t="shared" si="1"/>
        <v>ACCEPT</v>
      </c>
      <c r="H32" t="str">
        <f t="shared" si="1"/>
        <v>ACCEPT</v>
      </c>
      <c r="J32" t="str">
        <f t="shared" si="1"/>
        <v>REJECT</v>
      </c>
    </row>
    <row r="33" spans="1:10" x14ac:dyDescent="0.25">
      <c r="A33">
        <v>99</v>
      </c>
      <c r="B33" t="str">
        <f t="shared" si="1"/>
        <v>ACCEPT</v>
      </c>
      <c r="D33" t="str">
        <f t="shared" si="1"/>
        <v>ACCEPT</v>
      </c>
      <c r="F33" t="str">
        <f t="shared" si="1"/>
        <v>ACCEPT</v>
      </c>
      <c r="H33" t="str">
        <f t="shared" si="1"/>
        <v>ACCEPT</v>
      </c>
      <c r="J33" t="str">
        <f t="shared" si="1"/>
        <v>ACCEPT</v>
      </c>
    </row>
    <row r="34" spans="1:10" x14ac:dyDescent="0.25">
      <c r="A34">
        <v>100</v>
      </c>
      <c r="B34" t="str">
        <f t="shared" si="1"/>
        <v>ACCEPT</v>
      </c>
      <c r="D34" t="str">
        <f t="shared" si="1"/>
        <v>ACCEPT</v>
      </c>
      <c r="F34" t="str">
        <f t="shared" si="1"/>
        <v>ACCEPT</v>
      </c>
      <c r="H34" t="str">
        <f t="shared" si="1"/>
        <v>ACCEPT</v>
      </c>
      <c r="J34" t="str">
        <f t="shared" si="1"/>
        <v>ACCEPT</v>
      </c>
    </row>
    <row r="35" spans="1:10" x14ac:dyDescent="0.25">
      <c r="B35" s="12" t="s">
        <v>101</v>
      </c>
    </row>
    <row r="36" spans="1:10" x14ac:dyDescent="0.25">
      <c r="A36" s="8" t="s">
        <v>99</v>
      </c>
      <c r="B36" s="8" t="s">
        <v>77</v>
      </c>
      <c r="C36" s="8"/>
      <c r="D36" s="8" t="s">
        <v>78</v>
      </c>
      <c r="E36" s="8"/>
      <c r="F36" s="8" t="s">
        <v>79</v>
      </c>
      <c r="G36" s="8"/>
      <c r="H36" s="8" t="s">
        <v>80</v>
      </c>
      <c r="I36" s="8"/>
      <c r="J36" s="8" t="s">
        <v>86</v>
      </c>
    </row>
    <row r="37" spans="1:10" x14ac:dyDescent="0.25">
      <c r="A37">
        <v>95</v>
      </c>
      <c r="B37" t="str">
        <f>IF((B$17-$A37)/(10/SQRT(30)) &gt;= $B$26,"REJECT","ACCEPT")</f>
        <v>REJECT</v>
      </c>
      <c r="D37" t="str">
        <f>IF((D$17-$A37)/(10/SQRT(30)) &gt;= $B$26,"REJECT","ACCEPT")</f>
        <v>ACCEPT</v>
      </c>
      <c r="F37" t="str">
        <f>IF((F$17-$A37)/(10/SQRT(30)) &gt;= $B$26,"REJECT","ACCEPT")</f>
        <v>ACCEPT</v>
      </c>
      <c r="H37" t="str">
        <f>IF((H$17-$A37)/(10/SQRT(30)) &gt;= $B$26,"REJECT","ACCEPT")</f>
        <v>REJECT</v>
      </c>
      <c r="J37" t="str">
        <f>IF((J$17-$A37)/(10/SQRT(30)) &gt;= $B$26,"REJECT","ACCEPT")</f>
        <v>REJECT</v>
      </c>
    </row>
    <row r="38" spans="1:10" x14ac:dyDescent="0.25">
      <c r="A38">
        <v>96</v>
      </c>
      <c r="B38" t="str">
        <f t="shared" ref="B38:J42" si="2">IF((B$17-$A38)/(10/SQRT(30)) &gt;= $B$26,"REJECT","ACCEPT")</f>
        <v>ACCEPT</v>
      </c>
      <c r="D38" t="str">
        <f t="shared" si="2"/>
        <v>ACCEPT</v>
      </c>
      <c r="F38" t="str">
        <f t="shared" si="2"/>
        <v>ACCEPT</v>
      </c>
      <c r="H38" t="str">
        <f t="shared" si="2"/>
        <v>ACCEPT</v>
      </c>
      <c r="J38" t="str">
        <f t="shared" si="2"/>
        <v>REJECT</v>
      </c>
    </row>
    <row r="39" spans="1:10" x14ac:dyDescent="0.25">
      <c r="A39">
        <v>97</v>
      </c>
      <c r="B39" t="str">
        <f t="shared" si="2"/>
        <v>ACCEPT</v>
      </c>
      <c r="D39" t="str">
        <f t="shared" si="2"/>
        <v>ACCEPT</v>
      </c>
      <c r="F39" t="str">
        <f t="shared" si="2"/>
        <v>ACCEPT</v>
      </c>
      <c r="H39" t="str">
        <f t="shared" si="2"/>
        <v>ACCEPT</v>
      </c>
      <c r="J39" t="str">
        <f t="shared" si="2"/>
        <v>ACCEPT</v>
      </c>
    </row>
    <row r="40" spans="1:10" x14ac:dyDescent="0.25">
      <c r="A40">
        <v>98</v>
      </c>
      <c r="B40" t="str">
        <f t="shared" si="2"/>
        <v>ACCEPT</v>
      </c>
      <c r="D40" t="str">
        <f t="shared" si="2"/>
        <v>ACCEPT</v>
      </c>
      <c r="F40" t="str">
        <f t="shared" si="2"/>
        <v>ACCEPT</v>
      </c>
      <c r="H40" t="str">
        <f t="shared" si="2"/>
        <v>ACCEPT</v>
      </c>
      <c r="J40" t="str">
        <f t="shared" si="2"/>
        <v>ACCEPT</v>
      </c>
    </row>
    <row r="41" spans="1:10" x14ac:dyDescent="0.25">
      <c r="A41">
        <v>99</v>
      </c>
      <c r="B41" t="str">
        <f t="shared" si="2"/>
        <v>ACCEPT</v>
      </c>
      <c r="D41" t="str">
        <f t="shared" si="2"/>
        <v>ACCEPT</v>
      </c>
      <c r="F41" t="str">
        <f t="shared" si="2"/>
        <v>ACCEPT</v>
      </c>
      <c r="H41" t="str">
        <f t="shared" si="2"/>
        <v>ACCEPT</v>
      </c>
      <c r="J41" t="str">
        <f t="shared" si="2"/>
        <v>ACCEPT</v>
      </c>
    </row>
    <row r="42" spans="1:10" x14ac:dyDescent="0.25">
      <c r="A42">
        <v>100</v>
      </c>
      <c r="B42" t="str">
        <f t="shared" si="2"/>
        <v>ACCEPT</v>
      </c>
      <c r="D42" t="str">
        <f t="shared" si="2"/>
        <v>ACCEPT</v>
      </c>
      <c r="F42" t="str">
        <f t="shared" si="2"/>
        <v>ACCEPT</v>
      </c>
      <c r="H42" t="str">
        <f t="shared" si="2"/>
        <v>ACCEPT</v>
      </c>
      <c r="J42" t="str">
        <f t="shared" si="2"/>
        <v>ACCEPT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stdntScrs</vt:lpstr>
      <vt:lpstr>bkstore</vt:lpstr>
      <vt:lpstr>Chi squr tst</vt:lpstr>
      <vt:lpstr>Pearson correl coeff</vt:lpstr>
      <vt:lpstr>linear Regres</vt:lpstr>
      <vt:lpstr>assist pract</vt:lpstr>
      <vt:lpstr>pract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Vancil</dc:creator>
  <cp:lastModifiedBy>Allen Vancil</cp:lastModifiedBy>
  <dcterms:created xsi:type="dcterms:W3CDTF">2022-12-31T00:29:03Z</dcterms:created>
  <dcterms:modified xsi:type="dcterms:W3CDTF">2023-01-05T17:07:42Z</dcterms:modified>
</cp:coreProperties>
</file>