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f180d7a5e3ddb43/Work/"/>
    </mc:Choice>
  </mc:AlternateContent>
  <xr:revisionPtr revIDLastSave="4" documentId="13_ncr:1_{D8862B84-C19D-4517-9E35-B3A2B82939D5}" xr6:coauthVersionLast="47" xr6:coauthVersionMax="47" xr10:uidLastSave="{A1D382C4-F5C5-4057-871B-AF90F9CB740D}"/>
  <bookViews>
    <workbookView xWindow="-110" yWindow="-110" windowWidth="19420" windowHeight="11500" activeTab="1" xr2:uid="{21C4172C-2201-453A-8B20-60CDF02FFF2B}"/>
  </bookViews>
  <sheets>
    <sheet name="CompsTable" sheetId="4" r:id="rId1"/>
    <sheet name="CompsTableSource" sheetId="5" r:id="rId2"/>
  </sheets>
  <definedNames>
    <definedName name="mn">CompsTable!$A$1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1" i="4"/>
  <c r="A10" i="4"/>
  <c r="A9" i="4"/>
  <c r="A8" i="4"/>
  <c r="A7" i="4"/>
  <c r="A6" i="4"/>
  <c r="A5" i="4"/>
  <c r="A4" i="4"/>
  <c r="J12" i="4"/>
  <c r="J11" i="4"/>
  <c r="J10" i="4"/>
  <c r="J9" i="4"/>
  <c r="J8" i="4"/>
  <c r="J7" i="4"/>
  <c r="J6" i="4"/>
  <c r="J5" i="4"/>
  <c r="J4" i="4"/>
  <c r="I12" i="4"/>
  <c r="I11" i="4"/>
  <c r="I10" i="4"/>
  <c r="I9" i="4"/>
  <c r="I8" i="4"/>
  <c r="I7" i="4"/>
  <c r="I6" i="4"/>
  <c r="I5" i="4"/>
  <c r="I4" i="4"/>
  <c r="H12" i="4"/>
  <c r="H11" i="4"/>
  <c r="H10" i="4"/>
  <c r="H9" i="4"/>
  <c r="H8" i="4"/>
  <c r="H7" i="4"/>
  <c r="H6" i="4"/>
  <c r="H5" i="4"/>
  <c r="H4" i="4"/>
  <c r="G12" i="4"/>
  <c r="G11" i="4"/>
  <c r="G10" i="4"/>
  <c r="G9" i="4"/>
  <c r="G8" i="4"/>
  <c r="G7" i="4"/>
  <c r="G6" i="4"/>
  <c r="G5" i="4"/>
  <c r="G4" i="4"/>
  <c r="C12" i="4"/>
  <c r="C11" i="4"/>
  <c r="C10" i="4"/>
  <c r="C9" i="4"/>
  <c r="C8" i="4"/>
  <c r="C7" i="4"/>
  <c r="C6" i="4"/>
  <c r="C5" i="4"/>
  <c r="C4" i="4"/>
  <c r="B12" i="4"/>
  <c r="B11" i="4"/>
  <c r="B10" i="4"/>
  <c r="B9" i="4"/>
  <c r="B8" i="4"/>
  <c r="B7" i="4"/>
  <c r="B6" i="4"/>
  <c r="B5" i="4"/>
  <c r="B4" i="4"/>
  <c r="F12" i="4"/>
  <c r="F11" i="4"/>
  <c r="F10" i="4"/>
  <c r="F9" i="4"/>
  <c r="F8" i="4"/>
  <c r="F7" i="4"/>
  <c r="F6" i="4"/>
  <c r="F5" i="4"/>
  <c r="F4" i="4"/>
  <c r="E12" i="4"/>
  <c r="E11" i="4"/>
  <c r="E10" i="4"/>
  <c r="E9" i="4"/>
  <c r="E8" i="4"/>
  <c r="E7" i="4"/>
  <c r="E6" i="4"/>
  <c r="E5" i="4"/>
  <c r="E4" i="4"/>
  <c r="D12" i="4"/>
  <c r="D11" i="4"/>
  <c r="D10" i="4"/>
  <c r="D9" i="4"/>
  <c r="D8" i="4"/>
  <c r="D7" i="4"/>
  <c r="D6" i="4"/>
  <c r="D5" i="4"/>
  <c r="D4" i="4"/>
  <c r="E14" i="4" l="1"/>
  <c r="E13" i="4"/>
  <c r="F14" i="4"/>
  <c r="F13" i="4"/>
  <c r="H14" i="4"/>
  <c r="H13" i="4"/>
  <c r="I14" i="4"/>
  <c r="I13" i="4"/>
  <c r="J14" i="4"/>
  <c r="J13" i="4"/>
</calcChain>
</file>

<file path=xl/sharedStrings.xml><?xml version="1.0" encoding="utf-8"?>
<sst xmlns="http://schemas.openxmlformats.org/spreadsheetml/2006/main" count="73" uniqueCount="52">
  <si>
    <t>Company</t>
  </si>
  <si>
    <t>Ticker</t>
  </si>
  <si>
    <t>Market Cap</t>
  </si>
  <si>
    <t>Enterprise Value</t>
  </si>
  <si>
    <t>Revenue</t>
  </si>
  <si>
    <t>Jinxin Fertility</t>
  </si>
  <si>
    <t>Topchoice Medical</t>
  </si>
  <si>
    <t>600763.SS</t>
  </si>
  <si>
    <t>000516.SZ</t>
  </si>
  <si>
    <t>Market 
Cap</t>
  </si>
  <si>
    <t>Enterprise 
Value</t>
  </si>
  <si>
    <t>Price % 
Yr. High</t>
  </si>
  <si>
    <t>EBITDA 
%</t>
  </si>
  <si>
    <t>Net profit 
%</t>
  </si>
  <si>
    <t>EV/EBITDA</t>
  </si>
  <si>
    <t>EV/Sales</t>
  </si>
  <si>
    <t>P/E</t>
  </si>
  <si>
    <t>CNY M as of 31/12/2024</t>
  </si>
  <si>
    <t>CNY M LTM</t>
  </si>
  <si>
    <t>Mean</t>
  </si>
  <si>
    <t>Median</t>
  </si>
  <si>
    <t>COPY AND PASTE - HARDCODED</t>
  </si>
  <si>
    <t>Last Price</t>
  </si>
  <si>
    <t>52 Week High</t>
  </si>
  <si>
    <t>Current Price %</t>
  </si>
  <si>
    <t>EBITDA</t>
  </si>
  <si>
    <t>Net Profit</t>
  </si>
  <si>
    <t>Aier Eye Hostpial</t>
  </si>
  <si>
    <t>300015.SZ</t>
  </si>
  <si>
    <t>Huaxia Eye Hospital</t>
  </si>
  <si>
    <t>301267.SZ</t>
  </si>
  <si>
    <t>Hygeia Health</t>
  </si>
  <si>
    <t>6078.HK</t>
  </si>
  <si>
    <t>1951.HK</t>
  </si>
  <si>
    <t>Xi'an International Medical</t>
  </si>
  <si>
    <t>Sanbo Hospital</t>
  </si>
  <si>
    <t>301293.SZ</t>
  </si>
  <si>
    <t>INKON Life Technology</t>
  </si>
  <si>
    <t>300143.SZ</t>
  </si>
  <si>
    <t>Gushengtang Holdings</t>
  </si>
  <si>
    <t>2273.HK</t>
  </si>
  <si>
    <t>Company name (CN)</t>
  </si>
  <si>
    <t>Company name (EN)</t>
  </si>
  <si>
    <t>爱尔眼科医院</t>
  </si>
  <si>
    <t>通策医疗</t>
  </si>
  <si>
    <t>华夏眼科医院</t>
  </si>
  <si>
    <t>海吉亚医疗</t>
  </si>
  <si>
    <t>锦欣生殖医疗</t>
  </si>
  <si>
    <t>西安国际医学</t>
  </si>
  <si>
    <t>三博脑科医院</t>
  </si>
  <si>
    <t>盈康生命科技</t>
  </si>
  <si>
    <t>固生堂控股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</si>
</sst>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\x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TKaiti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5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/>
    <xf numFmtId="165" fontId="0" fillId="0" borderId="1" xfId="0" applyNumberFormat="1" applyBorder="1"/>
    <xf numFmtId="0" fontId="3" fillId="0" borderId="1" xfId="0" applyFont="1" applyBorder="1"/>
    <xf numFmtId="164" fontId="0" fillId="0" borderId="1" xfId="1" applyNumberFormat="1" applyFont="1" applyBorder="1"/>
    <xf numFmtId="9" fontId="0" fillId="0" borderId="1" xfId="2" applyFont="1" applyBorder="1"/>
    <xf numFmtId="165" fontId="0" fillId="0" borderId="1" xfId="0" applyNumberFormat="1" applyBorder="1" applyAlignment="1">
      <alignment horizontal="right"/>
    </xf>
    <xf numFmtId="0" fontId="0" fillId="2" borderId="1" xfId="0" applyFill="1" applyBorder="1"/>
    <xf numFmtId="9" fontId="0" fillId="2" borderId="1" xfId="0" applyNumberFormat="1" applyFill="1" applyBorder="1"/>
    <xf numFmtId="165" fontId="0" fillId="2" borderId="1" xfId="0" applyNumberFormat="1" applyFill="1" applyBorder="1"/>
    <xf numFmtId="0" fontId="0" fillId="2" borderId="0" xfId="0" applyFill="1"/>
    <xf numFmtId="9" fontId="0" fillId="2" borderId="0" xfId="0" applyNumberFormat="1" applyFill="1"/>
    <xf numFmtId="165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94D7-4530-413C-8AC3-CB0CF34D837F}">
  <dimension ref="A1:J27"/>
  <sheetViews>
    <sheetView zoomScale="90" zoomScaleNormal="90" workbookViewId="0">
      <selection activeCell="A17" sqref="A17:J27"/>
    </sheetView>
  </sheetViews>
  <sheetFormatPr defaultRowHeight="14.5" outlineLevelCol="1" x14ac:dyDescent="0.35"/>
  <cols>
    <col min="1" max="1" width="15.54296875" customWidth="1"/>
    <col min="2" max="2" width="10.453125" customWidth="1" outlineLevel="1"/>
    <col min="3" max="3" width="10.54296875" customWidth="1" outlineLevel="1"/>
    <col min="4" max="4" width="7.81640625" customWidth="1"/>
    <col min="7" max="7" width="12" bestFit="1" customWidth="1"/>
    <col min="8" max="8" width="9.81640625" customWidth="1"/>
  </cols>
  <sheetData>
    <row r="1" spans="1:10" x14ac:dyDescent="0.35">
      <c r="A1">
        <v>1000000</v>
      </c>
    </row>
    <row r="2" spans="1:10" ht="29" x14ac:dyDescent="0.35">
      <c r="A2" s="7" t="s">
        <v>0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7" t="s">
        <v>4</v>
      </c>
      <c r="H2" s="7" t="s">
        <v>14</v>
      </c>
      <c r="I2" s="7" t="s">
        <v>15</v>
      </c>
      <c r="J2" s="7" t="s">
        <v>16</v>
      </c>
    </row>
    <row r="3" spans="1:10" x14ac:dyDescent="0.35">
      <c r="A3" s="1"/>
      <c r="B3" s="6" t="s">
        <v>17</v>
      </c>
      <c r="C3" s="1"/>
      <c r="D3" s="1"/>
      <c r="E3" s="1"/>
      <c r="F3" s="1"/>
      <c r="G3" t="s">
        <v>18</v>
      </c>
      <c r="H3" s="1"/>
      <c r="I3" s="1"/>
      <c r="J3" s="1"/>
    </row>
    <row r="4" spans="1:10" ht="15.5" x14ac:dyDescent="0.4">
      <c r="A4" s="11" t="str">
        <f>CompsTableSource!A2</f>
        <v>爱尔眼科医院</v>
      </c>
      <c r="B4" s="12">
        <f t="shared" ref="B4:C12" si="0">C19/mn</f>
        <v>114815.492096</v>
      </c>
      <c r="C4" s="12">
        <f t="shared" si="0"/>
        <v>115941.711872</v>
      </c>
      <c r="D4" s="13">
        <f>E19/F19</f>
        <v>0.71503402354241663</v>
      </c>
      <c r="E4" s="13">
        <f>H19/J19</f>
        <v>0.26983857220775992</v>
      </c>
      <c r="F4" s="13">
        <f>I19/J19</f>
        <v>0.17600018283688962</v>
      </c>
      <c r="G4" s="12">
        <f t="shared" ref="G4:G12" si="1">J19/mn</f>
        <v>20621.484032</v>
      </c>
      <c r="H4" s="10">
        <f>D19/H19</f>
        <v>20.836067801675526</v>
      </c>
      <c r="I4" s="10">
        <f>D19/J19</f>
        <v>5.6223747860282032</v>
      </c>
      <c r="J4" s="14">
        <f>IF(C19/I19&lt;=0,"n/m",C19/I19)</f>
        <v>31.634972140293435</v>
      </c>
    </row>
    <row r="5" spans="1:10" ht="15.5" x14ac:dyDescent="0.4">
      <c r="A5" s="9" t="str">
        <f>CompsTableSource!A3</f>
        <v>通策医疗</v>
      </c>
      <c r="B5" s="2">
        <f t="shared" si="0"/>
        <v>18991.890432</v>
      </c>
      <c r="C5" s="2">
        <f t="shared" si="0"/>
        <v>20426.516479999998</v>
      </c>
      <c r="D5" s="3">
        <f t="shared" ref="D5:D12" si="2">E20/F20</f>
        <v>0.73887098989179034</v>
      </c>
      <c r="E5" s="3">
        <f t="shared" ref="E5:E12" si="3">H20/J20</f>
        <v>0.266481639190009</v>
      </c>
      <c r="F5" s="3">
        <f t="shared" ref="F5:F12" si="4">I20/J20</f>
        <v>0.16823756519847397</v>
      </c>
      <c r="G5" s="2">
        <f t="shared" si="1"/>
        <v>2894.7916799999998</v>
      </c>
      <c r="H5" s="4">
        <f t="shared" ref="H5:H12" si="5">D20/H20</f>
        <v>26.47949522050585</v>
      </c>
      <c r="I5" s="4">
        <f t="shared" ref="I5:I12" si="6">D20/J20</f>
        <v>7.0562992912844074</v>
      </c>
      <c r="J5" s="5">
        <f t="shared" ref="J5:J12" si="7">IF(C20/I20&lt;=0,"n/m",C20/I20)</f>
        <v>38.996704348804833</v>
      </c>
    </row>
    <row r="6" spans="1:10" ht="15.5" x14ac:dyDescent="0.4">
      <c r="A6" s="9" t="str">
        <f>CompsTableSource!A4</f>
        <v>华夏眼科医院</v>
      </c>
      <c r="B6" s="2">
        <f t="shared" si="0"/>
        <v>15103.199232000001</v>
      </c>
      <c r="C6" s="2">
        <f t="shared" si="0"/>
        <v>12533.8624</v>
      </c>
      <c r="D6" s="3">
        <f t="shared" si="2"/>
        <v>0.63305843566110154</v>
      </c>
      <c r="E6" s="3">
        <f t="shared" si="3"/>
        <v>0.20060210600411296</v>
      </c>
      <c r="F6" s="3">
        <f t="shared" si="4"/>
        <v>0.12937024505195757</v>
      </c>
      <c r="G6" s="2">
        <f t="shared" si="1"/>
        <v>4092.1751039999999</v>
      </c>
      <c r="H6" s="4">
        <f t="shared" si="5"/>
        <v>15.268459646112056</v>
      </c>
      <c r="I6" s="4">
        <f t="shared" si="6"/>
        <v>3.0628851604488916</v>
      </c>
      <c r="J6" s="5">
        <f t="shared" si="7"/>
        <v>28.528592242422718</v>
      </c>
    </row>
    <row r="7" spans="1:10" ht="15.5" x14ac:dyDescent="0.4">
      <c r="A7" s="9" t="str">
        <f>CompsTableSource!A5</f>
        <v>海吉亚医疗</v>
      </c>
      <c r="B7" s="2">
        <f t="shared" si="0"/>
        <v>8830.1527040000001</v>
      </c>
      <c r="C7" s="2">
        <f t="shared" si="0"/>
        <v>10955.165696</v>
      </c>
      <c r="D7" s="3">
        <f t="shared" si="2"/>
        <v>0.36261203902850575</v>
      </c>
      <c r="E7" s="3">
        <f t="shared" si="3"/>
        <v>0.25625474033815437</v>
      </c>
      <c r="F7" s="3">
        <f t="shared" si="4"/>
        <v>0.15606542916941921</v>
      </c>
      <c r="G7" s="2">
        <f t="shared" si="1"/>
        <v>4699.0740480000004</v>
      </c>
      <c r="H7" s="4">
        <f t="shared" si="5"/>
        <v>9.0977658251395166</v>
      </c>
      <c r="I7" s="4">
        <f t="shared" si="6"/>
        <v>2.3313456191784616</v>
      </c>
      <c r="J7" s="5">
        <f t="shared" si="7"/>
        <v>12.040630094066593</v>
      </c>
    </row>
    <row r="8" spans="1:10" ht="15.5" x14ac:dyDescent="0.4">
      <c r="A8" s="9" t="str">
        <f>CompsTableSource!A6</f>
        <v>锦欣生殖医疗</v>
      </c>
      <c r="B8" s="2">
        <f t="shared" si="0"/>
        <v>7191.1398399999998</v>
      </c>
      <c r="C8" s="2">
        <f t="shared" si="0"/>
        <v>9100.9976320000005</v>
      </c>
      <c r="D8" s="3">
        <f t="shared" si="2"/>
        <v>0.62217193496200263</v>
      </c>
      <c r="E8" s="3">
        <f t="shared" si="3"/>
        <v>0.23530476723133517</v>
      </c>
      <c r="F8" s="3">
        <f t="shared" si="4"/>
        <v>0.10723274464353574</v>
      </c>
      <c r="G8" s="2">
        <f t="shared" si="1"/>
        <v>2898.7599359999999</v>
      </c>
      <c r="H8" s="4">
        <f t="shared" si="5"/>
        <v>13.342770777301794</v>
      </c>
      <c r="I8" s="4">
        <f t="shared" si="6"/>
        <v>3.1396175719740596</v>
      </c>
      <c r="J8" s="5">
        <f t="shared" si="7"/>
        <v>23.134390494689416</v>
      </c>
    </row>
    <row r="9" spans="1:10" ht="15.5" x14ac:dyDescent="0.4">
      <c r="A9" s="9" t="str">
        <f>CompsTableSource!A7</f>
        <v>西安国际医学</v>
      </c>
      <c r="B9" s="2">
        <f t="shared" si="0"/>
        <v>11188.880384</v>
      </c>
      <c r="C9" s="2">
        <f t="shared" si="0"/>
        <v>14490.863616000001</v>
      </c>
      <c r="D9" s="3">
        <f t="shared" si="2"/>
        <v>0.66501854301200658</v>
      </c>
      <c r="E9" s="3">
        <f t="shared" si="3"/>
        <v>0.1243729651133819</v>
      </c>
      <c r="F9" s="3">
        <f t="shared" si="4"/>
        <v>-7.3383545343581436E-2</v>
      </c>
      <c r="G9" s="2">
        <f t="shared" si="1"/>
        <v>4880.4684800000005</v>
      </c>
      <c r="H9" s="4">
        <f t="shared" si="5"/>
        <v>23.872987381632626</v>
      </c>
      <c r="I9" s="4">
        <f t="shared" si="6"/>
        <v>2.9691542267680009</v>
      </c>
      <c r="J9" s="5" t="str">
        <f t="shared" si="7"/>
        <v>n/m</v>
      </c>
    </row>
    <row r="10" spans="1:10" ht="15.5" x14ac:dyDescent="0.4">
      <c r="A10" s="9" t="str">
        <f>CompsTableSource!A8</f>
        <v>三博脑科医院</v>
      </c>
      <c r="B10" s="2">
        <f t="shared" si="0"/>
        <v>8527.8622720000003</v>
      </c>
      <c r="C10" s="2">
        <f t="shared" si="0"/>
        <v>7559.1434239999999</v>
      </c>
      <c r="D10" s="3">
        <f t="shared" si="2"/>
        <v>0.79649125483998073</v>
      </c>
      <c r="E10" s="3">
        <f t="shared" si="3"/>
        <v>0.13134648435206095</v>
      </c>
      <c r="F10" s="3">
        <f t="shared" si="4"/>
        <v>7.7864579971779771E-2</v>
      </c>
      <c r="G10" s="2">
        <f t="shared" si="1"/>
        <v>1408.0791039999999</v>
      </c>
      <c r="H10" s="4">
        <f t="shared" si="5"/>
        <v>40.872111939123499</v>
      </c>
      <c r="I10" s="4">
        <f t="shared" si="6"/>
        <v>5.3684082112477682</v>
      </c>
      <c r="J10" s="5">
        <f t="shared" si="7"/>
        <v>77.780938488147626</v>
      </c>
    </row>
    <row r="11" spans="1:10" ht="15.5" x14ac:dyDescent="0.4">
      <c r="A11" s="9" t="str">
        <f>CompsTableSource!A9</f>
        <v>盈康生命科技</v>
      </c>
      <c r="B11" s="2">
        <f t="shared" si="0"/>
        <v>6482.7596800000001</v>
      </c>
      <c r="C11" s="2">
        <f t="shared" si="0"/>
        <v>5636.5552639999996</v>
      </c>
      <c r="D11" s="3">
        <f t="shared" si="2"/>
        <v>0.85714288193616295</v>
      </c>
      <c r="E11" s="3">
        <f t="shared" si="3"/>
        <v>0.11259470345169822</v>
      </c>
      <c r="F11" s="3">
        <f t="shared" si="4"/>
        <v>5.5749742229427968E-2</v>
      </c>
      <c r="G11" s="2">
        <f t="shared" si="1"/>
        <v>1595.092864</v>
      </c>
      <c r="H11" s="4">
        <f t="shared" si="5"/>
        <v>31.384111342084918</v>
      </c>
      <c r="I11" s="4">
        <f t="shared" si="6"/>
        <v>3.53368470965713</v>
      </c>
      <c r="J11" s="5">
        <f t="shared" si="7"/>
        <v>72.900597278528707</v>
      </c>
    </row>
    <row r="12" spans="1:10" ht="15.5" x14ac:dyDescent="0.4">
      <c r="A12" s="9" t="str">
        <f>CompsTableSource!A10</f>
        <v>固生堂控股</v>
      </c>
      <c r="B12" s="2">
        <f t="shared" si="0"/>
        <v>6919.0231039999999</v>
      </c>
      <c r="C12" s="2">
        <f t="shared" si="0"/>
        <v>6392.0824320000002</v>
      </c>
      <c r="D12" s="3">
        <f t="shared" si="2"/>
        <v>0.66868429597915702</v>
      </c>
      <c r="E12" s="3">
        <f t="shared" si="3"/>
        <v>0.11696230603921147</v>
      </c>
      <c r="F12" s="3">
        <f t="shared" si="4"/>
        <v>9.8556222054810558E-2</v>
      </c>
      <c r="G12" s="2">
        <f t="shared" si="1"/>
        <v>2702.203904</v>
      </c>
      <c r="H12" s="4">
        <f t="shared" si="5"/>
        <v>20.224524869010555</v>
      </c>
      <c r="I12" s="4">
        <f t="shared" si="6"/>
        <v>2.3655070672268557</v>
      </c>
      <c r="J12" s="5">
        <f t="shared" si="7"/>
        <v>25.980207556195161</v>
      </c>
    </row>
    <row r="13" spans="1:10" x14ac:dyDescent="0.35">
      <c r="A13" s="15" t="s">
        <v>19</v>
      </c>
      <c r="B13" s="15"/>
      <c r="C13" s="15"/>
      <c r="D13" s="15"/>
      <c r="E13" s="16">
        <f>AVERAGE(E4:E12)</f>
        <v>0.19041758710308043</v>
      </c>
      <c r="F13" s="16">
        <f>AVERAGE(F4:F12)</f>
        <v>9.9521462868079225E-2</v>
      </c>
      <c r="G13" s="15"/>
      <c r="H13" s="17">
        <f>AVERAGE(H4:H12)</f>
        <v>22.375366089176261</v>
      </c>
      <c r="I13" s="17">
        <f>AVERAGE(I4:I12)</f>
        <v>3.9388085159793089</v>
      </c>
      <c r="J13" s="17">
        <f>AVERAGE(J4:J12)</f>
        <v>38.874629080393568</v>
      </c>
    </row>
    <row r="14" spans="1:10" x14ac:dyDescent="0.35">
      <c r="A14" s="18" t="s">
        <v>20</v>
      </c>
      <c r="B14" s="18"/>
      <c r="C14" s="18"/>
      <c r="D14" s="18"/>
      <c r="E14" s="19">
        <f>MEDIAN(E4:E12)</f>
        <v>0.20060210600411296</v>
      </c>
      <c r="F14" s="19">
        <f>MEDIAN(F4:F12)</f>
        <v>0.10723274464353574</v>
      </c>
      <c r="G14" s="18"/>
      <c r="H14" s="20">
        <f>MEDIAN(H4:H12)</f>
        <v>20.836067801675526</v>
      </c>
      <c r="I14" s="20">
        <f t="shared" ref="I14:J14" si="8">MEDIAN(I4:I12)</f>
        <v>3.1396175719740596</v>
      </c>
      <c r="J14" s="20">
        <f t="shared" si="8"/>
        <v>30.081782191358077</v>
      </c>
    </row>
    <row r="17" spans="1:10" x14ac:dyDescent="0.35">
      <c r="A17" s="1" t="s">
        <v>21</v>
      </c>
    </row>
    <row r="18" spans="1:10" x14ac:dyDescent="0.35">
      <c r="A18" t="s">
        <v>0</v>
      </c>
      <c r="B18" t="s">
        <v>1</v>
      </c>
      <c r="C18" t="s">
        <v>2</v>
      </c>
      <c r="D18" t="s">
        <v>3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4</v>
      </c>
    </row>
    <row r="19" spans="1:10" x14ac:dyDescent="0.35">
      <c r="A19" t="s">
        <v>27</v>
      </c>
      <c r="B19" t="s">
        <v>28</v>
      </c>
      <c r="C19">
        <v>114815492096</v>
      </c>
      <c r="D19">
        <v>115941711872</v>
      </c>
      <c r="E19">
        <v>13.649999618530201</v>
      </c>
      <c r="F19">
        <v>19.090000152587798</v>
      </c>
      <c r="G19">
        <v>71.5034023542417</v>
      </c>
      <c r="H19">
        <v>5564471808</v>
      </c>
      <c r="I19">
        <v>3629384960</v>
      </c>
      <c r="J19">
        <v>20621484032</v>
      </c>
    </row>
    <row r="20" spans="1:10" x14ac:dyDescent="0.35">
      <c r="A20" t="s">
        <v>6</v>
      </c>
      <c r="B20" t="s">
        <v>7</v>
      </c>
      <c r="C20">
        <v>18991890432</v>
      </c>
      <c r="D20">
        <v>20426516480</v>
      </c>
      <c r="E20">
        <v>45.810001373291001</v>
      </c>
      <c r="F20">
        <v>62</v>
      </c>
      <c r="G20">
        <v>73.887098989178995</v>
      </c>
      <c r="H20">
        <v>771408832</v>
      </c>
      <c r="I20">
        <v>487012704</v>
      </c>
      <c r="J20">
        <v>2894791680</v>
      </c>
    </row>
    <row r="21" spans="1:10" x14ac:dyDescent="0.35">
      <c r="A21" t="s">
        <v>29</v>
      </c>
      <c r="B21" t="s">
        <v>30</v>
      </c>
      <c r="C21">
        <v>15103199232</v>
      </c>
      <c r="D21">
        <v>12533862400</v>
      </c>
      <c r="E21">
        <v>19.790000915527301</v>
      </c>
      <c r="F21">
        <v>31.260938644409102</v>
      </c>
      <c r="G21">
        <v>63.305843566110099</v>
      </c>
      <c r="H21">
        <v>820898944</v>
      </c>
      <c r="I21">
        <v>529405696</v>
      </c>
      <c r="J21">
        <v>4092175104</v>
      </c>
    </row>
    <row r="22" spans="1:10" x14ac:dyDescent="0.35">
      <c r="A22" t="s">
        <v>31</v>
      </c>
      <c r="B22" t="s">
        <v>32</v>
      </c>
      <c r="C22">
        <v>8830152704</v>
      </c>
      <c r="D22">
        <v>10955165696</v>
      </c>
      <c r="E22">
        <v>14.1599998474121</v>
      </c>
      <c r="F22">
        <v>39.049999237060497</v>
      </c>
      <c r="G22">
        <v>36.261203902850497</v>
      </c>
      <c r="H22">
        <v>1204160000</v>
      </c>
      <c r="I22">
        <v>733363008</v>
      </c>
      <c r="J22">
        <v>4699074048</v>
      </c>
    </row>
    <row r="23" spans="1:10" x14ac:dyDescent="0.35">
      <c r="A23" t="s">
        <v>5</v>
      </c>
      <c r="B23" t="s">
        <v>33</v>
      </c>
      <c r="C23">
        <v>7191139840</v>
      </c>
      <c r="D23">
        <v>9100997632</v>
      </c>
      <c r="E23">
        <v>2.75</v>
      </c>
      <c r="F23">
        <v>4.42000007629394</v>
      </c>
      <c r="G23">
        <v>62.217193496200103</v>
      </c>
      <c r="H23">
        <v>682092032</v>
      </c>
      <c r="I23">
        <v>310841984</v>
      </c>
      <c r="J23">
        <v>2898759936</v>
      </c>
    </row>
    <row r="24" spans="1:10" x14ac:dyDescent="0.35">
      <c r="A24" t="s">
        <v>34</v>
      </c>
      <c r="B24" t="s">
        <v>8</v>
      </c>
      <c r="C24">
        <v>11188880384</v>
      </c>
      <c r="D24">
        <v>14490863616</v>
      </c>
      <c r="E24">
        <v>5.38000011444091</v>
      </c>
      <c r="F24">
        <v>8.0900001525878906</v>
      </c>
      <c r="G24">
        <v>66.501854301200694</v>
      </c>
      <c r="H24">
        <v>606998336</v>
      </c>
      <c r="I24">
        <v>-358146080</v>
      </c>
      <c r="J24">
        <v>4880468480</v>
      </c>
    </row>
    <row r="25" spans="1:10" x14ac:dyDescent="0.35">
      <c r="A25" t="s">
        <v>35</v>
      </c>
      <c r="B25" t="s">
        <v>36</v>
      </c>
      <c r="C25">
        <v>8527862272</v>
      </c>
      <c r="D25">
        <v>7559143424</v>
      </c>
      <c r="E25">
        <v>45.400001525878899</v>
      </c>
      <c r="F25">
        <v>57</v>
      </c>
      <c r="G25">
        <v>79.649125483998006</v>
      </c>
      <c r="H25">
        <v>184946240</v>
      </c>
      <c r="I25">
        <v>109639488</v>
      </c>
      <c r="J25">
        <v>1408079104</v>
      </c>
    </row>
    <row r="26" spans="1:10" x14ac:dyDescent="0.35">
      <c r="A26" t="s">
        <v>37</v>
      </c>
      <c r="B26" t="s">
        <v>38</v>
      </c>
      <c r="C26">
        <v>6482759680</v>
      </c>
      <c r="D26">
        <v>5636555264</v>
      </c>
      <c r="E26">
        <v>9.42000007629394</v>
      </c>
      <c r="F26">
        <v>10.9899997711181</v>
      </c>
      <c r="G26">
        <v>85.714288193615801</v>
      </c>
      <c r="H26">
        <v>179599008</v>
      </c>
      <c r="I26">
        <v>88926016</v>
      </c>
      <c r="J26">
        <v>1595092864</v>
      </c>
    </row>
    <row r="27" spans="1:10" x14ac:dyDescent="0.35">
      <c r="A27" t="s">
        <v>39</v>
      </c>
      <c r="B27" t="s">
        <v>40</v>
      </c>
      <c r="C27">
        <v>6919023104</v>
      </c>
      <c r="D27">
        <v>6392082432</v>
      </c>
      <c r="E27">
        <v>33.150001525878899</v>
      </c>
      <c r="F27">
        <v>49.574966430663999</v>
      </c>
      <c r="G27">
        <v>66.868429597915593</v>
      </c>
      <c r="H27">
        <v>316056000</v>
      </c>
      <c r="I27">
        <v>266319008</v>
      </c>
      <c r="J27">
        <v>2702203904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B28B-F858-4010-BEE5-550B13F99ECB}">
  <dimension ref="A1:C10"/>
  <sheetViews>
    <sheetView tabSelected="1" workbookViewId="0"/>
  </sheetViews>
  <sheetFormatPr defaultRowHeight="14.5" x14ac:dyDescent="0.35"/>
  <cols>
    <col min="1" max="1" width="18.26953125" bestFit="1" customWidth="1"/>
    <col min="2" max="2" width="22.26953125" bestFit="1" customWidth="1"/>
    <col min="3" max="3" width="9.453125" bestFit="1" customWidth="1"/>
  </cols>
  <sheetData>
    <row r="1" spans="1:3" x14ac:dyDescent="0.35">
      <c r="A1" s="1" t="s">
        <v>41</v>
      </c>
      <c r="B1" s="1" t="s">
        <v>42</v>
      </c>
      <c r="C1" s="1" t="s">
        <v>1</v>
      </c>
    </row>
    <row r="2" spans="1:3" x14ac:dyDescent="0.35">
      <c r="A2" t="s">
        <v>43</v>
      </c>
      <c r="B2" t="s">
        <v>27</v>
      </c>
      <c r="C2" t="s">
        <v>28</v>
      </c>
    </row>
    <row r="3" spans="1:3" x14ac:dyDescent="0.35">
      <c r="A3" t="s">
        <v>44</v>
      </c>
      <c r="B3" t="s">
        <v>6</v>
      </c>
      <c r="C3" t="s">
        <v>7</v>
      </c>
    </row>
    <row r="4" spans="1:3" x14ac:dyDescent="0.35">
      <c r="A4" t="s">
        <v>45</v>
      </c>
      <c r="B4" t="s">
        <v>29</v>
      </c>
      <c r="C4" t="s">
        <v>30</v>
      </c>
    </row>
    <row r="5" spans="1:3" x14ac:dyDescent="0.35">
      <c r="A5" t="s">
        <v>46</v>
      </c>
      <c r="B5" t="s">
        <v>31</v>
      </c>
      <c r="C5" t="s">
        <v>32</v>
      </c>
    </row>
    <row r="6" spans="1:3" x14ac:dyDescent="0.35">
      <c r="A6" t="s">
        <v>47</v>
      </c>
      <c r="B6" t="s">
        <v>5</v>
      </c>
      <c r="C6" t="s">
        <v>33</v>
      </c>
    </row>
    <row r="7" spans="1:3" x14ac:dyDescent="0.35">
      <c r="A7" t="s">
        <v>48</v>
      </c>
      <c r="B7" t="s">
        <v>34</v>
      </c>
      <c r="C7" t="s">
        <v>8</v>
      </c>
    </row>
    <row r="8" spans="1:3" x14ac:dyDescent="0.35">
      <c r="A8" t="s">
        <v>49</v>
      </c>
      <c r="B8" t="s">
        <v>35</v>
      </c>
      <c r="C8" t="s">
        <v>36</v>
      </c>
    </row>
    <row r="9" spans="1:3" x14ac:dyDescent="0.35">
      <c r="A9" t="s">
        <v>50</v>
      </c>
      <c r="B9" t="s">
        <v>37</v>
      </c>
      <c r="C9" t="s">
        <v>38</v>
      </c>
    </row>
    <row r="10" spans="1:3" x14ac:dyDescent="0.35">
      <c r="A10" t="s">
        <v>51</v>
      </c>
      <c r="B10" t="s">
        <v>39</v>
      </c>
      <c r="C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CompsTable</vt:lpstr>
      <vt:lpstr>CompsTableSource</vt:lpstr>
      <vt:lpstr>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Allen ZHAO</dc:creator>
  <cp:keywords/>
  <dc:description/>
  <cp:lastModifiedBy>Allen ZHAO</cp:lastModifiedBy>
  <cp:revision/>
  <dcterms:created xsi:type="dcterms:W3CDTF">2025-01-03T08:22:30Z</dcterms:created>
  <dcterms:modified xsi:type="dcterms:W3CDTF">2025-01-07T03:53:13Z</dcterms:modified>
  <cp:category/>
  <cp:contentStatus/>
</cp:coreProperties>
</file>