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6.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Title page" sheetId="1" state="visible" r:id="rId2"/>
    <sheet name="Summary of field margins" sheetId="2" state="visible" r:id="rId3"/>
    <sheet name="Cost modelling" sheetId="3" state="visible" r:id="rId4"/>
    <sheet name="Diet affordability" sheetId="4" state="visible" r:id="rId5"/>
    <sheet name="Production &amp; stocks seasonality" sheetId="5" state="visible" r:id="rId6"/>
    <sheet name="Crop years" sheetId="6" state="visible" r:id="rId7"/>
    <sheet name="Crop Model Results" sheetId="7" state="visible" r:id="rId8"/>
    <sheet name="Crop Model ASRS Relocation Esti" sheetId="8" state="visible" r:id="rId9"/>
    <sheet name="Crop Model ASRS No Relocation" sheetId="9" state="visible" r:id="rId10"/>
    <sheet name="Crop Model 2005" sheetId="10" state="visible" r:id="rId11"/>
    <sheet name="Production 2005" sheetId="11" state="visible" r:id="rId12"/>
    <sheet name="Production 2005 raw" sheetId="12" state="visible" r:id="rId13"/>
    <sheet name="Nutrition" sheetId="13" state="visible" r:id="rId14"/>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M</author>
  </authors>
  <commentList>
    <comment ref="G6" authorId="0">
      <text>
        <r>
          <rPr>
            <sz val="10"/>
            <color rgb="FF000000"/>
            <rFont val="Arial"/>
            <family val="0"/>
            <charset val="1"/>
          </rPr>
          <t xml:space="preserve">https://agridata.ec.europa.eu/extensions/DashboardFarmEconomyFocusCrops/DashboardFarmEconomyFocusCrops.html</t>
        </r>
      </text>
    </comment>
  </commentList>
</comments>
</file>

<file path=xl/comments3.xml><?xml version="1.0" encoding="utf-8"?>
<comments xmlns="http://schemas.openxmlformats.org/spreadsheetml/2006/main" xmlns:xdr="http://schemas.openxmlformats.org/drawingml/2006/spreadsheetDrawing">
  <authors>
    <author>M</author>
  </authors>
  <commentList>
    <comment ref="L31" authorId="0">
      <text>
        <r>
          <rPr>
            <sz val="10"/>
            <color rgb="FF000000"/>
            <rFont val="Arial"/>
            <family val="0"/>
            <charset val="1"/>
          </rPr>
          <t xml:space="preserve">Assumes a 70% catch rate compared to present day with the same resource base, as per paper assumptions </t>
        </r>
      </text>
    </comment>
  </commentList>
</comments>
</file>

<file path=xl/sharedStrings.xml><?xml version="1.0" encoding="utf-8"?>
<sst xmlns="http://schemas.openxmlformats.org/spreadsheetml/2006/main" count="8651" uniqueCount="1613">
  <si>
    <t xml:space="preserve">Deployment of Resilient Foods Could Greatly Reduce Famine in an Abrupt Sunlight Reduction Scenario</t>
  </si>
  <si>
    <t xml:space="preserve">Supplementary Data and Tables</t>
  </si>
  <si>
    <t xml:space="preserve">Contents</t>
  </si>
  <si>
    <t xml:space="preserve">Summary of field margins</t>
  </si>
  <si>
    <t xml:space="preserve">Cost modelling</t>
  </si>
  <si>
    <t xml:space="preserve">Diet affordability</t>
  </si>
  <si>
    <t xml:space="preserve">Crop years</t>
  </si>
  <si>
    <t xml:space="preserve">Production &amp; stocks seasonality</t>
  </si>
  <si>
    <t xml:space="preserve">Crop Model Results</t>
  </si>
  <si>
    <t xml:space="preserve">Crop Model ASRS Relocation Lower</t>
  </si>
  <si>
    <t xml:space="preserve">Crop Model ASRS Relocation Estimate</t>
  </si>
  <si>
    <t xml:space="preserve">Crop Model ASRS Relocation Upper</t>
  </si>
  <si>
    <t xml:space="preserve">Crop Model No Relocation</t>
  </si>
  <si>
    <t xml:space="preserve">Crop Model 2005</t>
  </si>
  <si>
    <t xml:space="preserve">Production 2005</t>
  </si>
  <si>
    <t xml:space="preserve">Production 2005 Raw</t>
  </si>
  <si>
    <t xml:space="preserve">Nutrition</t>
  </si>
  <si>
    <t xml:space="preserve">Summary of field margins - NW Europe</t>
  </si>
  <si>
    <t xml:space="preserve">The following is the margin needed to cultivate crops per hectare in North West Europe (a high intensity farming region). These have been used as a proxy for the required margin farmers will need post disaster post hectare to intensively grow these crops. North West Europe for the purpose of this analysis has been defined as France, The Netherlands, Belgium, the United Kingdom, Republic of Ireland, Germany and Denmark. Area, Output and prices have been taken from FAOSTAT, while net subsidies (subtracting taxes) is taken from the European Union’s Farm accountancy data network. All values are 2015-2019 averages.</t>
  </si>
  <si>
    <t xml:space="preserve">Crop</t>
  </si>
  <si>
    <t xml:space="preserve">Area</t>
  </si>
  <si>
    <t xml:space="preserve">Output</t>
  </si>
  <si>
    <t xml:space="preserve">Yield</t>
  </si>
  <si>
    <t xml:space="preserve">Price</t>
  </si>
  <si>
    <t xml:space="preserve">Revenue from crop sales</t>
  </si>
  <si>
    <t xml:space="preserve">Net subsidies</t>
  </si>
  <si>
    <t xml:space="preserve">Total field revenue</t>
  </si>
  <si>
    <t xml:space="preserve">Caloric content</t>
  </si>
  <si>
    <t xml:space="preserve">Distribution cost</t>
  </si>
  <si>
    <t xml:space="preserve">Million hectares</t>
  </si>
  <si>
    <t xml:space="preserve">Million mt</t>
  </si>
  <si>
    <t xml:space="preserve">tonnes/ha</t>
  </si>
  <si>
    <t xml:space="preserve">US$/tonne</t>
  </si>
  <si>
    <t xml:space="preserve">US$/ha</t>
  </si>
  <si>
    <t xml:space="preserve">%</t>
  </si>
  <si>
    <t xml:space="preserve">dry caloric tonnes/ha</t>
  </si>
  <si>
    <t xml:space="preserve">US$/dry caloric tonne</t>
  </si>
  <si>
    <t xml:space="preserve">Wheat</t>
  </si>
  <si>
    <t xml:space="preserve">Maize</t>
  </si>
  <si>
    <t xml:space="preserve">Oil, rapeseed</t>
  </si>
  <si>
    <t xml:space="preserve">Potatoes</t>
  </si>
  <si>
    <t xml:space="preserve">Sugar beet</t>
  </si>
  <si>
    <t xml:space="preserve">Rice, paddy (rice milled equivalent)</t>
  </si>
  <si>
    <t xml:space="preserve">Soybeans</t>
  </si>
  <si>
    <t xml:space="preserve">Rapeseed</t>
  </si>
  <si>
    <t xml:space="preserve">Rice, paddy</t>
  </si>
  <si>
    <t xml:space="preserve">FAOSTAT DATA: https://www.fao.org/faostat/en/#data/QCL</t>
  </si>
  <si>
    <t xml:space="preserve">FAOSTAT DATA: https://www.fao.org/faostat/en/#data/PP</t>
  </si>
  <si>
    <t xml:space="preserve">Domain Code</t>
  </si>
  <si>
    <t xml:space="preserve">Domain</t>
  </si>
  <si>
    <t xml:space="preserve">Area Code (FAO)</t>
  </si>
  <si>
    <t xml:space="preserve">Element Code</t>
  </si>
  <si>
    <t xml:space="preserve">Element</t>
  </si>
  <si>
    <t xml:space="preserve">Item Code (FAO)</t>
  </si>
  <si>
    <t xml:space="preserve">Item</t>
  </si>
  <si>
    <t xml:space="preserve">Year Code</t>
  </si>
  <si>
    <t xml:space="preserve">Year</t>
  </si>
  <si>
    <t xml:space="preserve">Unit</t>
  </si>
  <si>
    <t xml:space="preserve">Value</t>
  </si>
  <si>
    <t xml:space="preserve">Flag</t>
  </si>
  <si>
    <t xml:space="preserve">Flag Description</t>
  </si>
  <si>
    <t xml:space="preserve">Item Code</t>
  </si>
  <si>
    <t xml:space="preserve">Months Code</t>
  </si>
  <si>
    <t xml:space="preserve">Months</t>
  </si>
  <si>
    <t xml:space="preserve">QCL</t>
  </si>
  <si>
    <t xml:space="preserve">Crops and livestock products</t>
  </si>
  <si>
    <t xml:space="preserve">Belgium</t>
  </si>
  <si>
    <t xml:space="preserve">Area harvested</t>
  </si>
  <si>
    <t xml:space="preserve">ha</t>
  </si>
  <si>
    <t xml:space="preserve">Official data</t>
  </si>
  <si>
    <t xml:space="preserve">PP</t>
  </si>
  <si>
    <t xml:space="preserve">Producer Prices</t>
  </si>
  <si>
    <t xml:space="preserve">Producer Price (USD/tonne)</t>
  </si>
  <si>
    <t xml:space="preserve">Annual value</t>
  </si>
  <si>
    <t xml:space="preserve">USD</t>
  </si>
  <si>
    <t xml:space="preserve">Production</t>
  </si>
  <si>
    <t xml:space="preserve">tonnes</t>
  </si>
  <si>
    <t xml:space="preserve">*</t>
  </si>
  <si>
    <t xml:space="preserve">Unofficial figure</t>
  </si>
  <si>
    <t xml:space="preserve">Denmark</t>
  </si>
  <si>
    <t xml:space="preserve">France</t>
  </si>
  <si>
    <t xml:space="preserve">Germany</t>
  </si>
  <si>
    <t xml:space="preserve">Ireland</t>
  </si>
  <si>
    <t xml:space="preserve">Netherlands</t>
  </si>
  <si>
    <t xml:space="preserve">United Kingdom of Great Britain and Northern Ireland</t>
  </si>
  <si>
    <t xml:space="preserve">Im</t>
  </si>
  <si>
    <t xml:space="preserve">FAO data based on imputation methodology</t>
  </si>
  <si>
    <t xml:space="preserve">F</t>
  </si>
  <si>
    <t xml:space="preserve">FAO estimate</t>
  </si>
  <si>
    <t xml:space="preserve">Fc</t>
  </si>
  <si>
    <t xml:space="preserve">Calculated data</t>
  </si>
  <si>
    <t xml:space="preserve">M</t>
  </si>
  <si>
    <t xml:space="preserve">Data not available</t>
  </si>
  <si>
    <t xml:space="preserve">Summary of production costs, representative foods</t>
  </si>
  <si>
    <t xml:space="preserve">Estimated cost of producing foods - present day and post disaster</t>
  </si>
  <si>
    <t xml:space="preserve">Crop costs</t>
  </si>
  <si>
    <t xml:space="preserve">Animal product costs</t>
  </si>
  <si>
    <t xml:space="preserve">Industrial/capital costs</t>
  </si>
  <si>
    <t xml:space="preserve">Food source</t>
  </si>
  <si>
    <t xml:space="preserve">Cost per planted hectare, crops only</t>
  </si>
  <si>
    <t xml:space="preserve">Yield - present day</t>
  </si>
  <si>
    <t xml:space="preserve">Yield - post disaster - average year 3</t>
  </si>
  <si>
    <t xml:space="preserve">Feed costs - present day</t>
  </si>
  <si>
    <t xml:space="preserve">Feed costs - post disaster</t>
  </si>
  <si>
    <t xml:space="preserve">Other</t>
  </si>
  <si>
    <t xml:space="preserve">Operating costs</t>
  </si>
  <si>
    <t xml:space="preserve">Depreciation</t>
  </si>
  <si>
    <t xml:space="preserve">Return on capital</t>
  </si>
  <si>
    <t xml:space="preserve">Total cost - present day</t>
  </si>
  <si>
    <t xml:space="preserve">Total cost - post disaster</t>
  </si>
  <si>
    <t xml:space="preserve">Retail premium</t>
  </si>
  <si>
    <t xml:space="preserve">Total cost - retail basis present day</t>
  </si>
  <si>
    <t xml:space="preserve">Total cost - retail basis post disaster</t>
  </si>
  <si>
    <t xml:space="preserve">US$/hectare</t>
  </si>
  <si>
    <t xml:space="preserve">US$/tonne, dry caloric basis</t>
  </si>
  <si>
    <t xml:space="preserve">Outdoor growing</t>
  </si>
  <si>
    <t xml:space="preserve">Oil, Rapeseed</t>
  </si>
  <si>
    <t xml:space="preserve">Rice, milled</t>
  </si>
  <si>
    <t xml:space="preserve">Resilient foods</t>
  </si>
  <si>
    <t xml:space="preserve">Cellulosic sugars</t>
  </si>
  <si>
    <t xml:space="preserve">Single cell proteins</t>
  </si>
  <si>
    <t xml:space="preserve">Seaweed</t>
  </si>
  <si>
    <t xml:space="preserve">Greenhouses - projected at a 50% yield improvement post disaster</t>
  </si>
  <si>
    <t xml:space="preserve">Animal products</t>
  </si>
  <si>
    <t xml:space="preserve">Dairy</t>
  </si>
  <si>
    <t xml:space="preserve">Meat (chicken/pork)</t>
  </si>
  <si>
    <t xml:space="preserve">Seafood</t>
  </si>
  <si>
    <t xml:space="preserve">'</t>
  </si>
  <si>
    <t xml:space="preserve">Cheapest calories</t>
  </si>
  <si>
    <t xml:space="preserve">Cheapest nutrition</t>
  </si>
  <si>
    <t xml:space="preserve">Average diet</t>
  </si>
  <si>
    <t xml:space="preserve">Cost</t>
  </si>
  <si>
    <t xml:space="preserve">Necessary income @ 63% of budget</t>
  </si>
  <si>
    <t xml:space="preserve">Region</t>
  </si>
  <si>
    <t xml:space="preserve">Unable to afford calories</t>
  </si>
  <si>
    <t xml:space="preserve">Unable to afford nutrition</t>
  </si>
  <si>
    <t xml:space="preserve">Unable to afford average diet</t>
  </si>
  <si>
    <t xml:space="preserve">million people</t>
  </si>
  <si>
    <t xml:space="preserve">East Asia and Pacific</t>
  </si>
  <si>
    <t xml:space="preserve">Europe and Central Asia</t>
  </si>
  <si>
    <t xml:space="preserve">Latin America and the Caribbean</t>
  </si>
  <si>
    <t xml:space="preserve">Middle East and North Africa</t>
  </si>
  <si>
    <t xml:space="preserve">Other high Income</t>
  </si>
  <si>
    <t xml:space="preserve">South Asia</t>
  </si>
  <si>
    <t xml:space="preserve">Sub-Saharan Africa</t>
  </si>
  <si>
    <t xml:space="preserve">World Total</t>
  </si>
  <si>
    <t xml:space="preserve">Breakdown of diets</t>
  </si>
  <si>
    <t xml:space="preserve">Purchases - kg</t>
  </si>
  <si>
    <t xml:space="preserve">Total</t>
  </si>
  <si>
    <t xml:space="preserve">Barley</t>
  </si>
  <si>
    <t xml:space="preserve">Cellulosic sugar</t>
  </si>
  <si>
    <t xml:space="preserve">Rapeseed (oil)</t>
  </si>
  <si>
    <t xml:space="preserve">Meat (ruminants)</t>
  </si>
  <si>
    <t xml:space="preserve">Decile 5</t>
  </si>
  <si>
    <t xml:space="preserve">Decile 10</t>
  </si>
  <si>
    <t xml:space="preserve">- high animal product diet</t>
  </si>
  <si>
    <t xml:space="preserve">Cheapest caloric diet</t>
  </si>
  <si>
    <t xml:space="preserve">Grains</t>
  </si>
  <si>
    <t xml:space="preserve">Factor:</t>
  </si>
  <si>
    <t xml:space="preserve">Production and stock level seasonality - present day (average 2014-2018)</t>
  </si>
  <si>
    <t xml:space="preserve">Author calculations based upon USDA PSD and FAOSTAT data</t>
  </si>
  <si>
    <t xml:space="preserve">Monthly production - key crops</t>
  </si>
  <si>
    <t xml:space="preserve">Jan</t>
  </si>
  <si>
    <t xml:space="preserve">Feb</t>
  </si>
  <si>
    <t xml:space="preserve">Mar</t>
  </si>
  <si>
    <t xml:space="preserve">Apr</t>
  </si>
  <si>
    <t xml:space="preserve">May</t>
  </si>
  <si>
    <t xml:space="preserve">Jun</t>
  </si>
  <si>
    <t xml:space="preserve">Jul</t>
  </si>
  <si>
    <t xml:space="preserve">Aug</t>
  </si>
  <si>
    <t xml:space="preserve">Sep</t>
  </si>
  <si>
    <t xml:space="preserve">Oct</t>
  </si>
  <si>
    <t xml:space="preserve">Nov</t>
  </si>
  <si>
    <t xml:space="preserve">Dec</t>
  </si>
  <si>
    <t xml:space="preserve">Annual</t>
  </si>
  <si>
    <t xml:space="preserve">'000 MT</t>
  </si>
  <si>
    <t xml:space="preserve">Rice</t>
  </si>
  <si>
    <t xml:space="preserve">Sugar</t>
  </si>
  <si>
    <t xml:space="preserve">Stocks</t>
  </si>
  <si>
    <t xml:space="preserve">'000 MT - dry caloric value</t>
  </si>
  <si>
    <t xml:space="preserve">'000 MT - protein</t>
  </si>
  <si>
    <t xml:space="preserve">'000 MT - fat</t>
  </si>
  <si>
    <t xml:space="preserve">Stocks in transit</t>
  </si>
  <si>
    <t xml:space="preserve">Effective Stocks</t>
  </si>
  <si>
    <t xml:space="preserve">Month of crop year/harvest starts by crop, as reported by the USDA</t>
  </si>
  <si>
    <t xml:space="preserve">Data taken from: https://apps.fas.usda.gov/psdonline/app/index.html#/app/home</t>
  </si>
  <si>
    <t xml:space="preserve">Crop year start:</t>
  </si>
  <si>
    <t xml:space="preserve">Country</t>
  </si>
  <si>
    <t xml:space="preserve">Afghanistan</t>
  </si>
  <si>
    <t xml:space="preserve">JUL</t>
  </si>
  <si>
    <t xml:space="preserve">OCT</t>
  </si>
  <si>
    <t xml:space="preserve">MAY</t>
  </si>
  <si>
    <t xml:space="preserve">Albania</t>
  </si>
  <si>
    <t xml:space="preserve">JAN</t>
  </si>
  <si>
    <t xml:space="preserve">Algeria</t>
  </si>
  <si>
    <t xml:space="preserve">Angola</t>
  </si>
  <si>
    <t xml:space="preserve">Argentina</t>
  </si>
  <si>
    <t xml:space="preserve">DEC</t>
  </si>
  <si>
    <t xml:space="preserve">APR</t>
  </si>
  <si>
    <t xml:space="preserve">MAR</t>
  </si>
  <si>
    <t xml:space="preserve">Armenia</t>
  </si>
  <si>
    <t xml:space="preserve">Australia</t>
  </si>
  <si>
    <t xml:space="preserve">NOV</t>
  </si>
  <si>
    <t xml:space="preserve">Azerbaijan</t>
  </si>
  <si>
    <t xml:space="preserve">Bahrain</t>
  </si>
  <si>
    <t xml:space="preserve">Bangladesh</t>
  </si>
  <si>
    <t xml:space="preserve">Barbados</t>
  </si>
  <si>
    <t xml:space="preserve">Belarus</t>
  </si>
  <si>
    <t xml:space="preserve">Benin</t>
  </si>
  <si>
    <t xml:space="preserve">Bhutan</t>
  </si>
  <si>
    <t xml:space="preserve">Bolivia</t>
  </si>
  <si>
    <t xml:space="preserve">Bosnia and Herzegovina</t>
  </si>
  <si>
    <t xml:space="preserve">Brazil</t>
  </si>
  <si>
    <t xml:space="preserve">Bulgaria</t>
  </si>
  <si>
    <t xml:space="preserve">Burkina Faso</t>
  </si>
  <si>
    <t xml:space="preserve">Burma</t>
  </si>
  <si>
    <t xml:space="preserve">Cameroon</t>
  </si>
  <si>
    <t xml:space="preserve">Canada</t>
  </si>
  <si>
    <t xml:space="preserve">AUG</t>
  </si>
  <si>
    <t xml:space="preserve">SEP</t>
  </si>
  <si>
    <t xml:space="preserve">Chad</t>
  </si>
  <si>
    <t xml:space="preserve">Chile</t>
  </si>
  <si>
    <t xml:space="preserve">China</t>
  </si>
  <si>
    <t xml:space="preserve">Colombia</t>
  </si>
  <si>
    <t xml:space="preserve">Congo (Brazzaville)</t>
  </si>
  <si>
    <t xml:space="preserve">Congo (Kinshasa)</t>
  </si>
  <si>
    <t xml:space="preserve">Costa Rica</t>
  </si>
  <si>
    <t xml:space="preserve">Cote d'Ivoire</t>
  </si>
  <si>
    <t xml:space="preserve">Croatia</t>
  </si>
  <si>
    <t xml:space="preserve">Cuba</t>
  </si>
  <si>
    <t xml:space="preserve">Cyprus</t>
  </si>
  <si>
    <t xml:space="preserve">Czech Republic</t>
  </si>
  <si>
    <t xml:space="preserve">Dominican Republic</t>
  </si>
  <si>
    <t xml:space="preserve">Ecuador</t>
  </si>
  <si>
    <t xml:space="preserve">JUN</t>
  </si>
  <si>
    <t xml:space="preserve">Egypt</t>
  </si>
  <si>
    <t xml:space="preserve">El Salvador</t>
  </si>
  <si>
    <t xml:space="preserve">Eritrea</t>
  </si>
  <si>
    <t xml:space="preserve">Estonia</t>
  </si>
  <si>
    <t xml:space="preserve">Ethiopia</t>
  </si>
  <si>
    <t xml:space="preserve">EU-15</t>
  </si>
  <si>
    <t xml:space="preserve">European Union</t>
  </si>
  <si>
    <t xml:space="preserve">Fiji</t>
  </si>
  <si>
    <t xml:space="preserve">Former Czechoslovakia</t>
  </si>
  <si>
    <t xml:space="preserve">Former Yugoslavia</t>
  </si>
  <si>
    <t xml:space="preserve">Gabon</t>
  </si>
  <si>
    <t xml:space="preserve">Georgia</t>
  </si>
  <si>
    <t xml:space="preserve">Ghana</t>
  </si>
  <si>
    <t xml:space="preserve">Guatemala</t>
  </si>
  <si>
    <t xml:space="preserve">Guinea</t>
  </si>
  <si>
    <t xml:space="preserve">Guyana</t>
  </si>
  <si>
    <t xml:space="preserve">Haiti</t>
  </si>
  <si>
    <t xml:space="preserve">Honduras</t>
  </si>
  <si>
    <t xml:space="preserve">Hong Kong</t>
  </si>
  <si>
    <t xml:space="preserve">Hungary</t>
  </si>
  <si>
    <t xml:space="preserve">India</t>
  </si>
  <si>
    <t xml:space="preserve">Indonesia</t>
  </si>
  <si>
    <t xml:space="preserve">Iran</t>
  </si>
  <si>
    <t xml:space="preserve">Iraq</t>
  </si>
  <si>
    <t xml:space="preserve">Israel</t>
  </si>
  <si>
    <t xml:space="preserve">Jamaica</t>
  </si>
  <si>
    <t xml:space="preserve">Japan</t>
  </si>
  <si>
    <t xml:space="preserve">Jordan</t>
  </si>
  <si>
    <t xml:space="preserve">Kazakhstan</t>
  </si>
  <si>
    <t xml:space="preserve">Kenya</t>
  </si>
  <si>
    <t xml:space="preserve">Korea, North</t>
  </si>
  <si>
    <t xml:space="preserve">Korea, South</t>
  </si>
  <si>
    <t xml:space="preserve">Kuwait</t>
  </si>
  <si>
    <t xml:space="preserve">Kyrgyzstan</t>
  </si>
  <si>
    <t xml:space="preserve">Latvia</t>
  </si>
  <si>
    <t xml:space="preserve">Lebanon</t>
  </si>
  <si>
    <t xml:space="preserve">Lesotho</t>
  </si>
  <si>
    <t xml:space="preserve">Liberia</t>
  </si>
  <si>
    <t xml:space="preserve">Libya</t>
  </si>
  <si>
    <t xml:space="preserve">Lithuania</t>
  </si>
  <si>
    <t xml:space="preserve">Madagascar</t>
  </si>
  <si>
    <t xml:space="preserve">Malawi</t>
  </si>
  <si>
    <t xml:space="preserve">Malaysia</t>
  </si>
  <si>
    <t xml:space="preserve">Mali</t>
  </si>
  <si>
    <t xml:space="preserve">Malta</t>
  </si>
  <si>
    <t xml:space="preserve">Mauritania</t>
  </si>
  <si>
    <t xml:space="preserve">Mauritius</t>
  </si>
  <si>
    <t xml:space="preserve">Mexico</t>
  </si>
  <si>
    <t xml:space="preserve">Moldova</t>
  </si>
  <si>
    <t xml:space="preserve">Mongolia</t>
  </si>
  <si>
    <t xml:space="preserve">Morocco</t>
  </si>
  <si>
    <t xml:space="preserve">Mozambique</t>
  </si>
  <si>
    <t xml:space="preserve">Namibia</t>
  </si>
  <si>
    <t xml:space="preserve">Nepal</t>
  </si>
  <si>
    <t xml:space="preserve">New Zealand</t>
  </si>
  <si>
    <t xml:space="preserve">Nicaragua</t>
  </si>
  <si>
    <t xml:space="preserve">Niger</t>
  </si>
  <si>
    <t xml:space="preserve">Nigeria</t>
  </si>
  <si>
    <t xml:space="preserve">North Macedonia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</si>
  <si>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</si>
  <si>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</si>
  <si>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</si>
  <si>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</si>
  <si>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</si>
  <si>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</si>
  <si>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</si>
  <si>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</si>
  <si>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</si>
  <si>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Romania</t>
  </si>
  <si>
    <t xml:space="preserve">Russia</t>
  </si>
  <si>
    <t xml:space="preserve">Rwanda</t>
  </si>
  <si>
    <t xml:space="preserve">Saudi Arabia</t>
  </si>
  <si>
    <t xml:space="preserve">Senegal</t>
  </si>
  <si>
    <t xml:space="preserve">Serbia</t>
  </si>
  <si>
    <t xml:space="preserve">Serbia and Montenegro</t>
  </si>
  <si>
    <t xml:space="preserve">Sierra Leone</t>
  </si>
  <si>
    <t xml:space="preserve">Singapore</t>
  </si>
  <si>
    <t xml:space="preserve">Slovakia</t>
  </si>
  <si>
    <t xml:space="preserve">Slovenia</t>
  </si>
  <si>
    <t xml:space="preserve">Somalia</t>
  </si>
  <si>
    <t xml:space="preserve">South Africa</t>
  </si>
  <si>
    <t xml:space="preserve">Sri Lanka</t>
  </si>
  <si>
    <t xml:space="preserve">Sudan</t>
  </si>
  <si>
    <t xml:space="preserve">Switzerland</t>
  </si>
  <si>
    <t xml:space="preserve">Syria</t>
  </si>
  <si>
    <t xml:space="preserve">Taiwan</t>
  </si>
  <si>
    <t xml:space="preserve">Tajikistan</t>
  </si>
  <si>
    <t xml:space="preserve">Tanzania</t>
  </si>
  <si>
    <t xml:space="preserve">Thailand</t>
  </si>
  <si>
    <t xml:space="preserve">Togo</t>
  </si>
  <si>
    <t xml:space="preserve">Trinidad and Tobago</t>
  </si>
  <si>
    <t xml:space="preserve">Tunisia</t>
  </si>
  <si>
    <t xml:space="preserve">Turkey</t>
  </si>
  <si>
    <t xml:space="preserve">Turkmenistan</t>
  </si>
  <si>
    <t xml:space="preserve">Uganda</t>
  </si>
  <si>
    <t xml:space="preserve">Ukraine</t>
  </si>
  <si>
    <t xml:space="preserve">Union of Soviet Socialist Repu</t>
  </si>
  <si>
    <t xml:space="preserve">United Arab Emirates</t>
  </si>
  <si>
    <t xml:space="preserve">United States</t>
  </si>
  <si>
    <t xml:space="preserve">Uruguay</t>
  </si>
  <si>
    <t xml:space="preserve">Uzbekistan</t>
  </si>
  <si>
    <t xml:space="preserve">Venezuela</t>
  </si>
  <si>
    <t xml:space="preserve">Vietnam</t>
  </si>
  <si>
    <t xml:space="preserve">Yemen</t>
  </si>
  <si>
    <t xml:space="preserve">Yemen (Aden)</t>
  </si>
  <si>
    <t xml:space="preserve">Yemen (Sanaa)</t>
  </si>
  <si>
    <t xml:space="preserve">Zambia</t>
  </si>
  <si>
    <t xml:space="preserve">Zimbabwe</t>
  </si>
  <si>
    <t xml:space="preserve">Brunei</t>
  </si>
  <si>
    <t xml:space="preserve">Cabo Verde</t>
  </si>
  <si>
    <t xml:space="preserve">Cambodia</t>
  </si>
  <si>
    <t xml:space="preserve">Djibouti</t>
  </si>
  <si>
    <t xml:space="preserve">Eswatini</t>
  </si>
  <si>
    <t xml:space="preserve">Gambia, The</t>
  </si>
  <si>
    <t xml:space="preserve">Guinea-Bissau</t>
  </si>
  <si>
    <t xml:space="preserve">Laos</t>
  </si>
  <si>
    <t xml:space="preserve">Macau</t>
  </si>
  <si>
    <t xml:space="preserve">Qatar</t>
  </si>
  <si>
    <t xml:space="preserve">Reunion</t>
  </si>
  <si>
    <t xml:space="preserve">Suriname</t>
  </si>
  <si>
    <t xml:space="preserve">Botswana</t>
  </si>
  <si>
    <t xml:space="preserve">Burundi</t>
  </si>
  <si>
    <t xml:space="preserve">Central African Republic</t>
  </si>
  <si>
    <t xml:space="preserve">South Sudan</t>
  </si>
  <si>
    <t xml:space="preserve">kcal ratio, after 3 years</t>
  </si>
  <si>
    <t xml:space="preserve">fat ratio, after 3 years</t>
  </si>
  <si>
    <t xml:space="preserve">protein ratio, after 3 years</t>
  </si>
  <si>
    <t xml:space="preserve">Kcal Power Law Reduction ratio to baseline</t>
  </si>
  <si>
    <t xml:space="preserve">ratio fat to calories ratios</t>
  </si>
  <si>
    <t xml:space="preserve">ratio protein to calories ratios</t>
  </si>
  <si>
    <t xml:space="preserve">Percent error crop model 2005</t>
  </si>
  <si>
    <t xml:space="preserve">xia et al (no relocation)</t>
  </si>
  <si>
    <t xml:space="preserve">best guess relocation</t>
  </si>
  <si>
    <t xml:space="preserve">yellow cells are used in model results</t>
  </si>
  <si>
    <t xml:space="preserve">Fraction Dry Weight</t>
  </si>
  <si>
    <t xml:space="preserve">Cold Production (tons dry weight, all crop area)</t>
  </si>
  <si>
    <t xml:space="preserve">Cold Production (dry caloric tons, all crop area)</t>
  </si>
  <si>
    <t xml:space="preserve">baseline crop area (hectares)</t>
  </si>
  <si>
    <t xml:space="preserve">baseline crop fraction area</t>
  </si>
  <si>
    <t xml:space="preserve">yield per unit area dry caloric tons per hectare</t>
  </si>
  <si>
    <t xml:space="preserve">Rotation fraction (all crop area multiplier)</t>
  </si>
  <si>
    <t xml:space="preserve">Rotation Cold Production (Dry Caloric tons)</t>
  </si>
  <si>
    <t xml:space="preserve">Rotation Cold Production (fat, tons)</t>
  </si>
  <si>
    <t xml:space="preserve">Rotation Cold Production (protein, tons)</t>
  </si>
  <si>
    <t xml:space="preserve">Sorghum</t>
  </si>
  <si>
    <t xml:space="preserve">Sunflower seed</t>
  </si>
  <si>
    <t xml:space="preserve">Chick peas</t>
  </si>
  <si>
    <t xml:space="preserve">All cropland total area</t>
  </si>
  <si>
    <t xml:space="preserve">Fraction  cropland considered</t>
  </si>
  <si>
    <t xml:space="preserve">multiplier on low importance crops</t>
  </si>
  <si>
    <t xml:space="preserve">total fraction important crops</t>
  </si>
  <si>
    <t xml:space="preserve">No Relocated  Production (tons dry weight)</t>
  </si>
  <si>
    <t xml:space="preserve">No Relocated  Production Wet Weight (tons)</t>
  </si>
  <si>
    <t xml:space="preserve">No Relocated Production (dry caloric tons)</t>
  </si>
  <si>
    <t xml:space="preserve">No Relocation Fat ( tons)</t>
  </si>
  <si>
    <t xml:space="preserve">No Relocation Protein ( tons)</t>
  </si>
  <si>
    <t xml:space="preserve">Predicted Normal Production (tons dry weight)</t>
  </si>
  <si>
    <t xml:space="preserve">Predicted Normal Production Wet Weight (tons)</t>
  </si>
  <si>
    <t xml:space="preserve">Predicted Normal Production (dry caloric tons)</t>
  </si>
  <si>
    <t xml:space="preserve">Production (tons wet weight)</t>
  </si>
  <si>
    <t xml:space="preserve">Production (dry caloric tons)</t>
  </si>
  <si>
    <t xml:space="preserve">No Relocation Fat (dry)</t>
  </si>
  <si>
    <t xml:space="preserve">No Relocation Protein (dry)</t>
  </si>
  <si>
    <t xml:space="preserve">Dry caloric tons</t>
  </si>
  <si>
    <t xml:space="preserve">fat</t>
  </si>
  <si>
    <t xml:space="preserve">protein</t>
  </si>
  <si>
    <t xml:space="preserve">World</t>
  </si>
  <si>
    <t xml:space="preserve">Agave fibres nes</t>
  </si>
  <si>
    <t xml:space="preserve">A</t>
  </si>
  <si>
    <t xml:space="preserve">Aggregate, may include official, semi-official, estimated or calculated data</t>
  </si>
  <si>
    <t xml:space="preserve">Almonds, with shell</t>
  </si>
  <si>
    <t xml:space="preserve">Anise, badian, fennel, coriander</t>
  </si>
  <si>
    <t xml:space="preserve">Apples</t>
  </si>
  <si>
    <t xml:space="preserve">Apricots</t>
  </si>
  <si>
    <t xml:space="preserve">Areca nuts</t>
  </si>
  <si>
    <t xml:space="preserve">Artichokes</t>
  </si>
  <si>
    <t xml:space="preserve">Asparagus</t>
  </si>
  <si>
    <t xml:space="preserve">Avocados</t>
  </si>
  <si>
    <t xml:space="preserve">Bambara beans</t>
  </si>
  <si>
    <t xml:space="preserve">Bananas</t>
  </si>
  <si>
    <t xml:space="preserve">Bastfibres, other</t>
  </si>
  <si>
    <t xml:space="preserve">Beans, dry</t>
  </si>
  <si>
    <t xml:space="preserve">Beans, green</t>
  </si>
  <si>
    <t xml:space="preserve">Berries nes</t>
  </si>
  <si>
    <t xml:space="preserve">Blueberries</t>
  </si>
  <si>
    <t xml:space="preserve">Brazil nuts, with shell</t>
  </si>
  <si>
    <t xml:space="preserve">Broad beans, horse beans, dry</t>
  </si>
  <si>
    <t xml:space="preserve">Buckwheat</t>
  </si>
  <si>
    <t xml:space="preserve">Cabbages and other brassicas</t>
  </si>
  <si>
    <t xml:space="preserve">Canary seed</t>
  </si>
  <si>
    <t xml:space="preserve">Carobs</t>
  </si>
  <si>
    <t xml:space="preserve">Carrots and turnips</t>
  </si>
  <si>
    <t xml:space="preserve">Cashew nuts, with shell</t>
  </si>
  <si>
    <t xml:space="preserve">Cashewapple</t>
  </si>
  <si>
    <t xml:space="preserve">Cassava</t>
  </si>
  <si>
    <t xml:space="preserve">Cassava leaves</t>
  </si>
  <si>
    <t xml:space="preserve">Castor oil seed</t>
  </si>
  <si>
    <t xml:space="preserve">Cauliflowers and broccoli</t>
  </si>
  <si>
    <t xml:space="preserve">Cereals nes</t>
  </si>
  <si>
    <t xml:space="preserve">Cherries</t>
  </si>
  <si>
    <t xml:space="preserve">Cherries, sour</t>
  </si>
  <si>
    <t xml:space="preserve">Chestnut</t>
  </si>
  <si>
    <t xml:space="preserve">Chicory roots</t>
  </si>
  <si>
    <t xml:space="preserve">Chillies and peppers, dry</t>
  </si>
  <si>
    <t xml:space="preserve">Chillies and peppers, green</t>
  </si>
  <si>
    <t xml:space="preserve">Cinnamon (cannella)</t>
  </si>
  <si>
    <t xml:space="preserve">Cloves</t>
  </si>
  <si>
    <t xml:space="preserve">Cocoa, beans</t>
  </si>
  <si>
    <t xml:space="preserve">Coconuts</t>
  </si>
  <si>
    <t xml:space="preserve">Coffee, green</t>
  </si>
  <si>
    <t xml:space="preserve">Coir</t>
  </si>
  <si>
    <t xml:space="preserve">Cow peas, dry</t>
  </si>
  <si>
    <t xml:space="preserve">Cranberries</t>
  </si>
  <si>
    <t xml:space="preserve">Cucumbers and gherkins</t>
  </si>
  <si>
    <t xml:space="preserve">Currants</t>
  </si>
  <si>
    <t xml:space="preserve">Dates</t>
  </si>
  <si>
    <t xml:space="preserve">Eggplants (aubergines)</t>
  </si>
  <si>
    <t xml:space="preserve">Fibre crops nes</t>
  </si>
  <si>
    <t xml:space="preserve">Figs</t>
  </si>
  <si>
    <t xml:space="preserve">Flax fibre and tow</t>
  </si>
  <si>
    <t xml:space="preserve">Fonio</t>
  </si>
  <si>
    <t xml:space="preserve">Fruit, citrus nes</t>
  </si>
  <si>
    <t xml:space="preserve">Fruit, fresh nes</t>
  </si>
  <si>
    <t xml:space="preserve">Fruit, pome nes</t>
  </si>
  <si>
    <t xml:space="preserve">Fruit, stone nes</t>
  </si>
  <si>
    <t xml:space="preserve">Fruit, tropical fresh nes</t>
  </si>
  <si>
    <t xml:space="preserve">Garlic</t>
  </si>
  <si>
    <t xml:space="preserve">Ginger</t>
  </si>
  <si>
    <t xml:space="preserve">Gooseberries</t>
  </si>
  <si>
    <t xml:space="preserve">Grain, mixed</t>
  </si>
  <si>
    <t xml:space="preserve">Grapefruit (inc. pomelos)</t>
  </si>
  <si>
    <t xml:space="preserve">Grapes</t>
  </si>
  <si>
    <t xml:space="preserve">Groundnuts, with shell</t>
  </si>
  <si>
    <t xml:space="preserve">Hazelnuts, with shell</t>
  </si>
  <si>
    <t xml:space="preserve">Hemp tow waste</t>
  </si>
  <si>
    <t xml:space="preserve">Hempseed</t>
  </si>
  <si>
    <t xml:space="preserve">Honey, natural</t>
  </si>
  <si>
    <t xml:space="preserve">Hops</t>
  </si>
  <si>
    <t xml:space="preserve">Jojoba seed</t>
  </si>
  <si>
    <t xml:space="preserve">Jute</t>
  </si>
  <si>
    <t xml:space="preserve">Kapok fruit</t>
  </si>
  <si>
    <t xml:space="preserve">Karite nuts (sheanuts)</t>
  </si>
  <si>
    <t xml:space="preserve">Kiwi fruit</t>
  </si>
  <si>
    <t xml:space="preserve">Kola nuts</t>
  </si>
  <si>
    <t xml:space="preserve">Leeks, other alliaceous vegetables</t>
  </si>
  <si>
    <t xml:space="preserve">Lemons and limes</t>
  </si>
  <si>
    <t xml:space="preserve">Lentils</t>
  </si>
  <si>
    <t xml:space="preserve">Lettuce and chicory</t>
  </si>
  <si>
    <t xml:space="preserve">Linseed</t>
  </si>
  <si>
    <t xml:space="preserve">Lupins</t>
  </si>
  <si>
    <t xml:space="preserve">Maize, green</t>
  </si>
  <si>
    <t xml:space="preserve">Mangoes, mangosteens, guavas</t>
  </si>
  <si>
    <t xml:space="preserve">Manila fibre (abaca)</t>
  </si>
  <si>
    <t xml:space="preserve">Maté</t>
  </si>
  <si>
    <t xml:space="preserve">Melons, other (inc.cantaloupes)</t>
  </si>
  <si>
    <t xml:space="preserve">Melonseed</t>
  </si>
  <si>
    <t xml:space="preserve">Millet</t>
  </si>
  <si>
    <t xml:space="preserve">Mushrooms and truffles</t>
  </si>
  <si>
    <t xml:space="preserve">Mustard seed</t>
  </si>
  <si>
    <t xml:space="preserve">Nutmeg, mace and cardamoms</t>
  </si>
  <si>
    <t xml:space="preserve">Nuts nes</t>
  </si>
  <si>
    <t xml:space="preserve">Oats</t>
  </si>
  <si>
    <t xml:space="preserve">Oil palm fruit</t>
  </si>
  <si>
    <t xml:space="preserve">Oil, palm kernel</t>
  </si>
  <si>
    <t xml:space="preserve">Okra</t>
  </si>
  <si>
    <t xml:space="preserve">Olives</t>
  </si>
  <si>
    <t xml:space="preserve">Onions, dry</t>
  </si>
  <si>
    <t xml:space="preserve">Onions, shallots, green</t>
  </si>
  <si>
    <t xml:space="preserve">Oranges</t>
  </si>
  <si>
    <t xml:space="preserve">Papayas</t>
  </si>
  <si>
    <t xml:space="preserve">Peaches and nectarines</t>
  </si>
  <si>
    <t xml:space="preserve">Pears</t>
  </si>
  <si>
    <t xml:space="preserve">Peas, dry</t>
  </si>
  <si>
    <t xml:space="preserve">Peas, green</t>
  </si>
  <si>
    <t xml:space="preserve">Pepper (piper spp.)</t>
  </si>
  <si>
    <t xml:space="preserve">Peppermint</t>
  </si>
  <si>
    <t xml:space="preserve">Persimmons</t>
  </si>
  <si>
    <t xml:space="preserve">Pigeon peas</t>
  </si>
  <si>
    <t xml:space="preserve">Pineapples</t>
  </si>
  <si>
    <t xml:space="preserve">Pistachios</t>
  </si>
  <si>
    <t xml:space="preserve">Plantains and others</t>
  </si>
  <si>
    <t xml:space="preserve">Plums and sloes</t>
  </si>
  <si>
    <t xml:space="preserve">Poppy seed</t>
  </si>
  <si>
    <t xml:space="preserve">Pulses nes</t>
  </si>
  <si>
    <t xml:space="preserve">Pumpkins, squash and gourds</t>
  </si>
  <si>
    <t xml:space="preserve">Pyrethrum, dried</t>
  </si>
  <si>
    <t xml:space="preserve">Quinces</t>
  </si>
  <si>
    <t xml:space="preserve">Quinoa</t>
  </si>
  <si>
    <t xml:space="preserve">Ramie</t>
  </si>
  <si>
    <t xml:space="preserve">Raspberries</t>
  </si>
  <si>
    <t xml:space="preserve">Roots and tubers nes</t>
  </si>
  <si>
    <t xml:space="preserve">Rubber, natural</t>
  </si>
  <si>
    <t xml:space="preserve">Rye</t>
  </si>
  <si>
    <t xml:space="preserve">Safflower seed</t>
  </si>
  <si>
    <t xml:space="preserve">Seed cotton</t>
  </si>
  <si>
    <t xml:space="preserve">Sesame seed</t>
  </si>
  <si>
    <t xml:space="preserve">Spices nes</t>
  </si>
  <si>
    <t xml:space="preserve">Spinach</t>
  </si>
  <si>
    <t xml:space="preserve">Strawberries</t>
  </si>
  <si>
    <t xml:space="preserve">String beans</t>
  </si>
  <si>
    <t xml:space="preserve">Sugar cane</t>
  </si>
  <si>
    <t xml:space="preserve">Sugar crops nes</t>
  </si>
  <si>
    <t xml:space="preserve">Sweet potatoes</t>
  </si>
  <si>
    <t xml:space="preserve">Tallowtree seed</t>
  </si>
  <si>
    <t xml:space="preserve">Tangerines, mandarins, clementines, satsumas</t>
  </si>
  <si>
    <t xml:space="preserve">Taro (cocoyam)</t>
  </si>
  <si>
    <t xml:space="preserve">Tea</t>
  </si>
  <si>
    <t xml:space="preserve">Tobacco, unmanufactured</t>
  </si>
  <si>
    <t xml:space="preserve">Tomatoes</t>
  </si>
  <si>
    <t xml:space="preserve">Triticale</t>
  </si>
  <si>
    <t xml:space="preserve">Tung nuts</t>
  </si>
  <si>
    <t xml:space="preserve">Vanilla</t>
  </si>
  <si>
    <t xml:space="preserve">Vegetables, fresh nes</t>
  </si>
  <si>
    <t xml:space="preserve">Vegetables, leguminous nes</t>
  </si>
  <si>
    <t xml:space="preserve">Vetches</t>
  </si>
  <si>
    <t xml:space="preserve">Walnuts, with shell</t>
  </si>
  <si>
    <t xml:space="preserve">Watermelons</t>
  </si>
  <si>
    <t xml:space="preserve">Yams</t>
  </si>
  <si>
    <t xml:space="preserve">Yautia (cocoyam)</t>
  </si>
  <si>
    <t xml:space="preserve">Calories</t>
  </si>
  <si>
    <t xml:space="preserve">Protein</t>
  </si>
  <si>
    <t xml:space="preserve">Fat</t>
  </si>
  <si>
    <t xml:space="preserve">https://www.fao.org/3/X9892E/X9892e05.htm</t>
  </si>
  <si>
    <t xml:space="preserve">Crop categories</t>
  </si>
  <si>
    <t xml:space="preserve">Country codes</t>
  </si>
  <si>
    <t xml:space="preserve">Alcohol non food</t>
  </si>
  <si>
    <t xml:space="preserve">ITEM</t>
  </si>
  <si>
    <t xml:space="preserve">CALORIES</t>
  </si>
  <si>
    <t xml:space="preserve">PROTEIN</t>
  </si>
  <si>
    <t xml:space="preserve">FAT</t>
  </si>
  <si>
    <t xml:space="preserve">Cereals</t>
  </si>
  <si>
    <t xml:space="preserve">AFG</t>
  </si>
  <si>
    <t xml:space="preserve">Almonds shelled</t>
  </si>
  <si>
    <t xml:space="preserve">kcal</t>
  </si>
  <si>
    <t xml:space="preserve">Grams</t>
  </si>
  <si>
    <t xml:space="preserve">ALB</t>
  </si>
  <si>
    <t xml:space="preserve">Citrus fruit</t>
  </si>
  <si>
    <t xml:space="preserve">CEREALS AND PRODUCTS</t>
  </si>
  <si>
    <t xml:space="preserve">DZA</t>
  </si>
  <si>
    <t xml:space="preserve">Fruit</t>
  </si>
  <si>
    <t xml:space="preserve">WHEAT</t>
  </si>
  <si>
    <t xml:space="preserve">AGO</t>
  </si>
  <si>
    <t xml:space="preserve">Oilseeds</t>
  </si>
  <si>
    <t xml:space="preserve">FLOUR OF WHEAT</t>
  </si>
  <si>
    <t xml:space="preserve">ATG</t>
  </si>
  <si>
    <t xml:space="preserve">Antigua and Barbuda</t>
  </si>
  <si>
    <t xml:space="preserve">Pulses</t>
  </si>
  <si>
    <t xml:space="preserve">BRAN OF WHEAT</t>
  </si>
  <si>
    <t xml:space="preserve">ARG</t>
  </si>
  <si>
    <t xml:space="preserve">Roots and tubers</t>
  </si>
  <si>
    <t xml:space="preserve">Apricots, dry</t>
  </si>
  <si>
    <t xml:space="preserve">MACARONI</t>
  </si>
  <si>
    <t xml:space="preserve">ARM</t>
  </si>
  <si>
    <t xml:space="preserve">Sugar crops</t>
  </si>
  <si>
    <t xml:space="preserve">GERM OF WHEAT</t>
  </si>
  <si>
    <t xml:space="preserve">AUS</t>
  </si>
  <si>
    <t xml:space="preserve">Nuts</t>
  </si>
  <si>
    <t xml:space="preserve">BREAD</t>
  </si>
  <si>
    <t xml:space="preserve">AUT</t>
  </si>
  <si>
    <t xml:space="preserve">Austria</t>
  </si>
  <si>
    <t xml:space="preserve">Vegetables</t>
  </si>
  <si>
    <t xml:space="preserve">BULGUR WHOLEMEAL</t>
  </si>
  <si>
    <t xml:space="preserve">AZE</t>
  </si>
  <si>
    <t xml:space="preserve">Meat</t>
  </si>
  <si>
    <t xml:space="preserve">PASTRY</t>
  </si>
  <si>
    <t xml:space="preserve">BHS</t>
  </si>
  <si>
    <t xml:space="preserve">Bahamas</t>
  </si>
  <si>
    <t xml:space="preserve">Milk</t>
  </si>
  <si>
    <t xml:space="preserve">Bacon and ham</t>
  </si>
  <si>
    <t xml:space="preserve">WHEAT STARCH</t>
  </si>
  <si>
    <t xml:space="preserve">BGD</t>
  </si>
  <si>
    <t xml:space="preserve">Eggs</t>
  </si>
  <si>
    <t xml:space="preserve">WHEAT GLUTEN</t>
  </si>
  <si>
    <t xml:space="preserve">BRB</t>
  </si>
  <si>
    <t xml:space="preserve">RICE PADDY</t>
  </si>
  <si>
    <t xml:space="preserve">BLR</t>
  </si>
  <si>
    <t xml:space="preserve">RICE HUSKED</t>
  </si>
  <si>
    <t xml:space="preserve">BEL</t>
  </si>
  <si>
    <t xml:space="preserve">Barley, pearled</t>
  </si>
  <si>
    <t xml:space="preserve">RICE MILLED</t>
  </si>
  <si>
    <t xml:space="preserve">BLZ</t>
  </si>
  <si>
    <t xml:space="preserve">Belize</t>
  </si>
  <si>
    <t xml:space="preserve">Barley, pot</t>
  </si>
  <si>
    <t xml:space="preserve">RICE BROKEN</t>
  </si>
  <si>
    <t xml:space="preserve">BEN</t>
  </si>
  <si>
    <t xml:space="preserve">RICE FLOUR</t>
  </si>
  <si>
    <t xml:space="preserve">BOL</t>
  </si>
  <si>
    <t xml:space="preserve">Bolivia (Plurinational State of)</t>
  </si>
  <si>
    <t xml:space="preserve">RICE GLUTEN</t>
  </si>
  <si>
    <t xml:space="preserve">BIH</t>
  </si>
  <si>
    <t xml:space="preserve">Beer of barley</t>
  </si>
  <si>
    <t xml:space="preserve">RICE STARCH</t>
  </si>
  <si>
    <t xml:space="preserve">BWA</t>
  </si>
  <si>
    <t xml:space="preserve">Beer of maize</t>
  </si>
  <si>
    <t xml:space="preserve">BRAN OF RICE</t>
  </si>
  <si>
    <t xml:space="preserve">BRA</t>
  </si>
  <si>
    <t xml:space="preserve">Beer of millet</t>
  </si>
  <si>
    <t xml:space="preserve">BARLEY</t>
  </si>
  <si>
    <t xml:space="preserve">BGR</t>
  </si>
  <si>
    <t xml:space="preserve">Beer of sorghum</t>
  </si>
  <si>
    <t xml:space="preserve">POT BARLEY</t>
  </si>
  <si>
    <t xml:space="preserve">BFA</t>
  </si>
  <si>
    <t xml:space="preserve">BARLEY PEARLED</t>
  </si>
  <si>
    <t xml:space="preserve">CPV</t>
  </si>
  <si>
    <t xml:space="preserve">Beverages, distilled alcoholic</t>
  </si>
  <si>
    <t xml:space="preserve">BARLEY FLOUR AND GRITS</t>
  </si>
  <si>
    <t xml:space="preserve">KHM</t>
  </si>
  <si>
    <t xml:space="preserve">Beverages, fermented rice</t>
  </si>
  <si>
    <t xml:space="preserve">MALT OF BARLEY</t>
  </si>
  <si>
    <t xml:space="preserve">CMR</t>
  </si>
  <si>
    <t xml:space="preserve">Beverages, fermented wheat</t>
  </si>
  <si>
    <t xml:space="preserve">MALT EXTRACTS</t>
  </si>
  <si>
    <t xml:space="preserve">CAN</t>
  </si>
  <si>
    <t xml:space="preserve">MAIZE</t>
  </si>
  <si>
    <t xml:space="preserve">CAF</t>
  </si>
  <si>
    <t xml:space="preserve">Bran, barley</t>
  </si>
  <si>
    <t xml:space="preserve">GERM OF MAIZE</t>
  </si>
  <si>
    <t xml:space="preserve">TCD</t>
  </si>
  <si>
    <t xml:space="preserve">Bran, buckwheat</t>
  </si>
  <si>
    <t xml:space="preserve">FLOUR OF MAIZE</t>
  </si>
  <si>
    <t xml:space="preserve">CHL</t>
  </si>
  <si>
    <t xml:space="preserve">Bran, cereals nes</t>
  </si>
  <si>
    <t xml:space="preserve">MAIZE GLUTEN</t>
  </si>
  <si>
    <t xml:space="preserve">HKG</t>
  </si>
  <si>
    <t xml:space="preserve">China, Hong Kong SAR</t>
  </si>
  <si>
    <t xml:space="preserve">Bran, fonio</t>
  </si>
  <si>
    <t xml:space="preserve">STARCH OF MAIZE</t>
  </si>
  <si>
    <t xml:space="preserve">MAC</t>
  </si>
  <si>
    <t xml:space="preserve">China, Macao SAR</t>
  </si>
  <si>
    <t xml:space="preserve">Bran, maize</t>
  </si>
  <si>
    <t xml:space="preserve">POP CORN</t>
  </si>
  <si>
    <t xml:space="preserve">CHN</t>
  </si>
  <si>
    <t xml:space="preserve">China, mainland</t>
  </si>
  <si>
    <t xml:space="preserve">Bran, millet</t>
  </si>
  <si>
    <t xml:space="preserve">RYE</t>
  </si>
  <si>
    <t xml:space="preserve">TWN</t>
  </si>
  <si>
    <t xml:space="preserve">China, Taiwan Province of</t>
  </si>
  <si>
    <t xml:space="preserve">Bran, mixed grains</t>
  </si>
  <si>
    <t xml:space="preserve">FLOUR OF RYE</t>
  </si>
  <si>
    <t xml:space="preserve">COL</t>
  </si>
  <si>
    <t xml:space="preserve">Bran, oats</t>
  </si>
  <si>
    <t xml:space="preserve">OATS</t>
  </si>
  <si>
    <t xml:space="preserve">COM</t>
  </si>
  <si>
    <t xml:space="preserve">Comoros</t>
  </si>
  <si>
    <t xml:space="preserve">Bran, pulses</t>
  </si>
  <si>
    <t xml:space="preserve">OATS ROLLED</t>
  </si>
  <si>
    <t xml:space="preserve">COG</t>
  </si>
  <si>
    <t xml:space="preserve">Congo</t>
  </si>
  <si>
    <t xml:space="preserve">Bran, rice</t>
  </si>
  <si>
    <t xml:space="preserve">MILLET</t>
  </si>
  <si>
    <t xml:space="preserve">CRI</t>
  </si>
  <si>
    <t xml:space="preserve">Bran, rye</t>
  </si>
  <si>
    <t xml:space="preserve">FLOUR OF MILLET</t>
  </si>
  <si>
    <t xml:space="preserve">CIV</t>
  </si>
  <si>
    <t xml:space="preserve">Côte d'Ivoire</t>
  </si>
  <si>
    <t xml:space="preserve">Bran, sorghum</t>
  </si>
  <si>
    <t xml:space="preserve">SORGHUM</t>
  </si>
  <si>
    <t xml:space="preserve">HRV</t>
  </si>
  <si>
    <t xml:space="preserve">Bran, triticale</t>
  </si>
  <si>
    <t xml:space="preserve">FLOUR OF SORGHM</t>
  </si>
  <si>
    <t xml:space="preserve">CUB</t>
  </si>
  <si>
    <t xml:space="preserve">Bran, wheat</t>
  </si>
  <si>
    <t xml:space="preserve">BUCKWHEAT</t>
  </si>
  <si>
    <t xml:space="preserve">CYP</t>
  </si>
  <si>
    <t xml:space="preserve">Brazil nuts, shelled</t>
  </si>
  <si>
    <t xml:space="preserve">FLOUR OF BUCKWHEAT</t>
  </si>
  <si>
    <t xml:space="preserve">CZE</t>
  </si>
  <si>
    <t xml:space="preserve">Czechia</t>
  </si>
  <si>
    <t xml:space="preserve">Feed and meal, gluten</t>
  </si>
  <si>
    <t xml:space="preserve">PRK</t>
  </si>
  <si>
    <t xml:space="preserve">Democratic People's Republic of Korea</t>
  </si>
  <si>
    <t xml:space="preserve">Bread</t>
  </si>
  <si>
    <t xml:space="preserve">Gluten, maize</t>
  </si>
  <si>
    <t xml:space="preserve">DNK</t>
  </si>
  <si>
    <t xml:space="preserve">DJI</t>
  </si>
  <si>
    <t xml:space="preserve">SUGAR, NONCENTRIFUGAL</t>
  </si>
  <si>
    <t xml:space="preserve">DMA</t>
  </si>
  <si>
    <t xml:space="preserve">Dominica</t>
  </si>
  <si>
    <t xml:space="preserve">Bulgur</t>
  </si>
  <si>
    <t xml:space="preserve">MOLASSES</t>
  </si>
  <si>
    <t xml:space="preserve">DOM</t>
  </si>
  <si>
    <t xml:space="preserve">Butter and ghee, sheep milk</t>
  </si>
  <si>
    <t xml:space="preserve">MAPLE SUGAR</t>
  </si>
  <si>
    <t xml:space="preserve">ECU</t>
  </si>
  <si>
    <t xml:space="preserve">Butter of karite nuts</t>
  </si>
  <si>
    <t xml:space="preserve">SUGAR AND SYRUP NES</t>
  </si>
  <si>
    <t xml:space="preserve">EGY</t>
  </si>
  <si>
    <t xml:space="preserve">Butter, buffalo milk</t>
  </si>
  <si>
    <t xml:space="preserve">SUGAR CONFECTIONERY</t>
  </si>
  <si>
    <t xml:space="preserve">SLV</t>
  </si>
  <si>
    <t xml:space="preserve">Butter, cow milk</t>
  </si>
  <si>
    <t xml:space="preserve">SUGARS FLAVOURED</t>
  </si>
  <si>
    <t xml:space="preserve">EST</t>
  </si>
  <si>
    <t xml:space="preserve">Butter, goat milk</t>
  </si>
  <si>
    <t xml:space="preserve">GLUCOSE AND DEXTROSE</t>
  </si>
  <si>
    <t xml:space="preserve">SWZ</t>
  </si>
  <si>
    <t xml:space="preserve">Buttermilk, curdled, acidified milk</t>
  </si>
  <si>
    <t xml:space="preserve">LACTOSE</t>
  </si>
  <si>
    <t xml:space="preserve">ETH</t>
  </si>
  <si>
    <t xml:space="preserve">ISOGLUCOSE</t>
  </si>
  <si>
    <t xml:space="preserve">FJI</t>
  </si>
  <si>
    <t xml:space="preserve">FRUCTOSE CHEMICAL</t>
  </si>
  <si>
    <t xml:space="preserve">FIN</t>
  </si>
  <si>
    <t xml:space="preserve">Finland</t>
  </si>
  <si>
    <t xml:space="preserve">OTHER FRUCTOSE</t>
  </si>
  <si>
    <t xml:space="preserve">FRA</t>
  </si>
  <si>
    <t xml:space="preserve">MALTOSE CHEMICAL</t>
  </si>
  <si>
    <t xml:space="preserve">PYF</t>
  </si>
  <si>
    <t xml:space="preserve">French Polynesia</t>
  </si>
  <si>
    <t xml:space="preserve">Casein</t>
  </si>
  <si>
    <t xml:space="preserve">HONEY</t>
  </si>
  <si>
    <t xml:space="preserve">GAB</t>
  </si>
  <si>
    <t xml:space="preserve">Cashew nuts, shelled</t>
  </si>
  <si>
    <t xml:space="preserve">GMB</t>
  </si>
  <si>
    <t xml:space="preserve">Gambia</t>
  </si>
  <si>
    <t xml:space="preserve">PULSES</t>
  </si>
  <si>
    <t xml:space="preserve">GEO</t>
  </si>
  <si>
    <t xml:space="preserve">BEANS, DRY</t>
  </si>
  <si>
    <t xml:space="preserve">DEU</t>
  </si>
  <si>
    <t xml:space="preserve">BROAD BEANS DRY</t>
  </si>
  <si>
    <t xml:space="preserve">GHA</t>
  </si>
  <si>
    <t xml:space="preserve">Cassava dried</t>
  </si>
  <si>
    <t xml:space="preserve">PEAS, DRY</t>
  </si>
  <si>
    <t xml:space="preserve">GRC</t>
  </si>
  <si>
    <t xml:space="preserve">Greece</t>
  </si>
  <si>
    <t xml:space="preserve">CHICK-PEAS</t>
  </si>
  <si>
    <t xml:space="preserve">GRD</t>
  </si>
  <si>
    <t xml:space="preserve">Grenada</t>
  </si>
  <si>
    <t xml:space="preserve">COW PEAS DRY</t>
  </si>
  <si>
    <t xml:space="preserve">GTM</t>
  </si>
  <si>
    <t xml:space="preserve">Castor oil, hydrogenated (opal wax)</t>
  </si>
  <si>
    <t xml:space="preserve">PIGEON PEAS</t>
  </si>
  <si>
    <t xml:space="preserve">GIN</t>
  </si>
  <si>
    <t xml:space="preserve">LENTILS</t>
  </si>
  <si>
    <t xml:space="preserve">GNB</t>
  </si>
  <si>
    <t xml:space="preserve">Cereal preparations nes</t>
  </si>
  <si>
    <t xml:space="preserve">BAMBARA BEANS</t>
  </si>
  <si>
    <t xml:space="preserve">GUY</t>
  </si>
  <si>
    <t xml:space="preserve">VETCHES</t>
  </si>
  <si>
    <t xml:space="preserve">HTI</t>
  </si>
  <si>
    <t xml:space="preserve">Cereals, breakfast</t>
  </si>
  <si>
    <t xml:space="preserve">LUPINS</t>
  </si>
  <si>
    <t xml:space="preserve">HND</t>
  </si>
  <si>
    <t xml:space="preserve">Cheese, buffalo milk</t>
  </si>
  <si>
    <t xml:space="preserve">PULSES NES</t>
  </si>
  <si>
    <t xml:space="preserve">HUN</t>
  </si>
  <si>
    <t xml:space="preserve">Cheese, goat milk</t>
  </si>
  <si>
    <t xml:space="preserve">FLOUR OF PULSES</t>
  </si>
  <si>
    <t xml:space="preserve">Oilseeds nes</t>
  </si>
  <si>
    <t xml:space="preserve">ISL</t>
  </si>
  <si>
    <t xml:space="preserve">Iceland</t>
  </si>
  <si>
    <t xml:space="preserve">Cheese, processed</t>
  </si>
  <si>
    <t xml:space="preserve">IND</t>
  </si>
  <si>
    <t xml:space="preserve">Cheese, sheep milk</t>
  </si>
  <si>
    <t xml:space="preserve">TREENUTS</t>
  </si>
  <si>
    <t xml:space="preserve">IDN</t>
  </si>
  <si>
    <t xml:space="preserve">Cheese, skimmed cow milk</t>
  </si>
  <si>
    <t xml:space="preserve">BRAZIL NUTS</t>
  </si>
  <si>
    <t xml:space="preserve">IRN</t>
  </si>
  <si>
    <t xml:space="preserve">Iran (Islamic Republic of)</t>
  </si>
  <si>
    <t xml:space="preserve">Cheese, whole cow milk</t>
  </si>
  <si>
    <t xml:space="preserve">CASHEW NUTS</t>
  </si>
  <si>
    <t xml:space="preserve">IRQ</t>
  </si>
  <si>
    <t xml:space="preserve">CHESTNUTS</t>
  </si>
  <si>
    <t xml:space="preserve">IRL</t>
  </si>
  <si>
    <t xml:space="preserve">ALMONDS</t>
  </si>
  <si>
    <t xml:space="preserve">ISR</t>
  </si>
  <si>
    <t xml:space="preserve">WALNUTS</t>
  </si>
  <si>
    <t xml:space="preserve">ITA</t>
  </si>
  <si>
    <t xml:space="preserve">Italy</t>
  </si>
  <si>
    <t xml:space="preserve">PISTACHIOS</t>
  </si>
  <si>
    <t xml:space="preserve">JAM</t>
  </si>
  <si>
    <t xml:space="preserve">KOLANUTS</t>
  </si>
  <si>
    <t xml:space="preserve">JPN</t>
  </si>
  <si>
    <t xml:space="preserve">HAZELNUTS</t>
  </si>
  <si>
    <t xml:space="preserve">JOR</t>
  </si>
  <si>
    <t xml:space="preserve">ARECANUTS</t>
  </si>
  <si>
    <t xml:space="preserve">KAZ</t>
  </si>
  <si>
    <t xml:space="preserve">Chocolate products nes</t>
  </si>
  <si>
    <t xml:space="preserve">BRAZILNUT SHELLED</t>
  </si>
  <si>
    <t xml:space="preserve">KEN</t>
  </si>
  <si>
    <t xml:space="preserve">Cider etc</t>
  </si>
  <si>
    <t xml:space="preserve">CASHEW NUTS SHELLED</t>
  </si>
  <si>
    <t xml:space="preserve">KIR</t>
  </si>
  <si>
    <t xml:space="preserve">Kiribati</t>
  </si>
  <si>
    <t xml:space="preserve">ALMONDS SHELLED</t>
  </si>
  <si>
    <t xml:space="preserve">KWT</t>
  </si>
  <si>
    <t xml:space="preserve">WALNUTS SHELLED</t>
  </si>
  <si>
    <t xml:space="preserve">KGZ</t>
  </si>
  <si>
    <t xml:space="preserve">HAZELNUTS SHELLED</t>
  </si>
  <si>
    <t xml:space="preserve">LAO</t>
  </si>
  <si>
    <t xml:space="preserve">Lao People's Democratic Republic</t>
  </si>
  <si>
    <t xml:space="preserve">Cocoa, butter</t>
  </si>
  <si>
    <t xml:space="preserve">NUTS NES</t>
  </si>
  <si>
    <t xml:space="preserve">LVA</t>
  </si>
  <si>
    <t xml:space="preserve">Cocoa, paste</t>
  </si>
  <si>
    <t xml:space="preserve">PREPARED NUTS</t>
  </si>
  <si>
    <t xml:space="preserve">LBN</t>
  </si>
  <si>
    <t xml:space="preserve">Cocoa, powder &amp; cake</t>
  </si>
  <si>
    <t xml:space="preserve">SOYBEANS</t>
  </si>
  <si>
    <t xml:space="preserve">LSO</t>
  </si>
  <si>
    <t xml:space="preserve">LBR</t>
  </si>
  <si>
    <t xml:space="preserve">Coconuts, desiccated</t>
  </si>
  <si>
    <t xml:space="preserve">LTU</t>
  </si>
  <si>
    <t xml:space="preserve">Coffee, extracts</t>
  </si>
  <si>
    <t xml:space="preserve">LUX</t>
  </si>
  <si>
    <t xml:space="preserve">Luxembourg</t>
  </si>
  <si>
    <t xml:space="preserve">EGGPLANTS</t>
  </si>
  <si>
    <t xml:space="preserve">MDG</t>
  </si>
  <si>
    <t xml:space="preserve">Coffee, roasted</t>
  </si>
  <si>
    <t xml:space="preserve">CHILLIES, PEPPERS,GREEN</t>
  </si>
  <si>
    <t xml:space="preserve">MWI</t>
  </si>
  <si>
    <t xml:space="preserve">Coffee, substitutes containing coffee</t>
  </si>
  <si>
    <t xml:space="preserve">ONIONS,SHALLOTS, GREEN</t>
  </si>
  <si>
    <t xml:space="preserve">MYS</t>
  </si>
  <si>
    <t xml:space="preserve">Copra</t>
  </si>
  <si>
    <t xml:space="preserve">ONIONS, DRY</t>
  </si>
  <si>
    <t xml:space="preserve">MDV</t>
  </si>
  <si>
    <t xml:space="preserve">Maldives</t>
  </si>
  <si>
    <t xml:space="preserve">Cottonseed</t>
  </si>
  <si>
    <t xml:space="preserve">GARLIC</t>
  </si>
  <si>
    <t xml:space="preserve">MLI</t>
  </si>
  <si>
    <t xml:space="preserve">LEEKS</t>
  </si>
  <si>
    <t xml:space="preserve">MLT</t>
  </si>
  <si>
    <t xml:space="preserve">BEANS, GREEN</t>
  </si>
  <si>
    <t xml:space="preserve">MRT</t>
  </si>
  <si>
    <t xml:space="preserve">Cream fresh</t>
  </si>
  <si>
    <t xml:space="preserve">PEAS, GREEN</t>
  </si>
  <si>
    <t xml:space="preserve">MUS</t>
  </si>
  <si>
    <t xml:space="preserve">BROAD BEANS,GREEN</t>
  </si>
  <si>
    <t xml:space="preserve">MEX</t>
  </si>
  <si>
    <t xml:space="preserve">STRING BEANS</t>
  </si>
  <si>
    <t xml:space="preserve">MNG</t>
  </si>
  <si>
    <t xml:space="preserve">CARROTS</t>
  </si>
  <si>
    <t xml:space="preserve">MNE</t>
  </si>
  <si>
    <t xml:space="preserve">Montenegro</t>
  </si>
  <si>
    <t xml:space="preserve">Degras</t>
  </si>
  <si>
    <t xml:space="preserve">OKRA</t>
  </si>
  <si>
    <t xml:space="preserve">Egg albumine</t>
  </si>
  <si>
    <t xml:space="preserve">GREEN CORN</t>
  </si>
  <si>
    <t xml:space="preserve">MOZ</t>
  </si>
  <si>
    <t xml:space="preserve">SWEET CORN FROZEN</t>
  </si>
  <si>
    <t xml:space="preserve">MMR</t>
  </si>
  <si>
    <t xml:space="preserve">Myanmar</t>
  </si>
  <si>
    <t xml:space="preserve">Eggs, dried</t>
  </si>
  <si>
    <t xml:space="preserve">SWEET CORN PREPARED</t>
  </si>
  <si>
    <t xml:space="preserve">NAM</t>
  </si>
  <si>
    <t xml:space="preserve">Eggs, hen, in shell</t>
  </si>
  <si>
    <t xml:space="preserve">MUSHROOMS</t>
  </si>
  <si>
    <t xml:space="preserve">NPL</t>
  </si>
  <si>
    <t xml:space="preserve">Eggs, liquid</t>
  </si>
  <si>
    <t xml:space="preserve">MUSHROOMS CANNED</t>
  </si>
  <si>
    <t xml:space="preserve">NLD</t>
  </si>
  <si>
    <t xml:space="preserve">Eggs, other bird, in shell</t>
  </si>
  <si>
    <t xml:space="preserve">MUSHROOMS DRIED</t>
  </si>
  <si>
    <t xml:space="preserve">NCL</t>
  </si>
  <si>
    <t xml:space="preserve">New Caledonia</t>
  </si>
  <si>
    <t xml:space="preserve">Fat nes, prepared</t>
  </si>
  <si>
    <t xml:space="preserve">VEGETABLES NES FRESH</t>
  </si>
  <si>
    <t xml:space="preserve">NZL</t>
  </si>
  <si>
    <t xml:space="preserve">Fat, buffaloes</t>
  </si>
  <si>
    <t xml:space="preserve">VEGETABLES NES DRIED</t>
  </si>
  <si>
    <t xml:space="preserve">NIC</t>
  </si>
  <si>
    <t xml:space="preserve">Fat, camels</t>
  </si>
  <si>
    <t xml:space="preserve">VEGETABLES NES CANNED</t>
  </si>
  <si>
    <t xml:space="preserve">NER</t>
  </si>
  <si>
    <t xml:space="preserve">Fat, cattle</t>
  </si>
  <si>
    <t xml:space="preserve">VEGETABLES NES JUICE</t>
  </si>
  <si>
    <t xml:space="preserve">NGA</t>
  </si>
  <si>
    <t xml:space="preserve">Fat, cattle butcher</t>
  </si>
  <si>
    <t xml:space="preserve">VEGETABLES DEHYDRATED</t>
  </si>
  <si>
    <t xml:space="preserve">MKD</t>
  </si>
  <si>
    <t xml:space="preserve">Fat, goats</t>
  </si>
  <si>
    <t xml:space="preserve">VEGETABLES PREPARED BY VINEGAR</t>
  </si>
  <si>
    <t xml:space="preserve">NOR</t>
  </si>
  <si>
    <t xml:space="preserve">Fat, liver prepared (foie gras)</t>
  </si>
  <si>
    <t xml:space="preserve">VEGETABLES PREPARED NES</t>
  </si>
  <si>
    <t xml:space="preserve">OMN</t>
  </si>
  <si>
    <t xml:space="preserve">Fat, other camelids</t>
  </si>
  <si>
    <t xml:space="preserve">VEGETABLES FROZEN</t>
  </si>
  <si>
    <t xml:space="preserve">PAK</t>
  </si>
  <si>
    <t xml:space="preserve">Fat, pig butcher</t>
  </si>
  <si>
    <t xml:space="preserve">VEGETABLES PROVISIONALLY PRESERVED</t>
  </si>
  <si>
    <t xml:space="preserve">PAN</t>
  </si>
  <si>
    <t xml:space="preserve">Fat, pigs</t>
  </si>
  <si>
    <t xml:space="preserve">VEGETABLES PREPARED OR PRES.FROZEN</t>
  </si>
  <si>
    <t xml:space="preserve">PNG</t>
  </si>
  <si>
    <t xml:space="preserve">Fat, poultry</t>
  </si>
  <si>
    <t xml:space="preserve">HOMOGENIZED VEGETABLES PREPARED</t>
  </si>
  <si>
    <t xml:space="preserve">PRY</t>
  </si>
  <si>
    <t xml:space="preserve">Fat, poultry, rendered</t>
  </si>
  <si>
    <t xml:space="preserve">PER</t>
  </si>
  <si>
    <t xml:space="preserve">Fat, sheep</t>
  </si>
  <si>
    <t xml:space="preserve">FRUITS AND PRODUCTS</t>
  </si>
  <si>
    <t xml:space="preserve">PHL</t>
  </si>
  <si>
    <t xml:space="preserve">Fatty acids</t>
  </si>
  <si>
    <t xml:space="preserve">BANANAS</t>
  </si>
  <si>
    <t xml:space="preserve">POL</t>
  </si>
  <si>
    <t xml:space="preserve">Fatty substance residues</t>
  </si>
  <si>
    <t xml:space="preserve">PLANTAINS</t>
  </si>
  <si>
    <t xml:space="preserve">PRT</t>
  </si>
  <si>
    <t xml:space="preserve">Portugal</t>
  </si>
  <si>
    <t xml:space="preserve">ORANGES</t>
  </si>
  <si>
    <t xml:space="preserve">KOR</t>
  </si>
  <si>
    <t xml:space="preserve">Republic of Korea</t>
  </si>
  <si>
    <t xml:space="preserve">ORANGE JUICE</t>
  </si>
  <si>
    <t xml:space="preserve">MDA</t>
  </si>
  <si>
    <t xml:space="preserve">Republic of Moldova</t>
  </si>
  <si>
    <t xml:space="preserve">Figs dried</t>
  </si>
  <si>
    <t xml:space="preserve">ORANGE JUICE CONCENTRATED</t>
  </si>
  <si>
    <t xml:space="preserve">ROU</t>
  </si>
  <si>
    <t xml:space="preserve">Flour, barley and grits</t>
  </si>
  <si>
    <t xml:space="preserve">TANGERINES, MANDARINES, CLEMENTINES</t>
  </si>
  <si>
    <t xml:space="preserve">RUS</t>
  </si>
  <si>
    <t xml:space="preserve">Russian Federation</t>
  </si>
  <si>
    <t xml:space="preserve">Flour, buckwheat</t>
  </si>
  <si>
    <t xml:space="preserve">TANGERINES JUICE</t>
  </si>
  <si>
    <t xml:space="preserve">RWA</t>
  </si>
  <si>
    <t xml:space="preserve">Flour, cassava</t>
  </si>
  <si>
    <t xml:space="preserve">LEMONS AND LIMES</t>
  </si>
  <si>
    <t xml:space="preserve">KNA</t>
  </si>
  <si>
    <t xml:space="preserve">Saint Kitts and Nevis</t>
  </si>
  <si>
    <t xml:space="preserve">Flour, cereals</t>
  </si>
  <si>
    <t xml:space="preserve">LEMON JUICE</t>
  </si>
  <si>
    <t xml:space="preserve">Meat, camel</t>
  </si>
  <si>
    <t xml:space="preserve">LCA</t>
  </si>
  <si>
    <t xml:space="preserve">Saint Lucia</t>
  </si>
  <si>
    <t xml:space="preserve">Flour, fonio</t>
  </si>
  <si>
    <t xml:space="preserve">LEMON JUICE CONCENTRATED</t>
  </si>
  <si>
    <t xml:space="preserve">Meat, cattle</t>
  </si>
  <si>
    <t xml:space="preserve">VCT</t>
  </si>
  <si>
    <t xml:space="preserve">Saint Vincent and the Grenadines</t>
  </si>
  <si>
    <t xml:space="preserve">Flour, fruit</t>
  </si>
  <si>
    <t xml:space="preserve">GRAPEFRUIT AND POMELO</t>
  </si>
  <si>
    <t xml:space="preserve">Meat, chicken</t>
  </si>
  <si>
    <t xml:space="preserve">WSM</t>
  </si>
  <si>
    <t xml:space="preserve">Samoa</t>
  </si>
  <si>
    <t xml:space="preserve">Flour, maize</t>
  </si>
  <si>
    <t xml:space="preserve">GRAPEFRUIT JUICE</t>
  </si>
  <si>
    <t xml:space="preserve">Meat, game</t>
  </si>
  <si>
    <t xml:space="preserve">STP</t>
  </si>
  <si>
    <t xml:space="preserve">Sao Tome and Principe</t>
  </si>
  <si>
    <t xml:space="preserve">Flour, millet</t>
  </si>
  <si>
    <t xml:space="preserve">GRAPEFRUIT JUICE CONCENTRATED</t>
  </si>
  <si>
    <t xml:space="preserve">Meat, goat</t>
  </si>
  <si>
    <t xml:space="preserve">SAU</t>
  </si>
  <si>
    <t xml:space="preserve">Flour, mixed grain</t>
  </si>
  <si>
    <t xml:space="preserve">CITRUS FRUIT NES</t>
  </si>
  <si>
    <t xml:space="preserve">Meat, sheep</t>
  </si>
  <si>
    <t xml:space="preserve">SEN</t>
  </si>
  <si>
    <t xml:space="preserve">Flour, mustard</t>
  </si>
  <si>
    <t xml:space="preserve">CITRUS FRUIT NES JUICE</t>
  </si>
  <si>
    <t xml:space="preserve">Meat nes</t>
  </si>
  <si>
    <t xml:space="preserve">SRB</t>
  </si>
  <si>
    <t xml:space="preserve">Flour, oilseeds</t>
  </si>
  <si>
    <t xml:space="preserve">Meat, pig</t>
  </si>
  <si>
    <t xml:space="preserve">SYC</t>
  </si>
  <si>
    <t xml:space="preserve">Seychelles</t>
  </si>
  <si>
    <t xml:space="preserve">Flour, potatoes</t>
  </si>
  <si>
    <t xml:space="preserve">FRUIT COOKED HOMOGENIZED</t>
  </si>
  <si>
    <t xml:space="preserve">Meat, horse</t>
  </si>
  <si>
    <t xml:space="preserve">SLE</t>
  </si>
  <si>
    <t xml:space="preserve">Flour, pulses</t>
  </si>
  <si>
    <t xml:space="preserve">Meat, rabbit</t>
  </si>
  <si>
    <t xml:space="preserve">SVK</t>
  </si>
  <si>
    <t xml:space="preserve">Flour, rice</t>
  </si>
  <si>
    <t xml:space="preserve">Dried fruits</t>
  </si>
  <si>
    <t xml:space="preserve">Meat, turkey</t>
  </si>
  <si>
    <t xml:space="preserve">SVN</t>
  </si>
  <si>
    <t xml:space="preserve">Flour, roots and tubers nes</t>
  </si>
  <si>
    <t xml:space="preserve">APRICOTS DRIED</t>
  </si>
  <si>
    <t xml:space="preserve">Meat, ass</t>
  </si>
  <si>
    <t xml:space="preserve">SLB</t>
  </si>
  <si>
    <t xml:space="preserve">Solomon Islands</t>
  </si>
  <si>
    <t xml:space="preserve">Flour, rye</t>
  </si>
  <si>
    <t xml:space="preserve">PLUMS DRIED</t>
  </si>
  <si>
    <t xml:space="preserve">Meat, duck</t>
  </si>
  <si>
    <t xml:space="preserve">ZAF</t>
  </si>
  <si>
    <t xml:space="preserve">Flour, sorghum</t>
  </si>
  <si>
    <t xml:space="preserve">RAISINS</t>
  </si>
  <si>
    <t xml:space="preserve">Meat, goose and guinea fowl</t>
  </si>
  <si>
    <t xml:space="preserve">ESP</t>
  </si>
  <si>
    <t xml:space="preserve">Spain</t>
  </si>
  <si>
    <t xml:space="preserve">Flour, triticale</t>
  </si>
  <si>
    <t xml:space="preserve">FIGS DRIED</t>
  </si>
  <si>
    <t xml:space="preserve">Meat, mule</t>
  </si>
  <si>
    <t xml:space="preserve">LKA</t>
  </si>
  <si>
    <t xml:space="preserve">Flour, wheat</t>
  </si>
  <si>
    <t xml:space="preserve">DATES</t>
  </si>
  <si>
    <t xml:space="preserve">Meat, buffalo</t>
  </si>
  <si>
    <t xml:space="preserve">SDN</t>
  </si>
  <si>
    <t xml:space="preserve">FRUIT TROPICAL NES DRIED</t>
  </si>
  <si>
    <t xml:space="preserve">Meat, other camelids</t>
  </si>
  <si>
    <t xml:space="preserve">SUR</t>
  </si>
  <si>
    <t xml:space="preserve">Food prep nes</t>
  </si>
  <si>
    <t xml:space="preserve">FRUIT NES DRIED</t>
  </si>
  <si>
    <t xml:space="preserve">Meat, other rodents</t>
  </si>
  <si>
    <t xml:space="preserve">SWE</t>
  </si>
  <si>
    <t xml:space="preserve">Sweden</t>
  </si>
  <si>
    <t xml:space="preserve">Food preparations, flour, malt extract</t>
  </si>
  <si>
    <t xml:space="preserve">Meat, bird nes</t>
  </si>
  <si>
    <t xml:space="preserve">CHE</t>
  </si>
  <si>
    <t xml:space="preserve">Fructose and syrup, other</t>
  </si>
  <si>
    <t xml:space="preserve">STIMULANTS</t>
  </si>
  <si>
    <t xml:space="preserve">Snails, not sea</t>
  </si>
  <si>
    <t xml:space="preserve">TJK</t>
  </si>
  <si>
    <t xml:space="preserve">Fructose chemically pure</t>
  </si>
  <si>
    <t xml:space="preserve">COFFEE GREEN</t>
  </si>
  <si>
    <t xml:space="preserve">Milk, whole fresh camel</t>
  </si>
  <si>
    <t xml:space="preserve">THA</t>
  </si>
  <si>
    <t xml:space="preserve">COFFEE ROASTED</t>
  </si>
  <si>
    <t xml:space="preserve">Milk, whole fresh cow</t>
  </si>
  <si>
    <t xml:space="preserve">TLS</t>
  </si>
  <si>
    <t xml:space="preserve">Timor-Leste</t>
  </si>
  <si>
    <t xml:space="preserve">Fruit, cooked, homogenized preparations</t>
  </si>
  <si>
    <t xml:space="preserve">COFFEE SUBSTITUTES</t>
  </si>
  <si>
    <t xml:space="preserve">Milk, whole fresh goat</t>
  </si>
  <si>
    <t xml:space="preserve">TGO</t>
  </si>
  <si>
    <t xml:space="preserve">Fruit, dried nes</t>
  </si>
  <si>
    <t xml:space="preserve">COFFEE EXTRACTS</t>
  </si>
  <si>
    <t xml:space="preserve">Milk, whole fresh sheep</t>
  </si>
  <si>
    <t xml:space="preserve">TTO</t>
  </si>
  <si>
    <t xml:space="preserve">CHICORY ROOTS</t>
  </si>
  <si>
    <t xml:space="preserve">Milk, whole fresh buffalo</t>
  </si>
  <si>
    <t xml:space="preserve">TUN</t>
  </si>
  <si>
    <t xml:space="preserve">COCOA BEANS</t>
  </si>
  <si>
    <t xml:space="preserve">TUR</t>
  </si>
  <si>
    <t xml:space="preserve">Fruit, prepared nes</t>
  </si>
  <si>
    <t xml:space="preserve">COCOA PASTE</t>
  </si>
  <si>
    <t xml:space="preserve">TKM</t>
  </si>
  <si>
    <t xml:space="preserve">COCOA BUTTER</t>
  </si>
  <si>
    <t xml:space="preserve">UGA</t>
  </si>
  <si>
    <t xml:space="preserve">Fruit, tropical dried nes</t>
  </si>
  <si>
    <t xml:space="preserve">COCOA POWDER</t>
  </si>
  <si>
    <t xml:space="preserve">UKR</t>
  </si>
  <si>
    <t xml:space="preserve">CHOCOLATE PRODUCTS NES</t>
  </si>
  <si>
    <t xml:space="preserve">ARE</t>
  </si>
  <si>
    <t xml:space="preserve">Fruits, nuts, peel, sugar preserved</t>
  </si>
  <si>
    <t xml:space="preserve">TEA</t>
  </si>
  <si>
    <t xml:space="preserve">GBR</t>
  </si>
  <si>
    <t xml:space="preserve">EXTRACT TEA</t>
  </si>
  <si>
    <t xml:space="preserve">TZA</t>
  </si>
  <si>
    <t xml:space="preserve">United Republic of Tanzania</t>
  </si>
  <si>
    <t xml:space="preserve">Germ, maize</t>
  </si>
  <si>
    <t xml:space="preserve">TEA NES</t>
  </si>
  <si>
    <t xml:space="preserve">USA</t>
  </si>
  <si>
    <t xml:space="preserve">United States of America</t>
  </si>
  <si>
    <t xml:space="preserve">Germ, wheat</t>
  </si>
  <si>
    <t xml:space="preserve">MATE</t>
  </si>
  <si>
    <t xml:space="preserve">URY</t>
  </si>
  <si>
    <t xml:space="preserve">Ghee, buffalo milk</t>
  </si>
  <si>
    <t xml:space="preserve">UZB</t>
  </si>
  <si>
    <t xml:space="preserve">Ghee, butteroil of cow milk</t>
  </si>
  <si>
    <t xml:space="preserve">SPICES </t>
  </si>
  <si>
    <t xml:space="preserve">VUT</t>
  </si>
  <si>
    <t xml:space="preserve">Vanuatu</t>
  </si>
  <si>
    <t xml:space="preserve">PEPPER WHITE/LONG/BLACK</t>
  </si>
  <si>
    <t xml:space="preserve">VEN</t>
  </si>
  <si>
    <t xml:space="preserve">Venezuela (Bolivarian Republic of)</t>
  </si>
  <si>
    <t xml:space="preserve">Glucose and dextrose</t>
  </si>
  <si>
    <t xml:space="preserve">PIMENTO</t>
  </si>
  <si>
    <t xml:space="preserve">VNM</t>
  </si>
  <si>
    <t xml:space="preserve">Viet Nam</t>
  </si>
  <si>
    <t xml:space="preserve">CINNAMON</t>
  </si>
  <si>
    <t xml:space="preserve">YEM</t>
  </si>
  <si>
    <t xml:space="preserve">Gluten, rice</t>
  </si>
  <si>
    <t xml:space="preserve">CLOVES</t>
  </si>
  <si>
    <t xml:space="preserve">ZMB</t>
  </si>
  <si>
    <t xml:space="preserve">Gluten, wheat</t>
  </si>
  <si>
    <t xml:space="preserve">NUTMEG</t>
  </si>
  <si>
    <t xml:space="preserve">ZWE</t>
  </si>
  <si>
    <t xml:space="preserve">ANISE</t>
  </si>
  <si>
    <t xml:space="preserve">GINGER</t>
  </si>
  <si>
    <t xml:space="preserve">SPICES NES</t>
  </si>
  <si>
    <t xml:space="preserve">Grapes, must</t>
  </si>
  <si>
    <t xml:space="preserve">ALCOHOLIC BEVERAGES</t>
  </si>
  <si>
    <t xml:space="preserve">Grease incl. lanolin wool</t>
  </si>
  <si>
    <t xml:space="preserve">WHEAT FERMENTED BEVERAGE</t>
  </si>
  <si>
    <t xml:space="preserve">Groundnuts, prepared</t>
  </si>
  <si>
    <t xml:space="preserve">RICE FERMENTED BEVERAGE</t>
  </si>
  <si>
    <t xml:space="preserve">Groundnuts, shelled</t>
  </si>
  <si>
    <t xml:space="preserve">BEER BARLEY</t>
  </si>
  <si>
    <t xml:space="preserve">BEER MAIZE</t>
  </si>
  <si>
    <t xml:space="preserve">Hazelnuts, shelled</t>
  </si>
  <si>
    <t xml:space="preserve">BEER MILLET</t>
  </si>
  <si>
    <t xml:space="preserve">BEER SORGHUM</t>
  </si>
  <si>
    <t xml:space="preserve">FERMENTED BEVERAGES, CIDER ETC.</t>
  </si>
  <si>
    <t xml:space="preserve">MUST OF GRAPES</t>
  </si>
  <si>
    <t xml:space="preserve">Ice cream and edible ice</t>
  </si>
  <si>
    <t xml:space="preserve">Infant food</t>
  </si>
  <si>
    <t xml:space="preserve">Isoglucose</t>
  </si>
  <si>
    <t xml:space="preserve">MEAT OF OTHER RODENTS</t>
  </si>
  <si>
    <t xml:space="preserve">Juice, apple, concentrated</t>
  </si>
  <si>
    <t xml:space="preserve">MEAT OF OTHER CAMELIDS</t>
  </si>
  <si>
    <t xml:space="preserve">Juice, apple, single strength</t>
  </si>
  <si>
    <t xml:space="preserve">OFFALS OF OTHER CAMELIDS</t>
  </si>
  <si>
    <t xml:space="preserve">Juice, citrus, concentrated</t>
  </si>
  <si>
    <t xml:space="preserve">GAME MEAT</t>
  </si>
  <si>
    <t xml:space="preserve">Juice, citrus, single strength</t>
  </si>
  <si>
    <t xml:space="preserve">MEAT NES</t>
  </si>
  <si>
    <t xml:space="preserve">Juice, fruit nes</t>
  </si>
  <si>
    <t xml:space="preserve">MEAT NES DRIED</t>
  </si>
  <si>
    <t xml:space="preserve">Juice, grape</t>
  </si>
  <si>
    <t xml:space="preserve">MEAT PREPARED NES</t>
  </si>
  <si>
    <t xml:space="preserve">Juice, grapefruit</t>
  </si>
  <si>
    <t xml:space="preserve">OFFALS NES</t>
  </si>
  <si>
    <t xml:space="preserve">Juice, grapefruit, concentrated</t>
  </si>
  <si>
    <t xml:space="preserve">SNAILS NOT SEA</t>
  </si>
  <si>
    <t xml:space="preserve">Juice, lemon, concentrated</t>
  </si>
  <si>
    <t xml:space="preserve">Juice, lemon, single strength</t>
  </si>
  <si>
    <t xml:space="preserve">EGGS</t>
  </si>
  <si>
    <t xml:space="preserve">Juice, mango</t>
  </si>
  <si>
    <t xml:space="preserve">HEN EGGS</t>
  </si>
  <si>
    <t xml:space="preserve">Juice, orange, concentrated</t>
  </si>
  <si>
    <t xml:space="preserve">EGGS LIQUID HEN</t>
  </si>
  <si>
    <t xml:space="preserve">Juice, orange, single strength</t>
  </si>
  <si>
    <t xml:space="preserve">EGGS DRY HEN</t>
  </si>
  <si>
    <t xml:space="preserve">Juice, pineapple</t>
  </si>
  <si>
    <t xml:space="preserve">EGG ALBUMINE</t>
  </si>
  <si>
    <t xml:space="preserve">Juice, pineapple, concentrated</t>
  </si>
  <si>
    <t xml:space="preserve">EGGS EXCLUDING HEN EGGS</t>
  </si>
  <si>
    <t xml:space="preserve">Juice, plum, concentrated</t>
  </si>
  <si>
    <t xml:space="preserve">Juice, plum, single strength</t>
  </si>
  <si>
    <t xml:space="preserve">FISH AND FISHERIES PRODUCTS</t>
  </si>
  <si>
    <t xml:space="preserve">Juice, tangerine</t>
  </si>
  <si>
    <t xml:space="preserve">FRESHWATER DIADROMOUS FISH FRESH</t>
  </si>
  <si>
    <t xml:space="preserve">Juice, tomato</t>
  </si>
  <si>
    <t xml:space="preserve">FRESHWATER DIADROMOUS FISH FILLET</t>
  </si>
  <si>
    <t xml:space="preserve">Juice, vegetables nes</t>
  </si>
  <si>
    <t xml:space="preserve">FRESHWATER DIADROMOUS FISH CURED</t>
  </si>
  <si>
    <t xml:space="preserve">FRESHWATER DIADROMOUS FISH CANNED</t>
  </si>
  <si>
    <t xml:space="preserve">Kapokseed in shell</t>
  </si>
  <si>
    <t xml:space="preserve">FRESHWATER DIADROM. FISH PREPARED NES</t>
  </si>
  <si>
    <t xml:space="preserve">Kapokseed shelled</t>
  </si>
  <si>
    <t xml:space="preserve">DEMERSAL FISH FRESH</t>
  </si>
  <si>
    <t xml:space="preserve">DEMERSAL FISH FILLET</t>
  </si>
  <si>
    <t xml:space="preserve">DEMERSAL FISH CURED</t>
  </si>
  <si>
    <t xml:space="preserve">DEMERSAL FISH CANNED</t>
  </si>
  <si>
    <t xml:space="preserve">Lactose</t>
  </si>
  <si>
    <t xml:space="preserve">DEMERSAL FISH PREPARED NES</t>
  </si>
  <si>
    <t xml:space="preserve">Lard</t>
  </si>
  <si>
    <t xml:space="preserve">PELAGIC FISH FRESH</t>
  </si>
  <si>
    <t xml:space="preserve">Lard stearine oil</t>
  </si>
  <si>
    <t xml:space="preserve">PELAGIC FISH FILLET</t>
  </si>
  <si>
    <t xml:space="preserve">PELAGIC FISH CURED</t>
  </si>
  <si>
    <t xml:space="preserve">PELAGIC FISH CANNED</t>
  </si>
  <si>
    <t xml:space="preserve">PELAGIC FISH PREPARED NES</t>
  </si>
  <si>
    <t xml:space="preserve">MARINE FISH NES FRESH</t>
  </si>
  <si>
    <t xml:space="preserve">MARINE FISH NES FILLET</t>
  </si>
  <si>
    <t xml:space="preserve">Liver prep.</t>
  </si>
  <si>
    <t xml:space="preserve">MARINE FISH NES CURED</t>
  </si>
  <si>
    <t xml:space="preserve">MARINE FISH NES CANNED</t>
  </si>
  <si>
    <t xml:space="preserve">Macaroni</t>
  </si>
  <si>
    <t xml:space="preserve">MARINE FISH PREPARED NES</t>
  </si>
  <si>
    <t xml:space="preserve">CRUSTACEANS FRESH</t>
  </si>
  <si>
    <t xml:space="preserve">CRUSTACEANS FROZEN</t>
  </si>
  <si>
    <t xml:space="preserve">Malt</t>
  </si>
  <si>
    <t xml:space="preserve">CRUSTACEANS CURED</t>
  </si>
  <si>
    <t xml:space="preserve">Malt extract</t>
  </si>
  <si>
    <t xml:space="preserve">CRUSTACEANS CANNED</t>
  </si>
  <si>
    <t xml:space="preserve">Maltose chemically pure</t>
  </si>
  <si>
    <t xml:space="preserve">CRUSTACEANS PREPARED NES</t>
  </si>
  <si>
    <t xml:space="preserve">MOLLUSCS FRESH</t>
  </si>
  <si>
    <t xml:space="preserve">Maple sugar and syrups</t>
  </si>
  <si>
    <t xml:space="preserve">MOLLUSCS FROZEN</t>
  </si>
  <si>
    <t xml:space="preserve">Margarine, liquid</t>
  </si>
  <si>
    <t xml:space="preserve">MOLLUSCS CURED</t>
  </si>
  <si>
    <t xml:space="preserve">Margarine, short</t>
  </si>
  <si>
    <t xml:space="preserve">Meat nes, preparations</t>
  </si>
  <si>
    <t xml:space="preserve">CHEESE GOAT MILK</t>
  </si>
  <si>
    <t xml:space="preserve">SKIM MILK OF GOAT</t>
  </si>
  <si>
    <t xml:space="preserve">Meat, beef and veal sausages</t>
  </si>
  <si>
    <t xml:space="preserve">CAMEL MILK</t>
  </si>
  <si>
    <t xml:space="preserve">Meat, beef, dried, salted, smoked</t>
  </si>
  <si>
    <t xml:space="preserve">Meat, beef, preparations</t>
  </si>
  <si>
    <t xml:space="preserve">OILS AND FATS</t>
  </si>
  <si>
    <t xml:space="preserve">VEGETABLE OILS</t>
  </si>
  <si>
    <t xml:space="preserve">OIL OF RICE BRAN</t>
  </si>
  <si>
    <t xml:space="preserve">OIL OF MAIZE</t>
  </si>
  <si>
    <t xml:space="preserve">Meat, cattle, boneless (beef &amp; veal)</t>
  </si>
  <si>
    <t xml:space="preserve">OIL OF SOYABEANS</t>
  </si>
  <si>
    <t xml:space="preserve">OIL OF GROUNDNUTS</t>
  </si>
  <si>
    <t xml:space="preserve">Meat, chicken, canned</t>
  </si>
  <si>
    <t xml:space="preserve">OIL OF COCONUTS</t>
  </si>
  <si>
    <t xml:space="preserve">Meat, dried nes</t>
  </si>
  <si>
    <t xml:space="preserve">PALM OIL</t>
  </si>
  <si>
    <t xml:space="preserve">OIL OF PALM KERNELS</t>
  </si>
  <si>
    <t xml:space="preserve">Meat, extracts</t>
  </si>
  <si>
    <t xml:space="preserve">OLIVE OIL</t>
  </si>
  <si>
    <t xml:space="preserve">BUTTER OF KARITE NUTS</t>
  </si>
  <si>
    <t xml:space="preserve">OIL OF CASTOR BEANS</t>
  </si>
  <si>
    <t xml:space="preserve">OIL OF SUNFLOWER SEED</t>
  </si>
  <si>
    <t xml:space="preserve">Meat, homogenized preparations</t>
  </si>
  <si>
    <t xml:space="preserve">OIL OF RAPESEED</t>
  </si>
  <si>
    <t xml:space="preserve">OIL OF OLIVE RESIDUES</t>
  </si>
  <si>
    <t xml:space="preserve">TUNG OIL</t>
  </si>
  <si>
    <t xml:space="preserve">OIL OF SAFFLOWER</t>
  </si>
  <si>
    <t xml:space="preserve">OIL OF SESAME SEED</t>
  </si>
  <si>
    <t xml:space="preserve">Meat, pig sausages</t>
  </si>
  <si>
    <t xml:space="preserve">OIL OF MUSTARD SEED</t>
  </si>
  <si>
    <t xml:space="preserve">Meat, pig, preparations</t>
  </si>
  <si>
    <t xml:space="preserve">OIL OF POPPY SEED</t>
  </si>
  <si>
    <t xml:space="preserve">Meat, pork</t>
  </si>
  <si>
    <t xml:space="preserve">STILLINGIA OIL</t>
  </si>
  <si>
    <t xml:space="preserve">OIL OF KAPOK</t>
  </si>
  <si>
    <t xml:space="preserve">OIL OF COTTON SEED</t>
  </si>
  <si>
    <t xml:space="preserve">OIL OF LINSEED</t>
  </si>
  <si>
    <t xml:space="preserve">OIL OF HEMPSEED</t>
  </si>
  <si>
    <t xml:space="preserve">OIL OF VEGETABLE ORIGIN NES</t>
  </si>
  <si>
    <t xml:space="preserve">Milk, dry buttermilk</t>
  </si>
  <si>
    <t xml:space="preserve">MARGARINE</t>
  </si>
  <si>
    <t xml:space="preserve">Milk, products of natural constituents nes</t>
  </si>
  <si>
    <t xml:space="preserve">OILS BOILED</t>
  </si>
  <si>
    <t xml:space="preserve">Milk, reconstituted</t>
  </si>
  <si>
    <t xml:space="preserve">OILS HYDROGENATED</t>
  </si>
  <si>
    <t xml:space="preserve">Milk, skimmed buffalo</t>
  </si>
  <si>
    <t xml:space="preserve">ANIMALS FATS</t>
  </si>
  <si>
    <t xml:space="preserve">Milk, skimmed condensed</t>
  </si>
  <si>
    <t xml:space="preserve">FAT OF CATTLE</t>
  </si>
  <si>
    <t xml:space="preserve">Milk, skimmed cow</t>
  </si>
  <si>
    <t xml:space="preserve">CATTLE BUTCHER FAT</t>
  </si>
  <si>
    <t xml:space="preserve">Milk, skimmed dried</t>
  </si>
  <si>
    <t xml:space="preserve">BUTTER OF COW MILK</t>
  </si>
  <si>
    <t xml:space="preserve">Milk, skimmed evaporated</t>
  </si>
  <si>
    <t xml:space="preserve">GHEE FROM COW MILK</t>
  </si>
  <si>
    <t xml:space="preserve">Milk, skimmed goat</t>
  </si>
  <si>
    <t xml:space="preserve">FAT OF BUFFALO</t>
  </si>
  <si>
    <t xml:space="preserve">Milk, skimmed sheep</t>
  </si>
  <si>
    <t xml:space="preserve">BUTTER OF BUFFALO MILK</t>
  </si>
  <si>
    <t xml:space="preserve">Milk, whole condensed</t>
  </si>
  <si>
    <t xml:space="preserve">GHEE FROM BUFFALO MILK</t>
  </si>
  <si>
    <t xml:space="preserve">Milk, whole dried</t>
  </si>
  <si>
    <t xml:space="preserve">FAT OF SHEEP</t>
  </si>
  <si>
    <t xml:space="preserve">Milk, whole evaporated</t>
  </si>
  <si>
    <t xml:space="preserve">BUTTER OF SHEEP MILK</t>
  </si>
  <si>
    <t xml:space="preserve">GHEE, buffalo milk</t>
  </si>
  <si>
    <t xml:space="preserve">1 kg FPCM= 1 kg 
milk  *  (0.337  +  0.116  *  Fat%  +  0.06  *  Protein%) </t>
  </si>
  <si>
    <t xml:space="preserve">QUINOA</t>
  </si>
  <si>
    <t xml:space="preserve">FONIO</t>
  </si>
  <si>
    <t xml:space="preserve">FLOUR OF FONIO</t>
  </si>
  <si>
    <t xml:space="preserve">Mixes and doughs</t>
  </si>
  <si>
    <t xml:space="preserve">TRITICALE</t>
  </si>
  <si>
    <t xml:space="preserve">Molasses</t>
  </si>
  <si>
    <t xml:space="preserve">FLOUR OF TRITICALE</t>
  </si>
  <si>
    <t xml:space="preserve">CANARY SEED</t>
  </si>
  <si>
    <t xml:space="preserve">Mushrooms, canned</t>
  </si>
  <si>
    <t xml:space="preserve">MIXED GRAIN</t>
  </si>
  <si>
    <t xml:space="preserve">Mushrooms, dried</t>
  </si>
  <si>
    <t xml:space="preserve">FLOUR OF MIXED GRAIN</t>
  </si>
  <si>
    <t xml:space="preserve">CEREALS NES</t>
  </si>
  <si>
    <t xml:space="preserve">WAFERS</t>
  </si>
  <si>
    <t xml:space="preserve">FLOUR OF CEREALS</t>
  </si>
  <si>
    <t xml:space="preserve">Nuts, prepared (exc. groundnuts)</t>
  </si>
  <si>
    <t xml:space="preserve">BREAKFAST CEREALS</t>
  </si>
  <si>
    <t xml:space="preserve">CEREALS PREPARED NES</t>
  </si>
  <si>
    <t xml:space="preserve">Oats rolled</t>
  </si>
  <si>
    <t xml:space="preserve">MIXES AND DOUGHS</t>
  </si>
  <si>
    <t xml:space="preserve">Offals nes</t>
  </si>
  <si>
    <t xml:space="preserve">FOOD PREPARATIONS FLOUR</t>
  </si>
  <si>
    <t xml:space="preserve">Offals, edible, buffaloes</t>
  </si>
  <si>
    <t xml:space="preserve">Offals, edible, camels</t>
  </si>
  <si>
    <t xml:space="preserve">ROOTS, TUBERS AND PRODUCTS</t>
  </si>
  <si>
    <t xml:space="preserve">Offals, edible, cattle</t>
  </si>
  <si>
    <t xml:space="preserve">POTATOES</t>
  </si>
  <si>
    <t xml:space="preserve">Offals, edible, goats</t>
  </si>
  <si>
    <t xml:space="preserve">FLOUR OF POTATOES</t>
  </si>
  <si>
    <t xml:space="preserve">Offals, horses</t>
  </si>
  <si>
    <t xml:space="preserve">POTATOES FROZEN</t>
  </si>
  <si>
    <t xml:space="preserve">Offals, liver chicken</t>
  </si>
  <si>
    <t xml:space="preserve">POTATO STARCH</t>
  </si>
  <si>
    <t xml:space="preserve">Offals, liver duck</t>
  </si>
  <si>
    <t xml:space="preserve">POTATO TAPIOCA</t>
  </si>
  <si>
    <t xml:space="preserve">Offals, liver geese</t>
  </si>
  <si>
    <t xml:space="preserve">SWEET POTATOES</t>
  </si>
  <si>
    <t xml:space="preserve">Offals, liver turkeys</t>
  </si>
  <si>
    <t xml:space="preserve">CASSAVA</t>
  </si>
  <si>
    <t xml:space="preserve">Offals, pigs, edible</t>
  </si>
  <si>
    <t xml:space="preserve">FLOUR OF CASSAVA</t>
  </si>
  <si>
    <t xml:space="preserve">Offals, sheep,edible</t>
  </si>
  <si>
    <t xml:space="preserve">CASSAVA TAPIOCA</t>
  </si>
  <si>
    <t xml:space="preserve">CASSAVA DRIED</t>
  </si>
  <si>
    <t xml:space="preserve">Oil, boiled etc</t>
  </si>
  <si>
    <t xml:space="preserve">CASSAVA STARCH</t>
  </si>
  <si>
    <t xml:space="preserve">Oil, castor beans</t>
  </si>
  <si>
    <t xml:space="preserve">YAUTIA (COCOYAM)</t>
  </si>
  <si>
    <t xml:space="preserve">Oil, coconut (copra)</t>
  </si>
  <si>
    <t xml:space="preserve">TARO (COCOYAM)</t>
  </si>
  <si>
    <t xml:space="preserve">Oil, cottonseed</t>
  </si>
  <si>
    <t xml:space="preserve">YAMS</t>
  </si>
  <si>
    <t xml:space="preserve">Oil, groundnut</t>
  </si>
  <si>
    <t xml:space="preserve">ROOTS, TUBERS NES</t>
  </si>
  <si>
    <t xml:space="preserve">Oil, hempseed</t>
  </si>
  <si>
    <t xml:space="preserve">FLOUR OF ROOTS AND TUBERS</t>
  </si>
  <si>
    <t xml:space="preserve">Oil, hydrogenated</t>
  </si>
  <si>
    <t xml:space="preserve">ROOTS, TUBERS DRIED</t>
  </si>
  <si>
    <t xml:space="preserve">Oil, jojoba</t>
  </si>
  <si>
    <t xml:space="preserve">Oil, kapok</t>
  </si>
  <si>
    <t xml:space="preserve">SUGAR AND SYRUPS</t>
  </si>
  <si>
    <t xml:space="preserve">Oil, linseed</t>
  </si>
  <si>
    <t xml:space="preserve">SUGAR CANE</t>
  </si>
  <si>
    <t xml:space="preserve">Oil, maize</t>
  </si>
  <si>
    <t xml:space="preserve">SUGAR BEETS</t>
  </si>
  <si>
    <t xml:space="preserve">Oil, mustard</t>
  </si>
  <si>
    <t xml:space="preserve">SUGAR CROPS NES</t>
  </si>
  <si>
    <t xml:space="preserve">Oil, olive residues</t>
  </si>
  <si>
    <t xml:space="preserve">SUGAR, CENTRIFUGAL RAW</t>
  </si>
  <si>
    <t xml:space="preserve">Oil, olive, virgin</t>
  </si>
  <si>
    <t xml:space="preserve">SUGAR REFINED</t>
  </si>
  <si>
    <t xml:space="preserve">Oil, palm</t>
  </si>
  <si>
    <t xml:space="preserve">Oil, poppy</t>
  </si>
  <si>
    <t xml:space="preserve">CAKE OF SOYA BEANS</t>
  </si>
  <si>
    <t xml:space="preserve">Oil, rice bran</t>
  </si>
  <si>
    <t xml:space="preserve">SOYA SAUCE</t>
  </si>
  <si>
    <t xml:space="preserve">Oil, safflower</t>
  </si>
  <si>
    <t xml:space="preserve">SOYA PASTE</t>
  </si>
  <si>
    <t xml:space="preserve">Oil, sesame</t>
  </si>
  <si>
    <t xml:space="preserve">SOYA CURD</t>
  </si>
  <si>
    <t xml:space="preserve">Oil, soybean</t>
  </si>
  <si>
    <t xml:space="preserve">GROUNDNUTS IN SHELL</t>
  </si>
  <si>
    <t xml:space="preserve">Oil, sunflower</t>
  </si>
  <si>
    <t xml:space="preserve">GROUNDNUTS SHELLED</t>
  </si>
  <si>
    <t xml:space="preserve">Oil, tung nuts</t>
  </si>
  <si>
    <t xml:space="preserve">CAKE OF GROUNDNUTS</t>
  </si>
  <si>
    <t xml:space="preserve">Oil, vegetable origin nes</t>
  </si>
  <si>
    <t xml:space="preserve">GROUNDNUTS PREPARED</t>
  </si>
  <si>
    <t xml:space="preserve">Oils, fats of animal nes</t>
  </si>
  <si>
    <t xml:space="preserve">PEANUT BUTTER</t>
  </si>
  <si>
    <t xml:space="preserve">COCONUTS</t>
  </si>
  <si>
    <t xml:space="preserve">COCONUTS DESICCATED</t>
  </si>
  <si>
    <t xml:space="preserve">COPRA</t>
  </si>
  <si>
    <t xml:space="preserve">Olives preserved</t>
  </si>
  <si>
    <t xml:space="preserve">OIL PALM FRUIT</t>
  </si>
  <si>
    <t xml:space="preserve">PALM KERNELS</t>
  </si>
  <si>
    <t xml:space="preserve">OLIVES</t>
  </si>
  <si>
    <t xml:space="preserve">OLIVES,PRESERVED</t>
  </si>
  <si>
    <t xml:space="preserve">Palm kernels</t>
  </si>
  <si>
    <t xml:space="preserve">KARITE NUTS</t>
  </si>
  <si>
    <t xml:space="preserve">SUNFLOWER SEED</t>
  </si>
  <si>
    <t xml:space="preserve">Pastry</t>
  </si>
  <si>
    <t xml:space="preserve">RAPESEED</t>
  </si>
  <si>
    <t xml:space="preserve">SAFFLOWER</t>
  </si>
  <si>
    <t xml:space="preserve">Peanut butter</t>
  </si>
  <si>
    <t xml:space="preserve">SESAME SEED</t>
  </si>
  <si>
    <t xml:space="preserve">CAKE OF SESAME SEED</t>
  </si>
  <si>
    <t xml:space="preserve">MUSTARD SEED</t>
  </si>
  <si>
    <t xml:space="preserve">FLOUR OF MUSTARD SEED</t>
  </si>
  <si>
    <t xml:space="preserve">POPPY SEED</t>
  </si>
  <si>
    <t xml:space="preserve">MELONSEED</t>
  </si>
  <si>
    <t xml:space="preserve">COTTONSEED</t>
  </si>
  <si>
    <t xml:space="preserve">LINSEED</t>
  </si>
  <si>
    <t xml:space="preserve">Pineapples canned</t>
  </si>
  <si>
    <t xml:space="preserve">OILSEEDS NES</t>
  </si>
  <si>
    <t xml:space="preserve">FLOUR/MEAL OF OILSEEDS</t>
  </si>
  <si>
    <t xml:space="preserve">SAFFLOWER seed</t>
  </si>
  <si>
    <t xml:space="preserve">VEGETABLES AND PRODUCTS</t>
  </si>
  <si>
    <t xml:space="preserve">Plums dried (prunes)</t>
  </si>
  <si>
    <t xml:space="preserve">CABBAGES</t>
  </si>
  <si>
    <t xml:space="preserve">ARTICHOKES</t>
  </si>
  <si>
    <t xml:space="preserve">ASPARAGUS</t>
  </si>
  <si>
    <t xml:space="preserve">Potatoes, frozen</t>
  </si>
  <si>
    <t xml:space="preserve">LETTUCE</t>
  </si>
  <si>
    <t xml:space="preserve">SPINACH</t>
  </si>
  <si>
    <t xml:space="preserve">CASSAVA LEAVES</t>
  </si>
  <si>
    <t xml:space="preserve">TOMATOES</t>
  </si>
  <si>
    <t xml:space="preserve">TOMATO JUICE</t>
  </si>
  <si>
    <t xml:space="preserve">Raisins</t>
  </si>
  <si>
    <t xml:space="preserve">TOMATO JUICE CONCENTRATED</t>
  </si>
  <si>
    <t xml:space="preserve">TOMATO PASTE</t>
  </si>
  <si>
    <t xml:space="preserve">TOMATOES PEELED</t>
  </si>
  <si>
    <t xml:space="preserve">Rice, broken</t>
  </si>
  <si>
    <t xml:space="preserve">CAULIFLOWER</t>
  </si>
  <si>
    <t xml:space="preserve">Rice, husked</t>
  </si>
  <si>
    <t xml:space="preserve">PUMPKINS, SQUASH, GOURDS</t>
  </si>
  <si>
    <t xml:space="preserve">CUCUMBERS, GHERINKS</t>
  </si>
  <si>
    <t xml:space="preserve">Rice, milled/husked</t>
  </si>
  <si>
    <t xml:space="preserve">Roots and tubers dried</t>
  </si>
  <si>
    <t xml:space="preserve">CITRUS FRUIT NES JUICE CONCENTRATED</t>
  </si>
  <si>
    <t xml:space="preserve">APPLES</t>
  </si>
  <si>
    <t xml:space="preserve">APPLES JUICE</t>
  </si>
  <si>
    <t xml:space="preserve">APPLES JUICE CONCENTRATED</t>
  </si>
  <si>
    <t xml:space="preserve">PEARS</t>
  </si>
  <si>
    <t xml:space="preserve">QUINCES</t>
  </si>
  <si>
    <t xml:space="preserve">Soya curd</t>
  </si>
  <si>
    <t xml:space="preserve">APRICOTS</t>
  </si>
  <si>
    <t xml:space="preserve">Soya paste</t>
  </si>
  <si>
    <t xml:space="preserve">SOUR CHERRY</t>
  </si>
  <si>
    <t xml:space="preserve">Soya sauce</t>
  </si>
  <si>
    <t xml:space="preserve">CHERRIES</t>
  </si>
  <si>
    <t xml:space="preserve">PEACHES AND NECTARINES</t>
  </si>
  <si>
    <t xml:space="preserve">PLUMS</t>
  </si>
  <si>
    <t xml:space="preserve">PLUM JUICE</t>
  </si>
  <si>
    <t xml:space="preserve">Starch, cassava</t>
  </si>
  <si>
    <t xml:space="preserve">PLUM JUICE CONCENTRATED</t>
  </si>
  <si>
    <t xml:space="preserve">Starch, maize</t>
  </si>
  <si>
    <t xml:space="preserve">STONE FRUIT NES</t>
  </si>
  <si>
    <t xml:space="preserve">Starch, potatoes</t>
  </si>
  <si>
    <t xml:space="preserve">POME FRUIT NES</t>
  </si>
  <si>
    <t xml:space="preserve">Starch, rice</t>
  </si>
  <si>
    <t xml:space="preserve">CAROBS</t>
  </si>
  <si>
    <t xml:space="preserve">Starch, wheat</t>
  </si>
  <si>
    <t xml:space="preserve">STRAWBERRIES</t>
  </si>
  <si>
    <t xml:space="preserve">RASPBERRIES</t>
  </si>
  <si>
    <t xml:space="preserve">GOOSEBERRIES</t>
  </si>
  <si>
    <t xml:space="preserve">CURRANTS</t>
  </si>
  <si>
    <t xml:space="preserve">BLUEBERRIES</t>
  </si>
  <si>
    <t xml:space="preserve">Sugar confectionery</t>
  </si>
  <si>
    <t xml:space="preserve">CRANBERRIES</t>
  </si>
  <si>
    <t xml:space="preserve">BERRIES NES</t>
  </si>
  <si>
    <t xml:space="preserve">Sugar nes</t>
  </si>
  <si>
    <t xml:space="preserve">GRAPES</t>
  </si>
  <si>
    <t xml:space="preserve">Sugar non-centrifugal</t>
  </si>
  <si>
    <t xml:space="preserve">GRAPE JUICE</t>
  </si>
  <si>
    <t xml:space="preserve">Sugar Raw Centrifugal</t>
  </si>
  <si>
    <t xml:space="preserve">WATERMELONS</t>
  </si>
  <si>
    <t xml:space="preserve">Sugar refined</t>
  </si>
  <si>
    <t xml:space="preserve">MELONS</t>
  </si>
  <si>
    <t xml:space="preserve">FIGS</t>
  </si>
  <si>
    <t xml:space="preserve">Sweet corn frozen</t>
  </si>
  <si>
    <t xml:space="preserve">MANGOES</t>
  </si>
  <si>
    <t xml:space="preserve">Sweet corn prep or preserved</t>
  </si>
  <si>
    <t xml:space="preserve">MANGO JUICE</t>
  </si>
  <si>
    <t xml:space="preserve">MANGO PULP</t>
  </si>
  <si>
    <t xml:space="preserve">Tallow</t>
  </si>
  <si>
    <t xml:space="preserve">AVOCADOS</t>
  </si>
  <si>
    <t xml:space="preserve">PINEAPPLES</t>
  </si>
  <si>
    <t xml:space="preserve">PINEAPPLES CANNED</t>
  </si>
  <si>
    <t xml:space="preserve">Tapioca, cassava</t>
  </si>
  <si>
    <t xml:space="preserve">PINEAPPLES JUICE</t>
  </si>
  <si>
    <t xml:space="preserve">Tapioca, potatoes</t>
  </si>
  <si>
    <t xml:space="preserve">PINEAPPLES JUICE CONCENTRATED</t>
  </si>
  <si>
    <t xml:space="preserve">PERSIMMONS</t>
  </si>
  <si>
    <t xml:space="preserve">CASHEWAPPLE</t>
  </si>
  <si>
    <t xml:space="preserve">Tea, mate extracts</t>
  </si>
  <si>
    <t xml:space="preserve">KIWI</t>
  </si>
  <si>
    <t xml:space="preserve">PAPAYAS</t>
  </si>
  <si>
    <t xml:space="preserve">Tomatoes, paste</t>
  </si>
  <si>
    <t xml:space="preserve">FRUIT TROPICAL NES</t>
  </si>
  <si>
    <t xml:space="preserve">Tomatoes, peeled</t>
  </si>
  <si>
    <t xml:space="preserve">FRUIT NES FRESH</t>
  </si>
  <si>
    <t xml:space="preserve">FRUIT NES JUICE</t>
  </si>
  <si>
    <t xml:space="preserve">FRUIT NES PREPARED</t>
  </si>
  <si>
    <t xml:space="preserve">FLOUR OF FRUIT</t>
  </si>
  <si>
    <t xml:space="preserve">Vegetable tallow</t>
  </si>
  <si>
    <t xml:space="preserve">FRUIT,NUTS,FRUIT PEEL PRESERVED BY SUGAR</t>
  </si>
  <si>
    <t xml:space="preserve">Vegetables in vinegar</t>
  </si>
  <si>
    <t xml:space="preserve">Vegetables, dehydrated</t>
  </si>
  <si>
    <t xml:space="preserve">WINE</t>
  </si>
  <si>
    <t xml:space="preserve">VERMOUTHS AND SIMILAR</t>
  </si>
  <si>
    <t xml:space="preserve">Vegetables, frozen</t>
  </si>
  <si>
    <t xml:space="preserve">BEVERAGES DIST. ALCOHOL</t>
  </si>
  <si>
    <t xml:space="preserve">Vegetables, homogenized preparations</t>
  </si>
  <si>
    <t xml:space="preserve">MEAT AND PRODUCTS</t>
  </si>
  <si>
    <t xml:space="preserve">Vegetables, preserved nes</t>
  </si>
  <si>
    <t xml:space="preserve">Vegetables, preserved, frozen</t>
  </si>
  <si>
    <t xml:space="preserve">BEEF BONELESS</t>
  </si>
  <si>
    <t xml:space="preserve">Vegetables, temporarily preserved</t>
  </si>
  <si>
    <t xml:space="preserve">BEEF DRIED SALTED SMOKED</t>
  </si>
  <si>
    <t xml:space="preserve">Vermouths &amp; similar</t>
  </si>
  <si>
    <t xml:space="preserve">MEAT EXTRACTS</t>
  </si>
  <si>
    <t xml:space="preserve">BEEF SAUSAGES</t>
  </si>
  <si>
    <t xml:space="preserve">Wafers</t>
  </si>
  <si>
    <t xml:space="preserve">BEEF PREPARATIONS</t>
  </si>
  <si>
    <t xml:space="preserve">Walnuts, shelled</t>
  </si>
  <si>
    <t xml:space="preserve">BEEF CANNED</t>
  </si>
  <si>
    <t xml:space="preserve">HOMOGENIZED MEAT PREPARED</t>
  </si>
  <si>
    <t xml:space="preserve">LIVER PREPARATIONS</t>
  </si>
  <si>
    <t xml:space="preserve">OFFALS OF CATTLE</t>
  </si>
  <si>
    <t xml:space="preserve">Whey, cheese</t>
  </si>
  <si>
    <t xml:space="preserve">BUFFALO MEAT</t>
  </si>
  <si>
    <t xml:space="preserve">Whey, condensed</t>
  </si>
  <si>
    <t xml:space="preserve">OFFALS OF BUFFALO</t>
  </si>
  <si>
    <t xml:space="preserve">Whey, dry</t>
  </si>
  <si>
    <t xml:space="preserve">MUTTON AND LAMB</t>
  </si>
  <si>
    <t xml:space="preserve">Whey, fresh</t>
  </si>
  <si>
    <t xml:space="preserve">OFFALS OF SHEEP</t>
  </si>
  <si>
    <t xml:space="preserve">Wine</t>
  </si>
  <si>
    <t xml:space="preserve">GOAT MEAT</t>
  </si>
  <si>
    <t xml:space="preserve">OFFALS OF GOATS</t>
  </si>
  <si>
    <t xml:space="preserve">PIGMEAT</t>
  </si>
  <si>
    <t xml:space="preserve">Yoghurt</t>
  </si>
  <si>
    <t xml:space="preserve">PORK</t>
  </si>
  <si>
    <t xml:space="preserve">Yoghurt, concentrated or not</t>
  </si>
  <si>
    <t xml:space="preserve">BACON - HAM OF PIGS</t>
  </si>
  <si>
    <t xml:space="preserve">PIG MEAT SAUSAGES</t>
  </si>
  <si>
    <t xml:space="preserve">PIG MEAT PREPARATIONS</t>
  </si>
  <si>
    <t xml:space="preserve">OFFALS OF PIGS</t>
  </si>
  <si>
    <t xml:space="preserve">CHICKEN MEAT</t>
  </si>
  <si>
    <t xml:space="preserve">CHICKEN MEAT CANNED</t>
  </si>
  <si>
    <t xml:space="preserve">OFFAL OF CHICKENS</t>
  </si>
  <si>
    <t xml:space="preserve">FAT LIVER PREPARATIONS</t>
  </si>
  <si>
    <t xml:space="preserve">DUCK MEAT</t>
  </si>
  <si>
    <t xml:space="preserve">OFFALS LIVER DUCKS</t>
  </si>
  <si>
    <t xml:space="preserve">GOOSE MEAT</t>
  </si>
  <si>
    <t xml:space="preserve">OFFALS LIVER GEESE</t>
  </si>
  <si>
    <t xml:space="preserve">TURKEY MEAT</t>
  </si>
  <si>
    <t xml:space="preserve">OFFALS LIVER TURKEYS</t>
  </si>
  <si>
    <t xml:space="preserve">PIGEONS OTHER BIRDS</t>
  </si>
  <si>
    <t xml:space="preserve">POULTRY MEAT</t>
  </si>
  <si>
    <t xml:space="preserve">HORSEMEAT</t>
  </si>
  <si>
    <t xml:space="preserve">OFFALS OF HORSES</t>
  </si>
  <si>
    <t xml:space="preserve">MEAT OF ASSES</t>
  </si>
  <si>
    <t xml:space="preserve">MEAT OF MULES</t>
  </si>
  <si>
    <t xml:space="preserve">MEAT OF CAMELS</t>
  </si>
  <si>
    <t xml:space="preserve">OFFALS OF CAMELS</t>
  </si>
  <si>
    <t xml:space="preserve">RABBIT MEAT</t>
  </si>
  <si>
    <t xml:space="preserve">MOLLUSCS CANNED</t>
  </si>
  <si>
    <t xml:space="preserve">CEPHALOPODS FRESH</t>
  </si>
  <si>
    <t xml:space="preserve">CEPHALOPODS FROZEN</t>
  </si>
  <si>
    <t xml:space="preserve">CEPHALOPODS CURED</t>
  </si>
  <si>
    <t xml:space="preserve">CEPHALOPODS CANNED</t>
  </si>
  <si>
    <t xml:space="preserve">CEPHALOPODS PREPARED NES</t>
  </si>
  <si>
    <t xml:space="preserve">AQUATIC MAMMALS MEAT</t>
  </si>
  <si>
    <t xml:space="preserve">AQUATIC MAMMALS PREPARED NES</t>
  </si>
  <si>
    <t xml:space="preserve">AQUATIC ANIMALS NES FRESH</t>
  </si>
  <si>
    <t xml:space="preserve">AQUATIC ANIMALS NES CURED</t>
  </si>
  <si>
    <t xml:space="preserve">AQUATIC ANIMALS PREPARED NES</t>
  </si>
  <si>
    <t xml:space="preserve">AQUATIC PLANTS</t>
  </si>
  <si>
    <t xml:space="preserve">AQUATIC PLANTS DRIED</t>
  </si>
  <si>
    <t xml:space="preserve">AQUATIC PLANTS PREPARED NES</t>
  </si>
  <si>
    <t xml:space="preserve">MILK AND CHEESE</t>
  </si>
  <si>
    <t xml:space="preserve">COW MILK, WHOLE FRESH</t>
  </si>
  <si>
    <t xml:space="preserve">STANDARDIZED MILK</t>
  </si>
  <si>
    <t xml:space="preserve">CREAM, FRESH</t>
  </si>
  <si>
    <t xml:space="preserve">WHOLE COW MILK EVAPORATED</t>
  </si>
  <si>
    <t xml:space="preserve">WHOLE COW MILK CONDENSED</t>
  </si>
  <si>
    <t xml:space="preserve">WHOLE COW MILK DRY</t>
  </si>
  <si>
    <t xml:space="preserve">SKIM MILK OF COWS</t>
  </si>
  <si>
    <t xml:space="preserve">SKIM MILK EVAPORATED</t>
  </si>
  <si>
    <t xml:space="preserve">SKIM MILK CONDENSED</t>
  </si>
  <si>
    <t xml:space="preserve">SKIM MILK DRY</t>
  </si>
  <si>
    <t xml:space="preserve">BUTTERMILK CURDLED</t>
  </si>
  <si>
    <t xml:space="preserve">BUTTERMILK DRY</t>
  </si>
  <si>
    <t xml:space="preserve">YOGHURT</t>
  </si>
  <si>
    <t xml:space="preserve">YOGHURT CONCENTRATED</t>
  </si>
  <si>
    <t xml:space="preserve">RECONSTITUTED MILK</t>
  </si>
  <si>
    <t xml:space="preserve">CHEESE WHOLE COW MILK</t>
  </si>
  <si>
    <t xml:space="preserve">CHEESE SKIM COW MILK</t>
  </si>
  <si>
    <t xml:space="preserve">WHEY CHEESE</t>
  </si>
  <si>
    <t xml:space="preserve">PROCESSED CHEESE</t>
  </si>
  <si>
    <t xml:space="preserve">WHEY FRESH</t>
  </si>
  <si>
    <t xml:space="preserve">WHEY CONDENSED</t>
  </si>
  <si>
    <t xml:space="preserve">WHEY DRY</t>
  </si>
  <si>
    <t xml:space="preserve">CASEIN</t>
  </si>
  <si>
    <t xml:space="preserve">BUFFALO MILK</t>
  </si>
  <si>
    <t xml:space="preserve">SKIM MILK OF BUFFALO</t>
  </si>
  <si>
    <t xml:space="preserve">CHEESE BUFFALO MILK</t>
  </si>
  <si>
    <t xml:space="preserve">SHEEP MILK</t>
  </si>
  <si>
    <t xml:space="preserve">CHEESE SHEEP MILK</t>
  </si>
  <si>
    <t xml:space="preserve">SKIM MILK OF SHEEP</t>
  </si>
  <si>
    <t xml:space="preserve">GOAT MILK</t>
  </si>
  <si>
    <t xml:space="preserve">Vegetable Tallow</t>
  </si>
  <si>
    <t xml:space="preserve">Ghee</t>
  </si>
  <si>
    <t xml:space="preserve">FAT OF GOATS</t>
  </si>
  <si>
    <t xml:space="preserve">BUTTER OF GOAT MILK</t>
  </si>
  <si>
    <t xml:space="preserve">FAT OF PIGS</t>
  </si>
  <si>
    <t xml:space="preserve">PIG BUTCHER FAT</t>
  </si>
  <si>
    <t xml:space="preserve">LARD</t>
  </si>
  <si>
    <t xml:space="preserve">FAT OF POULTRY</t>
  </si>
  <si>
    <t xml:space="preserve">FAT OF POULTRY RENDERED</t>
  </si>
  <si>
    <t xml:space="preserve">FAT OF CAMELS</t>
  </si>
  <si>
    <t xml:space="preserve">FAT OF OTHER CAMELIDS</t>
  </si>
  <si>
    <t xml:space="preserve">ANIMAL OILS AND FATS NES</t>
  </si>
  <si>
    <t xml:space="preserve">TALLOW</t>
  </si>
  <si>
    <t xml:space="preserve">FATS PREPARATION NES</t>
  </si>
  <si>
    <t xml:space="preserve">FRESHWATER DIADROMOUS FISH BODY OIL</t>
  </si>
  <si>
    <t xml:space="preserve">FRESHWATER DIADROMOUS FISH LIVER OIL</t>
  </si>
  <si>
    <t xml:space="preserve">DEMERSAL FISH BODY OIL</t>
  </si>
  <si>
    <t xml:space="preserve">DEMERSAL FISH LIVER OIL</t>
  </si>
  <si>
    <t xml:space="preserve">PELAGIC FISH BODY OIL</t>
  </si>
  <si>
    <t xml:space="preserve">PELAGIC FISH LIVER OIL</t>
  </si>
  <si>
    <t xml:space="preserve">MARINE FISH NES BODY OIL</t>
  </si>
  <si>
    <t xml:space="preserve">MARINE FISH L221NES LIVER OIL</t>
  </si>
  <si>
    <t xml:space="preserve">AQUATIC MAMMALS OILS</t>
  </si>
  <si>
    <t xml:space="preserve">MISCELLANOUS</t>
  </si>
  <si>
    <t xml:space="preserve">INFANT FOOD</t>
  </si>
  <si>
    <t xml:space="preserve">BEVERAGES NON-ALCOHOLIC</t>
  </si>
  <si>
    <t xml:space="preserve">ICE CREAM</t>
  </si>
  <si>
    <t xml:space="preserve">FOOD PREPARATIONS</t>
  </si>
</sst>
</file>

<file path=xl/styles.xml><?xml version="1.0" encoding="utf-8"?>
<styleSheet xmlns="http://schemas.openxmlformats.org/spreadsheetml/2006/main">
  <numFmts count="16">
    <numFmt numFmtId="164" formatCode="General"/>
    <numFmt numFmtId="165" formatCode="0.0"/>
    <numFmt numFmtId="166" formatCode="[$$]#,##0.0"/>
    <numFmt numFmtId="167" formatCode="[$$]#,##0"/>
    <numFmt numFmtId="168" formatCode="0.00%"/>
    <numFmt numFmtId="169" formatCode="General"/>
    <numFmt numFmtId="170" formatCode="\$#,##0"/>
    <numFmt numFmtId="171" formatCode="\$#,##0.00"/>
    <numFmt numFmtId="172" formatCode="0.00"/>
    <numFmt numFmtId="173" formatCode="#,##0"/>
    <numFmt numFmtId="174" formatCode="0.0%"/>
    <numFmt numFmtId="175" formatCode="0.00E+00"/>
    <numFmt numFmtId="176" formatCode="#,##0.000"/>
    <numFmt numFmtId="177" formatCode="#,##0.00"/>
    <numFmt numFmtId="178" formatCode="0%"/>
    <numFmt numFmtId="179" formatCode="0"/>
  </numFmts>
  <fonts count="40">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sz val="11"/>
      <color rgb="FF000000"/>
      <name val="Zilla Slab"/>
      <family val="0"/>
      <charset val="1"/>
    </font>
    <font>
      <b val="true"/>
      <sz val="16"/>
      <color rgb="FF000000"/>
      <name val="Zilla Slab"/>
      <family val="0"/>
      <charset val="1"/>
    </font>
    <font>
      <b val="true"/>
      <i val="true"/>
      <sz val="14"/>
      <color rgb="FF000000"/>
      <name val="Zilla Slab"/>
      <family val="0"/>
      <charset val="1"/>
    </font>
    <font>
      <b val="true"/>
      <u val="single"/>
      <sz val="12"/>
      <color rgb="FF000000"/>
      <name val="Zilla Slab"/>
      <family val="0"/>
      <charset val="1"/>
    </font>
    <font>
      <u val="single"/>
      <sz val="12"/>
      <color rgb="FF1155CC"/>
      <name val="Zilla Slab"/>
      <family val="0"/>
      <charset val="1"/>
    </font>
    <font>
      <u val="single"/>
      <sz val="11"/>
      <color rgb="FF000000"/>
      <name val="Zilla Slab"/>
      <family val="0"/>
      <charset val="1"/>
    </font>
    <font>
      <b val="true"/>
      <sz val="14"/>
      <color rgb="FF000000"/>
      <name val="Zilla Slab"/>
      <family val="0"/>
      <charset val="1"/>
    </font>
    <font>
      <b val="true"/>
      <sz val="11"/>
      <color rgb="FF000000"/>
      <name val="Zilla Slab"/>
      <family val="0"/>
      <charset val="1"/>
    </font>
    <font>
      <b val="true"/>
      <i val="true"/>
      <sz val="11"/>
      <color rgb="FF000000"/>
      <name val="Zilla Slab"/>
      <family val="0"/>
      <charset val="1"/>
    </font>
    <font>
      <i val="true"/>
      <sz val="11"/>
      <color rgb="FF000000"/>
      <name val="Zilla Slab"/>
      <family val="0"/>
      <charset val="1"/>
    </font>
    <font>
      <sz val="11"/>
      <color rgb="FF000000"/>
      <name val="Arial"/>
      <family val="0"/>
      <charset val="1"/>
    </font>
    <font>
      <u val="single"/>
      <sz val="11"/>
      <color rgb="FF0000FF"/>
      <name val="Zilla Slab"/>
      <family val="0"/>
      <charset val="1"/>
    </font>
    <font>
      <sz val="10"/>
      <color rgb="FF000000"/>
      <name val="Arial"/>
      <family val="0"/>
      <charset val="1"/>
    </font>
    <font>
      <sz val="10"/>
      <color rgb="FF000000"/>
      <name val="Arial"/>
      <family val="2"/>
      <charset val="1"/>
    </font>
    <font>
      <b val="true"/>
      <sz val="12"/>
      <color rgb="FF000000"/>
      <name val="Zilla Slab"/>
      <family val="0"/>
      <charset val="1"/>
    </font>
    <font>
      <b val="true"/>
      <u val="single"/>
      <sz val="11"/>
      <color rgb="FF000000"/>
      <name val="Zilla Slab"/>
      <family val="0"/>
      <charset val="1"/>
    </font>
    <font>
      <i val="true"/>
      <u val="single"/>
      <sz val="11"/>
      <color rgb="FF0000FF"/>
      <name val="Zilla Slab"/>
      <family val="0"/>
      <charset val="1"/>
    </font>
    <font>
      <b val="true"/>
      <sz val="10"/>
      <name val="Arial"/>
      <family val="2"/>
      <charset val="1"/>
    </font>
    <font>
      <b val="true"/>
      <sz val="11"/>
      <color rgb="FF000000"/>
      <name val="EB Garamond"/>
      <family val="2"/>
      <charset val="1"/>
    </font>
    <font>
      <b val="true"/>
      <i val="true"/>
      <sz val="10"/>
      <name val="Arial"/>
      <family val="2"/>
      <charset val="1"/>
    </font>
    <font>
      <sz val="10"/>
      <name val="Arial"/>
      <family val="0"/>
      <charset val="1"/>
    </font>
    <font>
      <b val="true"/>
      <sz val="11"/>
      <color rgb="FF000000"/>
      <name val="EB Garamond"/>
      <family val="0"/>
      <charset val="1"/>
    </font>
    <font>
      <u val="single"/>
      <sz val="11"/>
      <color rgb="FF0563C1"/>
      <name val="EB Garamond"/>
      <family val="2"/>
      <charset val="1"/>
    </font>
    <font>
      <sz val="11"/>
      <color rgb="FF000000"/>
      <name val="EB Garamond"/>
      <family val="2"/>
      <charset val="1"/>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5E0B3"/>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C5E0B3"/>
        <bgColor rgb="FFB6D7A8"/>
      </patternFill>
    </fill>
    <fill>
      <patternFill patternType="solid">
        <fgColor rgb="FFB6D7A8"/>
        <bgColor rgb="FFC5E0B3"/>
      </patternFill>
    </fill>
    <fill>
      <patternFill patternType="solid">
        <fgColor rgb="FFFFFF6D"/>
        <bgColor rgb="FFFFFFCC"/>
      </patternFill>
    </fill>
    <fill>
      <patternFill patternType="solid">
        <fgColor rgb="FFB4C7DC"/>
        <bgColor rgb="FFB6D7A8"/>
      </patternFill>
    </fill>
  </fills>
  <borders count="1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right style="thin"/>
      <top style="thin"/>
      <bottom style="thin"/>
      <diagonal/>
    </border>
    <border diagonalUp="false" diagonalDown="false">
      <left style="thin">
        <color rgb="FFFFFFFF"/>
      </left>
      <right style="thin">
        <color rgb="FFFFFFFF"/>
      </right>
      <top style="thin">
        <color rgb="FFFFFFFF"/>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style="thin"/>
      <top/>
      <bottom/>
      <diagonal/>
    </border>
  </borders>
  <cellStyleXfs count="5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8" fontId="0" fillId="0" borderId="0" applyFont="true" applyBorder="false" applyAlignment="true" applyProtection="false">
      <alignment horizontal="general" vertical="bottom" textRotation="0" wrapText="false" indent="0" shrinkToFit="false"/>
    </xf>
    <xf numFmtId="164" fontId="38"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false" applyProtection="false">
      <alignment horizontal="general" vertical="bottom" textRotation="0" wrapText="false" indent="0" shrinkToFit="false"/>
      <protection locked="true" hidden="false"/>
    </xf>
    <xf numFmtId="164" fontId="17" fillId="9" borderId="2" xfId="0" applyFont="true" applyBorder="true" applyAlignment="true" applyProtection="false">
      <alignment horizontal="center" vertical="bottom" textRotation="0" wrapText="true" indent="0" shrinkToFit="false"/>
      <protection locked="true" hidden="false"/>
    </xf>
    <xf numFmtId="164" fontId="18" fillId="9" borderId="2" xfId="0" applyFont="true" applyBorder="true" applyAlignment="true" applyProtection="false">
      <alignment horizontal="center" vertical="bottom" textRotation="0" wrapText="true" indent="0" shrinkToFit="false"/>
      <protection locked="true" hidden="false"/>
    </xf>
    <xf numFmtId="164" fontId="19" fillId="9" borderId="2" xfId="0" applyFont="true" applyBorder="true" applyAlignment="true" applyProtection="false">
      <alignment horizontal="general" vertical="bottom" textRotation="0" wrapText="false" indent="0" shrinkToFit="false"/>
      <protection locked="true" hidden="false"/>
    </xf>
    <xf numFmtId="164" fontId="20" fillId="9" borderId="2" xfId="0" applyFont="true" applyBorder="true" applyAlignment="true" applyProtection="false">
      <alignment horizontal="general" vertical="bottom" textRotation="0" wrapText="false" indent="0" shrinkToFit="false"/>
      <protection locked="true" hidden="false"/>
    </xf>
    <xf numFmtId="164" fontId="20" fillId="0" borderId="2" xfId="0" applyFont="true" applyBorder="true" applyAlignment="true" applyProtection="false">
      <alignment horizontal="general" vertical="bottom" textRotation="0" wrapText="false" indent="0" shrinkToFit="false"/>
      <protection locked="true" hidden="false"/>
    </xf>
    <xf numFmtId="164" fontId="21" fillId="9" borderId="2" xfId="0" applyFont="true" applyBorder="true" applyAlignment="false" applyProtection="false">
      <alignment horizontal="general" vertical="bottom" textRotation="0" wrapText="false" indent="0" shrinkToFit="false"/>
      <protection locked="true" hidden="false"/>
    </xf>
    <xf numFmtId="164" fontId="20" fillId="9" borderId="2" xfId="0" applyFont="true" applyBorder="true" applyAlignment="false" applyProtection="false">
      <alignment horizontal="general" vertical="bottom" textRotation="0" wrapText="false" indent="0" shrinkToFit="false"/>
      <protection locked="true" hidden="false"/>
    </xf>
    <xf numFmtId="164" fontId="22"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bottom" textRotation="0" wrapText="true" indent="0" shrinkToFit="false"/>
      <protection locked="true" hidden="false"/>
    </xf>
    <xf numFmtId="164" fontId="16" fillId="9"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general" vertical="top" textRotation="0" wrapText="true" indent="0" shrinkToFit="false"/>
      <protection locked="true" hidden="false"/>
    </xf>
    <xf numFmtId="164" fontId="16" fillId="9" borderId="2" xfId="0" applyFont="true" applyBorder="true" applyAlignment="true" applyProtection="false">
      <alignment horizontal="general" vertical="top" textRotation="0" wrapText="tru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24" fillId="9" borderId="2" xfId="0" applyFont="true" applyBorder="true" applyAlignment="true" applyProtection="false">
      <alignment horizontal="general" vertical="bottom" textRotation="0" wrapText="false" indent="0" shrinkToFit="false"/>
      <protection locked="true" hidden="false"/>
    </xf>
    <xf numFmtId="164" fontId="25" fillId="9" borderId="2" xfId="0" applyFont="true" applyBorder="true" applyAlignment="true" applyProtection="false">
      <alignment horizontal="general" vertical="bottom" textRotation="0" wrapText="false" indent="0" shrinkToFit="false"/>
      <protection locked="true" hidden="false"/>
    </xf>
    <xf numFmtId="165" fontId="16" fillId="9" borderId="2" xfId="0" applyFont="true" applyBorder="true" applyAlignment="false" applyProtection="false">
      <alignment horizontal="general" vertical="bottom" textRotation="0" wrapText="false" indent="0" shrinkToFit="false"/>
      <protection locked="true" hidden="false"/>
    </xf>
    <xf numFmtId="166" fontId="16" fillId="9" borderId="2" xfId="0" applyFont="true" applyBorder="true" applyAlignment="false" applyProtection="false">
      <alignment horizontal="general" vertical="bottom" textRotation="0" wrapText="false" indent="0" shrinkToFit="false"/>
      <protection locked="true" hidden="false"/>
    </xf>
    <xf numFmtId="167" fontId="23" fillId="9" borderId="2" xfId="0" applyFont="true" applyBorder="true" applyAlignment="false" applyProtection="false">
      <alignment horizontal="general" vertical="bottom" textRotation="0" wrapText="false" indent="0" shrinkToFit="false"/>
      <protection locked="true" hidden="false"/>
    </xf>
    <xf numFmtId="168" fontId="16" fillId="9" borderId="2" xfId="0" applyFont="true" applyBorder="true" applyAlignment="false" applyProtection="false">
      <alignment horizontal="general" vertical="bottom" textRotation="0" wrapText="false" indent="0" shrinkToFit="false"/>
      <protection locked="true" hidden="false"/>
    </xf>
    <xf numFmtId="165" fontId="23" fillId="9" borderId="2" xfId="0" applyFont="true" applyBorder="true" applyAlignment="false" applyProtection="false">
      <alignment horizontal="general" vertical="bottom" textRotation="0" wrapText="false" indent="0" shrinkToFit="false"/>
      <protection locked="true" hidden="false"/>
    </xf>
    <xf numFmtId="165" fontId="25" fillId="9" borderId="2" xfId="0" applyFont="true" applyBorder="true" applyAlignment="false" applyProtection="false">
      <alignment horizontal="general" vertical="bottom" textRotation="0" wrapText="false" indent="0" shrinkToFit="false"/>
      <protection locked="true" hidden="false"/>
    </xf>
    <xf numFmtId="166" fontId="25" fillId="9" borderId="2" xfId="0" applyFont="true" applyBorder="true" applyAlignment="false" applyProtection="false">
      <alignment horizontal="general" vertical="bottom" textRotation="0" wrapText="false" indent="0" shrinkToFit="false"/>
      <protection locked="true" hidden="false"/>
    </xf>
    <xf numFmtId="167" fontId="24" fillId="9" borderId="2" xfId="0" applyFont="true" applyBorder="true" applyAlignment="false" applyProtection="false">
      <alignment horizontal="general" vertical="bottom" textRotation="0" wrapText="false" indent="0" shrinkToFit="false"/>
      <protection locked="true" hidden="false"/>
    </xf>
    <xf numFmtId="169" fontId="25" fillId="9" borderId="2" xfId="0" applyFont="true" applyBorder="true" applyAlignment="false" applyProtection="false">
      <alignment horizontal="general" vertical="bottom" textRotation="0" wrapText="false" indent="0" shrinkToFit="false"/>
      <protection locked="true" hidden="false"/>
    </xf>
    <xf numFmtId="164" fontId="26" fillId="9" borderId="2" xfId="0" applyFont="true" applyBorder="true" applyAlignment="false" applyProtection="false">
      <alignment horizontal="general" vertical="bottom" textRotation="0" wrapText="false" indent="0" shrinkToFit="false"/>
      <protection locked="true" hidden="false"/>
    </xf>
    <xf numFmtId="164" fontId="26" fillId="9" borderId="0" xfId="0" applyFont="true" applyBorder="false" applyAlignment="fals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27"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right" vertical="bottom" textRotation="0" wrapText="false" indent="0" shrinkToFit="false"/>
      <protection locked="true" hidden="false"/>
    </xf>
    <xf numFmtId="164" fontId="23" fillId="9" borderId="2" xfId="0" applyFont="true" applyBorder="true" applyAlignment="false" applyProtection="false">
      <alignment horizontal="general" vertical="bottom" textRotation="0" wrapText="false" indent="0" shrinkToFit="false"/>
      <protection locked="true" hidden="false"/>
    </xf>
    <xf numFmtId="164" fontId="23"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5" fillId="0" borderId="2" xfId="0" applyFont="true" applyBorder="true" applyAlignment="true" applyProtection="false">
      <alignment horizontal="general" vertical="bottom" textRotation="0" wrapText="true" indent="0" shrinkToFit="false"/>
      <protection locked="true" hidden="false"/>
    </xf>
    <xf numFmtId="164" fontId="23" fillId="0" borderId="2" xfId="0" applyFont="true" applyBorder="true" applyAlignment="true" applyProtection="false">
      <alignment horizontal="general" vertical="bottom" textRotation="0" wrapText="true" indent="0" shrinkToFit="false"/>
      <protection locked="true" hidden="false"/>
    </xf>
    <xf numFmtId="164" fontId="21" fillId="0" borderId="2" xfId="0" applyFont="true" applyBorder="true" applyAlignment="true" applyProtection="false">
      <alignment horizontal="general" vertical="bottom" textRotation="0" wrapText="false" indent="0" shrinkToFit="false"/>
      <protection locked="true" hidden="false"/>
    </xf>
    <xf numFmtId="170" fontId="16" fillId="0" borderId="2" xfId="0" applyFont="true" applyBorder="true" applyAlignment="true" applyProtection="false">
      <alignment horizontal="right" vertical="bottom" textRotation="0" wrapText="false" indent="0" shrinkToFit="false"/>
      <protection locked="true" hidden="false"/>
    </xf>
    <xf numFmtId="167" fontId="29" fillId="0" borderId="0" xfId="0" applyFont="true" applyBorder="false" applyAlignment="true" applyProtection="false">
      <alignment horizontal="general" vertical="bottom" textRotation="0" wrapText="true" indent="0" shrinkToFit="false"/>
      <protection locked="true" hidden="false"/>
    </xf>
    <xf numFmtId="165" fontId="25" fillId="9" borderId="2" xfId="0" applyFont="true" applyBorder="true" applyAlignment="true" applyProtection="false">
      <alignment horizontal="right" vertical="bottom" textRotation="0" wrapText="false" indent="0" shrinkToFit="false"/>
      <protection locked="true" hidden="false"/>
    </xf>
    <xf numFmtId="170" fontId="16" fillId="0" borderId="2" xfId="0" applyFont="true" applyBorder="true" applyAlignment="true" applyProtection="false">
      <alignment horizontal="general" vertical="bottom" textRotation="0" wrapText="false" indent="0" shrinkToFit="false"/>
      <protection locked="true" hidden="false"/>
    </xf>
    <xf numFmtId="170" fontId="23" fillId="0" borderId="2" xfId="0" applyFont="true" applyBorder="true" applyAlignment="false" applyProtection="false">
      <alignment horizontal="general" vertical="bottom" textRotation="0" wrapText="false" indent="0" shrinkToFit="false"/>
      <protection locked="true" hidden="false"/>
    </xf>
    <xf numFmtId="170" fontId="23" fillId="0" borderId="2" xfId="0" applyFont="true" applyBorder="true" applyAlignment="true" applyProtection="false">
      <alignment horizontal="right" vertical="bottom" textRotation="0" wrapText="false" indent="0" shrinkToFit="false"/>
      <protection locked="true" hidden="false"/>
    </xf>
    <xf numFmtId="168" fontId="16" fillId="0" borderId="2" xfId="0" applyFont="true" applyBorder="true" applyAlignment="true" applyProtection="false">
      <alignment horizontal="general" vertical="bottom" textRotation="0" wrapText="false" indent="0" shrinkToFit="false"/>
      <protection locked="true" hidden="false"/>
    </xf>
    <xf numFmtId="170" fontId="25" fillId="9" borderId="2" xfId="0" applyFont="true" applyBorder="true" applyAlignment="true" applyProtection="false">
      <alignment horizontal="right" vertical="bottom" textRotation="0" wrapText="false" indent="0" shrinkToFit="false"/>
      <protection locked="true" hidden="false"/>
    </xf>
    <xf numFmtId="170" fontId="25" fillId="9" borderId="2" xfId="0" applyFont="true" applyBorder="true" applyAlignment="true" applyProtection="false">
      <alignment horizontal="general" vertical="bottom" textRotation="0" wrapText="false" indent="0" shrinkToFit="false"/>
      <protection locked="true" hidden="false"/>
    </xf>
    <xf numFmtId="170" fontId="16" fillId="0" borderId="3" xfId="0" applyFont="true" applyBorder="true" applyAlignment="true" applyProtection="false">
      <alignment horizontal="right" vertical="bottom" textRotation="0" wrapText="false" indent="0" shrinkToFit="false"/>
      <protection locked="true" hidden="false"/>
    </xf>
    <xf numFmtId="164" fontId="23" fillId="0" borderId="2" xfId="0" applyFont="true" applyBorder="true" applyAlignment="false" applyProtection="false">
      <alignment horizontal="general" vertical="bottom" textRotation="0" wrapText="false" indent="0" shrinkToFit="false"/>
      <protection locked="true" hidden="false"/>
    </xf>
    <xf numFmtId="170" fontId="25" fillId="0" borderId="2" xfId="0" applyFont="true" applyBorder="true" applyAlignment="true" applyProtection="false">
      <alignment horizontal="right" vertical="bottom" textRotation="0" wrapText="false" indent="0" shrinkToFit="false"/>
      <protection locked="true" hidden="false"/>
    </xf>
    <xf numFmtId="164" fontId="16" fillId="10" borderId="2" xfId="0" applyFont="true" applyBorder="true" applyAlignment="false" applyProtection="false">
      <alignment horizontal="general" vertical="bottom" textRotation="0" wrapText="false" indent="0" shrinkToFit="false"/>
      <protection locked="true" hidden="false"/>
    </xf>
    <xf numFmtId="171" fontId="23" fillId="0" borderId="2" xfId="0" applyFont="true" applyBorder="true" applyAlignment="true" applyProtection="false">
      <alignment horizontal="general" vertical="bottom" textRotation="0" wrapText="false" indent="0" shrinkToFit="false"/>
      <protection locked="true" hidden="false"/>
    </xf>
    <xf numFmtId="164" fontId="23" fillId="9" borderId="2" xfId="0" applyFont="true" applyBorder="true" applyAlignment="true" applyProtection="false">
      <alignment horizontal="center" vertical="bottom" textRotation="0" wrapText="true" indent="0" shrinkToFit="false"/>
      <protection locked="true" hidden="false"/>
    </xf>
    <xf numFmtId="164" fontId="23" fillId="10" borderId="2" xfId="0" applyFont="true" applyBorder="true" applyAlignment="true" applyProtection="false">
      <alignment horizontal="center" vertical="bottom" textRotation="0" wrapText="true" indent="0" shrinkToFit="false"/>
      <protection locked="true" hidden="false"/>
    </xf>
    <xf numFmtId="164" fontId="23" fillId="0" borderId="2" xfId="0" applyFont="true" applyBorder="true" applyAlignment="true" applyProtection="false">
      <alignment horizontal="center" vertical="bottom" textRotation="0" wrapText="true" indent="0" shrinkToFit="false"/>
      <protection locked="true" hidden="false"/>
    </xf>
    <xf numFmtId="171" fontId="23" fillId="0" borderId="2" xfId="0" applyFont="true" applyBorder="true" applyAlignment="true" applyProtection="false">
      <alignment horizontal="center" vertical="bottom" textRotation="0" wrapText="false" indent="0" shrinkToFit="false"/>
      <protection locked="true" hidden="false"/>
    </xf>
    <xf numFmtId="171" fontId="23" fillId="9" borderId="2" xfId="0" applyFont="true" applyBorder="true" applyAlignment="true" applyProtection="false">
      <alignment horizontal="center" vertical="bottom" textRotation="0" wrapText="false" indent="0" shrinkToFit="false"/>
      <protection locked="true" hidden="false"/>
    </xf>
    <xf numFmtId="171" fontId="23" fillId="1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general" vertical="bottom" textRotation="0" wrapText="false" indent="0" shrinkToFit="false"/>
      <protection locked="true" hidden="false"/>
    </xf>
    <xf numFmtId="164" fontId="25" fillId="10"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right" vertical="bottom" textRotation="0" wrapText="false" indent="0" shrinkToFit="false"/>
      <protection locked="true" hidden="false"/>
    </xf>
    <xf numFmtId="174" fontId="16" fillId="0" borderId="2" xfId="0" applyFont="true" applyBorder="true" applyAlignment="true" applyProtection="false">
      <alignment horizontal="right" vertical="bottom" textRotation="0" wrapText="false" indent="0" shrinkToFit="false"/>
      <protection locked="true" hidden="false"/>
    </xf>
    <xf numFmtId="173" fontId="16" fillId="9" borderId="2" xfId="0" applyFont="true" applyBorder="true" applyAlignment="true" applyProtection="false">
      <alignment horizontal="right" vertical="bottom" textRotation="0" wrapText="false" indent="0" shrinkToFit="false"/>
      <protection locked="true" hidden="false"/>
    </xf>
    <xf numFmtId="174" fontId="16" fillId="9" borderId="2" xfId="0" applyFont="true" applyBorder="true" applyAlignment="true" applyProtection="false">
      <alignment horizontal="right" vertical="bottom" textRotation="0" wrapText="false" indent="0" shrinkToFit="false"/>
      <protection locked="true" hidden="false"/>
    </xf>
    <xf numFmtId="173" fontId="16" fillId="10" borderId="2" xfId="0" applyFont="true" applyBorder="true" applyAlignment="true" applyProtection="false">
      <alignment horizontal="right" vertical="bottom" textRotation="0" wrapText="false" indent="0" shrinkToFit="false"/>
      <protection locked="true" hidden="false"/>
    </xf>
    <xf numFmtId="174" fontId="16" fillId="10" borderId="2" xfId="0" applyFont="true" applyBorder="true" applyAlignment="true" applyProtection="false">
      <alignment horizontal="right" vertical="bottom" textRotation="0" wrapText="false" indent="0" shrinkToFit="false"/>
      <protection locked="true" hidden="false"/>
    </xf>
    <xf numFmtId="172" fontId="23" fillId="0" borderId="2" xfId="0" applyFont="true" applyBorder="true" applyAlignment="true" applyProtection="false">
      <alignment horizontal="general" vertical="bottom" textRotation="0" wrapText="false" indent="0" shrinkToFit="false"/>
      <protection locked="true" hidden="false"/>
    </xf>
    <xf numFmtId="173" fontId="23" fillId="0" borderId="2" xfId="0" applyFont="true" applyBorder="true" applyAlignment="true" applyProtection="false">
      <alignment horizontal="right" vertical="bottom" textRotation="0" wrapText="false" indent="0" shrinkToFit="false"/>
      <protection locked="true" hidden="false"/>
    </xf>
    <xf numFmtId="174" fontId="23" fillId="0" borderId="2" xfId="0" applyFont="true" applyBorder="true" applyAlignment="true" applyProtection="false">
      <alignment horizontal="right" vertical="bottom" textRotation="0" wrapText="false" indent="0" shrinkToFit="false"/>
      <protection locked="true" hidden="false"/>
    </xf>
    <xf numFmtId="173" fontId="23" fillId="9" borderId="2" xfId="0" applyFont="true" applyBorder="true" applyAlignment="true" applyProtection="false">
      <alignment horizontal="right" vertical="bottom" textRotation="0" wrapText="false" indent="0" shrinkToFit="false"/>
      <protection locked="true" hidden="false"/>
    </xf>
    <xf numFmtId="174" fontId="23" fillId="9" borderId="2" xfId="0" applyFont="true" applyBorder="true" applyAlignment="true" applyProtection="false">
      <alignment horizontal="right" vertical="bottom" textRotation="0" wrapText="false" indent="0" shrinkToFit="false"/>
      <protection locked="true" hidden="false"/>
    </xf>
    <xf numFmtId="173" fontId="23" fillId="10" borderId="2" xfId="0" applyFont="true" applyBorder="true" applyAlignment="true" applyProtection="false">
      <alignment horizontal="right" vertical="bottom" textRotation="0" wrapText="false" indent="0" shrinkToFit="false"/>
      <protection locked="true" hidden="false"/>
    </xf>
    <xf numFmtId="174" fontId="23" fillId="10" borderId="2" xfId="0" applyFont="true" applyBorder="true" applyAlignment="true" applyProtection="false">
      <alignment horizontal="right" vertical="bottom" textRotation="0" wrapText="false" indent="0" shrinkToFit="false"/>
      <protection locked="true" hidden="false"/>
    </xf>
    <xf numFmtId="164" fontId="30" fillId="9"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10" borderId="2" xfId="0" applyFont="true" applyBorder="true" applyAlignment="true" applyProtection="false">
      <alignment horizontal="center" vertical="bottom" textRotation="0" wrapText="false" indent="0" shrinkToFit="false"/>
      <protection locked="true" hidden="false"/>
    </xf>
    <xf numFmtId="171" fontId="23" fillId="0" borderId="2" xfId="0" applyFont="true" applyBorder="true" applyAlignment="false" applyProtection="false">
      <alignment horizontal="general" vertical="bottom" textRotation="0" wrapText="false" indent="0" shrinkToFit="false"/>
      <protection locked="true" hidden="false"/>
    </xf>
    <xf numFmtId="169" fontId="23" fillId="10" borderId="2" xfId="0" applyFont="true" applyBorder="true" applyAlignment="false" applyProtection="false">
      <alignment horizontal="general" vertical="bottom" textRotation="0" wrapText="false" indent="0" shrinkToFit="false"/>
      <protection locked="true" hidden="false"/>
    </xf>
    <xf numFmtId="172"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true" applyProtection="false">
      <alignment horizontal="right" vertical="bottom" textRotation="0" wrapText="false" indent="0" shrinkToFit="false"/>
      <protection locked="true" hidden="false"/>
    </xf>
    <xf numFmtId="171" fontId="16" fillId="0" borderId="2" xfId="0" applyFont="true" applyBorder="true" applyAlignment="fals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right" vertical="bottom" textRotation="0" wrapText="false" indent="0" shrinkToFit="false"/>
      <protection locked="true" hidden="false"/>
    </xf>
    <xf numFmtId="165" fontId="16" fillId="0" borderId="2" xfId="0" applyFont="true" applyBorder="true" applyAlignment="true" applyProtection="false">
      <alignment horizontal="right" vertical="bottom" textRotation="0" wrapText="false" indent="0" shrinkToFit="false"/>
      <protection locked="true" hidden="false"/>
    </xf>
    <xf numFmtId="165" fontId="16" fillId="0" borderId="2" xfId="0" applyFont="tru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right" vertical="bottom" textRotation="0" wrapText="false" indent="0" shrinkToFit="false"/>
      <protection locked="true" hidden="false"/>
    </xf>
    <xf numFmtId="171" fontId="26"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true" applyProtection="false">
      <alignment horizontal="general" vertical="bottom" textRotation="0" wrapText="false" indent="0" shrinkToFit="false"/>
      <protection locked="true" hidden="false"/>
    </xf>
    <xf numFmtId="164" fontId="26" fillId="10" borderId="0" xfId="0" applyFont="true" applyBorder="false" applyAlignment="true" applyProtection="false">
      <alignment horizontal="general" vertical="bottom" textRotation="0" wrapText="false" indent="0" shrinkToFit="false"/>
      <protection locked="true" hidden="false"/>
    </xf>
    <xf numFmtId="164" fontId="26" fillId="0" borderId="4" xfId="0" applyFont="true" applyBorder="true" applyAlignment="true" applyProtection="false">
      <alignment horizontal="general" vertical="bottom" textRotation="0" wrapText="false" indent="0" shrinkToFit="false"/>
      <protection locked="true" hidden="false"/>
    </xf>
    <xf numFmtId="164" fontId="22" fillId="0" borderId="2" xfId="0" applyFont="true" applyBorder="true" applyAlignment="true" applyProtection="false">
      <alignment horizontal="general" vertical="bottom" textRotation="0" wrapText="false" indent="0" shrinkToFit="false"/>
      <protection locked="true" hidden="false"/>
    </xf>
    <xf numFmtId="164" fontId="24" fillId="0" borderId="2" xfId="0" applyFont="true" applyBorder="true" applyAlignment="true" applyProtection="false">
      <alignment horizontal="general" vertical="bottom" textRotation="0" wrapText="false" indent="0" shrinkToFit="false"/>
      <protection locked="true" hidden="false"/>
    </xf>
    <xf numFmtId="164" fontId="31" fillId="0" borderId="2" xfId="0" applyFont="true" applyBorder="true" applyAlignment="true" applyProtection="false">
      <alignment horizontal="general" vertical="bottom" textRotation="0" wrapText="false" indent="0" shrinkToFit="false"/>
      <protection locked="true" hidden="false"/>
    </xf>
    <xf numFmtId="164" fontId="23" fillId="11" borderId="2" xfId="0" applyFont="true" applyBorder="true" applyAlignment="true" applyProtection="false">
      <alignment horizontal="general" vertical="bottom" textRotation="0" wrapText="false" indent="0" shrinkToFit="false"/>
      <protection locked="true" hidden="false"/>
    </xf>
    <xf numFmtId="173" fontId="16" fillId="0" borderId="2" xfId="0" applyFont="true" applyBorder="true" applyAlignment="tru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73" fontId="16" fillId="0" borderId="2" xfId="0" applyFont="true" applyBorder="true" applyAlignment="true" applyProtection="false">
      <alignment horizontal="left" vertical="bottom" textRotation="0" wrapText="false" indent="0" shrinkToFit="false"/>
      <protection locked="true" hidden="false"/>
    </xf>
    <xf numFmtId="164" fontId="32" fillId="9" borderId="0" xfId="0" applyFont="true" applyBorder="false" applyAlignment="true" applyProtection="false">
      <alignment horizontal="general" vertical="bottom" textRotation="0" wrapText="false" indent="0" shrinkToFit="false"/>
      <protection locked="true" hidden="false"/>
    </xf>
    <xf numFmtId="164" fontId="23" fillId="0" borderId="5" xfId="0" applyFont="true" applyBorder="true" applyAlignment="true" applyProtection="false">
      <alignment horizontal="general" vertical="bottom" textRotation="0" wrapText="false" indent="0" shrinkToFit="false"/>
      <protection locked="true" hidden="false"/>
    </xf>
    <xf numFmtId="164" fontId="16" fillId="0" borderId="5" xfId="0" applyFont="true" applyBorder="true" applyAlignment="false" applyProtection="false">
      <alignment horizontal="general" vertical="bottom" textRotation="0" wrapText="false" indent="0" shrinkToFit="false"/>
      <protection locked="true" hidden="false"/>
    </xf>
    <xf numFmtId="164" fontId="23" fillId="12" borderId="0" xfId="0" applyFont="true" applyBorder="false" applyAlignment="true" applyProtection="fals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general" vertical="bottom" textRotation="0" wrapText="true" indent="0" shrinkToFit="false"/>
      <protection locked="true" hidden="false"/>
    </xf>
    <xf numFmtId="175" fontId="33"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9" fontId="0" fillId="10" borderId="0" xfId="0" applyFont="false" applyBorder="false" applyAlignment="false" applyProtection="false">
      <alignment horizontal="general" vertical="bottom" textRotation="0" wrapText="false" indent="0" shrinkToFit="false"/>
      <protection locked="true" hidden="false"/>
    </xf>
    <xf numFmtId="169" fontId="0" fillId="13"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72" fontId="0" fillId="0" borderId="7" xfId="0" applyFont="false" applyBorder="true" applyAlignment="false" applyProtection="false">
      <alignment horizontal="general" vertical="bottom" textRotation="0" wrapText="false" indent="0" shrinkToFit="false"/>
      <protection locked="true" hidden="false"/>
    </xf>
    <xf numFmtId="175" fontId="0" fillId="14" borderId="7" xfId="0" applyFont="false" applyBorder="true" applyAlignment="false" applyProtection="false">
      <alignment horizontal="general" vertical="bottom" textRotation="0" wrapText="false" indent="0" shrinkToFit="false"/>
      <protection locked="true" hidden="false"/>
    </xf>
    <xf numFmtId="175" fontId="0" fillId="0" borderId="7" xfId="0" applyFont="false" applyBorder="true" applyAlignment="false" applyProtection="false">
      <alignment horizontal="general" vertical="bottom" textRotation="0" wrapText="false" indent="0" shrinkToFit="false"/>
      <protection locked="true" hidden="false"/>
    </xf>
    <xf numFmtId="174" fontId="0" fillId="0" borderId="7" xfId="0" applyFont="false" applyBorder="true" applyAlignment="false" applyProtection="false">
      <alignment horizontal="general" vertical="bottom" textRotation="0" wrapText="false" indent="0" shrinkToFit="false"/>
      <protection locked="true" hidden="false"/>
    </xf>
    <xf numFmtId="176" fontId="0" fillId="0" borderId="7" xfId="0" applyFont="true" applyBorder="true" applyAlignment="false" applyProtection="false">
      <alignment horizontal="general" vertical="bottom" textRotation="0" wrapText="false" indent="0" shrinkToFit="false"/>
      <protection locked="true" hidden="false"/>
    </xf>
    <xf numFmtId="168" fontId="0" fillId="0" borderId="7" xfId="0" applyFont="false" applyBorder="true" applyAlignment="false" applyProtection="false">
      <alignment horizontal="general" vertical="bottom" textRotation="0" wrapText="false" indent="0" shrinkToFit="false"/>
      <protection locked="true" hidden="false"/>
    </xf>
    <xf numFmtId="175" fontId="0" fillId="0" borderId="7" xfId="0" applyFont="true" applyBorder="true" applyAlignment="false" applyProtection="false">
      <alignment horizontal="general" vertical="bottom" textRotation="0" wrapText="false" indent="0" shrinkToFit="false"/>
      <protection locked="true" hidden="false"/>
    </xf>
    <xf numFmtId="175" fontId="0" fillId="0" borderId="8" xfId="0" applyFont="false" applyBorder="true" applyAlignment="false" applyProtection="false">
      <alignment horizontal="general" vertical="bottom" textRotation="0" wrapText="false" indent="0" shrinkToFit="false"/>
      <protection locked="true" hidden="false"/>
    </xf>
    <xf numFmtId="175"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75" fontId="0" fillId="14" borderId="0" xfId="0" applyFont="false" applyBorder="false" applyAlignment="false" applyProtection="false">
      <alignment horizontal="general" vertical="bottom" textRotation="0" wrapText="false" indent="0" shrinkToFit="false"/>
      <protection locked="true" hidden="false"/>
    </xf>
    <xf numFmtId="175" fontId="0" fillId="0" borderId="0" xfId="0" applyFont="false" applyBorder="true" applyAlignment="false" applyProtection="false">
      <alignment horizontal="general" vertical="bottom" textRotation="0" wrapText="false" indent="0" shrinkToFit="false"/>
      <protection locked="true" hidden="false"/>
    </xf>
    <xf numFmtId="174" fontId="0" fillId="0" borderId="0" xfId="0" applyFont="false" applyBorder="true" applyAlignment="false" applyProtection="false">
      <alignment horizontal="general" vertical="bottom" textRotation="0" wrapText="false" indent="0" shrinkToFit="false"/>
      <protection locked="true" hidden="false"/>
    </xf>
    <xf numFmtId="176"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75" fontId="0" fillId="0" borderId="1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8" fontId="33" fillId="0" borderId="0" xfId="0" applyFont="true" applyBorder="true" applyAlignment="false" applyProtection="false">
      <alignment horizontal="general" vertical="bottom" textRotation="0" wrapText="false" indent="0" shrinkToFit="false"/>
      <protection locked="true" hidden="false"/>
    </xf>
    <xf numFmtId="168" fontId="33" fillId="0" borderId="9" xfId="0" applyFont="true" applyBorder="true" applyAlignment="false" applyProtection="false">
      <alignment horizontal="general" vertical="bottom" textRotation="0" wrapText="false" indent="0" shrinkToFit="false"/>
      <protection locked="true" hidden="false"/>
    </xf>
    <xf numFmtId="164" fontId="33"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5" fontId="33" fillId="0" borderId="12" xfId="0" applyFont="true" applyBorder="true" applyAlignment="false" applyProtection="false">
      <alignment horizontal="general" vertical="bottom" textRotation="0" wrapText="false" indent="0" shrinkToFit="false"/>
      <protection locked="true" hidden="false"/>
    </xf>
    <xf numFmtId="174" fontId="33" fillId="0" borderId="12" xfId="0" applyFont="true" applyBorder="true" applyAlignment="false" applyProtection="false">
      <alignment horizontal="general" vertical="bottom" textRotation="0" wrapText="false" indent="0" shrinkToFit="false"/>
      <protection locked="true" hidden="false"/>
    </xf>
    <xf numFmtId="175" fontId="33" fillId="0" borderId="13" xfId="0" applyFont="true" applyBorder="true" applyAlignment="false" applyProtection="false">
      <alignment horizontal="general" vertical="bottom" textRotation="0" wrapText="false" indent="0" shrinkToFit="false"/>
      <protection locked="true" hidden="false"/>
    </xf>
    <xf numFmtId="164" fontId="33" fillId="0" borderId="0" xfId="0" applyFont="true" applyBorder="true" applyAlignment="true" applyProtection="false">
      <alignment horizontal="general" vertical="bottom" textRotation="0" wrapText="true" indent="0" shrinkToFit="false"/>
      <protection locked="true" hidden="false"/>
    </xf>
    <xf numFmtId="175" fontId="0" fillId="0" borderId="0" xfId="0" applyFont="true" applyBorder="false" applyAlignment="true" applyProtection="false">
      <alignment horizontal="general" vertical="bottom" textRotation="0" wrapText="tru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7" fontId="33" fillId="0" borderId="0" xfId="0" applyFont="true" applyBorder="true" applyAlignment="true" applyProtection="false">
      <alignment horizontal="general" vertical="bottom" textRotation="0" wrapText="true" indent="0" shrinkToFit="false"/>
      <protection locked="true" hidden="false"/>
    </xf>
    <xf numFmtId="177" fontId="0" fillId="0" borderId="0" xfId="0" applyFont="false" applyBorder="true" applyAlignment="false" applyProtection="false">
      <alignment horizontal="general" vertical="bottom" textRotation="0" wrapText="false" indent="0" shrinkToFit="false"/>
      <protection locked="true" hidden="false"/>
    </xf>
    <xf numFmtId="168" fontId="33" fillId="0" borderId="0" xfId="0" applyFont="true" applyBorder="false" applyAlignment="false" applyProtection="false">
      <alignment horizontal="general" vertical="bottom" textRotation="0" wrapText="false" indent="0" shrinkToFit="false"/>
      <protection locked="true" hidden="false"/>
    </xf>
    <xf numFmtId="177" fontId="33"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general" vertical="bottom" textRotation="0" wrapText="tru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false" applyProtection="false">
      <alignment horizontal="general" vertical="bottom" textRotation="0" wrapText="false" indent="0" shrinkToFit="false"/>
      <protection locked="true" hidden="false"/>
    </xf>
    <xf numFmtId="164" fontId="35" fillId="0" borderId="12" xfId="0" applyFont="true" applyBorder="true" applyAlignment="false" applyProtection="false">
      <alignment horizontal="general" vertical="bottom" textRotation="0" wrapText="false" indent="0" shrinkToFit="false"/>
      <protection locked="true" hidden="false"/>
    </xf>
    <xf numFmtId="175" fontId="35" fillId="0" borderId="12" xfId="0" applyFont="true" applyBorder="tru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3" fillId="0" borderId="0" xfId="0" applyFont="true" applyBorder="true" applyAlignment="false" applyProtection="false">
      <alignment horizontal="general" vertical="bottom" textRotation="0" wrapText="false" indent="0" shrinkToFit="false"/>
      <protection locked="true" hidden="false"/>
    </xf>
    <xf numFmtId="175" fontId="33" fillId="0" borderId="0" xfId="0" applyFont="true" applyBorder="false" applyAlignment="false" applyProtection="false">
      <alignment horizontal="general" vertical="bottom" textRotation="0" wrapText="false" indent="0" shrinkToFit="false"/>
      <protection locked="true" hidden="false"/>
    </xf>
    <xf numFmtId="168" fontId="3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5" fontId="0" fillId="0" borderId="9" xfId="0" applyFont="false" applyBorder="true" applyAlignment="false" applyProtection="false">
      <alignment horizontal="general" vertical="bottom" textRotation="0" wrapText="false" indent="0" shrinkToFit="false"/>
      <protection locked="true" hidden="false"/>
    </xf>
    <xf numFmtId="175" fontId="33" fillId="0" borderId="9"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8" fillId="0" borderId="0" xfId="20" applyFont="true" applyBorder="true" applyAlignment="true" applyProtection="true">
      <alignment horizontal="general" vertical="bottom" textRotation="0" wrapText="false" indent="0" shrinkToFit="false"/>
      <protection locked="true" hidden="false"/>
    </xf>
    <xf numFmtId="178" fontId="39" fillId="0" borderId="0" xfId="19" applyFont="true" applyBorder="true" applyAlignment="true" applyProtection="true">
      <alignment horizontal="general" vertical="bottom" textRotation="0" wrapText="false" indent="0" shrinkToFit="false"/>
      <protection locked="true" hidden="false"/>
    </xf>
    <xf numFmtId="164" fontId="34" fillId="0" borderId="4" xfId="0" applyFont="true" applyBorder="true" applyAlignment="true" applyProtection="false">
      <alignment horizontal="general" vertical="center" textRotation="0" wrapText="true" indent="0" shrinkToFit="false"/>
      <protection locked="true" hidden="false"/>
    </xf>
    <xf numFmtId="164" fontId="34" fillId="0" borderId="4" xfId="0" applyFont="tru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general" vertical="center" textRotation="0" wrapText="tru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center" textRotation="0" wrapText="true" indent="0" shrinkToFit="false"/>
      <protection locked="true" hidden="false"/>
    </xf>
    <xf numFmtId="164" fontId="0" fillId="0" borderId="4" xfId="0" applyFont="false" applyBorder="true" applyAlignment="true" applyProtection="false">
      <alignment horizontal="right" vertical="center" textRotation="0" wrapText="true" indent="0" shrinkToFit="false"/>
      <protection locked="true" hidden="false"/>
    </xf>
    <xf numFmtId="164" fontId="39" fillId="10" borderId="0" xfId="0" applyFont="true" applyBorder="false" applyAlignment="false" applyProtection="false">
      <alignment horizontal="general" vertical="bottom" textRotation="0" wrapText="false" indent="0" shrinkToFit="false"/>
      <protection locked="true" hidden="false"/>
    </xf>
    <xf numFmtId="179" fontId="0" fillId="10" borderId="0" xfId="0" applyFont="false" applyBorder="false" applyAlignment="false" applyProtection="false">
      <alignment horizontal="general" vertical="bottom" textRotation="0" wrapText="false" indent="0" shrinkToFit="false"/>
      <protection locked="true" hidden="false"/>
    </xf>
    <xf numFmtId="178" fontId="39" fillId="10" borderId="0" xfId="19" applyFont="true" applyBorder="true" applyAlignment="true" applyProtection="true">
      <alignment horizontal="general" vertical="bottom" textRotation="0" wrapText="false" indent="0" shrinkToFit="false"/>
      <protection locked="true" hidden="false"/>
    </xf>
    <xf numFmtId="164" fontId="39" fillId="0" borderId="14"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right" vertical="center" textRotation="0" wrapText="true" indent="0" shrinkToFit="false"/>
      <protection locked="true" hidden="false"/>
    </xf>
    <xf numFmtId="164" fontId="39" fillId="0" borderId="0" xfId="0" applyFont="true" applyBorder="false" applyAlignment="true" applyProtection="false">
      <alignment horizontal="general" vertical="bottom" textRotation="0" wrapText="true" indent="0" shrinkToFit="false"/>
      <protection locked="true" hidden="false"/>
    </xf>
    <xf numFmtId="164" fontId="39" fillId="0" borderId="0" xfId="0" applyFont="true" applyBorder="true" applyAlignment="true" applyProtection="false">
      <alignment horizontal="general" vertical="center" textRotation="0" wrapText="true" indent="0" shrinkToFit="false"/>
      <protection locked="true" hidden="false"/>
    </xf>
  </cellXfs>
  <cellStyles count="41">
    <cellStyle name="Normal" xfId="0" builtinId="0"/>
    <cellStyle name="Comma" xfId="15" builtinId="3"/>
    <cellStyle name="Comma [0]" xfId="16" builtinId="6"/>
    <cellStyle name="Currency" xfId="17" builtinId="4"/>
    <cellStyle name="Currency [0]" xfId="18" builtinId="7"/>
    <cellStyle name="Percent" xfId="19" builtinId="5"/>
    <cellStyle name="Accent 1 17" xfId="21"/>
    <cellStyle name="Accent 1 18" xfId="22"/>
    <cellStyle name="Accent 16" xfId="23"/>
    <cellStyle name="Accent 17" xfId="24"/>
    <cellStyle name="Accent 2 18" xfId="25"/>
    <cellStyle name="Accent 2 19" xfId="26"/>
    <cellStyle name="Accent 3 19" xfId="27"/>
    <cellStyle name="Accent 3 20" xfId="28"/>
    <cellStyle name="Bad 13" xfId="29"/>
    <cellStyle name="Bad 14" xfId="30"/>
    <cellStyle name="Error 15" xfId="31"/>
    <cellStyle name="Error 16" xfId="32"/>
    <cellStyle name="Footnote 8" xfId="33"/>
    <cellStyle name="Footnote 9" xfId="34"/>
    <cellStyle name="Good 11" xfId="35"/>
    <cellStyle name="Good 12" xfId="36"/>
    <cellStyle name="Heading 1 4" xfId="37"/>
    <cellStyle name="Heading 1 5" xfId="38"/>
    <cellStyle name="Heading 2 5" xfId="39"/>
    <cellStyle name="Heading 2 6" xfId="40"/>
    <cellStyle name="Heading 3" xfId="41"/>
    <cellStyle name="Heading 4" xfId="42"/>
    <cellStyle name="Hyperlink 10" xfId="43"/>
    <cellStyle name="Hyperlink 9" xfId="44"/>
    <cellStyle name="Neutral 12" xfId="45"/>
    <cellStyle name="Neutral 13" xfId="46"/>
    <cellStyle name="Note 7" xfId="47"/>
    <cellStyle name="Note 8" xfId="48"/>
    <cellStyle name="Status 10" xfId="49"/>
    <cellStyle name="Status 11" xfId="50"/>
    <cellStyle name="Text 6" xfId="51"/>
    <cellStyle name="Text 7" xfId="52"/>
    <cellStyle name="Warning 14" xfId="53"/>
    <cellStyle name="Warning 15" xfId="54"/>
    <cellStyle name="*unknown*" xfId="20" builtinId="8"/>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B4C7DC"/>
      <rgbColor rgb="FF808080"/>
      <rgbColor rgb="FF9999FF"/>
      <rgbColor rgb="FF993366"/>
      <rgbColor rgb="FFFFFFCC"/>
      <rgbColor rgb="FFC5E0B3"/>
      <rgbColor rgb="FF660066"/>
      <rgbColor rgb="FFFF8080"/>
      <rgbColor rgb="FF0563C1"/>
      <rgbColor rgb="FFDDDDDD"/>
      <rgbColor rgb="FF000080"/>
      <rgbColor rgb="FFFF00FF"/>
      <rgbColor rgb="FFFFFF00"/>
      <rgbColor rgb="FF00FFFF"/>
      <rgbColor rgb="FF800080"/>
      <rgbColor rgb="FF800000"/>
      <rgbColor rgb="FF008080"/>
      <rgbColor rgb="FF0000EE"/>
      <rgbColor rgb="FF00CCFF"/>
      <rgbColor rgb="FFCCFFFF"/>
      <rgbColor rgb="FFCCFFCC"/>
      <rgbColor rgb="FFFFFF6D"/>
      <rgbColor rgb="FFB6D7A8"/>
      <rgbColor rgb="FFFF99CC"/>
      <rgbColor rgb="FFCC99FF"/>
      <rgbColor rgb="FFFFCCCC"/>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3.xml.rels><?xml version="1.0" encoding="UTF-8"?>
<Relationships xmlns="http://schemas.openxmlformats.org/package/2006/relationships"><Relationship Id="rId1" Type="http://schemas.openxmlformats.org/officeDocument/2006/relationships/hyperlink" Target="https://www.fao.org/3/X9892E/X9892e05.htm"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4"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hyperlink" Target="https://apps.fas.usda.gov/psdonline/app/index.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12" activeCellId="1" sqref="E3:G3 E12"/>
    </sheetView>
  </sheetViews>
  <sheetFormatPr defaultColWidth="14.60546875" defaultRowHeight="12.8" zeroHeight="false" outlineLevelRow="0" outlineLevelCol="0"/>
  <sheetData>
    <row r="1" customFormat="false" ht="13.8"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3.8" hidden="false" customHeight="false" outlineLevel="0" collapsed="false">
      <c r="A2" s="1"/>
      <c r="B2" s="1"/>
      <c r="C2" s="1"/>
      <c r="D2" s="1"/>
      <c r="E2" s="1"/>
      <c r="F2" s="1"/>
      <c r="G2" s="1"/>
      <c r="H2" s="1"/>
      <c r="I2" s="1"/>
      <c r="J2" s="1"/>
      <c r="K2" s="1"/>
      <c r="L2" s="1"/>
      <c r="M2" s="1"/>
      <c r="N2" s="1"/>
      <c r="O2" s="1"/>
      <c r="P2" s="1"/>
      <c r="Q2" s="1"/>
      <c r="R2" s="1"/>
      <c r="S2" s="1"/>
      <c r="T2" s="1"/>
      <c r="U2" s="1"/>
      <c r="V2" s="1"/>
      <c r="W2" s="1"/>
      <c r="X2" s="1"/>
      <c r="Y2" s="1"/>
      <c r="Z2" s="1"/>
    </row>
    <row r="3" customFormat="false" ht="13.8" hidden="false" customHeight="false" outlineLevel="0" collapsed="false">
      <c r="A3" s="1"/>
      <c r="B3" s="1"/>
      <c r="C3" s="1"/>
      <c r="D3" s="1"/>
      <c r="E3" s="1"/>
      <c r="F3" s="1"/>
      <c r="G3" s="1"/>
      <c r="H3" s="1"/>
      <c r="I3" s="1"/>
      <c r="J3" s="1"/>
      <c r="K3" s="1"/>
      <c r="L3" s="1"/>
      <c r="M3" s="1"/>
      <c r="N3" s="1"/>
      <c r="O3" s="1"/>
      <c r="P3" s="1"/>
      <c r="Q3" s="1"/>
      <c r="R3" s="1"/>
      <c r="S3" s="1"/>
      <c r="T3" s="1"/>
      <c r="U3" s="1"/>
      <c r="V3" s="1"/>
      <c r="W3" s="1"/>
      <c r="X3" s="1"/>
      <c r="Y3" s="1"/>
      <c r="Z3" s="1"/>
    </row>
    <row r="4" customFormat="false" ht="15.75" hidden="false" customHeight="true" outlineLevel="0" collapsed="false">
      <c r="A4" s="1"/>
      <c r="B4" s="2" t="s">
        <v>0</v>
      </c>
      <c r="C4" s="2"/>
      <c r="D4" s="2"/>
      <c r="E4" s="2"/>
      <c r="F4" s="2"/>
      <c r="G4" s="1"/>
      <c r="H4" s="1"/>
      <c r="I4" s="1"/>
      <c r="J4" s="1"/>
      <c r="K4" s="1"/>
      <c r="L4" s="1"/>
      <c r="M4" s="1"/>
      <c r="N4" s="1"/>
      <c r="O4" s="1"/>
      <c r="P4" s="1"/>
      <c r="Q4" s="1"/>
      <c r="R4" s="1"/>
      <c r="S4" s="1"/>
      <c r="T4" s="1"/>
      <c r="U4" s="1"/>
      <c r="V4" s="1"/>
      <c r="W4" s="1"/>
      <c r="X4" s="1"/>
      <c r="Y4" s="1"/>
      <c r="Z4" s="1"/>
    </row>
    <row r="5" customFormat="false" ht="13.8" hidden="false" customHeight="false" outlineLevel="0" collapsed="false">
      <c r="A5" s="1"/>
      <c r="B5" s="1"/>
      <c r="C5" s="1"/>
      <c r="D5" s="1"/>
      <c r="E5" s="1"/>
      <c r="F5" s="1"/>
      <c r="G5" s="1"/>
      <c r="H5" s="1"/>
      <c r="I5" s="1"/>
      <c r="J5" s="1"/>
      <c r="K5" s="1"/>
      <c r="L5" s="1"/>
      <c r="M5" s="1"/>
      <c r="N5" s="1"/>
      <c r="O5" s="1"/>
      <c r="P5" s="1"/>
      <c r="Q5" s="1"/>
      <c r="R5" s="1"/>
      <c r="S5" s="1"/>
      <c r="T5" s="1"/>
      <c r="U5" s="1"/>
      <c r="V5" s="1"/>
      <c r="W5" s="1"/>
      <c r="X5" s="1"/>
      <c r="Y5" s="1"/>
      <c r="Z5" s="1"/>
    </row>
    <row r="6" customFormat="false" ht="15.75" hidden="false" customHeight="true" outlineLevel="0" collapsed="false">
      <c r="A6" s="1"/>
      <c r="B6" s="3" t="s">
        <v>1</v>
      </c>
      <c r="C6" s="3"/>
      <c r="D6" s="3"/>
      <c r="E6" s="3"/>
      <c r="F6" s="3"/>
      <c r="G6" s="1"/>
      <c r="H6" s="1"/>
      <c r="I6" s="1"/>
      <c r="J6" s="1"/>
      <c r="K6" s="1"/>
      <c r="L6" s="1"/>
      <c r="M6" s="1"/>
      <c r="N6" s="1"/>
      <c r="O6" s="1"/>
      <c r="P6" s="1"/>
      <c r="Q6" s="1"/>
      <c r="R6" s="1"/>
      <c r="S6" s="1"/>
      <c r="T6" s="1"/>
      <c r="U6" s="1"/>
      <c r="V6" s="1"/>
      <c r="W6" s="1"/>
      <c r="X6" s="1"/>
      <c r="Y6" s="1"/>
      <c r="Z6" s="1"/>
    </row>
    <row r="7" customFormat="false" ht="13.8" hidden="false" customHeight="false" outlineLevel="0" collapsed="false">
      <c r="A7" s="1"/>
      <c r="B7" s="1"/>
      <c r="C7" s="1"/>
      <c r="D7" s="1"/>
      <c r="E7" s="1"/>
      <c r="F7" s="1"/>
      <c r="G7" s="1"/>
      <c r="H7" s="1"/>
      <c r="I7" s="1"/>
      <c r="J7" s="1"/>
      <c r="K7" s="1"/>
      <c r="L7" s="1"/>
      <c r="M7" s="1"/>
      <c r="N7" s="1"/>
      <c r="O7" s="1"/>
      <c r="P7" s="1"/>
      <c r="Q7" s="1"/>
      <c r="R7" s="1"/>
      <c r="S7" s="1"/>
      <c r="T7" s="1"/>
      <c r="U7" s="1"/>
      <c r="V7" s="1"/>
      <c r="W7" s="1"/>
      <c r="X7" s="1"/>
      <c r="Y7" s="1"/>
      <c r="Z7" s="1"/>
    </row>
    <row r="8" customFormat="false" ht="13.8" hidden="false" customHeight="false" outlineLevel="0" collapsed="false">
      <c r="A8" s="1"/>
      <c r="B8" s="1"/>
      <c r="C8" s="1"/>
      <c r="D8" s="1"/>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
      <c r="B9" s="4" t="s">
        <v>2</v>
      </c>
      <c r="C9" s="1"/>
      <c r="D9" s="1"/>
      <c r="E9" s="1"/>
      <c r="F9" s="1"/>
      <c r="G9" s="1"/>
      <c r="H9" s="1"/>
      <c r="I9" s="1"/>
      <c r="J9" s="1"/>
      <c r="K9" s="1"/>
      <c r="L9" s="1"/>
      <c r="M9" s="1"/>
      <c r="N9" s="1"/>
      <c r="O9" s="1"/>
      <c r="P9" s="1"/>
      <c r="Q9" s="1"/>
      <c r="R9" s="1"/>
      <c r="S9" s="1"/>
      <c r="T9" s="1"/>
      <c r="U9" s="1"/>
      <c r="V9" s="1"/>
      <c r="W9" s="1"/>
      <c r="X9" s="1"/>
      <c r="Y9" s="1"/>
      <c r="Z9" s="1"/>
    </row>
    <row r="10" customFormat="false" ht="13.8" hidden="false" customHeight="false" outlineLevel="0" collapsed="false">
      <c r="A10" s="1"/>
      <c r="C10" s="1"/>
      <c r="D10" s="1"/>
      <c r="E10" s="1"/>
      <c r="F10" s="1"/>
      <c r="G10" s="1"/>
      <c r="H10" s="1"/>
      <c r="I10" s="1"/>
      <c r="J10" s="1"/>
      <c r="K10" s="1"/>
      <c r="L10" s="1"/>
      <c r="M10" s="1"/>
      <c r="N10" s="1"/>
      <c r="O10" s="1"/>
      <c r="P10" s="1"/>
      <c r="Q10" s="1"/>
      <c r="R10" s="1"/>
      <c r="S10" s="1"/>
      <c r="T10" s="1"/>
      <c r="U10" s="1"/>
      <c r="V10" s="1"/>
      <c r="W10" s="1"/>
      <c r="X10" s="1"/>
      <c r="Y10" s="1"/>
      <c r="Z10" s="1"/>
    </row>
    <row r="11" customFormat="false" ht="15.65" hidden="false" customHeight="false" outlineLevel="0" collapsed="false">
      <c r="A11" s="1"/>
      <c r="B11" s="5" t="s">
        <v>3</v>
      </c>
      <c r="C11" s="1"/>
      <c r="D11" s="1"/>
      <c r="E11" s="1"/>
      <c r="F11" s="1"/>
      <c r="G11" s="1"/>
      <c r="H11" s="1"/>
      <c r="I11" s="1"/>
      <c r="J11" s="1"/>
      <c r="K11" s="1"/>
      <c r="L11" s="1"/>
      <c r="M11" s="1"/>
      <c r="N11" s="1"/>
      <c r="O11" s="1"/>
      <c r="P11" s="1"/>
      <c r="Q11" s="1"/>
      <c r="R11" s="1"/>
      <c r="S11" s="1"/>
      <c r="T11" s="1"/>
      <c r="U11" s="1"/>
      <c r="V11" s="1"/>
      <c r="W11" s="1"/>
      <c r="X11" s="1"/>
      <c r="Y11" s="1"/>
      <c r="Z11" s="1"/>
    </row>
    <row r="12" customFormat="false" ht="15.65" hidden="false" customHeight="false" outlineLevel="0" collapsed="false">
      <c r="A12" s="1"/>
      <c r="B12" s="6" t="s">
        <v>4</v>
      </c>
      <c r="C12" s="1"/>
      <c r="D12" s="1"/>
      <c r="E12" s="1"/>
      <c r="F12" s="1"/>
      <c r="G12" s="1"/>
      <c r="H12" s="1"/>
      <c r="I12" s="1"/>
      <c r="J12" s="1"/>
      <c r="K12" s="1"/>
      <c r="L12" s="1"/>
      <c r="M12" s="1"/>
      <c r="N12" s="1"/>
      <c r="O12" s="1"/>
      <c r="P12" s="1"/>
      <c r="Q12" s="1"/>
      <c r="R12" s="1"/>
      <c r="S12" s="1"/>
      <c r="T12" s="1"/>
      <c r="U12" s="1"/>
      <c r="V12" s="1"/>
      <c r="W12" s="1"/>
      <c r="X12" s="1"/>
      <c r="Y12" s="1"/>
      <c r="Z12" s="1"/>
    </row>
    <row r="13" customFormat="false" ht="15.65" hidden="false" customHeight="false" outlineLevel="0" collapsed="false">
      <c r="A13" s="1"/>
      <c r="B13" s="6" t="s">
        <v>5</v>
      </c>
      <c r="C13" s="1"/>
      <c r="D13" s="1"/>
      <c r="E13" s="1"/>
      <c r="F13" s="1"/>
      <c r="G13" s="1"/>
      <c r="H13" s="1"/>
      <c r="I13" s="1"/>
      <c r="J13" s="1"/>
      <c r="K13" s="1"/>
      <c r="L13" s="1"/>
      <c r="M13" s="1"/>
      <c r="N13" s="1"/>
      <c r="O13" s="1"/>
      <c r="P13" s="1"/>
      <c r="Q13" s="1"/>
      <c r="R13" s="1"/>
      <c r="S13" s="1"/>
      <c r="T13" s="1"/>
      <c r="U13" s="1"/>
      <c r="V13" s="1"/>
      <c r="W13" s="1"/>
      <c r="X13" s="1"/>
      <c r="Y13" s="1"/>
      <c r="Z13" s="1"/>
    </row>
    <row r="14" customFormat="false" ht="15.65" hidden="false" customHeight="false" outlineLevel="0" collapsed="false">
      <c r="A14" s="1"/>
      <c r="B14" s="5" t="s">
        <v>6</v>
      </c>
      <c r="C14" s="1"/>
      <c r="D14" s="1"/>
      <c r="E14" s="1"/>
      <c r="F14" s="1"/>
      <c r="G14" s="1"/>
      <c r="H14" s="1"/>
      <c r="I14" s="1"/>
      <c r="J14" s="1"/>
      <c r="K14" s="1"/>
      <c r="L14" s="1"/>
      <c r="M14" s="1"/>
      <c r="N14" s="1"/>
      <c r="O14" s="1"/>
      <c r="P14" s="1"/>
      <c r="Q14" s="1"/>
      <c r="R14" s="1"/>
      <c r="S14" s="1"/>
      <c r="T14" s="1"/>
      <c r="U14" s="1"/>
      <c r="V14" s="1"/>
      <c r="W14" s="1"/>
      <c r="X14" s="1"/>
      <c r="Y14" s="1"/>
      <c r="Z14" s="1"/>
    </row>
    <row r="15" customFormat="false" ht="15.65" hidden="false" customHeight="false" outlineLevel="0" collapsed="false">
      <c r="A15" s="1"/>
      <c r="B15" s="5" t="s">
        <v>7</v>
      </c>
      <c r="C15" s="1"/>
      <c r="D15" s="1"/>
      <c r="E15" s="1"/>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7" t="s">
        <v>8</v>
      </c>
      <c r="C16" s="8"/>
      <c r="D16" s="1"/>
      <c r="E16" s="1"/>
      <c r="F16" s="1"/>
      <c r="G16" s="1"/>
      <c r="H16" s="1"/>
      <c r="I16" s="1"/>
      <c r="J16" s="1"/>
      <c r="K16" s="1"/>
      <c r="L16" s="1"/>
      <c r="M16" s="1"/>
      <c r="N16" s="1"/>
      <c r="O16" s="1"/>
      <c r="P16" s="1"/>
      <c r="Q16" s="1"/>
      <c r="R16" s="1"/>
      <c r="S16" s="1"/>
      <c r="T16" s="1"/>
      <c r="U16" s="1"/>
      <c r="V16" s="1"/>
      <c r="W16" s="1"/>
      <c r="X16" s="1"/>
      <c r="Y16" s="1"/>
      <c r="Z16" s="1"/>
    </row>
    <row r="17" customFormat="false" ht="14.9" hidden="false" customHeight="false" outlineLevel="0" collapsed="false">
      <c r="A17" s="1"/>
      <c r="B17" s="7" t="s">
        <v>9</v>
      </c>
      <c r="C17" s="1"/>
      <c r="D17" s="1"/>
      <c r="E17" s="1"/>
      <c r="F17" s="1"/>
      <c r="G17" s="1"/>
      <c r="H17" s="1"/>
      <c r="I17" s="1"/>
      <c r="J17" s="1"/>
      <c r="K17" s="1"/>
      <c r="L17" s="1"/>
      <c r="M17" s="1"/>
      <c r="N17" s="1"/>
      <c r="O17" s="1"/>
      <c r="P17" s="1"/>
      <c r="Q17" s="1"/>
      <c r="R17" s="1"/>
      <c r="S17" s="1"/>
      <c r="T17" s="1"/>
      <c r="U17" s="1"/>
      <c r="V17" s="1"/>
      <c r="W17" s="1"/>
      <c r="X17" s="1"/>
      <c r="Y17" s="1"/>
      <c r="Z17" s="1"/>
    </row>
    <row r="18" customFormat="false" ht="14.9" hidden="false" customHeight="false" outlineLevel="0" collapsed="false">
      <c r="A18" s="1"/>
      <c r="B18" s="7" t="s">
        <v>10</v>
      </c>
      <c r="C18" s="1"/>
      <c r="D18" s="1"/>
      <c r="E18" s="1"/>
      <c r="F18" s="1"/>
      <c r="G18" s="1"/>
      <c r="H18" s="1"/>
      <c r="I18" s="1"/>
      <c r="J18" s="1"/>
      <c r="K18" s="1"/>
      <c r="L18" s="1"/>
      <c r="M18" s="1"/>
      <c r="N18" s="1"/>
      <c r="O18" s="1"/>
      <c r="P18" s="1"/>
      <c r="Q18" s="1"/>
      <c r="R18" s="1"/>
      <c r="S18" s="1"/>
      <c r="T18" s="1"/>
      <c r="U18" s="1"/>
      <c r="V18" s="1"/>
      <c r="W18" s="1"/>
      <c r="X18" s="1"/>
      <c r="Y18" s="1"/>
      <c r="Z18" s="1"/>
    </row>
    <row r="19" customFormat="false" ht="14.9" hidden="false" customHeight="false" outlineLevel="0" collapsed="false">
      <c r="A19" s="1"/>
      <c r="B19" s="7" t="s">
        <v>11</v>
      </c>
      <c r="C19" s="1"/>
      <c r="D19" s="1"/>
      <c r="E19" s="1"/>
      <c r="F19" s="1"/>
      <c r="G19" s="1"/>
      <c r="H19" s="1"/>
      <c r="I19" s="1"/>
      <c r="J19" s="1"/>
      <c r="K19" s="1"/>
      <c r="L19" s="1"/>
      <c r="M19" s="1"/>
      <c r="N19" s="1"/>
      <c r="O19" s="1"/>
      <c r="P19" s="1"/>
      <c r="Q19" s="1"/>
      <c r="R19" s="1"/>
      <c r="S19" s="1"/>
      <c r="T19" s="1"/>
      <c r="U19" s="1"/>
      <c r="V19" s="1"/>
      <c r="W19" s="1"/>
      <c r="X19" s="1"/>
      <c r="Y19" s="1"/>
      <c r="Z19" s="1"/>
    </row>
    <row r="20" customFormat="false" ht="14.9" hidden="false" customHeight="false" outlineLevel="0" collapsed="false">
      <c r="A20" s="1"/>
      <c r="B20" s="7" t="s">
        <v>12</v>
      </c>
      <c r="C20" s="1"/>
      <c r="D20" s="1"/>
      <c r="E20" s="1"/>
      <c r="F20" s="1"/>
      <c r="G20" s="1"/>
      <c r="H20" s="1"/>
      <c r="I20" s="1"/>
      <c r="J20" s="1"/>
      <c r="K20" s="1"/>
      <c r="L20" s="1"/>
      <c r="M20" s="1"/>
      <c r="N20" s="1"/>
      <c r="O20" s="1"/>
      <c r="P20" s="1"/>
      <c r="Q20" s="1"/>
      <c r="R20" s="1"/>
      <c r="S20" s="1"/>
      <c r="T20" s="1"/>
      <c r="U20" s="1"/>
      <c r="V20" s="1"/>
      <c r="W20" s="1"/>
      <c r="X20" s="1"/>
      <c r="Y20" s="1"/>
      <c r="Z20" s="1"/>
    </row>
    <row r="21" customFormat="false" ht="14.9" hidden="false" customHeight="false" outlineLevel="0" collapsed="false">
      <c r="A21" s="1"/>
      <c r="B21" s="7" t="s">
        <v>13</v>
      </c>
      <c r="C21" s="1"/>
      <c r="D21" s="1"/>
      <c r="E21" s="1"/>
      <c r="F21" s="1"/>
      <c r="G21" s="1"/>
      <c r="H21" s="1"/>
      <c r="I21" s="1"/>
      <c r="J21" s="1"/>
      <c r="K21" s="1"/>
      <c r="L21" s="1"/>
      <c r="M21" s="1"/>
      <c r="N21" s="1"/>
      <c r="O21" s="1"/>
      <c r="P21" s="1"/>
      <c r="Q21" s="1"/>
      <c r="R21" s="1"/>
      <c r="S21" s="1"/>
      <c r="T21" s="1"/>
      <c r="U21" s="1"/>
      <c r="V21" s="1"/>
      <c r="W21" s="1"/>
      <c r="X21" s="1"/>
      <c r="Y21" s="1"/>
      <c r="Z21" s="1"/>
    </row>
    <row r="22" customFormat="false" ht="14.9" hidden="false" customHeight="false" outlineLevel="0" collapsed="false">
      <c r="A22" s="1"/>
      <c r="B22" s="7" t="s">
        <v>14</v>
      </c>
      <c r="C22" s="1"/>
      <c r="D22" s="1"/>
      <c r="E22" s="1"/>
      <c r="F22" s="1"/>
      <c r="G22" s="1"/>
      <c r="H22" s="1"/>
      <c r="I22" s="1"/>
      <c r="J22" s="1"/>
      <c r="K22" s="1"/>
      <c r="L22" s="1"/>
      <c r="M22" s="1"/>
      <c r="N22" s="1"/>
      <c r="O22" s="1"/>
      <c r="P22" s="1"/>
      <c r="Q22" s="1"/>
      <c r="R22" s="1"/>
      <c r="S22" s="1"/>
      <c r="T22" s="1"/>
      <c r="U22" s="1"/>
      <c r="V22" s="1"/>
      <c r="W22" s="1"/>
      <c r="X22" s="1"/>
      <c r="Y22" s="1"/>
      <c r="Z22" s="1"/>
    </row>
    <row r="23" customFormat="false" ht="14.9" hidden="false" customHeight="false" outlineLevel="0" collapsed="false">
      <c r="A23" s="1"/>
      <c r="B23" s="7" t="s">
        <v>15</v>
      </c>
      <c r="C23" s="1"/>
      <c r="D23" s="1"/>
      <c r="E23" s="1"/>
      <c r="F23" s="1"/>
      <c r="G23" s="1"/>
      <c r="H23" s="1"/>
      <c r="I23" s="1"/>
      <c r="J23" s="1"/>
      <c r="K23" s="1"/>
      <c r="L23" s="1"/>
      <c r="M23" s="1"/>
      <c r="N23" s="1"/>
      <c r="O23" s="1"/>
      <c r="P23" s="1"/>
      <c r="Q23" s="1"/>
      <c r="R23" s="1"/>
      <c r="S23" s="1"/>
      <c r="T23" s="1"/>
      <c r="U23" s="1"/>
      <c r="V23" s="1"/>
      <c r="W23" s="1"/>
      <c r="X23" s="1"/>
      <c r="Y23" s="1"/>
      <c r="Z23" s="1"/>
    </row>
    <row r="24" customFormat="false" ht="14.9" hidden="false" customHeight="false" outlineLevel="0" collapsed="false">
      <c r="A24" s="1"/>
      <c r="B24" s="7" t="s">
        <v>16</v>
      </c>
      <c r="C24" s="1"/>
      <c r="D24" s="1"/>
      <c r="E24" s="1"/>
      <c r="F24" s="1"/>
      <c r="G24" s="1"/>
      <c r="H24" s="1"/>
      <c r="I24" s="1"/>
      <c r="J24" s="1"/>
      <c r="K24" s="1"/>
      <c r="L24" s="1"/>
      <c r="M24" s="1"/>
      <c r="N24" s="1"/>
      <c r="O24" s="1"/>
      <c r="P24" s="1"/>
      <c r="Q24" s="1"/>
      <c r="R24" s="1"/>
      <c r="S24" s="1"/>
      <c r="T24" s="1"/>
      <c r="U24" s="1"/>
      <c r="V24" s="1"/>
      <c r="W24" s="1"/>
      <c r="X24" s="1"/>
      <c r="Y24" s="1"/>
      <c r="Z24" s="1"/>
    </row>
    <row r="25" customFormat="false" ht="13.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c r="Y25" s="1"/>
      <c r="Z25" s="1"/>
    </row>
    <row r="26" customFormat="false" ht="13.8" hidden="false" customHeight="false" outlineLevel="0" collapsed="false">
      <c r="A26" s="1"/>
      <c r="B26" s="1"/>
      <c r="C26" s="1"/>
      <c r="D26" s="1"/>
      <c r="E26" s="1"/>
      <c r="F26" s="1"/>
      <c r="G26" s="1"/>
      <c r="H26" s="1"/>
      <c r="I26" s="1"/>
      <c r="J26" s="1"/>
      <c r="K26" s="1"/>
      <c r="L26" s="1"/>
      <c r="M26" s="1"/>
      <c r="N26" s="1"/>
      <c r="O26" s="1"/>
      <c r="P26" s="1"/>
      <c r="Q26" s="1"/>
      <c r="R26" s="1"/>
      <c r="S26" s="1"/>
      <c r="T26" s="1"/>
      <c r="U26" s="1"/>
      <c r="V26" s="1"/>
      <c r="W26" s="1"/>
      <c r="X26" s="1"/>
      <c r="Y26" s="1"/>
      <c r="Z26" s="1"/>
    </row>
    <row r="27" customFormat="false" ht="13.8" hidden="false" customHeight="false" outlineLevel="0" collapsed="false">
      <c r="A27" s="1"/>
      <c r="B27" s="1"/>
      <c r="C27" s="1"/>
      <c r="D27" s="1"/>
      <c r="E27" s="1"/>
      <c r="F27" s="1"/>
      <c r="G27" s="1"/>
      <c r="H27" s="1"/>
      <c r="I27" s="1"/>
      <c r="J27" s="1"/>
      <c r="K27" s="1"/>
      <c r="L27" s="1"/>
      <c r="M27" s="1"/>
      <c r="N27" s="1"/>
      <c r="O27" s="1"/>
      <c r="P27" s="1"/>
      <c r="Q27" s="1"/>
      <c r="R27" s="1"/>
      <c r="S27" s="1"/>
      <c r="T27" s="1"/>
      <c r="U27" s="1"/>
      <c r="V27" s="1"/>
      <c r="W27" s="1"/>
      <c r="X27" s="1"/>
      <c r="Y27" s="1"/>
      <c r="Z27" s="1"/>
    </row>
    <row r="28" customFormat="false" ht="13.8" hidden="false" customHeight="false" outlineLevel="0" collapsed="false">
      <c r="A28" s="1"/>
      <c r="B28" s="1"/>
      <c r="C28" s="1"/>
      <c r="D28" s="1"/>
      <c r="E28" s="1"/>
      <c r="F28" s="1"/>
      <c r="G28" s="1"/>
      <c r="H28" s="1"/>
      <c r="I28" s="1"/>
      <c r="J28" s="1"/>
      <c r="K28" s="1"/>
      <c r="L28" s="1"/>
      <c r="M28" s="1"/>
      <c r="N28" s="1"/>
      <c r="O28" s="1"/>
      <c r="P28" s="1"/>
      <c r="Q28" s="1"/>
      <c r="R28" s="1"/>
      <c r="S28" s="1"/>
      <c r="T28" s="1"/>
      <c r="U28" s="1"/>
      <c r="V28" s="1"/>
      <c r="W28" s="1"/>
      <c r="X28" s="1"/>
      <c r="Y28" s="1"/>
      <c r="Z28" s="1"/>
    </row>
    <row r="29" customFormat="false" ht="13.8" hidden="false" customHeight="false" outlineLevel="0" collapsed="false">
      <c r="A29" s="1"/>
      <c r="B29" s="1"/>
      <c r="C29" s="1"/>
      <c r="D29" s="1"/>
      <c r="E29" s="1"/>
      <c r="F29" s="1"/>
      <c r="G29" s="1"/>
      <c r="H29" s="1"/>
      <c r="I29" s="1"/>
      <c r="J29" s="1"/>
      <c r="K29" s="1"/>
      <c r="L29" s="1"/>
      <c r="M29" s="1"/>
      <c r="N29" s="1"/>
      <c r="O29" s="1"/>
      <c r="P29" s="1"/>
      <c r="Q29" s="1"/>
      <c r="R29" s="1"/>
      <c r="S29" s="1"/>
      <c r="T29" s="1"/>
      <c r="U29" s="1"/>
      <c r="V29" s="1"/>
      <c r="W29" s="1"/>
      <c r="X29" s="1"/>
      <c r="Y29" s="1"/>
      <c r="Z29" s="1"/>
    </row>
    <row r="30" customFormat="false" ht="13.8" hidden="false" customHeight="false" outlineLevel="0" collapsed="false">
      <c r="A30" s="1"/>
      <c r="B30" s="1"/>
      <c r="C30" s="1"/>
      <c r="D30" s="1"/>
      <c r="E30" s="1"/>
      <c r="F30" s="1"/>
      <c r="G30" s="1"/>
      <c r="H30" s="1"/>
      <c r="I30" s="1"/>
      <c r="J30" s="1"/>
      <c r="K30" s="1"/>
      <c r="L30" s="1"/>
      <c r="M30" s="1"/>
      <c r="N30" s="1"/>
      <c r="O30" s="1"/>
      <c r="P30" s="1"/>
      <c r="Q30" s="1"/>
      <c r="R30" s="1"/>
      <c r="S30" s="1"/>
      <c r="T30" s="1"/>
      <c r="U30" s="1"/>
      <c r="V30" s="1"/>
      <c r="W30" s="1"/>
      <c r="X30" s="1"/>
      <c r="Y30" s="1"/>
      <c r="Z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c r="U31" s="1"/>
      <c r="V31" s="1"/>
      <c r="W31" s="1"/>
      <c r="X31" s="1"/>
      <c r="Y31" s="1"/>
      <c r="Z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row>
    <row r="33" customFormat="false" ht="13.8" hidden="false" customHeight="false" outlineLevel="0" collapsed="false">
      <c r="A33" s="1"/>
      <c r="B33" s="1"/>
      <c r="C33" s="1"/>
      <c r="D33" s="1"/>
      <c r="E33" s="1"/>
      <c r="F33" s="1"/>
      <c r="G33" s="1"/>
      <c r="H33" s="1"/>
      <c r="I33" s="1"/>
      <c r="J33" s="1"/>
      <c r="K33" s="1"/>
      <c r="L33" s="1"/>
      <c r="M33" s="1"/>
      <c r="N33" s="1"/>
      <c r="O33" s="1"/>
      <c r="P33" s="1"/>
      <c r="Q33" s="1"/>
      <c r="R33" s="1"/>
      <c r="S33" s="1"/>
      <c r="T33" s="1"/>
      <c r="U33" s="1"/>
      <c r="V33" s="1"/>
      <c r="W33" s="1"/>
      <c r="X33" s="1"/>
      <c r="Y33" s="1"/>
      <c r="Z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48576" customFormat="false" ht="12.8" hidden="false" customHeight="true" outlineLevel="0" collapsed="false"/>
  </sheetData>
  <mergeCells count="2">
    <mergeCell ref="B4:F4"/>
    <mergeCell ref="B6:F6"/>
  </mergeCells>
  <hyperlinks>
    <hyperlink ref="B11" location="'Summary of field margins'!A1" display="Summary of field margins"/>
    <hyperlink ref="B12" location="'Cost modelling'!A1" display="Cost modelling"/>
    <hyperlink ref="B13" location="'Diet affordability'!A1" display="Diet affordability"/>
    <hyperlink ref="B14" location="'Crop years'!A1" display="Crop years"/>
    <hyperlink ref="B15" location="'Production &amp; stocks seasonality'!A1" display="Production &amp; stocks seasonality"/>
    <hyperlink ref="B16" location="Crop Model Results" display="Crop Model Results"/>
    <hyperlink ref="B17" location="Crop Model ASRS Relocation Lower" display="Crop Model ASRS Relocation Lower"/>
    <hyperlink ref="B18" location="Crop Model ASRS Relocation Estimate" display="Crop Model ASRS Relocation Estimate"/>
    <hyperlink ref="B19" location="Crop Model ASRS Relocation Upper" display="Crop Model ASRS Relocation Upper"/>
    <hyperlink ref="B20" location="Crop Model No Relocation" display="Crop Model No Relocation"/>
    <hyperlink ref="B21" location="Crop Model 2005" display="Crop Model 2005"/>
    <hyperlink ref="B22" location="Production 2005" display="Production 2005"/>
    <hyperlink ref="B23" location="Production 2005 Raw" display="Production 2005 Raw"/>
    <hyperlink ref="B24" location="Nutrition" display="Nutritio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E14" activeCellId="1" sqref="E3:G3 E14"/>
    </sheetView>
  </sheetViews>
  <sheetFormatPr defaultColWidth="11.6875" defaultRowHeight="12.8" zeroHeight="false" outlineLevelRow="0" outlineLevelCol="0"/>
  <cols>
    <col collapsed="false" customWidth="true" hidden="false" outlineLevel="0" max="2" min="2" style="0" width="7.8"/>
  </cols>
  <sheetData>
    <row r="1" customFormat="false" ht="57.45" hidden="false" customHeight="false" outlineLevel="0" collapsed="false">
      <c r="A1" s="151" t="s">
        <v>19</v>
      </c>
      <c r="B1" s="104" t="s">
        <v>369</v>
      </c>
      <c r="C1" s="104" t="s">
        <v>391</v>
      </c>
      <c r="D1" s="104" t="s">
        <v>392</v>
      </c>
      <c r="E1" s="104" t="s">
        <v>393</v>
      </c>
      <c r="F1" s="104" t="s">
        <v>389</v>
      </c>
      <c r="G1" s="104" t="s">
        <v>390</v>
      </c>
      <c r="I1" s="104"/>
      <c r="J1" s="104"/>
    </row>
    <row r="2" customFormat="false" ht="12.8" hidden="false" customHeight="false" outlineLevel="0" collapsed="false">
      <c r="A2" s="117" t="s">
        <v>38</v>
      </c>
      <c r="B2" s="152" t="n">
        <v>0.863</v>
      </c>
      <c r="C2" s="119" t="n">
        <v>845229693.520247</v>
      </c>
      <c r="D2" s="120" t="n">
        <f aca="false">C2/B2</f>
        <v>979408683.105732</v>
      </c>
      <c r="E2" s="120" t="n">
        <f aca="false">VLOOKUP($A2,Nutrition!$A:$C,2,0)*$D2/4000</f>
        <v>871673727.964102</v>
      </c>
      <c r="F2" s="124" t="n">
        <f aca="false">VLOOKUP($A2,Nutrition!$A:$E,4,0)*E2*4000/VLOOKUP($A2,Nutrition!$A:$C,2,0)</f>
        <v>42114573.3735465</v>
      </c>
      <c r="G2" s="125" t="n">
        <f aca="false">VLOOKUP($A2,Nutrition!$A:$D,3,0)*E2*4000/VLOOKUP($A2,Nutrition!$A:$C,2,0)</f>
        <v>93043824.8950446</v>
      </c>
      <c r="I2" s="162"/>
      <c r="J2" s="162"/>
    </row>
    <row r="3" customFormat="false" ht="12.8" hidden="false" customHeight="false" outlineLevel="0" collapsed="false">
      <c r="A3" s="128" t="s">
        <v>45</v>
      </c>
      <c r="B3" s="0" t="n">
        <v>0.88</v>
      </c>
      <c r="C3" s="129" t="n">
        <v>390983232.373384</v>
      </c>
      <c r="D3" s="145" t="n">
        <f aca="false">C3/B3</f>
        <v>444299127.697027</v>
      </c>
      <c r="E3" s="145" t="n">
        <f aca="false">VLOOKUP($A3,Nutrition!$A:$C,2,0)*$D3/4000</f>
        <v>403201463.847129</v>
      </c>
      <c r="F3" s="126" t="n">
        <f aca="false">VLOOKUP($A3,Nutrition!$A:$E,4,0)*E3*4000/VLOOKUP($A3,Nutrition!$A:$C,2,0)</f>
        <v>1777177.57559009</v>
      </c>
      <c r="G3" s="134" t="n">
        <f aca="false">VLOOKUP($A3,Nutrition!$A:$D,3,0)*E3*4000/VLOOKUP($A3,Nutrition!$A:$C,2,0)</f>
        <v>29767951.9776486</v>
      </c>
      <c r="I3" s="162"/>
      <c r="J3" s="162"/>
    </row>
    <row r="4" customFormat="false" ht="12.8" hidden="false" customHeight="false" outlineLevel="0" collapsed="false">
      <c r="A4" s="128" t="s">
        <v>37</v>
      </c>
      <c r="B4" s="0" t="n">
        <v>0.878</v>
      </c>
      <c r="C4" s="129" t="n">
        <v>870962089.339701</v>
      </c>
      <c r="D4" s="145" t="n">
        <f aca="false">C4/B4</f>
        <v>991984156.42335</v>
      </c>
      <c r="E4" s="145" t="n">
        <f aca="false">VLOOKUP($A4,Nutrition!$A:$C,2,0)*$D4/4000</f>
        <v>828306770.613497</v>
      </c>
      <c r="F4" s="126" t="n">
        <f aca="false">VLOOKUP($A4,Nutrition!$A:$E,4,0)*E4*4000/VLOOKUP($A4,Nutrition!$A:$C,2,0)</f>
        <v>22815635.597737</v>
      </c>
      <c r="G4" s="134" t="n">
        <f aca="false">VLOOKUP($A4,Nutrition!$A:$D,3,0)*E4*4000/VLOOKUP($A4,Nutrition!$A:$C,2,0)</f>
        <v>121022067.083649</v>
      </c>
      <c r="I4" s="162"/>
      <c r="J4" s="162"/>
    </row>
    <row r="5" customFormat="false" ht="12.8" hidden="false" customHeight="false" outlineLevel="0" collapsed="false">
      <c r="A5" s="128" t="s">
        <v>43</v>
      </c>
      <c r="B5" s="0" t="n">
        <v>0.87</v>
      </c>
      <c r="C5" s="129" t="n">
        <v>7417997.60793628</v>
      </c>
      <c r="D5" s="145" t="n">
        <f aca="false">C5/B5</f>
        <v>8526434.03211067</v>
      </c>
      <c r="E5" s="145" t="n">
        <f aca="false">VLOOKUP($A5,Nutrition!$A:$C,2,0)*$D5/4000</f>
        <v>7140888.50189268</v>
      </c>
      <c r="F5" s="126" t="n">
        <f aca="false">VLOOKUP($A5,Nutrition!$A:$E,4,0)*E5*4000/VLOOKUP($A5,Nutrition!$A:$C,2,0)</f>
        <v>1534758.12577992</v>
      </c>
      <c r="G5" s="134" t="n">
        <f aca="false">VLOOKUP($A5,Nutrition!$A:$D,3,0)*E5*4000/VLOOKUP($A5,Nutrition!$A:$C,2,0)</f>
        <v>3240044.93220205</v>
      </c>
      <c r="I5" s="162"/>
      <c r="J5" s="162"/>
    </row>
    <row r="6" customFormat="false" ht="12.8" hidden="false" customHeight="false" outlineLevel="0" collapsed="false">
      <c r="A6" s="128" t="s">
        <v>149</v>
      </c>
      <c r="B6" s="0" t="n">
        <v>0.872</v>
      </c>
      <c r="C6" s="129" t="n">
        <v>251340164.55873</v>
      </c>
      <c r="D6" s="145" t="n">
        <f aca="false">C6/B6</f>
        <v>288234133.668268</v>
      </c>
      <c r="E6" s="145" t="n">
        <f aca="false">VLOOKUP($A6,Nutrition!$A:$C,2,0)*$D6/4000</f>
        <v>239234330.944663</v>
      </c>
      <c r="F6" s="126" t="n">
        <f aca="false">VLOOKUP($A6,Nutrition!$A:$E,4,0)*E6*4000/VLOOKUP($A6,Nutrition!$A:$C,2,0)</f>
        <v>5188214.40602883</v>
      </c>
      <c r="G6" s="134" t="n">
        <f aca="false">VLOOKUP($A6,Nutrition!$A:$D,3,0)*E6*4000/VLOOKUP($A6,Nutrition!$A:$C,2,0)</f>
        <v>31705754.7035095</v>
      </c>
      <c r="I6" s="162"/>
      <c r="J6" s="162"/>
    </row>
    <row r="7" customFormat="false" ht="12.8" hidden="false" customHeight="false" outlineLevel="0" collapsed="false">
      <c r="A7" s="128" t="s">
        <v>44</v>
      </c>
      <c r="B7" s="0" t="n">
        <v>0.924</v>
      </c>
      <c r="C7" s="129" t="n">
        <v>28787881.833578</v>
      </c>
      <c r="D7" s="145" t="n">
        <f aca="false">C7/B7</f>
        <v>31155716.2701061</v>
      </c>
      <c r="E7" s="145" t="n">
        <f aca="false">VLOOKUP($A7,Nutrition!$A:$C,2,0)*$D7/4000</f>
        <v>38477309.593581</v>
      </c>
      <c r="F7" s="126" t="n">
        <f aca="false">VLOOKUP($A7,Nutrition!$A:$E,4,0)*E7*4000/VLOOKUP($A7,Nutrition!$A:$C,2,0)</f>
        <v>14020072.3215477</v>
      </c>
      <c r="G7" s="134" t="n">
        <f aca="false">VLOOKUP($A7,Nutrition!$A:$D,3,0)*E7*4000/VLOOKUP($A7,Nutrition!$A:$C,2,0)</f>
        <v>6106520.38894079</v>
      </c>
      <c r="I7" s="162"/>
      <c r="J7" s="162"/>
    </row>
    <row r="8" customFormat="false" ht="12.8" hidden="false" customHeight="false" outlineLevel="0" collapsed="false">
      <c r="A8" s="128" t="s">
        <v>40</v>
      </c>
      <c r="B8" s="0" t="n">
        <f aca="false">1-0.78</f>
        <v>0.22</v>
      </c>
      <c r="C8" s="129" t="n">
        <v>104860371.41891</v>
      </c>
      <c r="D8" s="145" t="n">
        <f aca="false">C8/B8</f>
        <v>476638051.904136</v>
      </c>
      <c r="E8" s="145" t="n">
        <f aca="false">VLOOKUP($A8,Nutrition!$A:$C,2,0)*$D8/4000</f>
        <v>79836873.6939429</v>
      </c>
      <c r="F8" s="126" t="n">
        <f aca="false">VLOOKUP($A8,Nutrition!$A:$E,4,0)*E8*4000/VLOOKUP($A8,Nutrition!$A:$C,2,0)</f>
        <v>476638.051904137</v>
      </c>
      <c r="G8" s="134" t="n">
        <f aca="false">VLOOKUP($A8,Nutrition!$A:$D,3,0)*E8*4000/VLOOKUP($A8,Nutrition!$A:$C,2,0)</f>
        <v>7626208.83046618</v>
      </c>
      <c r="I8" s="162"/>
      <c r="J8" s="162"/>
    </row>
    <row r="9" customFormat="false" ht="12.8" hidden="false" customHeight="false" outlineLevel="0" collapsed="false">
      <c r="A9" s="128" t="s">
        <v>379</v>
      </c>
      <c r="B9" s="0" t="n">
        <v>0.878</v>
      </c>
      <c r="C9" s="129" t="n">
        <v>153535317.086376</v>
      </c>
      <c r="D9" s="145" t="n">
        <f aca="false">C9/B9</f>
        <v>174869381.647353</v>
      </c>
      <c r="E9" s="145" t="n">
        <f aca="false">VLOOKUP($A9,Nutrition!$A:$C,2,0)*$D9/4000</f>
        <v>149950494.762605</v>
      </c>
      <c r="F9" s="126" t="n">
        <f aca="false">VLOOKUP($A9,Nutrition!$A:$E,4,0)*E9*4000/VLOOKUP($A9,Nutrition!$A:$C,2,0)</f>
        <v>5770689.59436265</v>
      </c>
      <c r="G9" s="134" t="n">
        <f aca="false">VLOOKUP($A9,Nutrition!$A:$D,3,0)*E9*4000/VLOOKUP($A9,Nutrition!$A:$C,2,0)</f>
        <v>17661807.5463827</v>
      </c>
      <c r="I9" s="162"/>
      <c r="J9" s="162"/>
    </row>
    <row r="10" customFormat="false" ht="12.8" hidden="false" customHeight="false" outlineLevel="0" collapsed="false">
      <c r="A10" s="128" t="s">
        <v>41</v>
      </c>
      <c r="B10" s="0" t="n">
        <v>0.201</v>
      </c>
      <c r="C10" s="129" t="n">
        <v>74411959.8461371</v>
      </c>
      <c r="D10" s="145" t="n">
        <f aca="false">C10/B10</f>
        <v>370208755.453418</v>
      </c>
      <c r="E10" s="145" t="n">
        <f aca="false">VLOOKUP($A10,Nutrition!$A:$C,2,0)*$D10/4000</f>
        <v>64785211.0682571</v>
      </c>
      <c r="F10" s="126" t="n">
        <f aca="false">VLOOKUP($A10,Nutrition!$A:$E,4,0)*E10*4000/VLOOKUP($A10,Nutrition!$A:$C,2,0)</f>
        <v>369918.105513372</v>
      </c>
      <c r="G10" s="134" t="n">
        <f aca="false">VLOOKUP($A10,Nutrition!$A:$D,3,0)*E10*4000/VLOOKUP($A10,Nutrition!$A:$C,2,0)</f>
        <v>4808935.37167384</v>
      </c>
      <c r="I10" s="162"/>
      <c r="J10" s="162"/>
    </row>
    <row r="11" customFormat="false" ht="12.8" hidden="false" customHeight="false" outlineLevel="0" collapsed="false">
      <c r="A11" s="128" t="s">
        <v>380</v>
      </c>
      <c r="B11" s="0" t="n">
        <v>0.928</v>
      </c>
      <c r="C11" s="129" t="n">
        <v>34374435.8284648</v>
      </c>
      <c r="D11" s="145" t="n">
        <f aca="false">C11/B11</f>
        <v>37041417.9186043</v>
      </c>
      <c r="E11" s="145" t="n">
        <f aca="false">VLOOKUP($A11,Nutrition!$A:$C,2,0)*$D11/4000</f>
        <v>28521891.7973253</v>
      </c>
      <c r="F11" s="126" t="n">
        <f aca="false">VLOOKUP($A11,Nutrition!$A:$E,4,0)*E11*4000/VLOOKUP($A11,Nutrition!$A:$C,2,0)</f>
        <v>9927100.00218596</v>
      </c>
      <c r="G11" s="134" t="n">
        <f aca="false">VLOOKUP($A11,Nutrition!$A:$D,3,0)*E11*4000/VLOOKUP($A11,Nutrition!$A:$C,2,0)</f>
        <v>4556094.40398833</v>
      </c>
      <c r="I11" s="162"/>
      <c r="J11" s="162"/>
    </row>
    <row r="12" customFormat="false" ht="12.8" hidden="false" customHeight="false" outlineLevel="0" collapsed="false">
      <c r="A12" s="128" t="s">
        <v>381</v>
      </c>
      <c r="B12" s="0" t="n">
        <v>0.873</v>
      </c>
      <c r="C12" s="129" t="n">
        <v>13427532.1495061</v>
      </c>
      <c r="D12" s="145" t="n">
        <f aca="false">C12/B12</f>
        <v>15380907.3877504</v>
      </c>
      <c r="E12" s="145" t="n">
        <f aca="false">VLOOKUP($A12,Nutrition!$A:$C,2,0)*$D12/4000</f>
        <v>456711.415958556</v>
      </c>
      <c r="F12" s="126" t="n">
        <f aca="false">VLOOKUP($A12,Nutrition!$A:$E,4,0)*E12*4000/VLOOKUP($A12,Nutrition!$A:$C,2,0)</f>
        <v>25858.714165199</v>
      </c>
      <c r="G12" s="134" t="n">
        <f aca="false">VLOOKUP($A12,Nutrition!$A:$D,3,0)*E12*4000/VLOOKUP($A12,Nutrition!$A:$C,2,0)</f>
        <v>105926.156385795</v>
      </c>
      <c r="I12" s="162"/>
      <c r="J12" s="162"/>
    </row>
    <row r="13" customFormat="false" ht="12.8" hidden="false" customHeight="false" outlineLevel="0" collapsed="false">
      <c r="A13" s="153" t="s">
        <v>148</v>
      </c>
      <c r="B13" s="154"/>
      <c r="C13" s="154"/>
      <c r="D13" s="154"/>
      <c r="E13" s="140" t="n">
        <f aca="false">SUM(E2:E12)</f>
        <v>2711585674.20295</v>
      </c>
      <c r="F13" s="140" t="n">
        <f aca="false">SUM(F2:F12)</f>
        <v>104020635.868361</v>
      </c>
      <c r="G13" s="142" t="n">
        <f aca="false">SUM(G2:G12)</f>
        <v>319645136.289891</v>
      </c>
      <c r="I13" s="162"/>
      <c r="J13" s="162"/>
    </row>
    <row r="14" customFormat="false" ht="12.8" hidden="false" customHeight="false" outlineLevel="0" collapsed="false">
      <c r="A14" s="156"/>
      <c r="B14" s="156"/>
      <c r="C14" s="156"/>
      <c r="D14" s="156"/>
      <c r="E14" s="157"/>
      <c r="F14" s="143"/>
      <c r="G14" s="133"/>
      <c r="H14" s="133"/>
      <c r="I14" s="163"/>
    </row>
    <row r="15" customFormat="false" ht="12.8" hidden="false" customHeight="false" outlineLevel="0" collapsed="false">
      <c r="A15" s="156"/>
      <c r="B15" s="156"/>
      <c r="C15" s="156"/>
      <c r="D15" s="156"/>
      <c r="E15" s="157"/>
      <c r="F15" s="158"/>
      <c r="G15" s="133"/>
      <c r="H15" s="133"/>
      <c r="I15" s="133"/>
    </row>
    <row r="16" customFormat="false" ht="12.8" hidden="false" customHeight="false" outlineLevel="0" collapsed="false">
      <c r="B16" s="156"/>
      <c r="C16" s="156"/>
      <c r="D16" s="156"/>
      <c r="E16" s="157"/>
      <c r="G16" s="104"/>
      <c r="H16" s="104"/>
      <c r="I16" s="104"/>
    </row>
    <row r="17" customFormat="false" ht="12.8" hidden="false" customHeight="false" outlineLevel="0" collapsed="false">
      <c r="B17" s="159"/>
      <c r="C17" s="156"/>
      <c r="D17" s="156"/>
      <c r="E17" s="157"/>
      <c r="G17" s="106"/>
      <c r="H17" s="106"/>
      <c r="I17" s="106"/>
      <c r="J17" s="106"/>
    </row>
    <row r="18" customFormat="false" ht="12.8" hidden="false" customHeight="false" outlineLevel="0" collapsed="false">
      <c r="B18" s="159"/>
      <c r="C18" s="156"/>
      <c r="D18" s="156"/>
      <c r="E18" s="157"/>
      <c r="G18" s="106"/>
      <c r="H18" s="106"/>
      <c r="I18" s="106"/>
      <c r="J18" s="106"/>
    </row>
    <row r="19" customFormat="false" ht="12.8" hidden="false" customHeight="false" outlineLevel="0" collapsed="false">
      <c r="C19" s="157"/>
      <c r="D19" s="157"/>
      <c r="H19" s="160"/>
      <c r="I19" s="160"/>
    </row>
    <row r="20" customFormat="false" ht="12.8" hidden="false" customHeight="false" outlineLevel="0" collapsed="false">
      <c r="E20" s="157"/>
      <c r="H20" s="108"/>
      <c r="I20" s="108"/>
    </row>
    <row r="22" customFormat="false" ht="12.8" hidden="false" customHeight="false" outlineLevel="0" collapsed="false">
      <c r="B22" s="157"/>
      <c r="C22" s="157"/>
      <c r="D22" s="157"/>
      <c r="G22" s="104"/>
      <c r="H22" s="104"/>
      <c r="I22" s="104"/>
    </row>
    <row r="23" customFormat="false" ht="12.8" hidden="false" customHeight="false" outlineLevel="0" collapsed="false">
      <c r="G23" s="108"/>
      <c r="H23" s="108"/>
      <c r="I23" s="108"/>
    </row>
    <row r="25" customFormat="false" ht="12.8" hidden="false" customHeight="false" outlineLevel="0" collapsed="false">
      <c r="B25" s="157"/>
      <c r="C25" s="157"/>
      <c r="D25" s="157"/>
    </row>
    <row r="27" customFormat="false" ht="12.8" hidden="false" customHeight="false" outlineLevel="0" collapsed="false">
      <c r="B27" s="145"/>
    </row>
    <row r="34" customFormat="false" ht="12.8" hidden="false" customHeight="false" outlineLevel="0" collapsed="false">
      <c r="B34" s="161"/>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G3" activeCellId="0" sqref="E3:G3"/>
    </sheetView>
  </sheetViews>
  <sheetFormatPr defaultColWidth="11.6875" defaultRowHeight="12.8" zeroHeight="false" outlineLevelRow="0" outlineLevelCol="0"/>
  <cols>
    <col collapsed="false" customWidth="true" hidden="false" outlineLevel="0" max="2" min="2" style="0" width="7.8"/>
  </cols>
  <sheetData>
    <row r="1" customFormat="false" ht="56.7" hidden="false" customHeight="true" outlineLevel="0" collapsed="false">
      <c r="A1" s="151" t="s">
        <v>19</v>
      </c>
      <c r="B1" s="104" t="s">
        <v>369</v>
      </c>
      <c r="C1" s="104" t="s">
        <v>394</v>
      </c>
      <c r="D1" s="104" t="s">
        <v>395</v>
      </c>
      <c r="E1" s="104" t="s">
        <v>396</v>
      </c>
      <c r="F1" s="104" t="s">
        <v>397</v>
      </c>
      <c r="G1" s="104"/>
      <c r="I1" s="104"/>
      <c r="J1" s="104"/>
    </row>
    <row r="2" customFormat="false" ht="12.8" hidden="false" customHeight="false" outlineLevel="0" collapsed="false">
      <c r="A2" s="117" t="s">
        <v>38</v>
      </c>
      <c r="B2" s="152" t="n">
        <v>0.863</v>
      </c>
      <c r="C2" s="120" t="n">
        <f aca="false">VLOOKUP($A2,'Production 2005 raw'!$H$1:$L$163,5,0)</f>
        <v>714191141</v>
      </c>
      <c r="D2" s="120" t="n">
        <f aca="false">VLOOKUP($A2,Nutrition!$A:$C,2,0)*$C2/4000</f>
        <v>635630115.49</v>
      </c>
      <c r="E2" s="120" t="n">
        <f aca="false">VLOOKUP($A2,Nutrition!$A:$E,4,0)*D2*4000/VLOOKUP($A2,Nutrition!$A:$C,2,0)</f>
        <v>30710219.063</v>
      </c>
      <c r="F2" s="124" t="n">
        <f aca="false">VLOOKUP($A2,Nutrition!$A:$D,3,0)*D2*4000/VLOOKUP($A2,Nutrition!$A:$C,2,0)</f>
        <v>67848158.395</v>
      </c>
      <c r="G2" s="164"/>
      <c r="I2" s="162"/>
      <c r="J2" s="162"/>
    </row>
    <row r="3" customFormat="false" ht="12.8" hidden="false" customHeight="false" outlineLevel="0" collapsed="false">
      <c r="A3" s="128" t="s">
        <v>45</v>
      </c>
      <c r="B3" s="0" t="n">
        <v>0.88</v>
      </c>
      <c r="C3" s="145" t="n">
        <f aca="false">VLOOKUP($A3,'Production 2005 raw'!$H$1:$L$163,5,0)</f>
        <v>634225538</v>
      </c>
      <c r="D3" s="145" t="n">
        <f aca="false">VLOOKUP($A3,Nutrition!$A:$C,2,0)*$C3/4000</f>
        <v>575559683.531974</v>
      </c>
      <c r="E3" s="145" t="n">
        <f aca="false">VLOOKUP($A3,Nutrition!$A:$E,4,0)*D3*4000/VLOOKUP($A3,Nutrition!$A:$C,2,0)</f>
        <v>2536875.12249352</v>
      </c>
      <c r="F3" s="126" t="n">
        <f aca="false">VLOOKUP($A3,Nutrition!$A:$D,3,0)*D3*4000/VLOOKUP($A3,Nutrition!$A:$C,2,0)</f>
        <v>42492983.1756424</v>
      </c>
      <c r="G3" s="164"/>
      <c r="I3" s="162"/>
      <c r="J3" s="162"/>
    </row>
    <row r="4" customFormat="false" ht="12.8" hidden="false" customHeight="false" outlineLevel="0" collapsed="false">
      <c r="A4" s="128" t="s">
        <v>37</v>
      </c>
      <c r="B4" s="0" t="n">
        <v>0.878</v>
      </c>
      <c r="C4" s="145" t="n">
        <f aca="false">VLOOKUP($A4,'Production 2005 raw'!$H$1:$L$163,5,0)</f>
        <v>627020838</v>
      </c>
      <c r="D4" s="145" t="n">
        <f aca="false">VLOOKUP($A4,Nutrition!$A:$C,2,0)*$C4/4000</f>
        <v>523562399.73</v>
      </c>
      <c r="E4" s="145" t="n">
        <f aca="false">VLOOKUP($A4,Nutrition!$A:$E,4,0)*D4*4000/VLOOKUP($A4,Nutrition!$A:$C,2,0)</f>
        <v>14421479.274</v>
      </c>
      <c r="F4" s="126" t="n">
        <f aca="false">VLOOKUP($A4,Nutrition!$A:$D,3,0)*D4*4000/VLOOKUP($A4,Nutrition!$A:$C,2,0)</f>
        <v>76496542.236</v>
      </c>
      <c r="G4" s="164"/>
      <c r="I4" s="162"/>
      <c r="J4" s="162"/>
    </row>
    <row r="5" customFormat="false" ht="12.8" hidden="false" customHeight="false" outlineLevel="0" collapsed="false">
      <c r="A5" s="128" t="s">
        <v>43</v>
      </c>
      <c r="B5" s="0" t="n">
        <v>0.87</v>
      </c>
      <c r="C5" s="145" t="n">
        <f aca="false">VLOOKUP($A5,'Production 2005 raw'!$H$1:$L$163,5,0)</f>
        <v>214542763</v>
      </c>
      <c r="D5" s="145" t="n">
        <f aca="false">VLOOKUP($A5,Nutrition!$A:$C,2,0)*$C5/4000</f>
        <v>179679564.0125</v>
      </c>
      <c r="E5" s="145" t="n">
        <f aca="false">VLOOKUP($A5,Nutrition!$A:$E,4,0)*D5*4000/VLOOKUP($A5,Nutrition!$A:$C,2,0)</f>
        <v>38617697.34</v>
      </c>
      <c r="F5" s="126" t="n">
        <f aca="false">VLOOKUP($A5,Nutrition!$A:$D,3,0)*D5*4000/VLOOKUP($A5,Nutrition!$A:$C,2,0)</f>
        <v>81526249.94</v>
      </c>
      <c r="G5" s="164"/>
      <c r="I5" s="162"/>
      <c r="J5" s="162"/>
    </row>
    <row r="6" customFormat="false" ht="12.8" hidden="false" customHeight="false" outlineLevel="0" collapsed="false">
      <c r="A6" s="128" t="s">
        <v>149</v>
      </c>
      <c r="B6" s="0" t="n">
        <v>0.872</v>
      </c>
      <c r="C6" s="145" t="n">
        <f aca="false">VLOOKUP($A6,'Production 2005 raw'!$H$1:$L$163,5,0)</f>
        <v>136736329</v>
      </c>
      <c r="D6" s="145" t="n">
        <f aca="false">VLOOKUP($A6,Nutrition!$A:$C,2,0)*$C6/4000</f>
        <v>113491153.07</v>
      </c>
      <c r="E6" s="145" t="n">
        <f aca="false">VLOOKUP($A6,Nutrition!$A:$E,4,0)*D6*4000/VLOOKUP($A6,Nutrition!$A:$C,2,0)</f>
        <v>2461253.922</v>
      </c>
      <c r="F6" s="126" t="n">
        <f aca="false">VLOOKUP($A6,Nutrition!$A:$D,3,0)*D6*4000/VLOOKUP($A6,Nutrition!$A:$C,2,0)</f>
        <v>15040996.19</v>
      </c>
      <c r="G6" s="164"/>
      <c r="I6" s="162"/>
      <c r="J6" s="162"/>
    </row>
    <row r="7" customFormat="false" ht="12.8" hidden="false" customHeight="false" outlineLevel="0" collapsed="false">
      <c r="A7" s="128" t="s">
        <v>44</v>
      </c>
      <c r="B7" s="0" t="n">
        <v>0.924</v>
      </c>
      <c r="C7" s="145" t="n">
        <f aca="false">VLOOKUP($A7,'Production 2005 raw'!$H$1:$L$163,5,0)</f>
        <v>49889679</v>
      </c>
      <c r="D7" s="145" t="n">
        <f aca="false">VLOOKUP($A7,Nutrition!$A:$C,2,0)*$C7/4000</f>
        <v>61613753.565</v>
      </c>
      <c r="E7" s="145" t="n">
        <f aca="false">VLOOKUP($A7,Nutrition!$A:$E,4,0)*D7*4000/VLOOKUP($A7,Nutrition!$A:$C,2,0)</f>
        <v>22450355.55</v>
      </c>
      <c r="F7" s="126" t="n">
        <f aca="false">VLOOKUP($A7,Nutrition!$A:$D,3,0)*D7*4000/VLOOKUP($A7,Nutrition!$A:$C,2,0)</f>
        <v>9778377.084</v>
      </c>
      <c r="G7" s="164"/>
      <c r="I7" s="162"/>
      <c r="J7" s="162"/>
    </row>
    <row r="8" customFormat="false" ht="12.8" hidden="false" customHeight="false" outlineLevel="0" collapsed="false">
      <c r="A8" s="128" t="s">
        <v>40</v>
      </c>
      <c r="B8" s="0" t="n">
        <f aca="false">1-0.78</f>
        <v>0.22</v>
      </c>
      <c r="C8" s="145" t="n">
        <f aca="false">VLOOKUP($A8,'Production 2005 raw'!$H$1:$L$163,5,0)</f>
        <v>317665012</v>
      </c>
      <c r="D8" s="145" t="n">
        <f aca="false">VLOOKUP($A8,Nutrition!$A:$C,2,0)*$C8/4000</f>
        <v>53208889.51</v>
      </c>
      <c r="E8" s="145" t="n">
        <f aca="false">VLOOKUP($A8,Nutrition!$A:$E,4,0)*D8*4000/VLOOKUP($A8,Nutrition!$A:$C,2,0)</f>
        <v>317665.012</v>
      </c>
      <c r="F8" s="126" t="n">
        <f aca="false">VLOOKUP($A8,Nutrition!$A:$D,3,0)*D8*4000/VLOOKUP($A8,Nutrition!$A:$C,2,0)</f>
        <v>5082640.192</v>
      </c>
      <c r="G8" s="164"/>
      <c r="I8" s="162"/>
      <c r="J8" s="162"/>
    </row>
    <row r="9" customFormat="false" ht="12.8" hidden="false" customHeight="false" outlineLevel="0" collapsed="false">
      <c r="A9" s="128" t="s">
        <v>379</v>
      </c>
      <c r="B9" s="0" t="n">
        <v>0.878</v>
      </c>
      <c r="C9" s="145" t="n">
        <f aca="false">VLOOKUP($A9,'Production 2005 raw'!$H$1:$L$163,5,0)</f>
        <v>59557660</v>
      </c>
      <c r="D9" s="145" t="n">
        <f aca="false">VLOOKUP($A9,Nutrition!$A:$C,2,0)*$C9/4000</f>
        <v>51070693.45</v>
      </c>
      <c r="E9" s="145" t="n">
        <f aca="false">VLOOKUP($A9,Nutrition!$A:$E,4,0)*D9*4000/VLOOKUP($A9,Nutrition!$A:$C,2,0)</f>
        <v>1965402.78</v>
      </c>
      <c r="F9" s="126" t="n">
        <f aca="false">VLOOKUP($A9,Nutrition!$A:$D,3,0)*D9*4000/VLOOKUP($A9,Nutrition!$A:$C,2,0)</f>
        <v>6015323.66</v>
      </c>
      <c r="G9" s="164"/>
      <c r="I9" s="162"/>
      <c r="J9" s="162"/>
    </row>
    <row r="10" customFormat="false" ht="12.8" hidden="false" customHeight="false" outlineLevel="0" collapsed="false">
      <c r="A10" s="128" t="s">
        <v>41</v>
      </c>
      <c r="B10" s="0" t="n">
        <v>0.201</v>
      </c>
      <c r="C10" s="145" t="n">
        <f aca="false">VLOOKUP($A10,'Production 2005 raw'!$H$1:$L$163,5,0)</f>
        <v>253737449</v>
      </c>
      <c r="D10" s="145" t="n">
        <f aca="false">VLOOKUP($A10,Nutrition!$A:$C,2,0)*$C10/4000</f>
        <v>44403148.0812844</v>
      </c>
      <c r="E10" s="145" t="n">
        <f aca="false">VLOOKUP($A10,Nutrition!$A:$E,4,0)*D10*4000/VLOOKUP($A10,Nutrition!$A:$C,2,0)</f>
        <v>253538.240382557</v>
      </c>
      <c r="F10" s="126" t="n">
        <f aca="false">VLOOKUP($A10,Nutrition!$A:$D,3,0)*D10*4000/VLOOKUP($A10,Nutrition!$A:$C,2,0)</f>
        <v>3295997.12497323</v>
      </c>
      <c r="G10" s="164"/>
      <c r="I10" s="162"/>
      <c r="J10" s="162"/>
    </row>
    <row r="11" customFormat="false" ht="12.8" hidden="false" customHeight="false" outlineLevel="0" collapsed="false">
      <c r="A11" s="128" t="s">
        <v>380</v>
      </c>
      <c r="B11" s="0" t="n">
        <v>0.928</v>
      </c>
      <c r="C11" s="145" t="n">
        <f aca="false">VLOOKUP($A11,'Production 2005 raw'!$H$1:$L$163,5,0)</f>
        <v>30776515</v>
      </c>
      <c r="D11" s="145" t="n">
        <f aca="false">VLOOKUP($A11,Nutrition!$A:$C,2,0)*$C11/4000</f>
        <v>23697916.55</v>
      </c>
      <c r="E11" s="145" t="n">
        <f aca="false">VLOOKUP($A11,Nutrition!$A:$E,4,0)*D11*4000/VLOOKUP($A11,Nutrition!$A:$C,2,0)</f>
        <v>8248106.02</v>
      </c>
      <c r="F11" s="126" t="n">
        <f aca="false">VLOOKUP($A11,Nutrition!$A:$D,3,0)*D11*4000/VLOOKUP($A11,Nutrition!$A:$C,2,0)</f>
        <v>3785511.345</v>
      </c>
      <c r="G11" s="164"/>
      <c r="I11" s="162"/>
      <c r="J11" s="162"/>
    </row>
    <row r="12" customFormat="false" ht="12.8" hidden="false" customHeight="false" outlineLevel="0" collapsed="false">
      <c r="A12" s="128" t="s">
        <v>381</v>
      </c>
      <c r="B12" s="0" t="n">
        <v>0.873</v>
      </c>
      <c r="C12" s="145" t="n">
        <f aca="false">VLOOKUP($A12,'Production 2005 raw'!$H$1:$L$163,5,0)</f>
        <v>8455058</v>
      </c>
      <c r="D12" s="145" t="n">
        <f aca="false">VLOOKUP($A12,Nutrition!$A:$C,2,0)*$C12/4000</f>
        <v>251059.408514942</v>
      </c>
      <c r="E12" s="145" t="n">
        <f aca="false">VLOOKUP($A12,Nutrition!$A:$E,4,0)*D12*4000/VLOOKUP($A12,Nutrition!$A:$C,2,0)</f>
        <v>14214.826379249</v>
      </c>
      <c r="F12" s="126" t="n">
        <f aca="false">VLOOKUP($A12,Nutrition!$A:$D,3,0)*D12*4000/VLOOKUP($A12,Nutrition!$A:$C,2,0)</f>
        <v>58228.8010310917</v>
      </c>
      <c r="G12" s="164"/>
      <c r="I12" s="162"/>
      <c r="J12" s="162"/>
    </row>
    <row r="13" customFormat="false" ht="12.8" hidden="false" customHeight="false" outlineLevel="0" collapsed="false">
      <c r="A13" s="153" t="s">
        <v>148</v>
      </c>
      <c r="B13" s="154"/>
      <c r="C13" s="140" t="n">
        <f aca="false">SUMIF('Production 2005 raw'!L2:L163,"&lt;&gt;#N/A")</f>
        <v>7199452796</v>
      </c>
      <c r="D13" s="140" t="n">
        <f aca="false">SUMIF('Production 2005 raw'!O2:O163,"&lt;&gt;#N/A")</f>
        <v>2886847345.43301</v>
      </c>
      <c r="E13" s="140" t="n">
        <f aca="false">SUM(E2:E12)</f>
        <v>121996807.150255</v>
      </c>
      <c r="F13" s="140" t="n">
        <f aca="false">SUM(F2:F12)</f>
        <v>311421008.143647</v>
      </c>
      <c r="G13" s="165"/>
      <c r="I13" s="162"/>
      <c r="J13" s="162"/>
    </row>
    <row r="14" customFormat="false" ht="12.8" hidden="false" customHeight="false" outlineLevel="0" collapsed="false">
      <c r="A14" s="156"/>
      <c r="B14" s="156"/>
      <c r="C14" s="156"/>
      <c r="D14" s="156"/>
      <c r="E14" s="157"/>
      <c r="F14" s="143"/>
      <c r="G14" s="133"/>
      <c r="H14" s="133"/>
      <c r="I14" s="163"/>
    </row>
    <row r="15" customFormat="false" ht="12.8" hidden="false" customHeight="false" outlineLevel="0" collapsed="false">
      <c r="A15" s="156"/>
      <c r="B15" s="156"/>
      <c r="C15" s="156"/>
      <c r="D15" s="156"/>
      <c r="E15" s="157"/>
      <c r="F15" s="158"/>
      <c r="G15" s="133"/>
      <c r="H15" s="133"/>
      <c r="I15" s="133"/>
    </row>
    <row r="16" customFormat="false" ht="12.8" hidden="false" customHeight="false" outlineLevel="0" collapsed="false">
      <c r="B16" s="156"/>
      <c r="C16" s="156"/>
      <c r="D16" s="156"/>
      <c r="E16" s="157"/>
      <c r="G16" s="104"/>
      <c r="H16" s="104"/>
      <c r="I16" s="104"/>
    </row>
    <row r="17" customFormat="false" ht="12.8" hidden="false" customHeight="false" outlineLevel="0" collapsed="false">
      <c r="B17" s="159"/>
      <c r="C17" s="156"/>
      <c r="D17" s="156"/>
      <c r="E17" s="157"/>
      <c r="G17" s="106"/>
      <c r="H17" s="106"/>
      <c r="I17" s="106"/>
      <c r="J17" s="106"/>
    </row>
    <row r="18" customFormat="false" ht="12.8" hidden="false" customHeight="false" outlineLevel="0" collapsed="false">
      <c r="B18" s="159"/>
      <c r="C18" s="156"/>
      <c r="D18" s="156"/>
      <c r="E18" s="157"/>
      <c r="G18" s="106"/>
      <c r="H18" s="106"/>
      <c r="I18" s="106"/>
      <c r="J18" s="106"/>
    </row>
    <row r="19" customFormat="false" ht="12.8" hidden="false" customHeight="false" outlineLevel="0" collapsed="false">
      <c r="C19" s="157"/>
      <c r="D19" s="157"/>
      <c r="H19" s="160"/>
      <c r="I19" s="160"/>
    </row>
    <row r="20" customFormat="false" ht="12.8" hidden="false" customHeight="false" outlineLevel="0" collapsed="false">
      <c r="E20" s="157"/>
      <c r="H20" s="108"/>
      <c r="I20" s="108"/>
    </row>
    <row r="22" customFormat="false" ht="12.8" hidden="false" customHeight="false" outlineLevel="0" collapsed="false">
      <c r="B22" s="157"/>
      <c r="C22" s="157"/>
      <c r="D22" s="157"/>
      <c r="G22" s="104"/>
      <c r="H22" s="104"/>
      <c r="I22" s="104"/>
    </row>
    <row r="23" customFormat="false" ht="12.8" hidden="false" customHeight="false" outlineLevel="0" collapsed="false">
      <c r="G23" s="108"/>
      <c r="H23" s="108"/>
      <c r="I23" s="108"/>
    </row>
    <row r="25" customFormat="false" ht="12.8" hidden="false" customHeight="false" outlineLevel="0" collapsed="false">
      <c r="B25" s="157"/>
      <c r="C25" s="157"/>
      <c r="D25" s="157"/>
    </row>
    <row r="27" customFormat="false" ht="12.8" hidden="false" customHeight="false" outlineLevel="0" collapsed="false">
      <c r="B27" s="145"/>
    </row>
    <row r="34" customFormat="false" ht="12.8" hidden="false" customHeight="false" outlineLevel="0" collapsed="false">
      <c r="B34" s="161"/>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7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O165" activeCellId="1" sqref="E3:G3 O165"/>
    </sheetView>
  </sheetViews>
  <sheetFormatPr defaultColWidth="11.6875" defaultRowHeight="12.8" zeroHeight="false" outlineLevelRow="0" outlineLevelCol="0"/>
  <cols>
    <col collapsed="false" customWidth="true" hidden="false" outlineLevel="0" max="1" min="1" style="0" width="12.41"/>
    <col collapsed="false" customWidth="true" hidden="false" outlineLevel="0" max="2" min="2" style="0" width="25.06"/>
    <col collapsed="false" customWidth="true" hidden="false" outlineLevel="0" max="3" min="3" style="0" width="15.34"/>
    <col collapsed="false" customWidth="true" hidden="false" outlineLevel="0" max="4" min="4" style="0" width="6.16"/>
    <col collapsed="false" customWidth="true" hidden="false" outlineLevel="0" max="5" min="5" style="0" width="12.96"/>
    <col collapsed="false" customWidth="true" hidden="false" outlineLevel="0" max="6" min="6" style="0" width="10.19"/>
    <col collapsed="false" customWidth="true" hidden="false" outlineLevel="0" max="7" min="7" style="0" width="15.18"/>
    <col collapsed="false" customWidth="true" hidden="false" outlineLevel="0" max="8" min="8" style="0" width="39.62"/>
    <col collapsed="false" customWidth="true" hidden="false" outlineLevel="0" max="9" min="9" style="0" width="9.78"/>
    <col collapsed="false" customWidth="true" hidden="false" outlineLevel="0" max="10" min="10" style="0" width="5.04"/>
    <col collapsed="false" customWidth="true" hidden="false" outlineLevel="0" max="11" min="11" style="0" width="8.21"/>
    <col collapsed="false" customWidth="true" hidden="false" outlineLevel="0" max="12" min="12" style="0" width="11.3"/>
    <col collapsed="false" customWidth="true" hidden="false" outlineLevel="0" max="13" min="13" style="0" width="5.04"/>
    <col collapsed="false" customWidth="true" hidden="false" outlineLevel="0" max="14" min="14" style="0" width="60.9"/>
  </cols>
  <sheetData>
    <row r="1" customFormat="false" ht="12.8" hidden="false" customHeight="false" outlineLevel="0" collapsed="false">
      <c r="A1" s="0" t="s">
        <v>48</v>
      </c>
      <c r="B1" s="0" t="s">
        <v>49</v>
      </c>
      <c r="C1" s="0" t="s">
        <v>50</v>
      </c>
      <c r="D1" s="0" t="s">
        <v>20</v>
      </c>
      <c r="E1" s="0" t="s">
        <v>51</v>
      </c>
      <c r="F1" s="0" t="s">
        <v>52</v>
      </c>
      <c r="G1" s="0" t="s">
        <v>53</v>
      </c>
      <c r="H1" s="0" t="s">
        <v>54</v>
      </c>
      <c r="I1" s="0" t="s">
        <v>55</v>
      </c>
      <c r="J1" s="0" t="s">
        <v>56</v>
      </c>
      <c r="K1" s="0" t="s">
        <v>57</v>
      </c>
      <c r="L1" s="0" t="s">
        <v>58</v>
      </c>
      <c r="M1" s="0" t="s">
        <v>59</v>
      </c>
      <c r="N1" s="0" t="s">
        <v>60</v>
      </c>
      <c r="O1" s="0" t="s">
        <v>398</v>
      </c>
      <c r="P1" s="0" t="s">
        <v>399</v>
      </c>
      <c r="Q1" s="0" t="s">
        <v>400</v>
      </c>
    </row>
    <row r="2" customFormat="false" ht="12.8" hidden="false" customHeight="false" outlineLevel="0" collapsed="false">
      <c r="A2" s="0" t="s">
        <v>64</v>
      </c>
      <c r="B2" s="0" t="s">
        <v>65</v>
      </c>
      <c r="C2" s="0" t="n">
        <v>5000</v>
      </c>
      <c r="D2" s="0" t="s">
        <v>401</v>
      </c>
      <c r="E2" s="0" t="n">
        <v>5510</v>
      </c>
      <c r="F2" s="0" t="s">
        <v>75</v>
      </c>
      <c r="G2" s="0" t="n">
        <v>800</v>
      </c>
      <c r="H2" s="0" t="s">
        <v>402</v>
      </c>
      <c r="I2" s="0" t="n">
        <v>2005</v>
      </c>
      <c r="J2" s="0" t="n">
        <v>2005</v>
      </c>
      <c r="K2" s="0" t="s">
        <v>76</v>
      </c>
      <c r="L2" s="0" t="n">
        <v>51981</v>
      </c>
      <c r="M2" s="0" t="s">
        <v>403</v>
      </c>
      <c r="N2" s="0" t="s">
        <v>404</v>
      </c>
      <c r="O2" s="0" t="e">
        <f aca="false">VLOOKUP($H2,Nutrition!$A:$C,2,0)*$L2/4000</f>
        <v>#N/A</v>
      </c>
      <c r="P2" s="145" t="e">
        <f aca="false">VLOOKUP($H2,Nutrition!$A:$D,4,0)*$L2/4000</f>
        <v>#N/A</v>
      </c>
      <c r="Q2" s="145" t="e">
        <f aca="false">VLOOKUP($H2,Nutrition!$A:$D,3,0)*$L2/4000</f>
        <v>#N/A</v>
      </c>
    </row>
    <row r="3" customFormat="false" ht="12.8" hidden="false" customHeight="false" outlineLevel="0" collapsed="false">
      <c r="A3" s="0" t="s">
        <v>64</v>
      </c>
      <c r="B3" s="0" t="s">
        <v>65</v>
      </c>
      <c r="C3" s="0" t="n">
        <v>5000</v>
      </c>
      <c r="D3" s="0" t="s">
        <v>401</v>
      </c>
      <c r="E3" s="0" t="n">
        <v>5510</v>
      </c>
      <c r="F3" s="0" t="s">
        <v>75</v>
      </c>
      <c r="G3" s="0" t="n">
        <v>221</v>
      </c>
      <c r="H3" s="0" t="s">
        <v>405</v>
      </c>
      <c r="I3" s="0" t="n">
        <v>2005</v>
      </c>
      <c r="J3" s="0" t="n">
        <v>2005</v>
      </c>
      <c r="K3" s="0" t="s">
        <v>76</v>
      </c>
      <c r="L3" s="0" t="n">
        <v>1848472</v>
      </c>
      <c r="M3" s="0" t="s">
        <v>403</v>
      </c>
      <c r="N3" s="0" t="s">
        <v>404</v>
      </c>
      <c r="O3" s="145" t="n">
        <f aca="false">VLOOKUP($H3,Nutrition!$A:$C,2,0)*$L3/4000</f>
        <v>1141426.08070758</v>
      </c>
      <c r="P3" s="145" t="n">
        <f aca="false">VLOOKUP($H3,Nutrition!$A:$D,4,0)*$L3</f>
        <v>425138.812906049</v>
      </c>
      <c r="Q3" s="145" t="n">
        <f aca="false">VLOOKUP($H3,Nutrition!$A:$D,3,0)*$L3</f>
        <v>120146.72599019</v>
      </c>
    </row>
    <row r="4" customFormat="false" ht="12.8" hidden="false" customHeight="false" outlineLevel="0" collapsed="false">
      <c r="A4" s="0" t="s">
        <v>64</v>
      </c>
      <c r="B4" s="0" t="s">
        <v>65</v>
      </c>
      <c r="C4" s="0" t="n">
        <v>5000</v>
      </c>
      <c r="D4" s="0" t="s">
        <v>401</v>
      </c>
      <c r="E4" s="0" t="n">
        <v>5510</v>
      </c>
      <c r="F4" s="0" t="s">
        <v>75</v>
      </c>
      <c r="G4" s="0" t="n">
        <v>711</v>
      </c>
      <c r="H4" s="0" t="s">
        <v>406</v>
      </c>
      <c r="I4" s="0" t="n">
        <v>2005</v>
      </c>
      <c r="J4" s="0" t="n">
        <v>2005</v>
      </c>
      <c r="K4" s="0" t="s">
        <v>76</v>
      </c>
      <c r="L4" s="0" t="n">
        <v>556979</v>
      </c>
      <c r="M4" s="0" t="s">
        <v>403</v>
      </c>
      <c r="N4" s="0" t="s">
        <v>404</v>
      </c>
      <c r="O4" s="145" t="n">
        <f aca="false">VLOOKUP($H4,Nutrition!$A:$C,2,0)*$L4/4000</f>
        <v>74376.1195549713</v>
      </c>
      <c r="P4" s="145" t="n">
        <f aca="false">VLOOKUP($H4,Nutrition!$A:$D,4,0)*$L4</f>
        <v>12848.6969659621</v>
      </c>
      <c r="Q4" s="145" t="n">
        <f aca="false">VLOOKUP($H4,Nutrition!$A:$D,3,0)*$L4</f>
        <v>13625.4411874128</v>
      </c>
    </row>
    <row r="5" customFormat="false" ht="12.8" hidden="false" customHeight="false" outlineLevel="0" collapsed="false">
      <c r="A5" s="0" t="s">
        <v>64</v>
      </c>
      <c r="B5" s="0" t="s">
        <v>65</v>
      </c>
      <c r="C5" s="0" t="n">
        <v>5000</v>
      </c>
      <c r="D5" s="0" t="s">
        <v>401</v>
      </c>
      <c r="E5" s="0" t="n">
        <v>5510</v>
      </c>
      <c r="F5" s="0" t="s">
        <v>75</v>
      </c>
      <c r="G5" s="0" t="n">
        <v>515</v>
      </c>
      <c r="H5" s="0" t="s">
        <v>407</v>
      </c>
      <c r="I5" s="0" t="n">
        <v>2005</v>
      </c>
      <c r="J5" s="0" t="n">
        <v>2005</v>
      </c>
      <c r="K5" s="0" t="s">
        <v>76</v>
      </c>
      <c r="L5" s="0" t="n">
        <v>61905998</v>
      </c>
      <c r="M5" s="0" t="s">
        <v>403</v>
      </c>
      <c r="N5" s="0" t="s">
        <v>404</v>
      </c>
      <c r="O5" s="145" t="n">
        <f aca="false">VLOOKUP($H5,Nutrition!$A:$C,2,0)*$L5/4000</f>
        <v>7428719.76</v>
      </c>
      <c r="P5" s="145" t="n">
        <f aca="false">VLOOKUP($H5,Nutrition!$A:$D,4,0)*$L5</f>
        <v>185717.994</v>
      </c>
      <c r="Q5" s="145" t="n">
        <f aca="false">VLOOKUP($H5,Nutrition!$A:$D,3,0)*$L5</f>
        <v>61905.998</v>
      </c>
    </row>
    <row r="6" customFormat="false" ht="12.8" hidden="false" customHeight="false" outlineLevel="0" collapsed="false">
      <c r="A6" s="0" t="s">
        <v>64</v>
      </c>
      <c r="B6" s="0" t="s">
        <v>65</v>
      </c>
      <c r="C6" s="0" t="n">
        <v>5000</v>
      </c>
      <c r="D6" s="0" t="s">
        <v>401</v>
      </c>
      <c r="E6" s="0" t="n">
        <v>5510</v>
      </c>
      <c r="F6" s="0" t="s">
        <v>75</v>
      </c>
      <c r="G6" s="0" t="n">
        <v>526</v>
      </c>
      <c r="H6" s="0" t="s">
        <v>408</v>
      </c>
      <c r="I6" s="0" t="n">
        <v>2005</v>
      </c>
      <c r="J6" s="0" t="n">
        <v>2005</v>
      </c>
      <c r="K6" s="0" t="s">
        <v>76</v>
      </c>
      <c r="L6" s="0" t="n">
        <v>3625967</v>
      </c>
      <c r="M6" s="0" t="s">
        <v>403</v>
      </c>
      <c r="N6" s="0" t="s">
        <v>404</v>
      </c>
      <c r="O6" s="145" t="n">
        <f aca="false">VLOOKUP($H6,Nutrition!$A:$C,2,0)*$L6/4000</f>
        <v>407921.2875</v>
      </c>
      <c r="P6" s="145" t="n">
        <f aca="false">VLOOKUP($H6,Nutrition!$A:$D,4,0)*$L6</f>
        <v>14503.868</v>
      </c>
      <c r="Q6" s="145" t="n">
        <f aca="false">VLOOKUP($H6,Nutrition!$A:$D,3,0)*$L6</f>
        <v>47137.571</v>
      </c>
    </row>
    <row r="7" customFormat="false" ht="12.8" hidden="false" customHeight="false" outlineLevel="0" collapsed="false">
      <c r="A7" s="0" t="s">
        <v>64</v>
      </c>
      <c r="B7" s="0" t="s">
        <v>65</v>
      </c>
      <c r="C7" s="0" t="n">
        <v>5000</v>
      </c>
      <c r="D7" s="0" t="s">
        <v>401</v>
      </c>
      <c r="E7" s="0" t="n">
        <v>5510</v>
      </c>
      <c r="F7" s="0" t="s">
        <v>75</v>
      </c>
      <c r="G7" s="0" t="n">
        <v>226</v>
      </c>
      <c r="H7" s="0" t="s">
        <v>409</v>
      </c>
      <c r="I7" s="0" t="n">
        <v>2005</v>
      </c>
      <c r="J7" s="0" t="n">
        <v>2005</v>
      </c>
      <c r="K7" s="0" t="s">
        <v>76</v>
      </c>
      <c r="L7" s="0" t="n">
        <v>956755</v>
      </c>
      <c r="M7" s="0" t="s">
        <v>403</v>
      </c>
      <c r="N7" s="0" t="s">
        <v>404</v>
      </c>
      <c r="O7" s="145" t="n">
        <f aca="false">VLOOKUP($H7,Nutrition!$A:$C,2,0)*$L7/4000</f>
        <v>585738.557251908</v>
      </c>
      <c r="P7" s="145" t="n">
        <f aca="false">VLOOKUP($H7,Nutrition!$A:$D,4,0)*$L7</f>
        <v>7688.11294265215</v>
      </c>
      <c r="Q7" s="145" t="n">
        <f aca="false">VLOOKUP($H7,Nutrition!$A:$D,3,0)*$L7</f>
        <v>8562.68317877429</v>
      </c>
    </row>
    <row r="8" customFormat="false" ht="12.8" hidden="false" customHeight="false" outlineLevel="0" collapsed="false">
      <c r="A8" s="0" t="s">
        <v>64</v>
      </c>
      <c r="B8" s="0" t="s">
        <v>65</v>
      </c>
      <c r="C8" s="0" t="n">
        <v>5000</v>
      </c>
      <c r="D8" s="0" t="s">
        <v>401</v>
      </c>
      <c r="E8" s="0" t="n">
        <v>5510</v>
      </c>
      <c r="F8" s="0" t="s">
        <v>75</v>
      </c>
      <c r="G8" s="0" t="n">
        <v>366</v>
      </c>
      <c r="H8" s="0" t="s">
        <v>410</v>
      </c>
      <c r="I8" s="0" t="n">
        <v>2005</v>
      </c>
      <c r="J8" s="0" t="n">
        <v>2005</v>
      </c>
      <c r="K8" s="0" t="s">
        <v>76</v>
      </c>
      <c r="L8" s="0" t="n">
        <v>1283433</v>
      </c>
      <c r="M8" s="0" t="s">
        <v>403</v>
      </c>
      <c r="N8" s="0" t="s">
        <v>404</v>
      </c>
      <c r="O8" s="145" t="n">
        <f aca="false">VLOOKUP($H8,Nutrition!$A:$C,2,0)*$L8/4000</f>
        <v>64171.65</v>
      </c>
      <c r="P8" s="145" t="n">
        <f aca="false">VLOOKUP($H8,Nutrition!$A:$D,4,0)*$L8</f>
        <v>1283.433</v>
      </c>
      <c r="Q8" s="145" t="n">
        <f aca="false">VLOOKUP($H8,Nutrition!$A:$D,3,0)*$L8</f>
        <v>14117.763</v>
      </c>
    </row>
    <row r="9" customFormat="false" ht="12.8" hidden="false" customHeight="false" outlineLevel="0" collapsed="false">
      <c r="A9" s="0" t="s">
        <v>64</v>
      </c>
      <c r="B9" s="0" t="s">
        <v>65</v>
      </c>
      <c r="C9" s="0" t="n">
        <v>5000</v>
      </c>
      <c r="D9" s="0" t="s">
        <v>401</v>
      </c>
      <c r="E9" s="0" t="n">
        <v>5510</v>
      </c>
      <c r="F9" s="0" t="s">
        <v>75</v>
      </c>
      <c r="G9" s="0" t="n">
        <v>367</v>
      </c>
      <c r="H9" s="0" t="s">
        <v>411</v>
      </c>
      <c r="I9" s="0" t="n">
        <v>2005</v>
      </c>
      <c r="J9" s="0" t="n">
        <v>2005</v>
      </c>
      <c r="K9" s="0" t="s">
        <v>76</v>
      </c>
      <c r="L9" s="0" t="n">
        <v>6706237</v>
      </c>
      <c r="M9" s="0" t="s">
        <v>403</v>
      </c>
      <c r="N9" s="0" t="s">
        <v>404</v>
      </c>
      <c r="O9" s="145" t="n">
        <f aca="false">VLOOKUP($H9,Nutrition!$A:$C,2,0)*$L9/4000</f>
        <v>201187.11</v>
      </c>
      <c r="P9" s="145" t="n">
        <f aca="false">VLOOKUP($H9,Nutrition!$A:$D,4,0)*$L9</f>
        <v>6706.237</v>
      </c>
      <c r="Q9" s="145" t="n">
        <f aca="false">VLOOKUP($H9,Nutrition!$A:$D,3,0)*$L9</f>
        <v>107299.792</v>
      </c>
    </row>
    <row r="10" customFormat="false" ht="12.8" hidden="false" customHeight="false" outlineLevel="0" collapsed="false">
      <c r="A10" s="0" t="s">
        <v>64</v>
      </c>
      <c r="B10" s="0" t="s">
        <v>65</v>
      </c>
      <c r="C10" s="0" t="n">
        <v>5000</v>
      </c>
      <c r="D10" s="0" t="s">
        <v>401</v>
      </c>
      <c r="E10" s="0" t="n">
        <v>5510</v>
      </c>
      <c r="F10" s="0" t="s">
        <v>75</v>
      </c>
      <c r="G10" s="0" t="n">
        <v>572</v>
      </c>
      <c r="H10" s="0" t="s">
        <v>412</v>
      </c>
      <c r="I10" s="0" t="n">
        <v>2005</v>
      </c>
      <c r="J10" s="0" t="n">
        <v>2005</v>
      </c>
      <c r="K10" s="0" t="s">
        <v>76</v>
      </c>
      <c r="L10" s="0" t="n">
        <v>3340038</v>
      </c>
      <c r="M10" s="0" t="s">
        <v>403</v>
      </c>
      <c r="N10" s="0" t="s">
        <v>404</v>
      </c>
      <c r="O10" s="145" t="n">
        <f aca="false">VLOOKUP($H10,Nutrition!$A:$C,2,0)*$L10/4000</f>
        <v>993661.305</v>
      </c>
      <c r="P10" s="145" t="n">
        <f aca="false">VLOOKUP($H10,Nutrition!$A:$D,4,0)*$L10</f>
        <v>377424.294</v>
      </c>
      <c r="Q10" s="145" t="n">
        <f aca="false">VLOOKUP($H10,Nutrition!$A:$D,3,0)*$L10</f>
        <v>50100.57</v>
      </c>
    </row>
    <row r="11" customFormat="false" ht="12.8" hidden="false" customHeight="false" outlineLevel="0" collapsed="false">
      <c r="A11" s="0" t="s">
        <v>64</v>
      </c>
      <c r="B11" s="0" t="s">
        <v>65</v>
      </c>
      <c r="C11" s="0" t="n">
        <v>5000</v>
      </c>
      <c r="D11" s="0" t="s">
        <v>401</v>
      </c>
      <c r="E11" s="0" t="n">
        <v>5510</v>
      </c>
      <c r="F11" s="0" t="s">
        <v>75</v>
      </c>
      <c r="G11" s="0" t="n">
        <v>203</v>
      </c>
      <c r="H11" s="0" t="s">
        <v>413</v>
      </c>
      <c r="I11" s="0" t="n">
        <v>2005</v>
      </c>
      <c r="J11" s="0" t="n">
        <v>2005</v>
      </c>
      <c r="K11" s="0" t="s">
        <v>76</v>
      </c>
      <c r="L11" s="0" t="n">
        <v>101225</v>
      </c>
      <c r="M11" s="0" t="s">
        <v>403</v>
      </c>
      <c r="N11" s="0" t="s">
        <v>404</v>
      </c>
      <c r="O11" s="145" t="n">
        <f aca="false">VLOOKUP($H11,Nutrition!$A:$C,2,0)*$L11/4000</f>
        <v>92367.8125</v>
      </c>
      <c r="P11" s="145" t="n">
        <f aca="false">VLOOKUP($H11,Nutrition!$A:$D,4,0)*$L11</f>
        <v>6377.175</v>
      </c>
      <c r="Q11" s="145" t="n">
        <f aca="false">VLOOKUP($H11,Nutrition!$A:$D,3,0)*$L11</f>
        <v>17916.825</v>
      </c>
    </row>
    <row r="12" customFormat="false" ht="12.8" hidden="false" customHeight="false" outlineLevel="0" collapsed="false">
      <c r="A12" s="0" t="s">
        <v>64</v>
      </c>
      <c r="B12" s="0" t="s">
        <v>65</v>
      </c>
      <c r="C12" s="0" t="n">
        <v>5000</v>
      </c>
      <c r="D12" s="0" t="s">
        <v>401</v>
      </c>
      <c r="E12" s="0" t="n">
        <v>5510</v>
      </c>
      <c r="F12" s="0" t="s">
        <v>75</v>
      </c>
      <c r="G12" s="0" t="n">
        <v>486</v>
      </c>
      <c r="H12" s="0" t="s">
        <v>414</v>
      </c>
      <c r="I12" s="0" t="n">
        <v>2005</v>
      </c>
      <c r="J12" s="0" t="n">
        <v>2005</v>
      </c>
      <c r="K12" s="0" t="s">
        <v>76</v>
      </c>
      <c r="L12" s="0" t="n">
        <v>83646654</v>
      </c>
      <c r="M12" s="0" t="s">
        <v>403</v>
      </c>
      <c r="N12" s="0" t="s">
        <v>404</v>
      </c>
      <c r="O12" s="145" t="n">
        <f aca="false">VLOOKUP($H12,Nutrition!$A:$C,2,0)*$L12/4000</f>
        <v>12546998.1</v>
      </c>
      <c r="P12" s="145" t="n">
        <f aca="false">VLOOKUP($H12,Nutrition!$A:$D,4,0)*$L12</f>
        <v>250939.962</v>
      </c>
      <c r="Q12" s="145" t="n">
        <f aca="false">VLOOKUP($H12,Nutrition!$A:$D,3,0)*$L12</f>
        <v>585526.578</v>
      </c>
    </row>
    <row r="13" customFormat="false" ht="12.8" hidden="false" customHeight="false" outlineLevel="0" collapsed="false">
      <c r="A13" s="0" t="s">
        <v>64</v>
      </c>
      <c r="B13" s="0" t="s">
        <v>65</v>
      </c>
      <c r="C13" s="0" t="n">
        <v>5000</v>
      </c>
      <c r="D13" s="0" t="s">
        <v>401</v>
      </c>
      <c r="E13" s="0" t="n">
        <v>5510</v>
      </c>
      <c r="F13" s="0" t="s">
        <v>75</v>
      </c>
      <c r="G13" s="0" t="n">
        <v>44</v>
      </c>
      <c r="H13" s="0" t="s">
        <v>149</v>
      </c>
      <c r="I13" s="0" t="n">
        <v>2005</v>
      </c>
      <c r="J13" s="0" t="n">
        <v>2005</v>
      </c>
      <c r="K13" s="0" t="s">
        <v>76</v>
      </c>
      <c r="L13" s="0" t="n">
        <v>136736329</v>
      </c>
      <c r="M13" s="0" t="s">
        <v>403</v>
      </c>
      <c r="N13" s="0" t="s">
        <v>404</v>
      </c>
      <c r="O13" s="145" t="n">
        <f aca="false">VLOOKUP($H13,Nutrition!$A:$C,2,0)*$L13/4000</f>
        <v>113491153.07</v>
      </c>
      <c r="P13" s="145" t="n">
        <f aca="false">VLOOKUP($H13,Nutrition!$A:$D,4,0)*$L13</f>
        <v>2461253.922</v>
      </c>
      <c r="Q13" s="145" t="n">
        <f aca="false">VLOOKUP($H13,Nutrition!$A:$D,3,0)*$L13</f>
        <v>15040996.19</v>
      </c>
    </row>
    <row r="14" customFormat="false" ht="12.8" hidden="false" customHeight="false" outlineLevel="0" collapsed="false">
      <c r="A14" s="0" t="s">
        <v>64</v>
      </c>
      <c r="B14" s="0" t="s">
        <v>65</v>
      </c>
      <c r="C14" s="0" t="n">
        <v>5000</v>
      </c>
      <c r="D14" s="0" t="s">
        <v>401</v>
      </c>
      <c r="E14" s="0" t="n">
        <v>5510</v>
      </c>
      <c r="F14" s="0" t="s">
        <v>75</v>
      </c>
      <c r="G14" s="0" t="n">
        <v>782</v>
      </c>
      <c r="H14" s="0" t="s">
        <v>415</v>
      </c>
      <c r="I14" s="0" t="n">
        <v>2005</v>
      </c>
      <c r="J14" s="0" t="n">
        <v>2005</v>
      </c>
      <c r="K14" s="0" t="s">
        <v>76</v>
      </c>
      <c r="L14" s="0" t="n">
        <v>343564</v>
      </c>
      <c r="M14" s="0" t="s">
        <v>403</v>
      </c>
      <c r="N14" s="0" t="s">
        <v>404</v>
      </c>
      <c r="O14" s="145" t="e">
        <f aca="false">VLOOKUP($H14,Nutrition!$A:$C,2,0)*$L14/4000</f>
        <v>#N/A</v>
      </c>
      <c r="P14" s="145" t="e">
        <f aca="false">VLOOKUP($H14,Nutrition!$A:$D,4,0)*$L14</f>
        <v>#N/A</v>
      </c>
      <c r="Q14" s="145" t="e">
        <f aca="false">VLOOKUP($H14,Nutrition!$A:$D,3,0)*$L14</f>
        <v>#N/A</v>
      </c>
    </row>
    <row r="15" customFormat="false" ht="12.8" hidden="false" customHeight="false" outlineLevel="0" collapsed="false">
      <c r="A15" s="0" t="s">
        <v>64</v>
      </c>
      <c r="B15" s="0" t="s">
        <v>65</v>
      </c>
      <c r="C15" s="0" t="n">
        <v>5000</v>
      </c>
      <c r="D15" s="0" t="s">
        <v>401</v>
      </c>
      <c r="E15" s="0" t="n">
        <v>5510</v>
      </c>
      <c r="F15" s="0" t="s">
        <v>75</v>
      </c>
      <c r="G15" s="0" t="n">
        <v>176</v>
      </c>
      <c r="H15" s="0" t="s">
        <v>416</v>
      </c>
      <c r="I15" s="0" t="n">
        <v>2005</v>
      </c>
      <c r="J15" s="0" t="n">
        <v>2005</v>
      </c>
      <c r="K15" s="0" t="s">
        <v>76</v>
      </c>
      <c r="L15" s="0" t="n">
        <v>19058725</v>
      </c>
      <c r="M15" s="0" t="s">
        <v>403</v>
      </c>
      <c r="N15" s="0" t="s">
        <v>404</v>
      </c>
      <c r="O15" s="145" t="n">
        <f aca="false">VLOOKUP($H15,Nutrition!$A:$C,2,0)*$L15/4000</f>
        <v>16247563.0625</v>
      </c>
      <c r="P15" s="145" t="n">
        <f aca="false">VLOOKUP($H15,Nutrition!$A:$D,4,0)*$L15</f>
        <v>323998.325</v>
      </c>
      <c r="Q15" s="145" t="n">
        <f aca="false">VLOOKUP($H15,Nutrition!$A:$D,3,0)*$L15</f>
        <v>4211978.225</v>
      </c>
    </row>
    <row r="16" customFormat="false" ht="12.8" hidden="false" customHeight="false" outlineLevel="0" collapsed="false">
      <c r="A16" s="0" t="s">
        <v>64</v>
      </c>
      <c r="B16" s="0" t="s">
        <v>65</v>
      </c>
      <c r="C16" s="0" t="n">
        <v>5000</v>
      </c>
      <c r="D16" s="0" t="s">
        <v>401</v>
      </c>
      <c r="E16" s="0" t="n">
        <v>5510</v>
      </c>
      <c r="F16" s="0" t="s">
        <v>75</v>
      </c>
      <c r="G16" s="0" t="n">
        <v>414</v>
      </c>
      <c r="H16" s="0" t="s">
        <v>417</v>
      </c>
      <c r="I16" s="0" t="n">
        <v>2005</v>
      </c>
      <c r="J16" s="0" t="n">
        <v>2005</v>
      </c>
      <c r="K16" s="0" t="s">
        <v>76</v>
      </c>
      <c r="L16" s="0" t="n">
        <v>15441535</v>
      </c>
      <c r="M16" s="0" t="s">
        <v>403</v>
      </c>
      <c r="N16" s="0" t="s">
        <v>404</v>
      </c>
      <c r="O16" s="145" t="n">
        <f aca="false">VLOOKUP($H16,Nutrition!$A:$C,2,0)*$L16/4000</f>
        <v>1930191.875</v>
      </c>
      <c r="P16" s="145" t="n">
        <f aca="false">VLOOKUP($H16,Nutrition!$A:$D,4,0)*$L16</f>
        <v>61766.14</v>
      </c>
      <c r="Q16" s="145" t="n">
        <f aca="false">VLOOKUP($H16,Nutrition!$A:$D,3,0)*$L16</f>
        <v>463246.05</v>
      </c>
    </row>
    <row r="17" customFormat="false" ht="12.8" hidden="false" customHeight="false" outlineLevel="0" collapsed="false">
      <c r="A17" s="0" t="s">
        <v>64</v>
      </c>
      <c r="B17" s="0" t="s">
        <v>65</v>
      </c>
      <c r="C17" s="0" t="n">
        <v>5000</v>
      </c>
      <c r="D17" s="0" t="s">
        <v>401</v>
      </c>
      <c r="E17" s="0" t="n">
        <v>5510</v>
      </c>
      <c r="F17" s="0" t="s">
        <v>75</v>
      </c>
      <c r="G17" s="0" t="n">
        <v>558</v>
      </c>
      <c r="H17" s="0" t="s">
        <v>418</v>
      </c>
      <c r="I17" s="0" t="n">
        <v>2005</v>
      </c>
      <c r="J17" s="0" t="n">
        <v>2005</v>
      </c>
      <c r="K17" s="0" t="s">
        <v>76</v>
      </c>
      <c r="L17" s="0" t="n">
        <v>689353</v>
      </c>
      <c r="M17" s="0" t="s">
        <v>403</v>
      </c>
      <c r="N17" s="0" t="s">
        <v>404</v>
      </c>
      <c r="O17" s="145" t="n">
        <f aca="false">VLOOKUP($H17,Nutrition!$A:$C,2,0)*$L17/4000</f>
        <v>84445.7425</v>
      </c>
      <c r="P17" s="145" t="n">
        <f aca="false">VLOOKUP($H17,Nutrition!$A:$D,4,0)*$L17</f>
        <v>4825.471</v>
      </c>
      <c r="Q17" s="145" t="n">
        <f aca="false">VLOOKUP($H17,Nutrition!$A:$D,3,0)*$L17</f>
        <v>6893.53</v>
      </c>
    </row>
    <row r="18" customFormat="false" ht="12.8" hidden="false" customHeight="false" outlineLevel="0" collapsed="false">
      <c r="A18" s="0" t="s">
        <v>64</v>
      </c>
      <c r="B18" s="0" t="s">
        <v>65</v>
      </c>
      <c r="C18" s="0" t="n">
        <v>5000</v>
      </c>
      <c r="D18" s="0" t="s">
        <v>401</v>
      </c>
      <c r="E18" s="0" t="n">
        <v>5510</v>
      </c>
      <c r="F18" s="0" t="s">
        <v>75</v>
      </c>
      <c r="G18" s="0" t="n">
        <v>552</v>
      </c>
      <c r="H18" s="0" t="s">
        <v>419</v>
      </c>
      <c r="I18" s="0" t="n">
        <v>2005</v>
      </c>
      <c r="J18" s="0" t="n">
        <v>2005</v>
      </c>
      <c r="K18" s="0" t="s">
        <v>76</v>
      </c>
      <c r="L18" s="0" t="n">
        <v>242300</v>
      </c>
      <c r="M18" s="0" t="s">
        <v>403</v>
      </c>
      <c r="N18" s="0" t="s">
        <v>404</v>
      </c>
      <c r="O18" s="145" t="n">
        <f aca="false">VLOOKUP($H18,Nutrition!$A:$C,2,0)*$L18/4000</f>
        <v>33316.25</v>
      </c>
      <c r="P18" s="145" t="n">
        <f aca="false">VLOOKUP($H18,Nutrition!$A:$D,4,0)*$L18</f>
        <v>969.2</v>
      </c>
      <c r="Q18" s="145" t="n">
        <f aca="false">VLOOKUP($H18,Nutrition!$A:$D,3,0)*$L18</f>
        <v>1696.1</v>
      </c>
    </row>
    <row r="19" customFormat="false" ht="12.8" hidden="false" customHeight="false" outlineLevel="0" collapsed="false">
      <c r="A19" s="0" t="s">
        <v>64</v>
      </c>
      <c r="B19" s="0" t="s">
        <v>65</v>
      </c>
      <c r="C19" s="0" t="n">
        <v>5000</v>
      </c>
      <c r="D19" s="0" t="s">
        <v>401</v>
      </c>
      <c r="E19" s="0" t="n">
        <v>5510</v>
      </c>
      <c r="F19" s="0" t="s">
        <v>75</v>
      </c>
      <c r="G19" s="0" t="n">
        <v>216</v>
      </c>
      <c r="H19" s="0" t="s">
        <v>420</v>
      </c>
      <c r="I19" s="0" t="n">
        <v>2005</v>
      </c>
      <c r="J19" s="0" t="n">
        <v>2005</v>
      </c>
      <c r="K19" s="0" t="s">
        <v>76</v>
      </c>
      <c r="L19" s="0" t="n">
        <v>63820</v>
      </c>
      <c r="M19" s="0" t="s">
        <v>403</v>
      </c>
      <c r="N19" s="0" t="s">
        <v>404</v>
      </c>
      <c r="O19" s="145" t="n">
        <f aca="false">VLOOKUP($H19,Nutrition!$A:$C,2,0)*$L19/4000</f>
        <v>104475.703703704</v>
      </c>
      <c r="P19" s="145" t="n">
        <f aca="false">VLOOKUP($H19,Nutrition!$A:$D,4,0)*$L19</f>
        <v>42073.9259259259</v>
      </c>
      <c r="Q19" s="145" t="n">
        <f aca="false">VLOOKUP($H19,Nutrition!$A:$D,3,0)*$L19</f>
        <v>8982.07407407409</v>
      </c>
    </row>
    <row r="20" customFormat="false" ht="12.8" hidden="false" customHeight="false" outlineLevel="0" collapsed="false">
      <c r="A20" s="0" t="s">
        <v>64</v>
      </c>
      <c r="B20" s="0" t="s">
        <v>65</v>
      </c>
      <c r="C20" s="0" t="n">
        <v>5000</v>
      </c>
      <c r="D20" s="0" t="s">
        <v>401</v>
      </c>
      <c r="E20" s="0" t="n">
        <v>5510</v>
      </c>
      <c r="F20" s="0" t="s">
        <v>75</v>
      </c>
      <c r="G20" s="0" t="n">
        <v>181</v>
      </c>
      <c r="H20" s="0" t="s">
        <v>421</v>
      </c>
      <c r="I20" s="0" t="n">
        <v>2005</v>
      </c>
      <c r="J20" s="0" t="n">
        <v>2005</v>
      </c>
      <c r="K20" s="0" t="s">
        <v>76</v>
      </c>
      <c r="L20" s="0" t="n">
        <v>4450128</v>
      </c>
      <c r="M20" s="0" t="s">
        <v>403</v>
      </c>
      <c r="N20" s="0" t="s">
        <v>404</v>
      </c>
      <c r="O20" s="145" t="n">
        <f aca="false">VLOOKUP($H20,Nutrition!$A:$C,2,0)*$L20/4000</f>
        <v>3896423.97923987</v>
      </c>
      <c r="P20" s="145" t="n">
        <f aca="false">VLOOKUP($H20,Nutrition!$A:$D,4,0)*$L20</f>
        <v>90879.6909662687</v>
      </c>
      <c r="Q20" s="145" t="n">
        <f aca="false">VLOOKUP($H20,Nutrition!$A:$D,3,0)*$L20</f>
        <v>1063281.26386123</v>
      </c>
    </row>
    <row r="21" customFormat="false" ht="12.8" hidden="false" customHeight="false" outlineLevel="0" collapsed="false">
      <c r="A21" s="0" t="s">
        <v>64</v>
      </c>
      <c r="B21" s="0" t="s">
        <v>65</v>
      </c>
      <c r="C21" s="0" t="n">
        <v>5000</v>
      </c>
      <c r="D21" s="0" t="s">
        <v>401</v>
      </c>
      <c r="E21" s="0" t="n">
        <v>5510</v>
      </c>
      <c r="F21" s="0" t="s">
        <v>75</v>
      </c>
      <c r="G21" s="0" t="n">
        <v>89</v>
      </c>
      <c r="H21" s="0" t="s">
        <v>422</v>
      </c>
      <c r="I21" s="0" t="n">
        <v>2005</v>
      </c>
      <c r="J21" s="0" t="n">
        <v>2005</v>
      </c>
      <c r="K21" s="0" t="s">
        <v>76</v>
      </c>
      <c r="L21" s="0" t="n">
        <v>2080804</v>
      </c>
      <c r="M21" s="0" t="s">
        <v>403</v>
      </c>
      <c r="N21" s="0" t="s">
        <v>404</v>
      </c>
      <c r="O21" s="145" t="n">
        <f aca="false">VLOOKUP($H21,Nutrition!$A:$C,2,0)*$L21/4000</f>
        <v>1716663.3</v>
      </c>
      <c r="P21" s="145" t="n">
        <f aca="false">VLOOKUP($H21,Nutrition!$A:$D,4,0)*$L21</f>
        <v>41616.08</v>
      </c>
      <c r="Q21" s="145" t="n">
        <f aca="false">VLOOKUP($H21,Nutrition!$A:$D,3,0)*$L21</f>
        <v>228888.44</v>
      </c>
    </row>
    <row r="22" customFormat="false" ht="12.8" hidden="false" customHeight="false" outlineLevel="0" collapsed="false">
      <c r="A22" s="0" t="s">
        <v>64</v>
      </c>
      <c r="B22" s="0" t="s">
        <v>65</v>
      </c>
      <c r="C22" s="0" t="n">
        <v>5000</v>
      </c>
      <c r="D22" s="0" t="s">
        <v>401</v>
      </c>
      <c r="E22" s="0" t="n">
        <v>5510</v>
      </c>
      <c r="F22" s="0" t="s">
        <v>75</v>
      </c>
      <c r="G22" s="0" t="n">
        <v>358</v>
      </c>
      <c r="H22" s="0" t="s">
        <v>423</v>
      </c>
      <c r="I22" s="0" t="n">
        <v>2005</v>
      </c>
      <c r="J22" s="0" t="n">
        <v>2005</v>
      </c>
      <c r="K22" s="0" t="s">
        <v>76</v>
      </c>
      <c r="L22" s="0" t="n">
        <v>65160480</v>
      </c>
      <c r="M22" s="0" t="s">
        <v>403</v>
      </c>
      <c r="N22" s="0" t="s">
        <v>404</v>
      </c>
      <c r="O22" s="145" t="n">
        <f aca="false">VLOOKUP($H22,Nutrition!$A:$C,2,0)*$L22/4000</f>
        <v>3095124.25103599</v>
      </c>
      <c r="P22" s="145" t="n">
        <f aca="false">VLOOKUP($H22,Nutrition!$A:$D,4,0)*$L22</f>
        <v>65135.3932000447</v>
      </c>
      <c r="Q22" s="145" t="n">
        <f aca="false">VLOOKUP($H22,Nutrition!$A:$D,3,0)*$L22</f>
        <v>651611.893953717</v>
      </c>
    </row>
    <row r="23" customFormat="false" ht="12.8" hidden="false" customHeight="false" outlineLevel="0" collapsed="false">
      <c r="A23" s="0" t="s">
        <v>64</v>
      </c>
      <c r="B23" s="0" t="s">
        <v>65</v>
      </c>
      <c r="C23" s="0" t="n">
        <v>5000</v>
      </c>
      <c r="D23" s="0" t="s">
        <v>401</v>
      </c>
      <c r="E23" s="0" t="n">
        <v>5510</v>
      </c>
      <c r="F23" s="0" t="s">
        <v>75</v>
      </c>
      <c r="G23" s="0" t="n">
        <v>101</v>
      </c>
      <c r="H23" s="0" t="s">
        <v>424</v>
      </c>
      <c r="I23" s="0" t="n">
        <v>2005</v>
      </c>
      <c r="J23" s="0" t="n">
        <v>2005</v>
      </c>
      <c r="K23" s="0" t="s">
        <v>76</v>
      </c>
      <c r="L23" s="0" t="n">
        <v>296417</v>
      </c>
      <c r="M23" s="0" t="s">
        <v>403</v>
      </c>
      <c r="N23" s="0" t="s">
        <v>404</v>
      </c>
      <c r="O23" s="145" t="n">
        <f aca="false">VLOOKUP($H23,Nutrition!$A:$C,2,0)*$L23/4000</f>
        <v>287524.49</v>
      </c>
      <c r="P23" s="145" t="n">
        <f aca="false">VLOOKUP($H23,Nutrition!$A:$D,4,0)*$L23</f>
        <v>17785.02</v>
      </c>
      <c r="Q23" s="145" t="n">
        <f aca="false">VLOOKUP($H23,Nutrition!$A:$D,3,0)*$L23</f>
        <v>47426.72</v>
      </c>
    </row>
    <row r="24" customFormat="false" ht="12.8" hidden="false" customHeight="false" outlineLevel="0" collapsed="false">
      <c r="A24" s="0" t="s">
        <v>64</v>
      </c>
      <c r="B24" s="0" t="s">
        <v>65</v>
      </c>
      <c r="C24" s="0" t="n">
        <v>5000</v>
      </c>
      <c r="D24" s="0" t="s">
        <v>401</v>
      </c>
      <c r="E24" s="0" t="n">
        <v>5510</v>
      </c>
      <c r="F24" s="0" t="s">
        <v>75</v>
      </c>
      <c r="G24" s="0" t="n">
        <v>461</v>
      </c>
      <c r="H24" s="0" t="s">
        <v>425</v>
      </c>
      <c r="I24" s="0" t="n">
        <v>2005</v>
      </c>
      <c r="J24" s="0" t="n">
        <v>2005</v>
      </c>
      <c r="K24" s="0" t="s">
        <v>76</v>
      </c>
      <c r="L24" s="0" t="n">
        <v>144684</v>
      </c>
      <c r="M24" s="0" t="s">
        <v>403</v>
      </c>
      <c r="N24" s="0" t="s">
        <v>404</v>
      </c>
      <c r="O24" s="145" t="n">
        <f aca="false">VLOOKUP($H24,Nutrition!$A:$C,2,0)*$L24/4000</f>
        <v>40149.81</v>
      </c>
      <c r="P24" s="145" t="n">
        <f aca="false">VLOOKUP($H24,Nutrition!$A:$D,4,0)*$L24</f>
        <v>723.42</v>
      </c>
      <c r="Q24" s="145" t="n">
        <f aca="false">VLOOKUP($H24,Nutrition!$A:$D,3,0)*$L24</f>
        <v>2314.944</v>
      </c>
    </row>
    <row r="25" customFormat="false" ht="12.8" hidden="false" customHeight="false" outlineLevel="0" collapsed="false">
      <c r="A25" s="0" t="s">
        <v>64</v>
      </c>
      <c r="B25" s="0" t="s">
        <v>65</v>
      </c>
      <c r="C25" s="0" t="n">
        <v>5000</v>
      </c>
      <c r="D25" s="0" t="s">
        <v>401</v>
      </c>
      <c r="E25" s="0" t="n">
        <v>5510</v>
      </c>
      <c r="F25" s="0" t="s">
        <v>75</v>
      </c>
      <c r="G25" s="0" t="n">
        <v>426</v>
      </c>
      <c r="H25" s="0" t="s">
        <v>426</v>
      </c>
      <c r="I25" s="0" t="n">
        <v>2005</v>
      </c>
      <c r="J25" s="0" t="n">
        <v>2005</v>
      </c>
      <c r="K25" s="0" t="s">
        <v>76</v>
      </c>
      <c r="L25" s="0" t="n">
        <v>27659745</v>
      </c>
      <c r="M25" s="0" t="s">
        <v>403</v>
      </c>
      <c r="N25" s="0" t="s">
        <v>404</v>
      </c>
      <c r="O25" s="145" t="n">
        <f aca="false">VLOOKUP($H25,Nutrition!$A:$C,2,0)*$L25/4000</f>
        <v>2627676.70348471</v>
      </c>
      <c r="P25" s="145" t="n">
        <f aca="false">VLOOKUP($H25,Nutrition!$A:$D,4,0)*$L25</f>
        <v>55319.1186061188</v>
      </c>
      <c r="Q25" s="145" t="n">
        <f aca="false">VLOOKUP($H25,Nutrition!$A:$D,3,0)*$L25</f>
        <v>248945.318574565</v>
      </c>
    </row>
    <row r="26" customFormat="false" ht="12.8" hidden="false" customHeight="false" outlineLevel="0" collapsed="false">
      <c r="A26" s="0" t="s">
        <v>64</v>
      </c>
      <c r="B26" s="0" t="s">
        <v>65</v>
      </c>
      <c r="C26" s="0" t="n">
        <v>5000</v>
      </c>
      <c r="D26" s="0" t="s">
        <v>401</v>
      </c>
      <c r="E26" s="0" t="n">
        <v>5510</v>
      </c>
      <c r="F26" s="0" t="s">
        <v>75</v>
      </c>
      <c r="G26" s="0" t="n">
        <v>217</v>
      </c>
      <c r="H26" s="0" t="s">
        <v>427</v>
      </c>
      <c r="I26" s="0" t="n">
        <v>2005</v>
      </c>
      <c r="J26" s="0" t="n">
        <v>2005</v>
      </c>
      <c r="K26" s="0" t="s">
        <v>76</v>
      </c>
      <c r="L26" s="0" t="n">
        <v>2470025</v>
      </c>
      <c r="M26" s="0" t="s">
        <v>403</v>
      </c>
      <c r="N26" s="0" t="s">
        <v>404</v>
      </c>
      <c r="O26" s="145" t="n">
        <f aca="false">VLOOKUP($H26,Nutrition!$A:$C,2,0)*$L26/4000</f>
        <v>525307.736549972</v>
      </c>
      <c r="P26" s="145" t="n">
        <f aca="false">VLOOKUP($H26,Nutrition!$A:$D,4,0)*$L26</f>
        <v>171768.33218428</v>
      </c>
      <c r="Q26" s="145" t="n">
        <f aca="false">VLOOKUP($H26,Nutrition!$A:$D,3,0)*$L26</f>
        <v>64198.3764787711</v>
      </c>
    </row>
    <row r="27" customFormat="false" ht="12.8" hidden="false" customHeight="false" outlineLevel="0" collapsed="false">
      <c r="A27" s="0" t="s">
        <v>64</v>
      </c>
      <c r="B27" s="0" t="s">
        <v>65</v>
      </c>
      <c r="C27" s="0" t="n">
        <v>5000</v>
      </c>
      <c r="D27" s="0" t="s">
        <v>401</v>
      </c>
      <c r="E27" s="0" t="n">
        <v>5510</v>
      </c>
      <c r="F27" s="0" t="s">
        <v>75</v>
      </c>
      <c r="G27" s="0" t="n">
        <v>591</v>
      </c>
      <c r="H27" s="0" t="s">
        <v>428</v>
      </c>
      <c r="I27" s="0" t="n">
        <v>2005</v>
      </c>
      <c r="J27" s="0" t="n">
        <v>2005</v>
      </c>
      <c r="K27" s="0" t="s">
        <v>76</v>
      </c>
      <c r="L27" s="0" t="n">
        <v>1841450</v>
      </c>
      <c r="M27" s="0" t="s">
        <v>403</v>
      </c>
      <c r="N27" s="0" t="s">
        <v>404</v>
      </c>
      <c r="O27" s="145" t="n">
        <f aca="false">VLOOKUP($H27,Nutrition!$A:$C,2,0)*$L27/4000</f>
        <v>197955.875</v>
      </c>
      <c r="P27" s="145" t="n">
        <f aca="false">VLOOKUP($H27,Nutrition!$A:$D,4,0)*$L27</f>
        <v>11048.7</v>
      </c>
      <c r="Q27" s="145" t="n">
        <f aca="false">VLOOKUP($H27,Nutrition!$A:$D,3,0)*$L27</f>
        <v>14731.6</v>
      </c>
    </row>
    <row r="28" customFormat="false" ht="12.8" hidden="false" customHeight="false" outlineLevel="0" collapsed="false">
      <c r="A28" s="0" t="s">
        <v>64</v>
      </c>
      <c r="B28" s="0" t="s">
        <v>65</v>
      </c>
      <c r="C28" s="0" t="n">
        <v>5000</v>
      </c>
      <c r="D28" s="0" t="s">
        <v>401</v>
      </c>
      <c r="E28" s="0" t="n">
        <v>5510</v>
      </c>
      <c r="F28" s="0" t="s">
        <v>75</v>
      </c>
      <c r="G28" s="0" t="n">
        <v>125</v>
      </c>
      <c r="H28" s="0" t="s">
        <v>429</v>
      </c>
      <c r="I28" s="0" t="n">
        <v>2005</v>
      </c>
      <c r="J28" s="0" t="n">
        <v>2005</v>
      </c>
      <c r="K28" s="0" t="s">
        <v>76</v>
      </c>
      <c r="L28" s="0" t="n">
        <v>206531272</v>
      </c>
      <c r="M28" s="0" t="s">
        <v>403</v>
      </c>
      <c r="N28" s="0" t="s">
        <v>404</v>
      </c>
      <c r="O28" s="145" t="n">
        <f aca="false">VLOOKUP($H28,Nutrition!$A:$C,2,0)*$L28/4000</f>
        <v>56279771.62</v>
      </c>
      <c r="P28" s="145" t="n">
        <f aca="false">VLOOKUP($H28,Nutrition!$A:$D,4,0)*$L28</f>
        <v>413062.544</v>
      </c>
      <c r="Q28" s="145" t="n">
        <f aca="false">VLOOKUP($H28,Nutrition!$A:$D,3,0)*$L28</f>
        <v>1858781.448</v>
      </c>
    </row>
    <row r="29" customFormat="false" ht="12.8" hidden="false" customHeight="false" outlineLevel="0" collapsed="false">
      <c r="A29" s="0" t="s">
        <v>64</v>
      </c>
      <c r="B29" s="0" t="s">
        <v>65</v>
      </c>
      <c r="C29" s="0" t="n">
        <v>5000</v>
      </c>
      <c r="D29" s="0" t="s">
        <v>401</v>
      </c>
      <c r="E29" s="0" t="n">
        <v>5510</v>
      </c>
      <c r="F29" s="0" t="s">
        <v>75</v>
      </c>
      <c r="G29" s="0" t="n">
        <v>378</v>
      </c>
      <c r="H29" s="0" t="s">
        <v>430</v>
      </c>
      <c r="I29" s="0" t="n">
        <v>2005</v>
      </c>
      <c r="J29" s="0" t="n">
        <v>2005</v>
      </c>
      <c r="K29" s="0" t="s">
        <v>76</v>
      </c>
      <c r="L29" s="0" t="n">
        <v>52000</v>
      </c>
      <c r="M29" s="0" t="s">
        <v>403</v>
      </c>
      <c r="N29" s="0" t="s">
        <v>404</v>
      </c>
      <c r="O29" s="145" t="n">
        <f aca="false">VLOOKUP($H29,Nutrition!$A:$C,2,0)*$L29/4000</f>
        <v>6890</v>
      </c>
      <c r="P29" s="145" t="n">
        <f aca="false">VLOOKUP($H29,Nutrition!$A:$D,4,0)*$L29</f>
        <v>572</v>
      </c>
      <c r="Q29" s="145" t="n">
        <f aca="false">VLOOKUP($H29,Nutrition!$A:$D,3,0)*$L29</f>
        <v>3016</v>
      </c>
    </row>
    <row r="30" customFormat="false" ht="12.8" hidden="false" customHeight="false" outlineLevel="0" collapsed="false">
      <c r="A30" s="0" t="s">
        <v>64</v>
      </c>
      <c r="B30" s="0" t="s">
        <v>65</v>
      </c>
      <c r="C30" s="0" t="n">
        <v>5000</v>
      </c>
      <c r="D30" s="0" t="s">
        <v>401</v>
      </c>
      <c r="E30" s="0" t="n">
        <v>5510</v>
      </c>
      <c r="F30" s="0" t="s">
        <v>75</v>
      </c>
      <c r="G30" s="0" t="n">
        <v>265</v>
      </c>
      <c r="H30" s="0" t="s">
        <v>431</v>
      </c>
      <c r="I30" s="0" t="n">
        <v>2005</v>
      </c>
      <c r="J30" s="0" t="n">
        <v>2005</v>
      </c>
      <c r="K30" s="0" t="s">
        <v>76</v>
      </c>
      <c r="L30" s="0" t="n">
        <v>1498109</v>
      </c>
      <c r="M30" s="0" t="s">
        <v>403</v>
      </c>
      <c r="N30" s="0" t="s">
        <v>404</v>
      </c>
      <c r="O30" s="145" t="n">
        <f aca="false">VLOOKUP($H30,Nutrition!$A:$C,2,0)*$L30/4000</f>
        <v>2071135.6925</v>
      </c>
      <c r="P30" s="145" t="n">
        <f aca="false">VLOOKUP($H30,Nutrition!$A:$D,4,0)*$L30</f>
        <v>329583.98</v>
      </c>
      <c r="Q30" s="145" t="n">
        <f aca="false">VLOOKUP($H30,Nutrition!$A:$D,3,0)*$L30</f>
        <v>235417.128571428</v>
      </c>
    </row>
    <row r="31" customFormat="false" ht="12.8" hidden="false" customHeight="false" outlineLevel="0" collapsed="false">
      <c r="A31" s="0" t="s">
        <v>64</v>
      </c>
      <c r="B31" s="0" t="s">
        <v>65</v>
      </c>
      <c r="C31" s="0" t="n">
        <v>5000</v>
      </c>
      <c r="D31" s="0" t="s">
        <v>401</v>
      </c>
      <c r="E31" s="0" t="n">
        <v>5510</v>
      </c>
      <c r="F31" s="0" t="s">
        <v>75</v>
      </c>
      <c r="G31" s="0" t="n">
        <v>393</v>
      </c>
      <c r="H31" s="0" t="s">
        <v>432</v>
      </c>
      <c r="I31" s="0" t="n">
        <v>2005</v>
      </c>
      <c r="J31" s="0" t="n">
        <v>2005</v>
      </c>
      <c r="K31" s="0" t="s">
        <v>76</v>
      </c>
      <c r="L31" s="0" t="n">
        <v>17536012</v>
      </c>
      <c r="M31" s="0" t="s">
        <v>403</v>
      </c>
      <c r="N31" s="0" t="s">
        <v>404</v>
      </c>
      <c r="O31" s="145" t="n">
        <f aca="false">VLOOKUP($H31,Nutrition!$A:$C,2,0)*$L31/4000</f>
        <v>394561.183384125</v>
      </c>
      <c r="P31" s="145" t="n">
        <f aca="false">VLOOKUP($H31,Nutrition!$A:$D,4,0)*$L31</f>
        <v>17536.9752050775</v>
      </c>
      <c r="Q31" s="145" t="n">
        <f aca="false">VLOOKUP($H31,Nutrition!$A:$D,3,0)*$L31</f>
        <v>140295.80164062</v>
      </c>
    </row>
    <row r="32" customFormat="false" ht="12.8" hidden="false" customHeight="false" outlineLevel="0" collapsed="false">
      <c r="A32" s="0" t="s">
        <v>64</v>
      </c>
      <c r="B32" s="0" t="s">
        <v>65</v>
      </c>
      <c r="C32" s="0" t="n">
        <v>5000</v>
      </c>
      <c r="D32" s="0" t="s">
        <v>401</v>
      </c>
      <c r="E32" s="0" t="n">
        <v>5510</v>
      </c>
      <c r="F32" s="0" t="s">
        <v>75</v>
      </c>
      <c r="G32" s="0" t="n">
        <v>108</v>
      </c>
      <c r="H32" s="0" t="s">
        <v>433</v>
      </c>
      <c r="I32" s="0" t="n">
        <v>2005</v>
      </c>
      <c r="J32" s="0" t="n">
        <v>2005</v>
      </c>
      <c r="K32" s="0" t="s">
        <v>76</v>
      </c>
      <c r="L32" s="0" t="n">
        <v>4064012</v>
      </c>
      <c r="M32" s="0" t="s">
        <v>403</v>
      </c>
      <c r="N32" s="0" t="s">
        <v>404</v>
      </c>
      <c r="O32" s="145" t="n">
        <f aca="false">VLOOKUP($H32,Nutrition!$A:$C,2,0)*$L32/4000</f>
        <v>3454410.2</v>
      </c>
      <c r="P32" s="145" t="n">
        <f aca="false">VLOOKUP($H32,Nutrition!$A:$D,4,0)*$L32</f>
        <v>60960.18</v>
      </c>
      <c r="Q32" s="145" t="n">
        <f aca="false">VLOOKUP($H32,Nutrition!$A:$D,3,0)*$L32</f>
        <v>325120.96</v>
      </c>
    </row>
    <row r="33" customFormat="false" ht="12.8" hidden="false" customHeight="false" outlineLevel="0" collapsed="false">
      <c r="A33" s="0" t="s">
        <v>64</v>
      </c>
      <c r="B33" s="0" t="s">
        <v>65</v>
      </c>
      <c r="C33" s="0" t="n">
        <v>5000</v>
      </c>
      <c r="D33" s="0" t="s">
        <v>401</v>
      </c>
      <c r="E33" s="0" t="n">
        <v>5510</v>
      </c>
      <c r="F33" s="0" t="s">
        <v>75</v>
      </c>
      <c r="G33" s="0" t="n">
        <v>531</v>
      </c>
      <c r="H33" s="0" t="s">
        <v>434</v>
      </c>
      <c r="I33" s="0" t="n">
        <v>2005</v>
      </c>
      <c r="J33" s="0" t="n">
        <v>2005</v>
      </c>
      <c r="K33" s="0" t="s">
        <v>76</v>
      </c>
      <c r="L33" s="0" t="n">
        <v>1843478</v>
      </c>
      <c r="M33" s="0" t="s">
        <v>403</v>
      </c>
      <c r="N33" s="0" t="s">
        <v>404</v>
      </c>
      <c r="O33" s="145" t="n">
        <f aca="false">VLOOKUP($H33,Nutrition!$A:$C,2,0)*$L33/4000</f>
        <v>299565.175</v>
      </c>
      <c r="P33" s="145" t="n">
        <f aca="false">VLOOKUP($H33,Nutrition!$A:$D,4,0)*$L33</f>
        <v>16591.302</v>
      </c>
      <c r="Q33" s="145" t="n">
        <f aca="false">VLOOKUP($H33,Nutrition!$A:$D,3,0)*$L33</f>
        <v>20278.258</v>
      </c>
    </row>
    <row r="34" customFormat="false" ht="12.8" hidden="false" customHeight="false" outlineLevel="0" collapsed="false">
      <c r="A34" s="0" t="s">
        <v>64</v>
      </c>
      <c r="B34" s="0" t="s">
        <v>65</v>
      </c>
      <c r="C34" s="0" t="n">
        <v>5000</v>
      </c>
      <c r="D34" s="0" t="s">
        <v>401</v>
      </c>
      <c r="E34" s="0" t="n">
        <v>5510</v>
      </c>
      <c r="F34" s="0" t="s">
        <v>75</v>
      </c>
      <c r="G34" s="0" t="n">
        <v>530</v>
      </c>
      <c r="H34" s="0" t="s">
        <v>435</v>
      </c>
      <c r="I34" s="0" t="n">
        <v>2005</v>
      </c>
      <c r="J34" s="0" t="n">
        <v>2005</v>
      </c>
      <c r="K34" s="0" t="s">
        <v>76</v>
      </c>
      <c r="L34" s="0" t="n">
        <v>1154137</v>
      </c>
      <c r="M34" s="0" t="s">
        <v>403</v>
      </c>
      <c r="N34" s="0" t="s">
        <v>404</v>
      </c>
      <c r="O34" s="145" t="n">
        <f aca="false">VLOOKUP($H34,Nutrition!$A:$C,2,0)*$L34/4000</f>
        <v>129839.223844442</v>
      </c>
      <c r="P34" s="145" t="n">
        <f aca="false">VLOOKUP($H34,Nutrition!$A:$D,4,0)*$L34</f>
        <v>3461.3649831095</v>
      </c>
      <c r="Q34" s="145" t="n">
        <f aca="false">VLOOKUP($H34,Nutrition!$A:$D,3,0)*$L34</f>
        <v>10384.0949493285</v>
      </c>
    </row>
    <row r="35" customFormat="false" ht="12.8" hidden="false" customHeight="false" outlineLevel="0" collapsed="false">
      <c r="A35" s="0" t="s">
        <v>64</v>
      </c>
      <c r="B35" s="0" t="s">
        <v>65</v>
      </c>
      <c r="C35" s="0" t="n">
        <v>5000</v>
      </c>
      <c r="D35" s="0" t="s">
        <v>401</v>
      </c>
      <c r="E35" s="0" t="n">
        <v>5510</v>
      </c>
      <c r="F35" s="0" t="s">
        <v>75</v>
      </c>
      <c r="G35" s="0" t="n">
        <v>220</v>
      </c>
      <c r="H35" s="0" t="s">
        <v>436</v>
      </c>
      <c r="I35" s="0" t="n">
        <v>2005</v>
      </c>
      <c r="J35" s="0" t="n">
        <v>2005</v>
      </c>
      <c r="K35" s="0" t="s">
        <v>76</v>
      </c>
      <c r="L35" s="0" t="n">
        <v>1368355</v>
      </c>
      <c r="M35" s="0" t="s">
        <v>403</v>
      </c>
      <c r="N35" s="0" t="s">
        <v>404</v>
      </c>
      <c r="O35" s="145" t="n">
        <f aca="false">VLOOKUP($H35,Nutrition!$A:$C,2,0)*$L35/4000</f>
        <v>728775.35512434</v>
      </c>
      <c r="P35" s="145" t="n">
        <f aca="false">VLOOKUP($H35,Nutrition!$A:$D,4,0)*$L35</f>
        <v>31450.510550113</v>
      </c>
      <c r="Q35" s="145" t="n">
        <f aca="false">VLOOKUP($H35,Nutrition!$A:$D,3,0)*$L35</f>
        <v>32997.2569706104</v>
      </c>
    </row>
    <row r="36" customFormat="false" ht="12.8" hidden="false" customHeight="false" outlineLevel="0" collapsed="false">
      <c r="A36" s="0" t="s">
        <v>64</v>
      </c>
      <c r="B36" s="0" t="s">
        <v>65</v>
      </c>
      <c r="C36" s="0" t="n">
        <v>5000</v>
      </c>
      <c r="D36" s="0" t="s">
        <v>401</v>
      </c>
      <c r="E36" s="0" t="n">
        <v>5510</v>
      </c>
      <c r="F36" s="0" t="s">
        <v>75</v>
      </c>
      <c r="G36" s="0" t="n">
        <v>191</v>
      </c>
      <c r="H36" s="0" t="s">
        <v>381</v>
      </c>
      <c r="I36" s="0" t="n">
        <v>2005</v>
      </c>
      <c r="J36" s="0" t="n">
        <v>2005</v>
      </c>
      <c r="K36" s="0" t="s">
        <v>76</v>
      </c>
      <c r="L36" s="0" t="n">
        <v>8455058</v>
      </c>
      <c r="M36" s="0" t="s">
        <v>403</v>
      </c>
      <c r="N36" s="0" t="s">
        <v>404</v>
      </c>
      <c r="O36" s="145" t="n">
        <f aca="false">VLOOKUP($H36,Nutrition!$A:$C,2,0)*$L36/4000</f>
        <v>251059.408514942</v>
      </c>
      <c r="P36" s="145" t="n">
        <f aca="false">VLOOKUP($H36,Nutrition!$A:$D,4,0)*$L36</f>
        <v>14214.826379249</v>
      </c>
      <c r="Q36" s="145" t="n">
        <f aca="false">VLOOKUP($H36,Nutrition!$A:$D,3,0)*$L36</f>
        <v>58228.8010310917</v>
      </c>
    </row>
    <row r="37" customFormat="false" ht="12.8" hidden="false" customHeight="false" outlineLevel="0" collapsed="false">
      <c r="A37" s="0" t="s">
        <v>64</v>
      </c>
      <c r="B37" s="0" t="s">
        <v>65</v>
      </c>
      <c r="C37" s="0" t="n">
        <v>5000</v>
      </c>
      <c r="D37" s="0" t="s">
        <v>401</v>
      </c>
      <c r="E37" s="0" t="n">
        <v>5510</v>
      </c>
      <c r="F37" s="0" t="s">
        <v>75</v>
      </c>
      <c r="G37" s="0" t="n">
        <v>459</v>
      </c>
      <c r="H37" s="0" t="s">
        <v>437</v>
      </c>
      <c r="I37" s="0" t="n">
        <v>2005</v>
      </c>
      <c r="J37" s="0" t="n">
        <v>2005</v>
      </c>
      <c r="K37" s="0" t="s">
        <v>76</v>
      </c>
      <c r="L37" s="0" t="n">
        <v>903702</v>
      </c>
      <c r="M37" s="0" t="s">
        <v>403</v>
      </c>
      <c r="N37" s="0" t="s">
        <v>404</v>
      </c>
      <c r="O37" s="145" t="n">
        <f aca="false">VLOOKUP($H37,Nutrition!$A:$C,2,0)*$L37/4000</f>
        <v>135555.3</v>
      </c>
      <c r="P37" s="145" t="n">
        <f aca="false">VLOOKUP($H37,Nutrition!$A:$D,4,0)*$L37</f>
        <v>1807.404</v>
      </c>
      <c r="Q37" s="145" t="n">
        <f aca="false">VLOOKUP($H37,Nutrition!$A:$D,3,0)*$L37</f>
        <v>9940.722</v>
      </c>
    </row>
    <row r="38" customFormat="false" ht="12.8" hidden="false" customHeight="false" outlineLevel="0" collapsed="false">
      <c r="A38" s="0" t="s">
        <v>64</v>
      </c>
      <c r="B38" s="0" t="s">
        <v>65</v>
      </c>
      <c r="C38" s="0" t="n">
        <v>5000</v>
      </c>
      <c r="D38" s="0" t="s">
        <v>401</v>
      </c>
      <c r="E38" s="0" t="n">
        <v>5510</v>
      </c>
      <c r="F38" s="0" t="s">
        <v>75</v>
      </c>
      <c r="G38" s="0" t="n">
        <v>689</v>
      </c>
      <c r="H38" s="0" t="s">
        <v>438</v>
      </c>
      <c r="I38" s="0" t="n">
        <v>2005</v>
      </c>
      <c r="J38" s="0" t="n">
        <v>2005</v>
      </c>
      <c r="K38" s="0" t="s">
        <v>76</v>
      </c>
      <c r="L38" s="0" t="n">
        <v>2728171</v>
      </c>
      <c r="M38" s="0" t="s">
        <v>403</v>
      </c>
      <c r="N38" s="0" t="s">
        <v>404</v>
      </c>
      <c r="O38" s="145" t="n">
        <f aca="false">VLOOKUP($H38,Nutrition!$A:$C,2,0)*$L38/4000</f>
        <v>2168885.30416617</v>
      </c>
      <c r="P38" s="145" t="n">
        <f aca="false">VLOOKUP($H38,Nutrition!$A:$D,4,0)*$L38</f>
        <v>471967.244764199</v>
      </c>
      <c r="Q38" s="145" t="n">
        <f aca="false">VLOOKUP($H38,Nutrition!$A:$D,3,0)*$L38</f>
        <v>327390.698188878</v>
      </c>
    </row>
    <row r="39" customFormat="false" ht="12.8" hidden="false" customHeight="false" outlineLevel="0" collapsed="false">
      <c r="A39" s="0" t="s">
        <v>64</v>
      </c>
      <c r="B39" s="0" t="s">
        <v>65</v>
      </c>
      <c r="C39" s="0" t="n">
        <v>5000</v>
      </c>
      <c r="D39" s="0" t="s">
        <v>401</v>
      </c>
      <c r="E39" s="0" t="n">
        <v>5510</v>
      </c>
      <c r="F39" s="0" t="s">
        <v>75</v>
      </c>
      <c r="G39" s="0" t="n">
        <v>401</v>
      </c>
      <c r="H39" s="0" t="s">
        <v>439</v>
      </c>
      <c r="I39" s="0" t="n">
        <v>2005</v>
      </c>
      <c r="J39" s="0" t="n">
        <v>2005</v>
      </c>
      <c r="K39" s="0" t="s">
        <v>76</v>
      </c>
      <c r="L39" s="0" t="n">
        <v>25353714</v>
      </c>
      <c r="M39" s="0" t="s">
        <v>403</v>
      </c>
      <c r="N39" s="0" t="s">
        <v>404</v>
      </c>
      <c r="O39" s="145" t="n">
        <f aca="false">VLOOKUP($H39,Nutrition!$A:$C,2,0)*$L39/4000</f>
        <v>1584606.17606357</v>
      </c>
      <c r="P39" s="145" t="n">
        <f aca="false">VLOOKUP($H39,Nutrition!$A:$D,4,0)*$L39</f>
        <v>76066.7445207042</v>
      </c>
      <c r="Q39" s="145" t="n">
        <f aca="false">VLOOKUP($H39,Nutrition!$A:$D,3,0)*$L39</f>
        <v>278896.213592978</v>
      </c>
    </row>
    <row r="40" customFormat="false" ht="12.8" hidden="false" customHeight="false" outlineLevel="0" collapsed="false">
      <c r="A40" s="0" t="s">
        <v>64</v>
      </c>
      <c r="B40" s="0" t="s">
        <v>65</v>
      </c>
      <c r="C40" s="0" t="n">
        <v>5000</v>
      </c>
      <c r="D40" s="0" t="s">
        <v>401</v>
      </c>
      <c r="E40" s="0" t="n">
        <v>5510</v>
      </c>
      <c r="F40" s="0" t="s">
        <v>75</v>
      </c>
      <c r="G40" s="0" t="n">
        <v>693</v>
      </c>
      <c r="H40" s="0" t="s">
        <v>440</v>
      </c>
      <c r="I40" s="0" t="n">
        <v>2005</v>
      </c>
      <c r="J40" s="0" t="n">
        <v>2005</v>
      </c>
      <c r="K40" s="0" t="s">
        <v>76</v>
      </c>
      <c r="L40" s="0" t="n">
        <v>175604</v>
      </c>
      <c r="M40" s="0" t="s">
        <v>403</v>
      </c>
      <c r="N40" s="0" t="s">
        <v>404</v>
      </c>
      <c r="O40" s="145" t="n">
        <f aca="false">VLOOKUP($H40,Nutrition!$A:$C,2,0)*$L40/4000</f>
        <v>114583.278983142</v>
      </c>
      <c r="P40" s="145" t="n">
        <f aca="false">VLOOKUP($H40,Nutrition!$A:$D,4,0)*$L40</f>
        <v>5617.22406973619</v>
      </c>
      <c r="Q40" s="145" t="n">
        <f aca="false">VLOOKUP($H40,Nutrition!$A:$D,3,0)*$L40</f>
        <v>6851.2600898583</v>
      </c>
    </row>
    <row r="41" customFormat="false" ht="12.8" hidden="false" customHeight="false" outlineLevel="0" collapsed="false">
      <c r="A41" s="0" t="s">
        <v>64</v>
      </c>
      <c r="B41" s="0" t="s">
        <v>65</v>
      </c>
      <c r="C41" s="0" t="n">
        <v>5000</v>
      </c>
      <c r="D41" s="0" t="s">
        <v>401</v>
      </c>
      <c r="E41" s="0" t="n">
        <v>5510</v>
      </c>
      <c r="F41" s="0" t="s">
        <v>75</v>
      </c>
      <c r="G41" s="0" t="n">
        <v>698</v>
      </c>
      <c r="H41" s="0" t="s">
        <v>441</v>
      </c>
      <c r="I41" s="0" t="n">
        <v>2005</v>
      </c>
      <c r="J41" s="0" t="n">
        <v>2005</v>
      </c>
      <c r="K41" s="0" t="s">
        <v>76</v>
      </c>
      <c r="L41" s="0" t="n">
        <v>105057</v>
      </c>
      <c r="M41" s="0" t="s">
        <v>403</v>
      </c>
      <c r="N41" s="0" t="s">
        <v>404</v>
      </c>
      <c r="O41" s="145" t="n">
        <f aca="false">VLOOKUP($H41,Nutrition!$A:$C,2,0)*$L41/4000</f>
        <v>84833.5275</v>
      </c>
      <c r="P41" s="145" t="n">
        <f aca="false">VLOOKUP($H41,Nutrition!$A:$D,4,0)*$L41</f>
        <v>21116.457</v>
      </c>
      <c r="Q41" s="145" t="n">
        <f aca="false">VLOOKUP($H41,Nutrition!$A:$D,3,0)*$L41</f>
        <v>6303.42</v>
      </c>
    </row>
    <row r="42" customFormat="false" ht="12.8" hidden="false" customHeight="false" outlineLevel="0" collapsed="false">
      <c r="A42" s="0" t="s">
        <v>64</v>
      </c>
      <c r="B42" s="0" t="s">
        <v>65</v>
      </c>
      <c r="C42" s="0" t="n">
        <v>5000</v>
      </c>
      <c r="D42" s="0" t="s">
        <v>401</v>
      </c>
      <c r="E42" s="0" t="n">
        <v>5510</v>
      </c>
      <c r="F42" s="0" t="s">
        <v>75</v>
      </c>
      <c r="G42" s="0" t="n">
        <v>661</v>
      </c>
      <c r="H42" s="0" t="s">
        <v>442</v>
      </c>
      <c r="I42" s="0" t="n">
        <v>2005</v>
      </c>
      <c r="J42" s="0" t="n">
        <v>2005</v>
      </c>
      <c r="K42" s="0" t="s">
        <v>76</v>
      </c>
      <c r="L42" s="0" t="n">
        <v>4044041</v>
      </c>
      <c r="M42" s="0" t="s">
        <v>403</v>
      </c>
      <c r="N42" s="0" t="s">
        <v>404</v>
      </c>
      <c r="O42" s="145" t="n">
        <f aca="false">VLOOKUP($H42,Nutrition!$A:$C,2,0)*$L42/4000</f>
        <v>4185600.26313444</v>
      </c>
      <c r="P42" s="145" t="n">
        <f aca="false">VLOOKUP($H42,Nutrition!$A:$D,4,0)*$L42</f>
        <v>1617631.9027256</v>
      </c>
      <c r="Q42" s="145" t="n">
        <f aca="false">VLOOKUP($H42,Nutrition!$A:$D,3,0)*$L42</f>
        <v>161770.94163536</v>
      </c>
    </row>
    <row r="43" customFormat="false" ht="12.8" hidden="false" customHeight="false" outlineLevel="0" collapsed="false">
      <c r="A43" s="0" t="s">
        <v>64</v>
      </c>
      <c r="B43" s="0" t="s">
        <v>65</v>
      </c>
      <c r="C43" s="0" t="n">
        <v>5000</v>
      </c>
      <c r="D43" s="0" t="s">
        <v>401</v>
      </c>
      <c r="E43" s="0" t="n">
        <v>5510</v>
      </c>
      <c r="F43" s="0" t="s">
        <v>75</v>
      </c>
      <c r="G43" s="0" t="n">
        <v>249</v>
      </c>
      <c r="H43" s="0" t="s">
        <v>443</v>
      </c>
      <c r="I43" s="0" t="n">
        <v>2005</v>
      </c>
      <c r="J43" s="0" t="n">
        <v>2005</v>
      </c>
      <c r="K43" s="0" t="s">
        <v>76</v>
      </c>
      <c r="L43" s="0" t="n">
        <v>57669983</v>
      </c>
      <c r="M43" s="0" t="s">
        <v>403</v>
      </c>
      <c r="N43" s="0" t="s">
        <v>404</v>
      </c>
      <c r="O43" s="145" t="n">
        <f aca="false">VLOOKUP($H43,Nutrition!$A:$C,2,0)*$L43/4000</f>
        <v>26528192.18</v>
      </c>
      <c r="P43" s="145" t="n">
        <f aca="false">VLOOKUP($H43,Nutrition!$A:$D,4,0)*$L43</f>
        <v>10034577.042</v>
      </c>
      <c r="Q43" s="145" t="n">
        <f aca="false">VLOOKUP($H43,Nutrition!$A:$D,3,0)*$L43</f>
        <v>980389.711</v>
      </c>
    </row>
    <row r="44" customFormat="false" ht="12.8" hidden="false" customHeight="false" outlineLevel="0" collapsed="false">
      <c r="A44" s="0" t="s">
        <v>64</v>
      </c>
      <c r="B44" s="0" t="s">
        <v>65</v>
      </c>
      <c r="C44" s="0" t="n">
        <v>5000</v>
      </c>
      <c r="D44" s="0" t="s">
        <v>401</v>
      </c>
      <c r="E44" s="0" t="n">
        <v>5510</v>
      </c>
      <c r="F44" s="0" t="s">
        <v>75</v>
      </c>
      <c r="G44" s="0" t="n">
        <v>656</v>
      </c>
      <c r="H44" s="0" t="s">
        <v>444</v>
      </c>
      <c r="I44" s="0" t="n">
        <v>2005</v>
      </c>
      <c r="J44" s="0" t="n">
        <v>2005</v>
      </c>
      <c r="K44" s="0" t="s">
        <v>76</v>
      </c>
      <c r="L44" s="0" t="n">
        <v>7390107</v>
      </c>
      <c r="M44" s="0" t="s">
        <v>403</v>
      </c>
      <c r="N44" s="0" t="s">
        <v>404</v>
      </c>
      <c r="O44" s="145" t="n">
        <f aca="false">VLOOKUP($H44,Nutrition!$A:$C,2,0)*$L44/4000</f>
        <v>868337.244687138</v>
      </c>
      <c r="P44" s="145" t="n">
        <f aca="false">VLOOKUP($H44,Nutrition!$A:$D,4,0)*$L44</f>
        <v>0</v>
      </c>
      <c r="Q44" s="145" t="n">
        <f aca="false">VLOOKUP($H44,Nutrition!$A:$D,3,0)*$L44</f>
        <v>495134.790015234</v>
      </c>
    </row>
    <row r="45" customFormat="false" ht="12.8" hidden="false" customHeight="false" outlineLevel="0" collapsed="false">
      <c r="A45" s="0" t="s">
        <v>64</v>
      </c>
      <c r="B45" s="0" t="s">
        <v>65</v>
      </c>
      <c r="C45" s="0" t="n">
        <v>5000</v>
      </c>
      <c r="D45" s="0" t="s">
        <v>401</v>
      </c>
      <c r="E45" s="0" t="n">
        <v>5510</v>
      </c>
      <c r="F45" s="0" t="s">
        <v>75</v>
      </c>
      <c r="G45" s="0" t="n">
        <v>813</v>
      </c>
      <c r="H45" s="0" t="s">
        <v>445</v>
      </c>
      <c r="I45" s="0" t="n">
        <v>2005</v>
      </c>
      <c r="J45" s="0" t="n">
        <v>2005</v>
      </c>
      <c r="K45" s="0" t="s">
        <v>76</v>
      </c>
      <c r="L45" s="0" t="n">
        <v>994550</v>
      </c>
      <c r="M45" s="0" t="s">
        <v>403</v>
      </c>
      <c r="N45" s="0" t="s">
        <v>404</v>
      </c>
      <c r="O45" s="145" t="e">
        <f aca="false">VLOOKUP($H45,Nutrition!$A:$C,2,0)*$L45/4000</f>
        <v>#N/A</v>
      </c>
      <c r="P45" s="145" t="e">
        <f aca="false">VLOOKUP($H45,Nutrition!$A:$D,4,0)*$L45</f>
        <v>#N/A</v>
      </c>
      <c r="Q45" s="145" t="e">
        <f aca="false">VLOOKUP($H45,Nutrition!$A:$D,3,0)*$L45</f>
        <v>#N/A</v>
      </c>
    </row>
    <row r="46" customFormat="false" ht="12.8" hidden="false" customHeight="false" outlineLevel="0" collapsed="false">
      <c r="A46" s="0" t="s">
        <v>64</v>
      </c>
      <c r="B46" s="0" t="s">
        <v>65</v>
      </c>
      <c r="C46" s="0" t="n">
        <v>5000</v>
      </c>
      <c r="D46" s="0" t="s">
        <v>401</v>
      </c>
      <c r="E46" s="0" t="n">
        <v>5510</v>
      </c>
      <c r="F46" s="0" t="s">
        <v>75</v>
      </c>
      <c r="G46" s="0" t="n">
        <v>195</v>
      </c>
      <c r="H46" s="0" t="s">
        <v>446</v>
      </c>
      <c r="I46" s="0" t="n">
        <v>2005</v>
      </c>
      <c r="J46" s="0" t="n">
        <v>2005</v>
      </c>
      <c r="K46" s="0" t="s">
        <v>76</v>
      </c>
      <c r="L46" s="0" t="n">
        <v>4766458</v>
      </c>
      <c r="M46" s="0" t="s">
        <v>403</v>
      </c>
      <c r="N46" s="0" t="s">
        <v>404</v>
      </c>
      <c r="O46" s="145" t="n">
        <f aca="false">VLOOKUP($H46,Nutrition!$A:$C,2,0)*$L46/4000</f>
        <v>1494075.2663377</v>
      </c>
      <c r="P46" s="145" t="n">
        <f aca="false">VLOOKUP($H46,Nutrition!$A:$D,4,0)*$L46</f>
        <v>24608.2985043857</v>
      </c>
      <c r="Q46" s="145" t="n">
        <f aca="false">VLOOKUP($H46,Nutrition!$A:$D,3,0)*$L46</f>
        <v>400763.718499996</v>
      </c>
    </row>
    <row r="47" customFormat="false" ht="12.8" hidden="false" customHeight="false" outlineLevel="0" collapsed="false">
      <c r="A47" s="0" t="s">
        <v>64</v>
      </c>
      <c r="B47" s="0" t="s">
        <v>65</v>
      </c>
      <c r="C47" s="0" t="n">
        <v>5000</v>
      </c>
      <c r="D47" s="0" t="s">
        <v>401</v>
      </c>
      <c r="E47" s="0" t="n">
        <v>5510</v>
      </c>
      <c r="F47" s="0" t="s">
        <v>75</v>
      </c>
      <c r="G47" s="0" t="n">
        <v>554</v>
      </c>
      <c r="H47" s="0" t="s">
        <v>447</v>
      </c>
      <c r="I47" s="0" t="n">
        <v>2005</v>
      </c>
      <c r="J47" s="0" t="n">
        <v>2005</v>
      </c>
      <c r="K47" s="0" t="s">
        <v>76</v>
      </c>
      <c r="L47" s="0" t="n">
        <v>377245</v>
      </c>
      <c r="M47" s="0" t="s">
        <v>403</v>
      </c>
      <c r="N47" s="0" t="s">
        <v>404</v>
      </c>
      <c r="O47" s="145" t="n">
        <f aca="false">VLOOKUP($H47,Nutrition!$A:$C,2,0)*$L47/4000</f>
        <v>44326.2875</v>
      </c>
      <c r="P47" s="145" t="n">
        <f aca="false">VLOOKUP($H47,Nutrition!$A:$D,4,0)*$L47</f>
        <v>754.49</v>
      </c>
      <c r="Q47" s="145" t="n">
        <f aca="false">VLOOKUP($H47,Nutrition!$A:$D,3,0)*$L47</f>
        <v>1508.98</v>
      </c>
    </row>
    <row r="48" customFormat="false" ht="12.8" hidden="false" customHeight="false" outlineLevel="0" collapsed="false">
      <c r="A48" s="0" t="s">
        <v>64</v>
      </c>
      <c r="B48" s="0" t="s">
        <v>65</v>
      </c>
      <c r="C48" s="0" t="n">
        <v>5000</v>
      </c>
      <c r="D48" s="0" t="s">
        <v>401</v>
      </c>
      <c r="E48" s="0" t="n">
        <v>5510</v>
      </c>
      <c r="F48" s="0" t="s">
        <v>75</v>
      </c>
      <c r="G48" s="0" t="n">
        <v>397</v>
      </c>
      <c r="H48" s="0" t="s">
        <v>448</v>
      </c>
      <c r="I48" s="0" t="n">
        <v>2005</v>
      </c>
      <c r="J48" s="0" t="n">
        <v>2005</v>
      </c>
      <c r="K48" s="0" t="s">
        <v>76</v>
      </c>
      <c r="L48" s="0" t="n">
        <v>45945635</v>
      </c>
      <c r="M48" s="0" t="s">
        <v>403</v>
      </c>
      <c r="N48" s="0" t="s">
        <v>404</v>
      </c>
      <c r="O48" s="145" t="n">
        <f aca="false">VLOOKUP($H48,Nutrition!$A:$C,2,0)*$L48/4000</f>
        <v>1148640.8972946</v>
      </c>
      <c r="P48" s="145" t="n">
        <f aca="false">VLOOKUP($H48,Nutrition!$A:$D,4,0)*$L48</f>
        <v>45945.6180560986</v>
      </c>
      <c r="Q48" s="145" t="n">
        <f aca="false">VLOOKUP($H48,Nutrition!$A:$D,3,0)*$L48</f>
        <v>229728.090280493</v>
      </c>
    </row>
    <row r="49" customFormat="false" ht="12.8" hidden="false" customHeight="false" outlineLevel="0" collapsed="false">
      <c r="A49" s="0" t="s">
        <v>64</v>
      </c>
      <c r="B49" s="0" t="s">
        <v>65</v>
      </c>
      <c r="C49" s="0" t="n">
        <v>5000</v>
      </c>
      <c r="D49" s="0" t="s">
        <v>401</v>
      </c>
      <c r="E49" s="0" t="n">
        <v>5510</v>
      </c>
      <c r="F49" s="0" t="s">
        <v>75</v>
      </c>
      <c r="G49" s="0" t="n">
        <v>550</v>
      </c>
      <c r="H49" s="0" t="s">
        <v>449</v>
      </c>
      <c r="I49" s="0" t="n">
        <v>2005</v>
      </c>
      <c r="J49" s="0" t="n">
        <v>2005</v>
      </c>
      <c r="K49" s="0" t="s">
        <v>76</v>
      </c>
      <c r="L49" s="0" t="n">
        <v>764660</v>
      </c>
      <c r="M49" s="0" t="s">
        <v>403</v>
      </c>
      <c r="N49" s="0" t="s">
        <v>404</v>
      </c>
      <c r="O49" s="145" t="n">
        <f aca="false">VLOOKUP($H49,Nutrition!$A:$C,2,0)*$L49/4000</f>
        <v>112787.35</v>
      </c>
      <c r="P49" s="145" t="n">
        <f aca="false">VLOOKUP($H49,Nutrition!$A:$D,4,0)*$L49</f>
        <v>2293.98</v>
      </c>
      <c r="Q49" s="145" t="n">
        <f aca="false">VLOOKUP($H49,Nutrition!$A:$D,3,0)*$L49</f>
        <v>10705.24</v>
      </c>
    </row>
    <row r="50" customFormat="false" ht="12.8" hidden="false" customHeight="false" outlineLevel="0" collapsed="false">
      <c r="A50" s="0" t="s">
        <v>64</v>
      </c>
      <c r="B50" s="0" t="s">
        <v>65</v>
      </c>
      <c r="C50" s="0" t="n">
        <v>5000</v>
      </c>
      <c r="D50" s="0" t="s">
        <v>401</v>
      </c>
      <c r="E50" s="0" t="n">
        <v>5510</v>
      </c>
      <c r="F50" s="0" t="s">
        <v>75</v>
      </c>
      <c r="G50" s="0" t="n">
        <v>577</v>
      </c>
      <c r="H50" s="0" t="s">
        <v>450</v>
      </c>
      <c r="I50" s="0" t="n">
        <v>2005</v>
      </c>
      <c r="J50" s="0" t="n">
        <v>2005</v>
      </c>
      <c r="K50" s="0" t="s">
        <v>76</v>
      </c>
      <c r="L50" s="0" t="n">
        <v>6551420</v>
      </c>
      <c r="M50" s="0" t="s">
        <v>403</v>
      </c>
      <c r="N50" s="0" t="s">
        <v>404</v>
      </c>
      <c r="O50" s="145" t="n">
        <f aca="false">VLOOKUP($H50,Nutrition!$A:$C,2,0)*$L50/4000</f>
        <v>2555053.8</v>
      </c>
      <c r="P50" s="145" t="n">
        <f aca="false">VLOOKUP($H50,Nutrition!$A:$D,4,0)*$L50</f>
        <v>26205.68</v>
      </c>
      <c r="Q50" s="145" t="n">
        <f aca="false">VLOOKUP($H50,Nutrition!$A:$D,3,0)*$L50</f>
        <v>98271.3</v>
      </c>
    </row>
    <row r="51" customFormat="false" ht="12.8" hidden="false" customHeight="false" outlineLevel="0" collapsed="false">
      <c r="A51" s="0" t="s">
        <v>64</v>
      </c>
      <c r="B51" s="0" t="s">
        <v>65</v>
      </c>
      <c r="C51" s="0" t="n">
        <v>5000</v>
      </c>
      <c r="D51" s="0" t="s">
        <v>401</v>
      </c>
      <c r="E51" s="0" t="n">
        <v>5510</v>
      </c>
      <c r="F51" s="0" t="s">
        <v>75</v>
      </c>
      <c r="G51" s="0" t="n">
        <v>399</v>
      </c>
      <c r="H51" s="0" t="s">
        <v>451</v>
      </c>
      <c r="I51" s="0" t="n">
        <v>2005</v>
      </c>
      <c r="J51" s="0" t="n">
        <v>2005</v>
      </c>
      <c r="K51" s="0" t="s">
        <v>76</v>
      </c>
      <c r="L51" s="0" t="n">
        <v>32089515</v>
      </c>
      <c r="M51" s="0" t="s">
        <v>403</v>
      </c>
      <c r="N51" s="0" t="s">
        <v>404</v>
      </c>
      <c r="O51" s="145" t="n">
        <f aca="false">VLOOKUP($H51,Nutrition!$A:$C,2,0)*$L51/4000</f>
        <v>1684694.88021596</v>
      </c>
      <c r="P51" s="145" t="n">
        <f aca="false">VLOOKUP($H51,Nutrition!$A:$D,4,0)*$L51</f>
        <v>32083.5122783479</v>
      </c>
      <c r="Q51" s="145" t="n">
        <f aca="false">VLOOKUP($H51,Nutrition!$A:$D,3,0)*$L51</f>
        <v>288751.610505131</v>
      </c>
    </row>
    <row r="52" customFormat="false" ht="12.8" hidden="false" customHeight="false" outlineLevel="0" collapsed="false">
      <c r="A52" s="0" t="s">
        <v>64</v>
      </c>
      <c r="B52" s="0" t="s">
        <v>65</v>
      </c>
      <c r="C52" s="0" t="n">
        <v>5000</v>
      </c>
      <c r="D52" s="0" t="s">
        <v>401</v>
      </c>
      <c r="E52" s="0" t="n">
        <v>5510</v>
      </c>
      <c r="F52" s="0" t="s">
        <v>75</v>
      </c>
      <c r="G52" s="0" t="n">
        <v>821</v>
      </c>
      <c r="H52" s="0" t="s">
        <v>452</v>
      </c>
      <c r="I52" s="0" t="n">
        <v>2005</v>
      </c>
      <c r="J52" s="0" t="n">
        <v>2005</v>
      </c>
      <c r="K52" s="0" t="s">
        <v>76</v>
      </c>
      <c r="L52" s="0" t="n">
        <v>285656</v>
      </c>
      <c r="M52" s="0" t="s">
        <v>403</v>
      </c>
      <c r="N52" s="0" t="s">
        <v>404</v>
      </c>
      <c r="O52" s="145" t="e">
        <f aca="false">VLOOKUP($H52,Nutrition!$A:$C,2,0)*$L52/4000</f>
        <v>#N/A</v>
      </c>
      <c r="P52" s="145" t="e">
        <f aca="false">VLOOKUP($H52,Nutrition!$A:$D,4,0)*$L52</f>
        <v>#N/A</v>
      </c>
      <c r="Q52" s="145" t="e">
        <f aca="false">VLOOKUP($H52,Nutrition!$A:$D,3,0)*$L52</f>
        <v>#N/A</v>
      </c>
    </row>
    <row r="53" customFormat="false" ht="12.8" hidden="false" customHeight="false" outlineLevel="0" collapsed="false">
      <c r="A53" s="0" t="s">
        <v>64</v>
      </c>
      <c r="B53" s="0" t="s">
        <v>65</v>
      </c>
      <c r="C53" s="0" t="n">
        <v>5000</v>
      </c>
      <c r="D53" s="0" t="s">
        <v>401</v>
      </c>
      <c r="E53" s="0" t="n">
        <v>5510</v>
      </c>
      <c r="F53" s="0" t="s">
        <v>75</v>
      </c>
      <c r="G53" s="0" t="n">
        <v>569</v>
      </c>
      <c r="H53" s="0" t="s">
        <v>453</v>
      </c>
      <c r="I53" s="0" t="n">
        <v>2005</v>
      </c>
      <c r="J53" s="0" t="n">
        <v>2005</v>
      </c>
      <c r="K53" s="0" t="s">
        <v>76</v>
      </c>
      <c r="L53" s="0" t="n">
        <v>1090791</v>
      </c>
      <c r="M53" s="0" t="s">
        <v>403</v>
      </c>
      <c r="N53" s="0" t="s">
        <v>404</v>
      </c>
      <c r="O53" s="145" t="n">
        <f aca="false">VLOOKUP($H53,Nutrition!$A:$C,2,0)*$L53/4000</f>
        <v>199069.3575</v>
      </c>
      <c r="P53" s="145" t="n">
        <f aca="false">VLOOKUP($H53,Nutrition!$A:$D,4,0)*$L53</f>
        <v>3272.373</v>
      </c>
      <c r="Q53" s="145" t="n">
        <f aca="false">VLOOKUP($H53,Nutrition!$A:$D,3,0)*$L53</f>
        <v>8726.328</v>
      </c>
    </row>
    <row r="54" customFormat="false" ht="12.8" hidden="false" customHeight="false" outlineLevel="0" collapsed="false">
      <c r="A54" s="0" t="s">
        <v>64</v>
      </c>
      <c r="B54" s="0" t="s">
        <v>65</v>
      </c>
      <c r="C54" s="0" t="n">
        <v>5000</v>
      </c>
      <c r="D54" s="0" t="s">
        <v>401</v>
      </c>
      <c r="E54" s="0" t="n">
        <v>5510</v>
      </c>
      <c r="F54" s="0" t="s">
        <v>75</v>
      </c>
      <c r="G54" s="0" t="n">
        <v>773</v>
      </c>
      <c r="H54" s="0" t="s">
        <v>454</v>
      </c>
      <c r="I54" s="0" t="n">
        <v>2005</v>
      </c>
      <c r="J54" s="0" t="n">
        <v>2005</v>
      </c>
      <c r="K54" s="0" t="s">
        <v>76</v>
      </c>
      <c r="L54" s="0" t="n">
        <v>1508921</v>
      </c>
      <c r="M54" s="0" t="s">
        <v>403</v>
      </c>
      <c r="N54" s="0" t="s">
        <v>404</v>
      </c>
      <c r="O54" s="145" t="e">
        <f aca="false">VLOOKUP($H54,Nutrition!$A:$C,2,0)*$L54/4000</f>
        <v>#N/A</v>
      </c>
      <c r="P54" s="145" t="e">
        <f aca="false">VLOOKUP($H54,Nutrition!$A:$D,4,0)*$L54</f>
        <v>#N/A</v>
      </c>
      <c r="Q54" s="145" t="e">
        <f aca="false">VLOOKUP($H54,Nutrition!$A:$D,3,0)*$L54</f>
        <v>#N/A</v>
      </c>
    </row>
    <row r="55" customFormat="false" ht="12.8" hidden="false" customHeight="false" outlineLevel="0" collapsed="false">
      <c r="A55" s="0" t="s">
        <v>64</v>
      </c>
      <c r="B55" s="0" t="s">
        <v>65</v>
      </c>
      <c r="C55" s="0" t="n">
        <v>5000</v>
      </c>
      <c r="D55" s="0" t="s">
        <v>401</v>
      </c>
      <c r="E55" s="0" t="n">
        <v>5510</v>
      </c>
      <c r="F55" s="0" t="s">
        <v>75</v>
      </c>
      <c r="G55" s="0" t="n">
        <v>94</v>
      </c>
      <c r="H55" s="0" t="s">
        <v>455</v>
      </c>
      <c r="I55" s="0" t="n">
        <v>2005</v>
      </c>
      <c r="J55" s="0" t="n">
        <v>2005</v>
      </c>
      <c r="K55" s="0" t="s">
        <v>76</v>
      </c>
      <c r="L55" s="0" t="n">
        <v>371117</v>
      </c>
      <c r="M55" s="0" t="s">
        <v>403</v>
      </c>
      <c r="N55" s="0" t="s">
        <v>404</v>
      </c>
      <c r="O55" s="145" t="n">
        <f aca="false">VLOOKUP($H55,Nutrition!$A:$C,2,0)*$L55/4000</f>
        <v>313593.865</v>
      </c>
      <c r="P55" s="145" t="n">
        <f aca="false">VLOOKUP($H55,Nutrition!$A:$D,4,0)*$L55</f>
        <v>11133.51</v>
      </c>
      <c r="Q55" s="145" t="n">
        <f aca="false">VLOOKUP($H55,Nutrition!$A:$D,3,0)*$L55</f>
        <v>29689.36</v>
      </c>
    </row>
    <row r="56" customFormat="false" ht="12.8" hidden="false" customHeight="false" outlineLevel="0" collapsed="false">
      <c r="A56" s="0" t="s">
        <v>64</v>
      </c>
      <c r="B56" s="0" t="s">
        <v>65</v>
      </c>
      <c r="C56" s="0" t="n">
        <v>5000</v>
      </c>
      <c r="D56" s="0" t="s">
        <v>401</v>
      </c>
      <c r="E56" s="0" t="n">
        <v>5510</v>
      </c>
      <c r="F56" s="0" t="s">
        <v>75</v>
      </c>
      <c r="G56" s="0" t="n">
        <v>512</v>
      </c>
      <c r="H56" s="0" t="s">
        <v>456</v>
      </c>
      <c r="I56" s="0" t="n">
        <v>2005</v>
      </c>
      <c r="J56" s="0" t="n">
        <v>2005</v>
      </c>
      <c r="K56" s="0" t="s">
        <v>76</v>
      </c>
      <c r="L56" s="0" t="n">
        <v>7753318</v>
      </c>
      <c r="M56" s="0" t="s">
        <v>403</v>
      </c>
      <c r="N56" s="0" t="s">
        <v>404</v>
      </c>
      <c r="O56" s="145" t="n">
        <f aca="false">VLOOKUP($H56,Nutrition!$A:$C,2,0)*$L56/4000</f>
        <v>504035.092336965</v>
      </c>
      <c r="P56" s="145" t="n">
        <f aca="false">VLOOKUP($H56,Nutrition!$A:$D,4,0)*$L56</f>
        <v>15620.0258170422</v>
      </c>
      <c r="Q56" s="145" t="n">
        <f aca="false">VLOOKUP($H56,Nutrition!$A:$D,3,0)*$L56</f>
        <v>38760.8048052529</v>
      </c>
    </row>
    <row r="57" customFormat="false" ht="12.8" hidden="false" customHeight="false" outlineLevel="0" collapsed="false">
      <c r="A57" s="0" t="s">
        <v>64</v>
      </c>
      <c r="B57" s="0" t="s">
        <v>65</v>
      </c>
      <c r="C57" s="0" t="n">
        <v>5000</v>
      </c>
      <c r="D57" s="0" t="s">
        <v>401</v>
      </c>
      <c r="E57" s="0" t="n">
        <v>5510</v>
      </c>
      <c r="F57" s="0" t="s">
        <v>75</v>
      </c>
      <c r="G57" s="0" t="n">
        <v>619</v>
      </c>
      <c r="H57" s="0" t="s">
        <v>457</v>
      </c>
      <c r="I57" s="0" t="n">
        <v>2005</v>
      </c>
      <c r="J57" s="0" t="n">
        <v>2005</v>
      </c>
      <c r="K57" s="0" t="s">
        <v>76</v>
      </c>
      <c r="L57" s="0" t="n">
        <v>24911791</v>
      </c>
      <c r="M57" s="0" t="s">
        <v>403</v>
      </c>
      <c r="N57" s="0" t="s">
        <v>404</v>
      </c>
      <c r="O57" s="145" t="n">
        <f aca="false">VLOOKUP($H57,Nutrition!$A:$C,2,0)*$L57/4000</f>
        <v>2802585.91835458</v>
      </c>
      <c r="P57" s="145" t="n">
        <f aca="false">VLOOKUP($H57,Nutrition!$A:$D,4,0)*$L57</f>
        <v>124487.280505164</v>
      </c>
      <c r="Q57" s="145" t="n">
        <f aca="false">VLOOKUP($H57,Nutrition!$A:$D,3,0)*$L57</f>
        <v>124487.280505164</v>
      </c>
    </row>
    <row r="58" customFormat="false" ht="12.8" hidden="false" customHeight="false" outlineLevel="0" collapsed="false">
      <c r="A58" s="0" t="s">
        <v>64</v>
      </c>
      <c r="B58" s="0" t="s">
        <v>65</v>
      </c>
      <c r="C58" s="0" t="n">
        <v>5000</v>
      </c>
      <c r="D58" s="0" t="s">
        <v>401</v>
      </c>
      <c r="E58" s="0" t="n">
        <v>5510</v>
      </c>
      <c r="F58" s="0" t="s">
        <v>75</v>
      </c>
      <c r="G58" s="0" t="n">
        <v>542</v>
      </c>
      <c r="H58" s="0" t="s">
        <v>458</v>
      </c>
      <c r="I58" s="0" t="n">
        <v>2005</v>
      </c>
      <c r="J58" s="0" t="n">
        <v>2005</v>
      </c>
      <c r="K58" s="0" t="s">
        <v>76</v>
      </c>
      <c r="L58" s="0" t="n">
        <v>47900</v>
      </c>
      <c r="M58" s="0" t="s">
        <v>403</v>
      </c>
      <c r="N58" s="0" t="s">
        <v>404</v>
      </c>
      <c r="O58" s="145" t="n">
        <f aca="false">VLOOKUP($H58,Nutrition!$A:$C,2,0)*$L58/4000</f>
        <v>5747.95071424896</v>
      </c>
      <c r="P58" s="145" t="n">
        <f aca="false">VLOOKUP($H58,Nutrition!$A:$D,4,0)*$L58</f>
        <v>143.750107180217</v>
      </c>
      <c r="Q58" s="145" t="n">
        <f aca="false">VLOOKUP($H58,Nutrition!$A:$D,3,0)*$L58</f>
        <v>191.392999845661</v>
      </c>
    </row>
    <row r="59" customFormat="false" ht="12.8" hidden="false" customHeight="false" outlineLevel="0" collapsed="false">
      <c r="A59" s="0" t="s">
        <v>64</v>
      </c>
      <c r="B59" s="0" t="s">
        <v>65</v>
      </c>
      <c r="C59" s="0" t="n">
        <v>5000</v>
      </c>
      <c r="D59" s="0" t="s">
        <v>401</v>
      </c>
      <c r="E59" s="0" t="n">
        <v>5510</v>
      </c>
      <c r="F59" s="0" t="s">
        <v>75</v>
      </c>
      <c r="G59" s="0" t="n">
        <v>541</v>
      </c>
      <c r="H59" s="0" t="s">
        <v>459</v>
      </c>
      <c r="I59" s="0" t="n">
        <v>2005</v>
      </c>
      <c r="J59" s="0" t="n">
        <v>2005</v>
      </c>
      <c r="K59" s="0" t="s">
        <v>76</v>
      </c>
      <c r="L59" s="0" t="n">
        <v>518919</v>
      </c>
      <c r="M59" s="0" t="s">
        <v>403</v>
      </c>
      <c r="N59" s="0" t="s">
        <v>404</v>
      </c>
      <c r="O59" s="145" t="n">
        <f aca="false">VLOOKUP($H59,Nutrition!$A:$C,2,0)*$L59/4000</f>
        <v>67459.306468234</v>
      </c>
      <c r="P59" s="145" t="n">
        <f aca="false">VLOOKUP($H59,Nutrition!$A:$D,4,0)*$L59</f>
        <v>1556.82241270642</v>
      </c>
      <c r="Q59" s="145" t="n">
        <f aca="false">VLOOKUP($H59,Nutrition!$A:$D,3,0)*$L59</f>
        <v>4670.46723811925</v>
      </c>
    </row>
    <row r="60" customFormat="false" ht="12.8" hidden="false" customHeight="false" outlineLevel="0" collapsed="false">
      <c r="A60" s="0" t="s">
        <v>64</v>
      </c>
      <c r="B60" s="0" t="s">
        <v>65</v>
      </c>
      <c r="C60" s="0" t="n">
        <v>5000</v>
      </c>
      <c r="D60" s="0" t="s">
        <v>401</v>
      </c>
      <c r="E60" s="0" t="n">
        <v>5510</v>
      </c>
      <c r="F60" s="0" t="s">
        <v>75</v>
      </c>
      <c r="G60" s="0" t="n">
        <v>603</v>
      </c>
      <c r="H60" s="0" t="s">
        <v>460</v>
      </c>
      <c r="I60" s="0" t="n">
        <v>2005</v>
      </c>
      <c r="J60" s="0" t="n">
        <v>2005</v>
      </c>
      <c r="K60" s="0" t="s">
        <v>76</v>
      </c>
      <c r="L60" s="0" t="n">
        <v>18326347</v>
      </c>
      <c r="M60" s="0" t="s">
        <v>403</v>
      </c>
      <c r="N60" s="0" t="s">
        <v>404</v>
      </c>
      <c r="O60" s="145" t="n">
        <f aca="false">VLOOKUP($H60,Nutrition!$A:$C,2,0)*$L60/4000</f>
        <v>836222.449366786</v>
      </c>
      <c r="P60" s="145" t="n">
        <f aca="false">VLOOKUP($H60,Nutrition!$A:$D,4,0)*$L60</f>
        <v>57107.0735237843</v>
      </c>
      <c r="Q60" s="145" t="n">
        <f aca="false">VLOOKUP($H60,Nutrition!$A:$D,3,0)*$L60</f>
        <v>40789.7004471236</v>
      </c>
    </row>
    <row r="61" customFormat="false" ht="12.8" hidden="false" customHeight="false" outlineLevel="0" collapsed="false">
      <c r="A61" s="0" t="s">
        <v>64</v>
      </c>
      <c r="B61" s="0" t="s">
        <v>65</v>
      </c>
      <c r="C61" s="0" t="n">
        <v>5000</v>
      </c>
      <c r="D61" s="0" t="s">
        <v>401</v>
      </c>
      <c r="E61" s="0" t="n">
        <v>5510</v>
      </c>
      <c r="F61" s="0" t="s">
        <v>75</v>
      </c>
      <c r="G61" s="0" t="n">
        <v>406</v>
      </c>
      <c r="H61" s="0" t="s">
        <v>461</v>
      </c>
      <c r="I61" s="0" t="n">
        <v>2005</v>
      </c>
      <c r="J61" s="0" t="n">
        <v>2005</v>
      </c>
      <c r="K61" s="0" t="s">
        <v>76</v>
      </c>
      <c r="L61" s="0" t="n">
        <v>15050685</v>
      </c>
      <c r="M61" s="0" t="s">
        <v>403</v>
      </c>
      <c r="N61" s="0" t="s">
        <v>404</v>
      </c>
      <c r="O61" s="145" t="n">
        <f aca="false">VLOOKUP($H61,Nutrition!$A:$C,2,0)*$L61/4000</f>
        <v>4891472.625</v>
      </c>
      <c r="P61" s="145" t="n">
        <f aca="false">VLOOKUP($H61,Nutrition!$A:$D,4,0)*$L61</f>
        <v>60202.74</v>
      </c>
      <c r="Q61" s="145" t="n">
        <f aca="false">VLOOKUP($H61,Nutrition!$A:$D,3,0)*$L61</f>
        <v>827787.675</v>
      </c>
    </row>
    <row r="62" customFormat="false" ht="12.8" hidden="false" customHeight="false" outlineLevel="0" collapsed="false">
      <c r="A62" s="0" t="s">
        <v>64</v>
      </c>
      <c r="B62" s="0" t="s">
        <v>65</v>
      </c>
      <c r="C62" s="0" t="n">
        <v>5000</v>
      </c>
      <c r="D62" s="0" t="s">
        <v>401</v>
      </c>
      <c r="E62" s="0" t="n">
        <v>5510</v>
      </c>
      <c r="F62" s="0" t="s">
        <v>75</v>
      </c>
      <c r="G62" s="0" t="n">
        <v>720</v>
      </c>
      <c r="H62" s="0" t="s">
        <v>462</v>
      </c>
      <c r="I62" s="0" t="n">
        <v>2005</v>
      </c>
      <c r="J62" s="0" t="n">
        <v>2005</v>
      </c>
      <c r="K62" s="0" t="s">
        <v>76</v>
      </c>
      <c r="L62" s="0" t="n">
        <v>1393652</v>
      </c>
      <c r="M62" s="0" t="s">
        <v>403</v>
      </c>
      <c r="N62" s="0" t="s">
        <v>404</v>
      </c>
      <c r="O62" s="145" t="n">
        <f aca="false">VLOOKUP($H62,Nutrition!$A:$C,2,0)*$L62/4000</f>
        <v>1208993.11</v>
      </c>
      <c r="P62" s="145" t="n">
        <f aca="false">VLOOKUP($H62,Nutrition!$A:$D,4,0)*$L62</f>
        <v>83619.12</v>
      </c>
      <c r="Q62" s="145" t="n">
        <f aca="false">VLOOKUP($H62,Nutrition!$A:$D,3,0)*$L62</f>
        <v>126822.332</v>
      </c>
    </row>
    <row r="63" customFormat="false" ht="12.8" hidden="false" customHeight="false" outlineLevel="0" collapsed="false">
      <c r="A63" s="0" t="s">
        <v>64</v>
      </c>
      <c r="B63" s="0" t="s">
        <v>65</v>
      </c>
      <c r="C63" s="0" t="n">
        <v>5000</v>
      </c>
      <c r="D63" s="0" t="s">
        <v>401</v>
      </c>
      <c r="E63" s="0" t="n">
        <v>5510</v>
      </c>
      <c r="F63" s="0" t="s">
        <v>75</v>
      </c>
      <c r="G63" s="0" t="n">
        <v>549</v>
      </c>
      <c r="H63" s="0" t="s">
        <v>463</v>
      </c>
      <c r="I63" s="0" t="n">
        <v>2005</v>
      </c>
      <c r="J63" s="0" t="n">
        <v>2005</v>
      </c>
      <c r="K63" s="0" t="s">
        <v>76</v>
      </c>
      <c r="L63" s="0" t="n">
        <v>181754</v>
      </c>
      <c r="M63" s="0" t="s">
        <v>403</v>
      </c>
      <c r="N63" s="0" t="s">
        <v>404</v>
      </c>
      <c r="O63" s="145" t="n">
        <f aca="false">VLOOKUP($H63,Nutrition!$A:$C,2,0)*$L63/4000</f>
        <v>19992.94</v>
      </c>
      <c r="P63" s="145" t="n">
        <f aca="false">VLOOKUP($H63,Nutrition!$A:$D,4,0)*$L63</f>
        <v>1090.524</v>
      </c>
      <c r="Q63" s="145" t="n">
        <f aca="false">VLOOKUP($H63,Nutrition!$A:$D,3,0)*$L63</f>
        <v>1635.786</v>
      </c>
    </row>
    <row r="64" customFormat="false" ht="12.8" hidden="false" customHeight="false" outlineLevel="0" collapsed="false">
      <c r="A64" s="0" t="s">
        <v>64</v>
      </c>
      <c r="B64" s="0" t="s">
        <v>65</v>
      </c>
      <c r="C64" s="0" t="n">
        <v>5000</v>
      </c>
      <c r="D64" s="0" t="s">
        <v>401</v>
      </c>
      <c r="E64" s="0" t="n">
        <v>5510</v>
      </c>
      <c r="F64" s="0" t="s">
        <v>75</v>
      </c>
      <c r="G64" s="0" t="n">
        <v>103</v>
      </c>
      <c r="H64" s="0" t="s">
        <v>464</v>
      </c>
      <c r="I64" s="0" t="n">
        <v>2005</v>
      </c>
      <c r="J64" s="0" t="n">
        <v>2005</v>
      </c>
      <c r="K64" s="0" t="s">
        <v>76</v>
      </c>
      <c r="L64" s="0" t="n">
        <v>4938449</v>
      </c>
      <c r="M64" s="0" t="s">
        <v>403</v>
      </c>
      <c r="N64" s="0" t="s">
        <v>404</v>
      </c>
      <c r="O64" s="145" t="n">
        <f aca="false">VLOOKUP($H64,Nutrition!$A:$C,2,0)*$L64/4000</f>
        <v>4938449</v>
      </c>
      <c r="P64" s="145" t="n">
        <f aca="false">VLOOKUP($H64,Nutrition!$A:$D,4,0)*$L64</f>
        <v>0</v>
      </c>
      <c r="Q64" s="145" t="n">
        <f aca="false">VLOOKUP($H64,Nutrition!$A:$D,3,0)*$L64</f>
        <v>0</v>
      </c>
    </row>
    <row r="65" customFormat="false" ht="12.8" hidden="false" customHeight="false" outlineLevel="0" collapsed="false">
      <c r="A65" s="0" t="s">
        <v>64</v>
      </c>
      <c r="B65" s="0" t="s">
        <v>65</v>
      </c>
      <c r="C65" s="0" t="n">
        <v>5000</v>
      </c>
      <c r="D65" s="0" t="s">
        <v>401</v>
      </c>
      <c r="E65" s="0" t="n">
        <v>5510</v>
      </c>
      <c r="F65" s="0" t="s">
        <v>75</v>
      </c>
      <c r="G65" s="0" t="n">
        <v>507</v>
      </c>
      <c r="H65" s="0" t="s">
        <v>465</v>
      </c>
      <c r="I65" s="0" t="n">
        <v>2005</v>
      </c>
      <c r="J65" s="0" t="n">
        <v>2005</v>
      </c>
      <c r="K65" s="0" t="s">
        <v>76</v>
      </c>
      <c r="L65" s="0" t="n">
        <v>4556504</v>
      </c>
      <c r="M65" s="0" t="s">
        <v>403</v>
      </c>
      <c r="N65" s="0" t="s">
        <v>404</v>
      </c>
      <c r="O65" s="145" t="n">
        <f aca="false">VLOOKUP($H65,Nutrition!$A:$C,2,0)*$L65/4000</f>
        <v>182258.411950758</v>
      </c>
      <c r="P65" s="145" t="n">
        <f aca="false">VLOOKUP($H65,Nutrition!$A:$D,4,0)*$L65</f>
        <v>4564.35079882009</v>
      </c>
      <c r="Q65" s="145" t="n">
        <f aca="false">VLOOKUP($H65,Nutrition!$A:$D,3,0)*$L65</f>
        <v>13673.6296271036</v>
      </c>
    </row>
    <row r="66" customFormat="false" ht="12.8" hidden="false" customHeight="false" outlineLevel="0" collapsed="false">
      <c r="A66" s="0" t="s">
        <v>64</v>
      </c>
      <c r="B66" s="0" t="s">
        <v>65</v>
      </c>
      <c r="C66" s="0" t="n">
        <v>5000</v>
      </c>
      <c r="D66" s="0" t="s">
        <v>401</v>
      </c>
      <c r="E66" s="0" t="n">
        <v>5510</v>
      </c>
      <c r="F66" s="0" t="s">
        <v>75</v>
      </c>
      <c r="G66" s="0" t="n">
        <v>560</v>
      </c>
      <c r="H66" s="0" t="s">
        <v>466</v>
      </c>
      <c r="I66" s="0" t="n">
        <v>2005</v>
      </c>
      <c r="J66" s="0" t="n">
        <v>2005</v>
      </c>
      <c r="K66" s="0" t="s">
        <v>76</v>
      </c>
      <c r="L66" s="0" t="n">
        <v>66975810</v>
      </c>
      <c r="M66" s="0" t="s">
        <v>403</v>
      </c>
      <c r="N66" s="0" t="s">
        <v>404</v>
      </c>
      <c r="O66" s="145" t="n">
        <f aca="false">VLOOKUP($H66,Nutrition!$A:$C,2,0)*$L66/4000</f>
        <v>8874294.825</v>
      </c>
      <c r="P66" s="145" t="n">
        <f aca="false">VLOOKUP($H66,Nutrition!$A:$D,4,0)*$L66</f>
        <v>267903.24</v>
      </c>
      <c r="Q66" s="145" t="n">
        <f aca="false">VLOOKUP($H66,Nutrition!$A:$D,3,0)*$L66</f>
        <v>334879.05</v>
      </c>
    </row>
    <row r="67" customFormat="false" ht="12.8" hidden="false" customHeight="false" outlineLevel="0" collapsed="false">
      <c r="A67" s="0" t="s">
        <v>64</v>
      </c>
      <c r="B67" s="0" t="s">
        <v>65</v>
      </c>
      <c r="C67" s="0" t="n">
        <v>5000</v>
      </c>
      <c r="D67" s="0" t="s">
        <v>401</v>
      </c>
      <c r="E67" s="0" t="n">
        <v>5510</v>
      </c>
      <c r="F67" s="0" t="s">
        <v>75</v>
      </c>
      <c r="G67" s="0" t="n">
        <v>242</v>
      </c>
      <c r="H67" s="0" t="s">
        <v>467</v>
      </c>
      <c r="I67" s="0" t="n">
        <v>2005</v>
      </c>
      <c r="J67" s="0" t="n">
        <v>2005</v>
      </c>
      <c r="K67" s="0" t="s">
        <v>76</v>
      </c>
      <c r="L67" s="0" t="n">
        <v>38560227</v>
      </c>
      <c r="M67" s="0" t="s">
        <v>403</v>
      </c>
      <c r="N67" s="0" t="s">
        <v>404</v>
      </c>
      <c r="O67" s="145" t="n">
        <f aca="false">VLOOKUP($H67,Nutrition!$A:$C,2,0)*$L67/4000</f>
        <v>34318600.5932943</v>
      </c>
      <c r="P67" s="145" t="n">
        <f aca="false">VLOOKUP($H67,Nutrition!$A:$D,4,0)*$L67</f>
        <v>11336708.8092506</v>
      </c>
      <c r="Q67" s="145" t="n">
        <f aca="false">VLOOKUP($H67,Nutrition!$A:$D,3,0)*$L67</f>
        <v>5861154.31243923</v>
      </c>
    </row>
    <row r="68" customFormat="false" ht="12.8" hidden="false" customHeight="false" outlineLevel="0" collapsed="false">
      <c r="A68" s="0" t="s">
        <v>64</v>
      </c>
      <c r="B68" s="0" t="s">
        <v>65</v>
      </c>
      <c r="C68" s="0" t="n">
        <v>5000</v>
      </c>
      <c r="D68" s="0" t="s">
        <v>401</v>
      </c>
      <c r="E68" s="0" t="n">
        <v>5510</v>
      </c>
      <c r="F68" s="0" t="s">
        <v>75</v>
      </c>
      <c r="G68" s="0" t="n">
        <v>225</v>
      </c>
      <c r="H68" s="0" t="s">
        <v>468</v>
      </c>
      <c r="I68" s="0" t="n">
        <v>2005</v>
      </c>
      <c r="J68" s="0" t="n">
        <v>2005</v>
      </c>
      <c r="K68" s="0" t="s">
        <v>76</v>
      </c>
      <c r="L68" s="0" t="n">
        <v>758938</v>
      </c>
      <c r="M68" s="0" t="s">
        <v>403</v>
      </c>
      <c r="N68" s="0" t="s">
        <v>404</v>
      </c>
      <c r="O68" s="145" t="n">
        <f aca="false">VLOOKUP($H68,Nutrition!$A:$C,2,0)*$L68/4000</f>
        <v>480032.943069471</v>
      </c>
      <c r="P68" s="145" t="n">
        <f aca="false">VLOOKUP($H68,Nutrition!$A:$D,4,0)*$L68</f>
        <v>182898.468316635</v>
      </c>
      <c r="Q68" s="145" t="n">
        <f aca="false">VLOOKUP($H68,Nutrition!$A:$D,3,0)*$L68</f>
        <v>48594.9950235552</v>
      </c>
    </row>
    <row r="69" customFormat="false" ht="12.8" hidden="false" customHeight="false" outlineLevel="0" collapsed="false">
      <c r="A69" s="0" t="s">
        <v>64</v>
      </c>
      <c r="B69" s="0" t="s">
        <v>65</v>
      </c>
      <c r="C69" s="0" t="n">
        <v>5000</v>
      </c>
      <c r="D69" s="0" t="s">
        <v>401</v>
      </c>
      <c r="E69" s="0" t="n">
        <v>5510</v>
      </c>
      <c r="F69" s="0" t="s">
        <v>75</v>
      </c>
      <c r="G69" s="0" t="n">
        <v>777</v>
      </c>
      <c r="H69" s="0" t="s">
        <v>469</v>
      </c>
      <c r="I69" s="0" t="n">
        <v>2005</v>
      </c>
      <c r="J69" s="0" t="n">
        <v>2005</v>
      </c>
      <c r="K69" s="0" t="s">
        <v>76</v>
      </c>
      <c r="L69" s="0" t="n">
        <v>80141</v>
      </c>
      <c r="M69" s="0" t="s">
        <v>403</v>
      </c>
      <c r="N69" s="0" t="s">
        <v>404</v>
      </c>
      <c r="O69" s="145" t="e">
        <f aca="false">VLOOKUP($H69,Nutrition!$A:$C,2,0)*$L69/4000</f>
        <v>#N/A</v>
      </c>
      <c r="P69" s="145" t="e">
        <f aca="false">VLOOKUP($H69,Nutrition!$A:$D,4,0)*$L69</f>
        <v>#N/A</v>
      </c>
      <c r="Q69" s="145" t="e">
        <f aca="false">VLOOKUP($H69,Nutrition!$A:$D,3,0)*$L69</f>
        <v>#N/A</v>
      </c>
    </row>
    <row r="70" customFormat="false" ht="12.8" hidden="false" customHeight="false" outlineLevel="0" collapsed="false">
      <c r="A70" s="0" t="s">
        <v>64</v>
      </c>
      <c r="B70" s="0" t="s">
        <v>65</v>
      </c>
      <c r="C70" s="0" t="n">
        <v>5000</v>
      </c>
      <c r="D70" s="0" t="s">
        <v>401</v>
      </c>
      <c r="E70" s="0" t="n">
        <v>5510</v>
      </c>
      <c r="F70" s="0" t="s">
        <v>75</v>
      </c>
      <c r="G70" s="0" t="n">
        <v>336</v>
      </c>
      <c r="H70" s="0" t="s">
        <v>470</v>
      </c>
      <c r="I70" s="0" t="n">
        <v>2005</v>
      </c>
      <c r="J70" s="0" t="n">
        <v>2005</v>
      </c>
      <c r="K70" s="0" t="s">
        <v>76</v>
      </c>
      <c r="L70" s="0" t="n">
        <v>113682</v>
      </c>
      <c r="M70" s="0" t="s">
        <v>403</v>
      </c>
      <c r="N70" s="0" t="s">
        <v>404</v>
      </c>
      <c r="O70" s="145" t="n">
        <f aca="false">VLOOKUP($H70,Nutrition!$A:$C,2,0)*$L70/4000</f>
        <v>157165.365</v>
      </c>
      <c r="P70" s="145" t="n">
        <f aca="false">VLOOKUP($H70,Nutrition!$A:$D,4,0)*$L70</f>
        <v>25010.04</v>
      </c>
      <c r="Q70" s="145" t="n">
        <f aca="false">VLOOKUP($H70,Nutrition!$A:$D,3,0)*$L70</f>
        <v>17864.3142857143</v>
      </c>
    </row>
    <row r="71" customFormat="false" ht="12.8" hidden="false" customHeight="false" outlineLevel="0" collapsed="false">
      <c r="A71" s="0" t="s">
        <v>64</v>
      </c>
      <c r="B71" s="0" t="s">
        <v>65</v>
      </c>
      <c r="C71" s="0" t="n">
        <v>5000</v>
      </c>
      <c r="D71" s="0" t="s">
        <v>401</v>
      </c>
      <c r="E71" s="0" t="n">
        <v>5510</v>
      </c>
      <c r="F71" s="0" t="s">
        <v>75</v>
      </c>
      <c r="G71" s="0" t="n">
        <v>1182</v>
      </c>
      <c r="H71" s="0" t="s">
        <v>471</v>
      </c>
      <c r="I71" s="0" t="n">
        <v>2005</v>
      </c>
      <c r="J71" s="0" t="n">
        <v>2005</v>
      </c>
      <c r="K71" s="0" t="s">
        <v>76</v>
      </c>
      <c r="L71" s="0" t="n">
        <v>1416560</v>
      </c>
      <c r="M71" s="0" t="s">
        <v>403</v>
      </c>
      <c r="N71" s="0" t="s">
        <v>404</v>
      </c>
      <c r="O71" s="145" t="n">
        <f aca="false">VLOOKUP($H71,Nutrition!$A:$C,2,0)*$L71/4000</f>
        <v>1076583.57879718</v>
      </c>
      <c r="P71" s="145" t="n">
        <f aca="false">VLOOKUP($H71,Nutrition!$A:$D,4,0)*$L71</f>
        <v>0</v>
      </c>
      <c r="Q71" s="145" t="n">
        <f aca="false">VLOOKUP($H71,Nutrition!$A:$D,3,0)*$L71</f>
        <v>4251.26327554636</v>
      </c>
    </row>
    <row r="72" customFormat="false" ht="12.8" hidden="false" customHeight="false" outlineLevel="0" collapsed="false">
      <c r="A72" s="0" t="s">
        <v>64</v>
      </c>
      <c r="B72" s="0" t="s">
        <v>65</v>
      </c>
      <c r="C72" s="0" t="n">
        <v>5000</v>
      </c>
      <c r="D72" s="0" t="s">
        <v>401</v>
      </c>
      <c r="E72" s="0" t="n">
        <v>5510</v>
      </c>
      <c r="F72" s="0" t="s">
        <v>75</v>
      </c>
      <c r="G72" s="0" t="n">
        <v>677</v>
      </c>
      <c r="H72" s="0" t="s">
        <v>472</v>
      </c>
      <c r="I72" s="0" t="n">
        <v>2005</v>
      </c>
      <c r="J72" s="0" t="n">
        <v>2005</v>
      </c>
      <c r="K72" s="0" t="s">
        <v>76</v>
      </c>
      <c r="L72" s="0" t="n">
        <v>118915</v>
      </c>
      <c r="M72" s="0" t="s">
        <v>403</v>
      </c>
      <c r="N72" s="0" t="s">
        <v>404</v>
      </c>
      <c r="O72" s="145" t="e">
        <f aca="false">VLOOKUP($H72,Nutrition!$A:$C,2,0)*$L72/4000</f>
        <v>#N/A</v>
      </c>
      <c r="P72" s="145" t="e">
        <f aca="false">VLOOKUP($H72,Nutrition!$A:$D,4,0)*$L72</f>
        <v>#N/A</v>
      </c>
      <c r="Q72" s="145" t="e">
        <f aca="false">VLOOKUP($H72,Nutrition!$A:$D,3,0)*$L72</f>
        <v>#N/A</v>
      </c>
    </row>
    <row r="73" customFormat="false" ht="12.8" hidden="false" customHeight="false" outlineLevel="0" collapsed="false">
      <c r="A73" s="0" t="s">
        <v>64</v>
      </c>
      <c r="B73" s="0" t="s">
        <v>65</v>
      </c>
      <c r="C73" s="0" t="n">
        <v>5000</v>
      </c>
      <c r="D73" s="0" t="s">
        <v>401</v>
      </c>
      <c r="E73" s="0" t="n">
        <v>5510</v>
      </c>
      <c r="F73" s="0" t="s">
        <v>75</v>
      </c>
      <c r="G73" s="0" t="n">
        <v>277</v>
      </c>
      <c r="H73" s="0" t="s">
        <v>473</v>
      </c>
      <c r="I73" s="0" t="n">
        <v>2005</v>
      </c>
      <c r="J73" s="0" t="n">
        <v>2005</v>
      </c>
      <c r="K73" s="0" t="s">
        <v>76</v>
      </c>
      <c r="L73" s="0" t="n">
        <v>93</v>
      </c>
      <c r="M73" s="0" t="s">
        <v>403</v>
      </c>
      <c r="N73" s="0" t="s">
        <v>404</v>
      </c>
      <c r="O73" s="145" t="n">
        <f aca="false">VLOOKUP($H73,Nutrition!$A:$C,2,0)*$L73/4000</f>
        <v>128.5725</v>
      </c>
      <c r="P73" s="145" t="n">
        <f aca="false">VLOOKUP($H73,Nutrition!$A:$D,4,0)*$L73</f>
        <v>20.46</v>
      </c>
      <c r="Q73" s="145" t="n">
        <f aca="false">VLOOKUP($H73,Nutrition!$A:$D,3,0)*$L73</f>
        <v>14.6142857142857</v>
      </c>
    </row>
    <row r="74" customFormat="false" ht="12.8" hidden="false" customHeight="false" outlineLevel="0" collapsed="false">
      <c r="A74" s="0" t="s">
        <v>64</v>
      </c>
      <c r="B74" s="0" t="s">
        <v>65</v>
      </c>
      <c r="C74" s="0" t="n">
        <v>5000</v>
      </c>
      <c r="D74" s="0" t="s">
        <v>401</v>
      </c>
      <c r="E74" s="0" t="n">
        <v>5510</v>
      </c>
      <c r="F74" s="0" t="s">
        <v>75</v>
      </c>
      <c r="G74" s="0" t="n">
        <v>780</v>
      </c>
      <c r="H74" s="0" t="s">
        <v>474</v>
      </c>
      <c r="I74" s="0" t="n">
        <v>2005</v>
      </c>
      <c r="J74" s="0" t="n">
        <v>2005</v>
      </c>
      <c r="K74" s="0" t="s">
        <v>76</v>
      </c>
      <c r="L74" s="0" t="n">
        <v>2764732</v>
      </c>
      <c r="M74" s="0" t="s">
        <v>403</v>
      </c>
      <c r="N74" s="0" t="s">
        <v>404</v>
      </c>
      <c r="O74" s="145" t="e">
        <f aca="false">VLOOKUP($H74,Nutrition!$A:$C,2,0)*$L74/4000</f>
        <v>#N/A</v>
      </c>
      <c r="P74" s="145" t="e">
        <f aca="false">VLOOKUP($H74,Nutrition!$A:$D,4,0)*$L74</f>
        <v>#N/A</v>
      </c>
      <c r="Q74" s="145" t="e">
        <f aca="false">VLOOKUP($H74,Nutrition!$A:$D,3,0)*$L74</f>
        <v>#N/A</v>
      </c>
    </row>
    <row r="75" customFormat="false" ht="12.8" hidden="false" customHeight="false" outlineLevel="0" collapsed="false">
      <c r="A75" s="0" t="s">
        <v>64</v>
      </c>
      <c r="B75" s="0" t="s">
        <v>65</v>
      </c>
      <c r="C75" s="0" t="n">
        <v>5000</v>
      </c>
      <c r="D75" s="0" t="s">
        <v>401</v>
      </c>
      <c r="E75" s="0" t="n">
        <v>5510</v>
      </c>
      <c r="F75" s="0" t="s">
        <v>75</v>
      </c>
      <c r="G75" s="0" t="n">
        <v>310</v>
      </c>
      <c r="H75" s="0" t="s">
        <v>475</v>
      </c>
      <c r="I75" s="0" t="n">
        <v>2005</v>
      </c>
      <c r="J75" s="0" t="n">
        <v>2005</v>
      </c>
      <c r="K75" s="0" t="s">
        <v>76</v>
      </c>
      <c r="L75" s="0" t="n">
        <v>321550</v>
      </c>
      <c r="M75" s="0" t="s">
        <v>403</v>
      </c>
      <c r="N75" s="0" t="s">
        <v>404</v>
      </c>
      <c r="O75" s="145" t="n">
        <f aca="false">VLOOKUP($H75,Nutrition!$A:$C,2,0)*$L75/4000</f>
        <v>0</v>
      </c>
      <c r="P75" s="145" t="n">
        <f aca="false">VLOOKUP($H75,Nutrition!$A:$D,4,0)*$L75</f>
        <v>0</v>
      </c>
      <c r="Q75" s="145" t="n">
        <f aca="false">VLOOKUP($H75,Nutrition!$A:$D,3,0)*$L75</f>
        <v>0</v>
      </c>
    </row>
    <row r="76" customFormat="false" ht="12.8" hidden="false" customHeight="false" outlineLevel="0" collapsed="false">
      <c r="A76" s="0" t="s">
        <v>64</v>
      </c>
      <c r="B76" s="0" t="s">
        <v>65</v>
      </c>
      <c r="C76" s="0" t="n">
        <v>5000</v>
      </c>
      <c r="D76" s="0" t="s">
        <v>401</v>
      </c>
      <c r="E76" s="0" t="n">
        <v>5510</v>
      </c>
      <c r="F76" s="0" t="s">
        <v>75</v>
      </c>
      <c r="G76" s="0" t="n">
        <v>263</v>
      </c>
      <c r="H76" s="0" t="s">
        <v>476</v>
      </c>
      <c r="I76" s="0" t="n">
        <v>2005</v>
      </c>
      <c r="J76" s="0" t="n">
        <v>2005</v>
      </c>
      <c r="K76" s="0" t="s">
        <v>76</v>
      </c>
      <c r="L76" s="0" t="n">
        <v>717625</v>
      </c>
      <c r="M76" s="0" t="s">
        <v>403</v>
      </c>
      <c r="N76" s="0" t="s">
        <v>404</v>
      </c>
      <c r="O76" s="145" t="n">
        <f aca="false">VLOOKUP($H76,Nutrition!$A:$C,2,0)*$L76/4000</f>
        <v>1038742.71948511</v>
      </c>
      <c r="P76" s="145" t="n">
        <f aca="false">VLOOKUP($H76,Nutrition!$A:$D,4,0)*$L76</f>
        <v>351626.320005826</v>
      </c>
      <c r="Q76" s="145" t="n">
        <f aca="false">VLOOKUP($H76,Nutrition!$A:$D,3,0)*$L76</f>
        <v>48813.7608331512</v>
      </c>
    </row>
    <row r="77" customFormat="false" ht="12.8" hidden="false" customHeight="false" outlineLevel="0" collapsed="false">
      <c r="A77" s="0" t="s">
        <v>64</v>
      </c>
      <c r="B77" s="0" t="s">
        <v>65</v>
      </c>
      <c r="C77" s="0" t="n">
        <v>5000</v>
      </c>
      <c r="D77" s="0" t="s">
        <v>401</v>
      </c>
      <c r="E77" s="0" t="n">
        <v>5510</v>
      </c>
      <c r="F77" s="0" t="s">
        <v>75</v>
      </c>
      <c r="G77" s="0" t="n">
        <v>592</v>
      </c>
      <c r="H77" s="0" t="s">
        <v>477</v>
      </c>
      <c r="I77" s="0" t="n">
        <v>2005</v>
      </c>
      <c r="J77" s="0" t="n">
        <v>2005</v>
      </c>
      <c r="K77" s="0" t="s">
        <v>76</v>
      </c>
      <c r="L77" s="0" t="n">
        <v>2339791</v>
      </c>
      <c r="M77" s="0" t="s">
        <v>403</v>
      </c>
      <c r="N77" s="0" t="s">
        <v>404</v>
      </c>
      <c r="O77" s="145" t="n">
        <f aca="false">VLOOKUP($H77,Nutrition!$A:$C,2,0)*$L77/4000</f>
        <v>304172.72013163</v>
      </c>
      <c r="P77" s="145" t="n">
        <f aca="false">VLOOKUP($H77,Nutrition!$A:$D,4,0)*$L77</f>
        <v>9359.5644091726</v>
      </c>
      <c r="Q77" s="145" t="n">
        <f aca="false">VLOOKUP($H77,Nutrition!$A:$D,3,0)*$L77</f>
        <v>21058.1043508839</v>
      </c>
    </row>
    <row r="78" customFormat="false" ht="12.8" hidden="false" customHeight="false" outlineLevel="0" collapsed="false">
      <c r="A78" s="0" t="s">
        <v>64</v>
      </c>
      <c r="B78" s="0" t="s">
        <v>65</v>
      </c>
      <c r="C78" s="0" t="n">
        <v>5000</v>
      </c>
      <c r="D78" s="0" t="s">
        <v>401</v>
      </c>
      <c r="E78" s="0" t="n">
        <v>5510</v>
      </c>
      <c r="F78" s="0" t="s">
        <v>75</v>
      </c>
      <c r="G78" s="0" t="n">
        <v>224</v>
      </c>
      <c r="H78" s="0" t="s">
        <v>478</v>
      </c>
      <c r="I78" s="0" t="n">
        <v>2005</v>
      </c>
      <c r="J78" s="0" t="n">
        <v>2005</v>
      </c>
      <c r="K78" s="0" t="s">
        <v>76</v>
      </c>
      <c r="L78" s="0" t="n">
        <v>223147</v>
      </c>
      <c r="M78" s="0" t="s">
        <v>403</v>
      </c>
      <c r="N78" s="0" t="s">
        <v>404</v>
      </c>
      <c r="O78" s="145" t="n">
        <f aca="false">VLOOKUP($H78,Nutrition!$A:$C,2,0)*$L78/4000</f>
        <v>194554.104623824</v>
      </c>
      <c r="P78" s="145" t="n">
        <f aca="false">VLOOKUP($H78,Nutrition!$A:$D,4,0)*$L78</f>
        <v>4546.88244514106</v>
      </c>
      <c r="Q78" s="145" t="n">
        <f aca="false">VLOOKUP($H78,Nutrition!$A:$D,3,0)*$L78</f>
        <v>19936.3307210031</v>
      </c>
    </row>
    <row r="79" customFormat="false" ht="12.8" hidden="false" customHeight="false" outlineLevel="0" collapsed="false">
      <c r="A79" s="0" t="s">
        <v>64</v>
      </c>
      <c r="B79" s="0" t="s">
        <v>65</v>
      </c>
      <c r="C79" s="0" t="n">
        <v>5000</v>
      </c>
      <c r="D79" s="0" t="s">
        <v>401</v>
      </c>
      <c r="E79" s="0" t="n">
        <v>5510</v>
      </c>
      <c r="F79" s="0" t="s">
        <v>75</v>
      </c>
      <c r="G79" s="0" t="n">
        <v>407</v>
      </c>
      <c r="H79" s="0" t="s">
        <v>479</v>
      </c>
      <c r="I79" s="0" t="n">
        <v>2005</v>
      </c>
      <c r="J79" s="0" t="n">
        <v>2005</v>
      </c>
      <c r="K79" s="0" t="s">
        <v>76</v>
      </c>
      <c r="L79" s="0" t="n">
        <v>2004219</v>
      </c>
      <c r="M79" s="0" t="s">
        <v>403</v>
      </c>
      <c r="N79" s="0" t="s">
        <v>404</v>
      </c>
      <c r="O79" s="145" t="n">
        <f aca="false">VLOOKUP($H79,Nutrition!$A:$C,2,0)*$L79/4000</f>
        <v>185368.33483228</v>
      </c>
      <c r="P79" s="145" t="n">
        <f aca="false">VLOOKUP($H79,Nutrition!$A:$D,4,0)*$L79</f>
        <v>1948.68157510938</v>
      </c>
      <c r="Q79" s="145" t="n">
        <f aca="false">VLOOKUP($H79,Nutrition!$A:$D,3,0)*$L79</f>
        <v>13965.5512882839</v>
      </c>
    </row>
    <row r="80" customFormat="false" ht="12.8" hidden="false" customHeight="false" outlineLevel="0" collapsed="false">
      <c r="A80" s="0" t="s">
        <v>64</v>
      </c>
      <c r="B80" s="0" t="s">
        <v>65</v>
      </c>
      <c r="C80" s="0" t="n">
        <v>5000</v>
      </c>
      <c r="D80" s="0" t="s">
        <v>401</v>
      </c>
      <c r="E80" s="0" t="n">
        <v>5510</v>
      </c>
      <c r="F80" s="0" t="s">
        <v>75</v>
      </c>
      <c r="G80" s="0" t="n">
        <v>497</v>
      </c>
      <c r="H80" s="0" t="s">
        <v>480</v>
      </c>
      <c r="I80" s="0" t="n">
        <v>2005</v>
      </c>
      <c r="J80" s="0" t="n">
        <v>2005</v>
      </c>
      <c r="K80" s="0" t="s">
        <v>76</v>
      </c>
      <c r="L80" s="0" t="n">
        <v>12333968</v>
      </c>
      <c r="M80" s="0" t="s">
        <v>403</v>
      </c>
      <c r="N80" s="0" t="s">
        <v>404</v>
      </c>
      <c r="O80" s="145" t="n">
        <f aca="false">VLOOKUP($H80,Nutrition!$A:$C,2,0)*$L80/4000</f>
        <v>462523.8</v>
      </c>
      <c r="P80" s="145" t="n">
        <f aca="false">VLOOKUP($H80,Nutrition!$A:$D,4,0)*$L80</f>
        <v>24667.936</v>
      </c>
      <c r="Q80" s="145" t="n">
        <f aca="false">VLOOKUP($H80,Nutrition!$A:$D,3,0)*$L80</f>
        <v>74003.808</v>
      </c>
    </row>
    <row r="81" customFormat="false" ht="12.8" hidden="false" customHeight="false" outlineLevel="0" collapsed="false">
      <c r="A81" s="0" t="s">
        <v>64</v>
      </c>
      <c r="B81" s="0" t="s">
        <v>65</v>
      </c>
      <c r="C81" s="0" t="n">
        <v>5000</v>
      </c>
      <c r="D81" s="0" t="s">
        <v>401</v>
      </c>
      <c r="E81" s="0" t="n">
        <v>5510</v>
      </c>
      <c r="F81" s="0" t="s">
        <v>75</v>
      </c>
      <c r="G81" s="0" t="n">
        <v>201</v>
      </c>
      <c r="H81" s="0" t="s">
        <v>481</v>
      </c>
      <c r="I81" s="0" t="n">
        <v>2005</v>
      </c>
      <c r="J81" s="0" t="n">
        <v>2005</v>
      </c>
      <c r="K81" s="0" t="s">
        <v>76</v>
      </c>
      <c r="L81" s="0" t="n">
        <v>4164721</v>
      </c>
      <c r="M81" s="0" t="s">
        <v>403</v>
      </c>
      <c r="N81" s="0" t="s">
        <v>404</v>
      </c>
      <c r="O81" s="145" t="n">
        <f aca="false">VLOOKUP($H81,Nutrition!$A:$C,2,0)*$L81/4000</f>
        <v>3602483.665</v>
      </c>
      <c r="P81" s="145" t="n">
        <f aca="false">VLOOKUP($H81,Nutrition!$A:$D,4,0)*$L81</f>
        <v>74964.978</v>
      </c>
      <c r="Q81" s="145" t="n">
        <f aca="false">VLOOKUP($H81,Nutrition!$A:$D,3,0)*$L81</f>
        <v>1007862.482</v>
      </c>
    </row>
    <row r="82" customFormat="false" ht="12.8" hidden="false" customHeight="false" outlineLevel="0" collapsed="false">
      <c r="A82" s="0" t="s">
        <v>64</v>
      </c>
      <c r="B82" s="0" t="s">
        <v>65</v>
      </c>
      <c r="C82" s="0" t="n">
        <v>5000</v>
      </c>
      <c r="D82" s="0" t="s">
        <v>401</v>
      </c>
      <c r="E82" s="0" t="n">
        <v>5510</v>
      </c>
      <c r="F82" s="0" t="s">
        <v>75</v>
      </c>
      <c r="G82" s="0" t="n">
        <v>372</v>
      </c>
      <c r="H82" s="0" t="s">
        <v>482</v>
      </c>
      <c r="I82" s="0" t="n">
        <v>2005</v>
      </c>
      <c r="J82" s="0" t="n">
        <v>2005</v>
      </c>
      <c r="K82" s="0" t="s">
        <v>76</v>
      </c>
      <c r="L82" s="0" t="n">
        <v>22585978</v>
      </c>
      <c r="M82" s="0" t="s">
        <v>403</v>
      </c>
      <c r="N82" s="0" t="s">
        <v>404</v>
      </c>
      <c r="O82" s="145" t="n">
        <f aca="false">VLOOKUP($H82,Nutrition!$A:$C,2,0)*$L82/4000</f>
        <v>677578.518462425</v>
      </c>
      <c r="P82" s="145" t="n">
        <f aca="false">VLOOKUP($H82,Nutrition!$A:$D,4,0)*$L82</f>
        <v>45170.8743088602</v>
      </c>
      <c r="Q82" s="145" t="n">
        <f aca="false">VLOOKUP($H82,Nutrition!$A:$D,3,0)*$L82</f>
        <v>248446.654845187</v>
      </c>
    </row>
    <row r="83" customFormat="false" ht="12.8" hidden="false" customHeight="false" outlineLevel="0" collapsed="false">
      <c r="A83" s="0" t="s">
        <v>64</v>
      </c>
      <c r="B83" s="0" t="s">
        <v>65</v>
      </c>
      <c r="C83" s="0" t="n">
        <v>5000</v>
      </c>
      <c r="D83" s="0" t="s">
        <v>401</v>
      </c>
      <c r="E83" s="0" t="n">
        <v>5510</v>
      </c>
      <c r="F83" s="0" t="s">
        <v>75</v>
      </c>
      <c r="G83" s="0" t="n">
        <v>333</v>
      </c>
      <c r="H83" s="0" t="s">
        <v>483</v>
      </c>
      <c r="I83" s="0" t="n">
        <v>2005</v>
      </c>
      <c r="J83" s="0" t="n">
        <v>2005</v>
      </c>
      <c r="K83" s="0" t="s">
        <v>76</v>
      </c>
      <c r="L83" s="0" t="n">
        <v>2699274</v>
      </c>
      <c r="M83" s="0" t="s">
        <v>403</v>
      </c>
      <c r="N83" s="0" t="s">
        <v>404</v>
      </c>
      <c r="O83" s="145" t="n">
        <f aca="false">VLOOKUP($H83,Nutrition!$A:$C,2,0)*$L83/4000</f>
        <v>3360596.13</v>
      </c>
      <c r="P83" s="145" t="n">
        <f aca="false">VLOOKUP($H83,Nutrition!$A:$D,4,0)*$L83</f>
        <v>917753.16</v>
      </c>
      <c r="Q83" s="145" t="n">
        <f aca="false">VLOOKUP($H83,Nutrition!$A:$D,3,0)*$L83</f>
        <v>485869.32</v>
      </c>
    </row>
    <row r="84" customFormat="false" ht="12.8" hidden="false" customHeight="false" outlineLevel="0" collapsed="false">
      <c r="A84" s="0" t="s">
        <v>64</v>
      </c>
      <c r="B84" s="0" t="s">
        <v>65</v>
      </c>
      <c r="C84" s="0" t="n">
        <v>5000</v>
      </c>
      <c r="D84" s="0" t="s">
        <v>401</v>
      </c>
      <c r="E84" s="0" t="n">
        <v>5510</v>
      </c>
      <c r="F84" s="0" t="s">
        <v>75</v>
      </c>
      <c r="G84" s="0" t="n">
        <v>210</v>
      </c>
      <c r="H84" s="0" t="s">
        <v>484</v>
      </c>
      <c r="I84" s="0" t="n">
        <v>2005</v>
      </c>
      <c r="J84" s="0" t="n">
        <v>2005</v>
      </c>
      <c r="K84" s="0" t="s">
        <v>76</v>
      </c>
      <c r="L84" s="0" t="n">
        <v>1652385</v>
      </c>
      <c r="M84" s="0" t="s">
        <v>403</v>
      </c>
      <c r="N84" s="0" t="s">
        <v>404</v>
      </c>
      <c r="O84" s="145" t="n">
        <f aca="false">VLOOKUP($H84,Nutrition!$A:$C,2,0)*$L84/4000</f>
        <v>1611075.375</v>
      </c>
      <c r="P84" s="145" t="n">
        <f aca="false">VLOOKUP($H84,Nutrition!$A:$D,4,0)*$L84</f>
        <v>214810.05</v>
      </c>
      <c r="Q84" s="145" t="n">
        <f aca="false">VLOOKUP($H84,Nutrition!$A:$D,3,0)*$L84</f>
        <v>660954</v>
      </c>
    </row>
    <row r="85" customFormat="false" ht="12.8" hidden="false" customHeight="false" outlineLevel="0" collapsed="false">
      <c r="A85" s="0" t="s">
        <v>64</v>
      </c>
      <c r="B85" s="0" t="s">
        <v>65</v>
      </c>
      <c r="C85" s="0" t="n">
        <v>5000</v>
      </c>
      <c r="D85" s="0" t="s">
        <v>401</v>
      </c>
      <c r="E85" s="0" t="n">
        <v>5510</v>
      </c>
      <c r="F85" s="0" t="s">
        <v>75</v>
      </c>
      <c r="G85" s="0" t="n">
        <v>56</v>
      </c>
      <c r="H85" s="0" t="s">
        <v>38</v>
      </c>
      <c r="I85" s="0" t="n">
        <v>2005</v>
      </c>
      <c r="J85" s="0" t="n">
        <v>2005</v>
      </c>
      <c r="K85" s="0" t="s">
        <v>76</v>
      </c>
      <c r="L85" s="0" t="n">
        <v>714191141</v>
      </c>
      <c r="M85" s="0" t="s">
        <v>403</v>
      </c>
      <c r="N85" s="0" t="s">
        <v>404</v>
      </c>
      <c r="O85" s="145" t="n">
        <f aca="false">VLOOKUP($H85,Nutrition!$A:$C,2,0)*$L85/4000</f>
        <v>635630115.49</v>
      </c>
      <c r="P85" s="145" t="n">
        <f aca="false">VLOOKUP($H85,Nutrition!$A:$D,4,0)*$L85</f>
        <v>30710219.063</v>
      </c>
      <c r="Q85" s="145" t="n">
        <f aca="false">VLOOKUP($H85,Nutrition!$A:$D,3,0)*$L85</f>
        <v>67848158.395</v>
      </c>
    </row>
    <row r="86" customFormat="false" ht="12.8" hidden="false" customHeight="false" outlineLevel="0" collapsed="false">
      <c r="A86" s="0" t="s">
        <v>64</v>
      </c>
      <c r="B86" s="0" t="s">
        <v>65</v>
      </c>
      <c r="C86" s="0" t="n">
        <v>5000</v>
      </c>
      <c r="D86" s="0" t="s">
        <v>401</v>
      </c>
      <c r="E86" s="0" t="n">
        <v>5510</v>
      </c>
      <c r="F86" s="0" t="s">
        <v>75</v>
      </c>
      <c r="G86" s="0" t="n">
        <v>446</v>
      </c>
      <c r="H86" s="0" t="s">
        <v>485</v>
      </c>
      <c r="I86" s="0" t="n">
        <v>2005</v>
      </c>
      <c r="J86" s="0" t="n">
        <v>2005</v>
      </c>
      <c r="K86" s="0" t="s">
        <v>76</v>
      </c>
      <c r="L86" s="0" t="n">
        <v>10503026</v>
      </c>
      <c r="M86" s="0" t="s">
        <v>403</v>
      </c>
      <c r="N86" s="0" t="s">
        <v>404</v>
      </c>
      <c r="O86" s="145" t="n">
        <f aca="false">VLOOKUP($H86,Nutrition!$A:$C,2,0)*$L86/4000</f>
        <v>1470425.0852595</v>
      </c>
      <c r="P86" s="145" t="n">
        <f aca="false">VLOOKUP($H86,Nutrition!$A:$D,4,0)*$L86</f>
        <v>84023.7744221488</v>
      </c>
      <c r="Q86" s="145" t="n">
        <f aca="false">VLOOKUP($H86,Nutrition!$A:$D,3,0)*$L86</f>
        <v>220564.666076115</v>
      </c>
    </row>
    <row r="87" customFormat="false" ht="12.8" hidden="false" customHeight="false" outlineLevel="0" collapsed="false">
      <c r="A87" s="0" t="s">
        <v>64</v>
      </c>
      <c r="B87" s="0" t="s">
        <v>65</v>
      </c>
      <c r="C87" s="0" t="n">
        <v>5000</v>
      </c>
      <c r="D87" s="0" t="s">
        <v>401</v>
      </c>
      <c r="E87" s="0" t="n">
        <v>5510</v>
      </c>
      <c r="F87" s="0" t="s">
        <v>75</v>
      </c>
      <c r="G87" s="0" t="n">
        <v>571</v>
      </c>
      <c r="H87" s="0" t="s">
        <v>486</v>
      </c>
      <c r="I87" s="0" t="n">
        <v>2005</v>
      </c>
      <c r="J87" s="0" t="n">
        <v>2005</v>
      </c>
      <c r="K87" s="0" t="s">
        <v>76</v>
      </c>
      <c r="L87" s="0" t="n">
        <v>31904113</v>
      </c>
      <c r="M87" s="0" t="s">
        <v>403</v>
      </c>
      <c r="N87" s="0" t="s">
        <v>404</v>
      </c>
      <c r="O87" s="145" t="n">
        <f aca="false">VLOOKUP($H87,Nutrition!$A:$C,2,0)*$L87/4000</f>
        <v>3589207.44215927</v>
      </c>
      <c r="P87" s="145" t="n">
        <f aca="false">VLOOKUP($H87,Nutrition!$A:$D,4,0)*$L87</f>
        <v>63806.2584061284</v>
      </c>
      <c r="Q87" s="145" t="n">
        <f aca="false">VLOOKUP($H87,Nutrition!$A:$D,3,0)*$L87</f>
        <v>127612.516812257</v>
      </c>
    </row>
    <row r="88" customFormat="false" ht="12.8" hidden="false" customHeight="false" outlineLevel="0" collapsed="false">
      <c r="A88" s="0" t="s">
        <v>64</v>
      </c>
      <c r="B88" s="0" t="s">
        <v>65</v>
      </c>
      <c r="C88" s="0" t="n">
        <v>5000</v>
      </c>
      <c r="D88" s="0" t="s">
        <v>401</v>
      </c>
      <c r="E88" s="0" t="n">
        <v>5510</v>
      </c>
      <c r="F88" s="0" t="s">
        <v>75</v>
      </c>
      <c r="G88" s="0" t="n">
        <v>809</v>
      </c>
      <c r="H88" s="0" t="s">
        <v>487</v>
      </c>
      <c r="I88" s="0" t="n">
        <v>2005</v>
      </c>
      <c r="J88" s="0" t="n">
        <v>2005</v>
      </c>
      <c r="K88" s="0" t="s">
        <v>76</v>
      </c>
      <c r="L88" s="0" t="n">
        <v>105311</v>
      </c>
      <c r="M88" s="0" t="s">
        <v>403</v>
      </c>
      <c r="N88" s="0" t="s">
        <v>404</v>
      </c>
      <c r="O88" s="145" t="e">
        <f aca="false">VLOOKUP($H88,Nutrition!$A:$C,2,0)*$L88/4000</f>
        <v>#N/A</v>
      </c>
      <c r="P88" s="145" t="e">
        <f aca="false">VLOOKUP($H88,Nutrition!$A:$D,4,0)*$L88</f>
        <v>#N/A</v>
      </c>
      <c r="Q88" s="145" t="e">
        <f aca="false">VLOOKUP($H88,Nutrition!$A:$D,3,0)*$L88</f>
        <v>#N/A</v>
      </c>
    </row>
    <row r="89" customFormat="false" ht="12.8" hidden="false" customHeight="false" outlineLevel="0" collapsed="false">
      <c r="A89" s="0" t="s">
        <v>64</v>
      </c>
      <c r="B89" s="0" t="s">
        <v>65</v>
      </c>
      <c r="C89" s="0" t="n">
        <v>5000</v>
      </c>
      <c r="D89" s="0" t="s">
        <v>401</v>
      </c>
      <c r="E89" s="0" t="n">
        <v>5510</v>
      </c>
      <c r="F89" s="0" t="s">
        <v>75</v>
      </c>
      <c r="G89" s="0" t="n">
        <v>671</v>
      </c>
      <c r="H89" s="0" t="s">
        <v>488</v>
      </c>
      <c r="I89" s="0" t="n">
        <v>2005</v>
      </c>
      <c r="J89" s="0" t="n">
        <v>2005</v>
      </c>
      <c r="K89" s="0" t="s">
        <v>76</v>
      </c>
      <c r="L89" s="0" t="n">
        <v>768911</v>
      </c>
      <c r="M89" s="0" t="s">
        <v>403</v>
      </c>
      <c r="N89" s="0" t="s">
        <v>404</v>
      </c>
      <c r="O89" s="145" t="n">
        <f aca="false">VLOOKUP($H89,Nutrition!$A:$C,2,0)*$L89/4000</f>
        <v>76891.1</v>
      </c>
      <c r="P89" s="145" t="n">
        <f aca="false">VLOOKUP($H89,Nutrition!$A:$D,4,0)*$L89</f>
        <v>0</v>
      </c>
      <c r="Q89" s="145" t="n">
        <f aca="false">VLOOKUP($H89,Nutrition!$A:$D,3,0)*$L89</f>
        <v>77210.1502074688</v>
      </c>
    </row>
    <row r="90" customFormat="false" ht="12.8" hidden="false" customHeight="false" outlineLevel="0" collapsed="false">
      <c r="A90" s="0" t="s">
        <v>64</v>
      </c>
      <c r="B90" s="0" t="s">
        <v>65</v>
      </c>
      <c r="C90" s="0" t="n">
        <v>5000</v>
      </c>
      <c r="D90" s="0" t="s">
        <v>401</v>
      </c>
      <c r="E90" s="0" t="n">
        <v>5510</v>
      </c>
      <c r="F90" s="0" t="s">
        <v>75</v>
      </c>
      <c r="G90" s="0" t="n">
        <v>568</v>
      </c>
      <c r="H90" s="0" t="s">
        <v>489</v>
      </c>
      <c r="I90" s="0" t="n">
        <v>2005</v>
      </c>
      <c r="J90" s="0" t="n">
        <v>2005</v>
      </c>
      <c r="K90" s="0" t="s">
        <v>76</v>
      </c>
      <c r="L90" s="0" t="n">
        <v>23334444</v>
      </c>
      <c r="M90" s="0" t="s">
        <v>403</v>
      </c>
      <c r="N90" s="0" t="s">
        <v>404</v>
      </c>
      <c r="O90" s="145" t="n">
        <f aca="false">VLOOKUP($H90,Nutrition!$A:$C,2,0)*$L90/4000</f>
        <v>991713.379220156</v>
      </c>
      <c r="P90" s="145" t="n">
        <f aca="false">VLOOKUP($H90,Nutrition!$A:$D,4,0)*$L90</f>
        <v>23339.3081735726</v>
      </c>
      <c r="Q90" s="145" t="n">
        <f aca="false">VLOOKUP($H90,Nutrition!$A:$D,3,0)*$L90</f>
        <v>93335.4202567452</v>
      </c>
    </row>
    <row r="91" customFormat="false" ht="12.8" hidden="false" customHeight="false" outlineLevel="0" collapsed="false">
      <c r="A91" s="0" t="s">
        <v>64</v>
      </c>
      <c r="B91" s="0" t="s">
        <v>65</v>
      </c>
      <c r="C91" s="0" t="n">
        <v>5000</v>
      </c>
      <c r="D91" s="0" t="s">
        <v>401</v>
      </c>
      <c r="E91" s="0" t="n">
        <v>5510</v>
      </c>
      <c r="F91" s="0" t="s">
        <v>75</v>
      </c>
      <c r="G91" s="0" t="n">
        <v>299</v>
      </c>
      <c r="H91" s="0" t="s">
        <v>490</v>
      </c>
      <c r="I91" s="0" t="n">
        <v>2005</v>
      </c>
      <c r="J91" s="0" t="n">
        <v>2005</v>
      </c>
      <c r="K91" s="0" t="s">
        <v>76</v>
      </c>
      <c r="L91" s="0" t="n">
        <v>727688</v>
      </c>
      <c r="M91" s="0" t="s">
        <v>403</v>
      </c>
      <c r="N91" s="0" t="s">
        <v>404</v>
      </c>
      <c r="O91" s="145" t="n">
        <f aca="false">VLOOKUP($H91,Nutrition!$A:$C,2,0)*$L91/4000</f>
        <v>727688</v>
      </c>
      <c r="P91" s="145" t="n">
        <f aca="false">VLOOKUP($H91,Nutrition!$A:$D,4,0)*$L91</f>
        <v>246686.232</v>
      </c>
      <c r="Q91" s="145" t="n">
        <f aca="false">VLOOKUP($H91,Nutrition!$A:$D,3,0)*$L91</f>
        <v>132439.216</v>
      </c>
    </row>
    <row r="92" customFormat="false" ht="12.8" hidden="false" customHeight="false" outlineLevel="0" collapsed="false">
      <c r="A92" s="0" t="s">
        <v>64</v>
      </c>
      <c r="B92" s="0" t="s">
        <v>65</v>
      </c>
      <c r="C92" s="0" t="n">
        <v>5000</v>
      </c>
      <c r="D92" s="0" t="s">
        <v>401</v>
      </c>
      <c r="E92" s="0" t="n">
        <v>5510</v>
      </c>
      <c r="F92" s="0" t="s">
        <v>75</v>
      </c>
      <c r="G92" s="0" t="n">
        <v>79</v>
      </c>
      <c r="H92" s="0" t="s">
        <v>491</v>
      </c>
      <c r="I92" s="0" t="n">
        <v>2005</v>
      </c>
      <c r="J92" s="0" t="n">
        <v>2005</v>
      </c>
      <c r="K92" s="0" t="s">
        <v>76</v>
      </c>
      <c r="L92" s="0" t="n">
        <v>30998689</v>
      </c>
      <c r="M92" s="0" t="s">
        <v>403</v>
      </c>
      <c r="N92" s="0" t="s">
        <v>404</v>
      </c>
      <c r="O92" s="145" t="n">
        <f aca="false">VLOOKUP($H92,Nutrition!$A:$C,2,0)*$L92/4000</f>
        <v>26348885.65</v>
      </c>
      <c r="P92" s="145" t="n">
        <f aca="false">VLOOKUP($H92,Nutrition!$A:$D,4,0)*$L92</f>
        <v>929960.67</v>
      </c>
      <c r="Q92" s="145" t="n">
        <f aca="false">VLOOKUP($H92,Nutrition!$A:$D,3,0)*$L92</f>
        <v>3006872.833</v>
      </c>
    </row>
    <row r="93" customFormat="false" ht="12.8" hidden="false" customHeight="false" outlineLevel="0" collapsed="false">
      <c r="A93" s="0" t="s">
        <v>64</v>
      </c>
      <c r="B93" s="0" t="s">
        <v>65</v>
      </c>
      <c r="C93" s="0" t="n">
        <v>5000</v>
      </c>
      <c r="D93" s="0" t="s">
        <v>401</v>
      </c>
      <c r="E93" s="0" t="n">
        <v>5510</v>
      </c>
      <c r="F93" s="0" t="s">
        <v>75</v>
      </c>
      <c r="G93" s="0" t="n">
        <v>449</v>
      </c>
      <c r="H93" s="0" t="s">
        <v>492</v>
      </c>
      <c r="I93" s="0" t="n">
        <v>2005</v>
      </c>
      <c r="J93" s="0" t="n">
        <v>2005</v>
      </c>
      <c r="K93" s="0" t="s">
        <v>76</v>
      </c>
      <c r="L93" s="0" t="n">
        <v>5622859</v>
      </c>
      <c r="M93" s="0" t="s">
        <v>403</v>
      </c>
      <c r="N93" s="0" t="s">
        <v>404</v>
      </c>
      <c r="O93" s="145" t="n">
        <f aca="false">VLOOKUP($H93,Nutrition!$A:$C,2,0)*$L93/4000</f>
        <v>337372.162521036</v>
      </c>
      <c r="P93" s="145" t="n">
        <f aca="false">VLOOKUP($H93,Nutrition!$A:$D,4,0)*$L93</f>
        <v>22485.4597980603</v>
      </c>
      <c r="Q93" s="145" t="n">
        <f aca="false">VLOOKUP($H93,Nutrition!$A:$D,3,0)*$L93</f>
        <v>112452.199831717</v>
      </c>
    </row>
    <row r="94" customFormat="false" ht="12.8" hidden="false" customHeight="false" outlineLevel="0" collapsed="false">
      <c r="A94" s="0" t="s">
        <v>64</v>
      </c>
      <c r="B94" s="0" t="s">
        <v>65</v>
      </c>
      <c r="C94" s="0" t="n">
        <v>5000</v>
      </c>
      <c r="D94" s="0" t="s">
        <v>401</v>
      </c>
      <c r="E94" s="0" t="n">
        <v>5510</v>
      </c>
      <c r="F94" s="0" t="s">
        <v>75</v>
      </c>
      <c r="G94" s="0" t="n">
        <v>292</v>
      </c>
      <c r="H94" s="0" t="s">
        <v>493</v>
      </c>
      <c r="I94" s="0" t="n">
        <v>2005</v>
      </c>
      <c r="J94" s="0" t="n">
        <v>2005</v>
      </c>
      <c r="K94" s="0" t="s">
        <v>76</v>
      </c>
      <c r="L94" s="0" t="n">
        <v>572578</v>
      </c>
      <c r="M94" s="0" t="s">
        <v>403</v>
      </c>
      <c r="N94" s="0" t="s">
        <v>404</v>
      </c>
      <c r="O94" s="145" t="n">
        <f aca="false">VLOOKUP($H94,Nutrition!$A:$C,2,0)*$L94/4000</f>
        <v>671347.705</v>
      </c>
      <c r="P94" s="145" t="n">
        <f aca="false">VLOOKUP($H94,Nutrition!$A:$D,4,0)*$L94</f>
        <v>164902.464</v>
      </c>
      <c r="Q94" s="145" t="n">
        <f aca="false">VLOOKUP($H94,Nutrition!$A:$D,3,0)*$L94</f>
        <v>142571.922</v>
      </c>
    </row>
    <row r="95" customFormat="false" ht="12.8" hidden="false" customHeight="false" outlineLevel="0" collapsed="false">
      <c r="A95" s="0" t="s">
        <v>64</v>
      </c>
      <c r="B95" s="0" t="s">
        <v>65</v>
      </c>
      <c r="C95" s="0" t="n">
        <v>5000</v>
      </c>
      <c r="D95" s="0" t="s">
        <v>401</v>
      </c>
      <c r="E95" s="0" t="n">
        <v>5510</v>
      </c>
      <c r="F95" s="0" t="s">
        <v>75</v>
      </c>
      <c r="G95" s="0" t="n">
        <v>702</v>
      </c>
      <c r="H95" s="0" t="s">
        <v>494</v>
      </c>
      <c r="I95" s="0" t="n">
        <v>2005</v>
      </c>
      <c r="J95" s="0" t="n">
        <v>2005</v>
      </c>
      <c r="K95" s="0" t="s">
        <v>76</v>
      </c>
      <c r="L95" s="0" t="n">
        <v>80161</v>
      </c>
      <c r="M95" s="0" t="s">
        <v>403</v>
      </c>
      <c r="N95" s="0" t="s">
        <v>404</v>
      </c>
      <c r="O95" s="145" t="n">
        <f aca="false">VLOOKUP($H95,Nutrition!$A:$C,2,0)*$L95/4000</f>
        <v>105203.467115565</v>
      </c>
      <c r="P95" s="145" t="n">
        <f aca="false">VLOOKUP($H95,Nutrition!$A:$D,4,0)*$L95</f>
        <v>29096.9617914187</v>
      </c>
      <c r="Q95" s="145" t="n">
        <f aca="false">VLOOKUP($H95,Nutrition!$A:$D,3,0)*$L95</f>
        <v>4644.46758534294</v>
      </c>
    </row>
    <row r="96" customFormat="false" ht="12.8" hidden="false" customHeight="false" outlineLevel="0" collapsed="false">
      <c r="A96" s="0" t="s">
        <v>64</v>
      </c>
      <c r="B96" s="0" t="s">
        <v>65</v>
      </c>
      <c r="C96" s="0" t="n">
        <v>5000</v>
      </c>
      <c r="D96" s="0" t="s">
        <v>401</v>
      </c>
      <c r="E96" s="0" t="n">
        <v>5510</v>
      </c>
      <c r="F96" s="0" t="s">
        <v>75</v>
      </c>
      <c r="G96" s="0" t="n">
        <v>234</v>
      </c>
      <c r="H96" s="0" t="s">
        <v>495</v>
      </c>
      <c r="I96" s="0" t="n">
        <v>2005</v>
      </c>
      <c r="J96" s="0" t="n">
        <v>2005</v>
      </c>
      <c r="K96" s="0" t="s">
        <v>76</v>
      </c>
      <c r="L96" s="0" t="n">
        <v>725050</v>
      </c>
      <c r="M96" s="0" t="s">
        <v>403</v>
      </c>
      <c r="N96" s="0" t="s">
        <v>404</v>
      </c>
      <c r="O96" s="145" t="n">
        <f aca="false">VLOOKUP($H96,Nutrition!$A:$C,2,0)*$L96/4000</f>
        <v>474907.75</v>
      </c>
      <c r="P96" s="145" t="n">
        <f aca="false">VLOOKUP($H96,Nutrition!$A:$D,4,0)*$L96</f>
        <v>181262.5</v>
      </c>
      <c r="Q96" s="145" t="n">
        <f aca="false">VLOOKUP($H96,Nutrition!$A:$D,3,0)*$L96</f>
        <v>50753.5</v>
      </c>
    </row>
    <row r="97" customFormat="false" ht="12.8" hidden="false" customHeight="false" outlineLevel="0" collapsed="false">
      <c r="A97" s="0" t="s">
        <v>64</v>
      </c>
      <c r="B97" s="0" t="s">
        <v>65</v>
      </c>
      <c r="C97" s="0" t="n">
        <v>5000</v>
      </c>
      <c r="D97" s="0" t="s">
        <v>401</v>
      </c>
      <c r="E97" s="0" t="n">
        <v>5510</v>
      </c>
      <c r="F97" s="0" t="s">
        <v>75</v>
      </c>
      <c r="G97" s="0" t="n">
        <v>75</v>
      </c>
      <c r="H97" s="0" t="s">
        <v>496</v>
      </c>
      <c r="I97" s="0" t="n">
        <v>2005</v>
      </c>
      <c r="J97" s="0" t="n">
        <v>2005</v>
      </c>
      <c r="K97" s="0" t="s">
        <v>76</v>
      </c>
      <c r="L97" s="0" t="n">
        <v>23566012</v>
      </c>
      <c r="M97" s="0" t="s">
        <v>403</v>
      </c>
      <c r="N97" s="0" t="s">
        <v>404</v>
      </c>
      <c r="O97" s="145" t="n">
        <f aca="false">VLOOKUP($H97,Nutrition!$A:$C,2,0)*$L97/4000</f>
        <v>22682286.55</v>
      </c>
      <c r="P97" s="145" t="n">
        <f aca="false">VLOOKUP($H97,Nutrition!$A:$D,4,0)*$L97</f>
        <v>1767450.9</v>
      </c>
      <c r="Q97" s="145" t="n">
        <f aca="false">VLOOKUP($H97,Nutrition!$A:$D,3,0)*$L97</f>
        <v>3063581.56</v>
      </c>
    </row>
    <row r="98" customFormat="false" ht="12.8" hidden="false" customHeight="false" outlineLevel="0" collapsed="false">
      <c r="A98" s="0" t="s">
        <v>64</v>
      </c>
      <c r="B98" s="0" t="s">
        <v>65</v>
      </c>
      <c r="C98" s="0" t="n">
        <v>5000</v>
      </c>
      <c r="D98" s="0" t="s">
        <v>401</v>
      </c>
      <c r="E98" s="0" t="n">
        <v>5510</v>
      </c>
      <c r="F98" s="0" t="s">
        <v>75</v>
      </c>
      <c r="G98" s="0" t="n">
        <v>254</v>
      </c>
      <c r="H98" s="0" t="s">
        <v>497</v>
      </c>
      <c r="I98" s="0" t="n">
        <v>2005</v>
      </c>
      <c r="J98" s="0" t="n">
        <v>2005</v>
      </c>
      <c r="K98" s="0" t="s">
        <v>76</v>
      </c>
      <c r="L98" s="0" t="n">
        <v>182419265</v>
      </c>
      <c r="M98" s="0" t="s">
        <v>403</v>
      </c>
      <c r="N98" s="0" t="s">
        <v>404</v>
      </c>
      <c r="O98" s="145" t="n">
        <f aca="false">VLOOKUP($H98,Nutrition!$A:$C,2,0)*$L98/4000</f>
        <v>72055609.675</v>
      </c>
      <c r="P98" s="145" t="n">
        <f aca="false">VLOOKUP($H98,Nutrition!$A:$D,4,0)*$L98</f>
        <v>24079342.98</v>
      </c>
      <c r="Q98" s="145" t="n">
        <f aca="false">VLOOKUP($H98,Nutrition!$A:$D,3,0)*$L98</f>
        <v>547257.795</v>
      </c>
    </row>
    <row r="99" customFormat="false" ht="12.8" hidden="false" customHeight="false" outlineLevel="0" collapsed="false">
      <c r="A99" s="0" t="s">
        <v>64</v>
      </c>
      <c r="B99" s="0" t="s">
        <v>65</v>
      </c>
      <c r="C99" s="0" t="n">
        <v>5000</v>
      </c>
      <c r="D99" s="0" t="s">
        <v>401</v>
      </c>
      <c r="E99" s="0" t="n">
        <v>5510</v>
      </c>
      <c r="F99" s="0" t="s">
        <v>75</v>
      </c>
      <c r="G99" s="0" t="n">
        <v>258</v>
      </c>
      <c r="H99" s="0" t="s">
        <v>498</v>
      </c>
      <c r="I99" s="0" t="n">
        <v>2005</v>
      </c>
      <c r="J99" s="0" t="n">
        <v>2005</v>
      </c>
      <c r="K99" s="0" t="s">
        <v>76</v>
      </c>
      <c r="L99" s="0" t="n">
        <v>4048224</v>
      </c>
      <c r="M99" s="0" t="s">
        <v>403</v>
      </c>
      <c r="N99" s="0" t="s">
        <v>404</v>
      </c>
      <c r="O99" s="145" t="n">
        <f aca="false">VLOOKUP($H99,Nutrition!$A:$C,2,0)*$L99/4000</f>
        <v>8946684.74796748</v>
      </c>
      <c r="P99" s="145" t="n">
        <f aca="false">VLOOKUP($H99,Nutrition!$A:$D,4,0)*$L99</f>
        <v>4048224</v>
      </c>
      <c r="Q99" s="145" t="n">
        <f aca="false">VLOOKUP($H99,Nutrition!$A:$D,3,0)*$L99</f>
        <v>0</v>
      </c>
    </row>
    <row r="100" customFormat="false" ht="12.8" hidden="false" customHeight="false" outlineLevel="0" collapsed="false">
      <c r="A100" s="0" t="s">
        <v>64</v>
      </c>
      <c r="B100" s="0" t="s">
        <v>65</v>
      </c>
      <c r="C100" s="0" t="n">
        <v>5000</v>
      </c>
      <c r="D100" s="0" t="s">
        <v>401</v>
      </c>
      <c r="E100" s="0" t="n">
        <v>5510</v>
      </c>
      <c r="F100" s="0" t="s">
        <v>75</v>
      </c>
      <c r="G100" s="0" t="n">
        <v>430</v>
      </c>
      <c r="H100" s="0" t="s">
        <v>499</v>
      </c>
      <c r="I100" s="0" t="n">
        <v>2005</v>
      </c>
      <c r="J100" s="0" t="n">
        <v>2005</v>
      </c>
      <c r="K100" s="0" t="s">
        <v>76</v>
      </c>
      <c r="L100" s="0" t="n">
        <v>5827700</v>
      </c>
      <c r="M100" s="0" t="s">
        <v>403</v>
      </c>
      <c r="N100" s="0" t="s">
        <v>404</v>
      </c>
      <c r="O100" s="145" t="n">
        <f aca="false">VLOOKUP($H100,Nutrition!$A:$C,2,0)*$L100/4000</f>
        <v>451646.75</v>
      </c>
      <c r="P100" s="145" t="n">
        <f aca="false">VLOOKUP($H100,Nutrition!$A:$D,4,0)*$L100</f>
        <v>17483.1</v>
      </c>
      <c r="Q100" s="145" t="n">
        <f aca="false">VLOOKUP($H100,Nutrition!$A:$D,3,0)*$L100</f>
        <v>93243.2</v>
      </c>
    </row>
    <row r="101" customFormat="false" ht="12.8" hidden="false" customHeight="false" outlineLevel="0" collapsed="false">
      <c r="A101" s="0" t="s">
        <v>64</v>
      </c>
      <c r="B101" s="0" t="s">
        <v>65</v>
      </c>
      <c r="C101" s="0" t="n">
        <v>5000</v>
      </c>
      <c r="D101" s="0" t="s">
        <v>401</v>
      </c>
      <c r="E101" s="0" t="n">
        <v>5510</v>
      </c>
      <c r="F101" s="0" t="s">
        <v>75</v>
      </c>
      <c r="G101" s="0" t="n">
        <v>260</v>
      </c>
      <c r="H101" s="0" t="s">
        <v>500</v>
      </c>
      <c r="I101" s="0" t="n">
        <v>2005</v>
      </c>
      <c r="J101" s="0" t="n">
        <v>2005</v>
      </c>
      <c r="K101" s="0" t="s">
        <v>76</v>
      </c>
      <c r="L101" s="0" t="n">
        <v>15965113</v>
      </c>
      <c r="M101" s="0" t="s">
        <v>403</v>
      </c>
      <c r="N101" s="0" t="s">
        <v>404</v>
      </c>
      <c r="O101" s="145" t="n">
        <f aca="false">VLOOKUP($H101,Nutrition!$A:$C,2,0)*$L101/4000</f>
        <v>6984736.9375</v>
      </c>
      <c r="P101" s="145" t="n">
        <f aca="false">VLOOKUP($H101,Nutrition!$A:$D,4,0)*$L101</f>
        <v>2793894.775</v>
      </c>
      <c r="Q101" s="145" t="n">
        <f aca="false">VLOOKUP($H101,Nutrition!$A:$D,3,0)*$L101</f>
        <v>207546.469</v>
      </c>
    </row>
    <row r="102" customFormat="false" ht="12.8" hidden="false" customHeight="false" outlineLevel="0" collapsed="false">
      <c r="A102" s="0" t="s">
        <v>64</v>
      </c>
      <c r="B102" s="0" t="s">
        <v>65</v>
      </c>
      <c r="C102" s="0" t="n">
        <v>5000</v>
      </c>
      <c r="D102" s="0" t="s">
        <v>401</v>
      </c>
      <c r="E102" s="0" t="n">
        <v>5510</v>
      </c>
      <c r="F102" s="0" t="s">
        <v>75</v>
      </c>
      <c r="G102" s="0" t="n">
        <v>403</v>
      </c>
      <c r="H102" s="0" t="s">
        <v>501</v>
      </c>
      <c r="I102" s="0" t="n">
        <v>2005</v>
      </c>
      <c r="J102" s="0" t="n">
        <v>2005</v>
      </c>
      <c r="K102" s="0" t="s">
        <v>76</v>
      </c>
      <c r="L102" s="0" t="n">
        <v>65762555</v>
      </c>
      <c r="M102" s="0" t="s">
        <v>403</v>
      </c>
      <c r="N102" s="0" t="s">
        <v>404</v>
      </c>
      <c r="O102" s="145" t="n">
        <f aca="false">VLOOKUP($H102,Nutrition!$A:$C,2,0)*$L102/4000</f>
        <v>5096598.0125</v>
      </c>
      <c r="P102" s="145" t="n">
        <f aca="false">VLOOKUP($H102,Nutrition!$A:$D,4,0)*$L102</f>
        <v>131525.11</v>
      </c>
      <c r="Q102" s="145" t="n">
        <f aca="false">VLOOKUP($H102,Nutrition!$A:$D,3,0)*$L102</f>
        <v>723388.105</v>
      </c>
    </row>
    <row r="103" customFormat="false" ht="12.8" hidden="false" customHeight="false" outlineLevel="0" collapsed="false">
      <c r="A103" s="0" t="s">
        <v>64</v>
      </c>
      <c r="B103" s="0" t="s">
        <v>65</v>
      </c>
      <c r="C103" s="0" t="n">
        <v>5000</v>
      </c>
      <c r="D103" s="0" t="s">
        <v>401</v>
      </c>
      <c r="E103" s="0" t="n">
        <v>5510</v>
      </c>
      <c r="F103" s="0" t="s">
        <v>75</v>
      </c>
      <c r="G103" s="0" t="n">
        <v>402</v>
      </c>
      <c r="H103" s="0" t="s">
        <v>502</v>
      </c>
      <c r="I103" s="0" t="n">
        <v>2005</v>
      </c>
      <c r="J103" s="0" t="n">
        <v>2005</v>
      </c>
      <c r="K103" s="0" t="s">
        <v>76</v>
      </c>
      <c r="L103" s="0" t="n">
        <v>4006286</v>
      </c>
      <c r="M103" s="0" t="s">
        <v>403</v>
      </c>
      <c r="N103" s="0" t="s">
        <v>404</v>
      </c>
      <c r="O103" s="145" t="n">
        <f aca="false">VLOOKUP($H103,Nutrition!$A:$C,2,0)*$L103/4000</f>
        <v>250392.313254782</v>
      </c>
      <c r="P103" s="145" t="n">
        <f aca="false">VLOOKUP($H103,Nutrition!$A:$D,4,0)*$L103</f>
        <v>16025.4675652453</v>
      </c>
      <c r="Q103" s="145" t="n">
        <f aca="false">VLOOKUP($H103,Nutrition!$A:$D,3,0)*$L103</f>
        <v>56089.1364783585</v>
      </c>
    </row>
    <row r="104" customFormat="false" ht="12.8" hidden="false" customHeight="false" outlineLevel="0" collapsed="false">
      <c r="A104" s="0" t="s">
        <v>64</v>
      </c>
      <c r="B104" s="0" t="s">
        <v>65</v>
      </c>
      <c r="C104" s="0" t="n">
        <v>5000</v>
      </c>
      <c r="D104" s="0" t="s">
        <v>401</v>
      </c>
      <c r="E104" s="0" t="n">
        <v>5510</v>
      </c>
      <c r="F104" s="0" t="s">
        <v>75</v>
      </c>
      <c r="G104" s="0" t="n">
        <v>490</v>
      </c>
      <c r="H104" s="0" t="s">
        <v>503</v>
      </c>
      <c r="I104" s="0" t="n">
        <v>2005</v>
      </c>
      <c r="J104" s="0" t="n">
        <v>2005</v>
      </c>
      <c r="K104" s="0" t="s">
        <v>76</v>
      </c>
      <c r="L104" s="0" t="n">
        <v>63136792</v>
      </c>
      <c r="M104" s="0" t="s">
        <v>403</v>
      </c>
      <c r="N104" s="0" t="s">
        <v>404</v>
      </c>
      <c r="O104" s="145" t="n">
        <f aca="false">VLOOKUP($H104,Nutrition!$A:$C,2,0)*$L104/4000</f>
        <v>5366627.32</v>
      </c>
      <c r="P104" s="145" t="n">
        <f aca="false">VLOOKUP($H104,Nutrition!$A:$D,4,0)*$L104</f>
        <v>63136.792</v>
      </c>
      <c r="Q104" s="145" t="n">
        <f aca="false">VLOOKUP($H104,Nutrition!$A:$D,3,0)*$L104</f>
        <v>441957.544</v>
      </c>
    </row>
    <row r="105" customFormat="false" ht="12.8" hidden="false" customHeight="false" outlineLevel="0" collapsed="false">
      <c r="A105" s="0" t="s">
        <v>64</v>
      </c>
      <c r="B105" s="0" t="s">
        <v>65</v>
      </c>
      <c r="C105" s="0" t="n">
        <v>5000</v>
      </c>
      <c r="D105" s="0" t="s">
        <v>401</v>
      </c>
      <c r="E105" s="0" t="n">
        <v>5510</v>
      </c>
      <c r="F105" s="0" t="s">
        <v>75</v>
      </c>
      <c r="G105" s="0" t="n">
        <v>600</v>
      </c>
      <c r="H105" s="0" t="s">
        <v>504</v>
      </c>
      <c r="I105" s="0" t="n">
        <v>2005</v>
      </c>
      <c r="J105" s="0" t="n">
        <v>2005</v>
      </c>
      <c r="K105" s="0" t="s">
        <v>76</v>
      </c>
      <c r="L105" s="0" t="n">
        <v>8255387</v>
      </c>
      <c r="M105" s="0" t="s">
        <v>403</v>
      </c>
      <c r="N105" s="0" t="s">
        <v>404</v>
      </c>
      <c r="O105" s="145" t="n">
        <f aca="false">VLOOKUP($H105,Nutrition!$A:$C,2,0)*$L105/4000</f>
        <v>536600.155</v>
      </c>
      <c r="P105" s="145" t="n">
        <f aca="false">VLOOKUP($H105,Nutrition!$A:$D,4,0)*$L105</f>
        <v>8255.387</v>
      </c>
      <c r="Q105" s="145" t="n">
        <f aca="false">VLOOKUP($H105,Nutrition!$A:$D,3,0)*$L105</f>
        <v>33021.548</v>
      </c>
    </row>
    <row r="106" customFormat="false" ht="12.8" hidden="false" customHeight="false" outlineLevel="0" collapsed="false">
      <c r="A106" s="0" t="s">
        <v>64</v>
      </c>
      <c r="B106" s="0" t="s">
        <v>65</v>
      </c>
      <c r="C106" s="0" t="n">
        <v>5000</v>
      </c>
      <c r="D106" s="0" t="s">
        <v>401</v>
      </c>
      <c r="E106" s="0" t="n">
        <v>5510</v>
      </c>
      <c r="F106" s="0" t="s">
        <v>75</v>
      </c>
      <c r="G106" s="0" t="n">
        <v>534</v>
      </c>
      <c r="H106" s="0" t="s">
        <v>505</v>
      </c>
      <c r="I106" s="0" t="n">
        <v>2005</v>
      </c>
      <c r="J106" s="0" t="n">
        <v>2005</v>
      </c>
      <c r="K106" s="0" t="s">
        <v>76</v>
      </c>
      <c r="L106" s="0" t="n">
        <v>18035771</v>
      </c>
      <c r="M106" s="0" t="s">
        <v>403</v>
      </c>
      <c r="N106" s="0" t="s">
        <v>404</v>
      </c>
      <c r="O106" s="145" t="n">
        <f aca="false">VLOOKUP($H106,Nutrition!$A:$C,2,0)*$L106/4000</f>
        <v>1487951.1075</v>
      </c>
      <c r="P106" s="145" t="n">
        <f aca="false">VLOOKUP($H106,Nutrition!$A:$D,4,0)*$L106</f>
        <v>18035.771</v>
      </c>
      <c r="Q106" s="145" t="n">
        <f aca="false">VLOOKUP($H106,Nutrition!$A:$D,3,0)*$L106</f>
        <v>90178.855</v>
      </c>
    </row>
    <row r="107" customFormat="false" ht="12.8" hidden="false" customHeight="false" outlineLevel="0" collapsed="false">
      <c r="A107" s="0" t="s">
        <v>64</v>
      </c>
      <c r="B107" s="0" t="s">
        <v>65</v>
      </c>
      <c r="C107" s="0" t="n">
        <v>5000</v>
      </c>
      <c r="D107" s="0" t="s">
        <v>401</v>
      </c>
      <c r="E107" s="0" t="n">
        <v>5510</v>
      </c>
      <c r="F107" s="0" t="s">
        <v>75</v>
      </c>
      <c r="G107" s="0" t="n">
        <v>521</v>
      </c>
      <c r="H107" s="0" t="s">
        <v>506</v>
      </c>
      <c r="I107" s="0" t="n">
        <v>2005</v>
      </c>
      <c r="J107" s="0" t="n">
        <v>2005</v>
      </c>
      <c r="K107" s="0" t="s">
        <v>76</v>
      </c>
      <c r="L107" s="0" t="n">
        <v>19371604</v>
      </c>
      <c r="M107" s="0" t="s">
        <v>403</v>
      </c>
      <c r="N107" s="0" t="s">
        <v>404</v>
      </c>
      <c r="O107" s="145" t="n">
        <f aca="false">VLOOKUP($H107,Nutrition!$A:$C,2,0)*$L107/4000</f>
        <v>2615166.54</v>
      </c>
      <c r="P107" s="145" t="n">
        <f aca="false">VLOOKUP($H107,Nutrition!$A:$D,4,0)*$L107</f>
        <v>77486.416</v>
      </c>
      <c r="Q107" s="145" t="n">
        <f aca="false">VLOOKUP($H107,Nutrition!$A:$D,3,0)*$L107</f>
        <v>77486.416</v>
      </c>
    </row>
    <row r="108" customFormat="false" ht="12.8" hidden="false" customHeight="false" outlineLevel="0" collapsed="false">
      <c r="A108" s="0" t="s">
        <v>64</v>
      </c>
      <c r="B108" s="0" t="s">
        <v>65</v>
      </c>
      <c r="C108" s="0" t="n">
        <v>5000</v>
      </c>
      <c r="D108" s="0" t="s">
        <v>401</v>
      </c>
      <c r="E108" s="0" t="n">
        <v>5510</v>
      </c>
      <c r="F108" s="0" t="s">
        <v>75</v>
      </c>
      <c r="G108" s="0" t="n">
        <v>187</v>
      </c>
      <c r="H108" s="0" t="s">
        <v>507</v>
      </c>
      <c r="I108" s="0" t="n">
        <v>2005</v>
      </c>
      <c r="J108" s="0" t="n">
        <v>2005</v>
      </c>
      <c r="K108" s="0" t="s">
        <v>76</v>
      </c>
      <c r="L108" s="0" t="n">
        <v>11279451</v>
      </c>
      <c r="M108" s="0" t="s">
        <v>403</v>
      </c>
      <c r="N108" s="0" t="s">
        <v>404</v>
      </c>
      <c r="O108" s="145" t="n">
        <f aca="false">VLOOKUP($H108,Nutrition!$A:$C,2,0)*$L108/4000</f>
        <v>9756725.115</v>
      </c>
      <c r="P108" s="145" t="n">
        <f aca="false">VLOOKUP($H108,Nutrition!$A:$D,4,0)*$L108</f>
        <v>203030.118</v>
      </c>
      <c r="Q108" s="145" t="n">
        <f aca="false">VLOOKUP($H108,Nutrition!$A:$D,3,0)*$L108</f>
        <v>2537876.475</v>
      </c>
    </row>
    <row r="109" customFormat="false" ht="12.8" hidden="false" customHeight="false" outlineLevel="0" collapsed="false">
      <c r="A109" s="0" t="s">
        <v>64</v>
      </c>
      <c r="B109" s="0" t="s">
        <v>65</v>
      </c>
      <c r="C109" s="0" t="n">
        <v>5000</v>
      </c>
      <c r="D109" s="0" t="s">
        <v>401</v>
      </c>
      <c r="E109" s="0" t="n">
        <v>5510</v>
      </c>
      <c r="F109" s="0" t="s">
        <v>75</v>
      </c>
      <c r="G109" s="0" t="n">
        <v>417</v>
      </c>
      <c r="H109" s="0" t="s">
        <v>508</v>
      </c>
      <c r="I109" s="0" t="n">
        <v>2005</v>
      </c>
      <c r="J109" s="0" t="n">
        <v>2005</v>
      </c>
      <c r="K109" s="0" t="s">
        <v>76</v>
      </c>
      <c r="L109" s="0" t="n">
        <v>13113267</v>
      </c>
      <c r="M109" s="0" t="s">
        <v>403</v>
      </c>
      <c r="N109" s="0" t="s">
        <v>404</v>
      </c>
      <c r="O109" s="145" t="n">
        <f aca="false">VLOOKUP($H109,Nutrition!$A:$C,2,0)*$L109/4000</f>
        <v>1016278.1925</v>
      </c>
      <c r="P109" s="145" t="n">
        <f aca="false">VLOOKUP($H109,Nutrition!$A:$D,4,0)*$L109</f>
        <v>26226.534</v>
      </c>
      <c r="Q109" s="145" t="n">
        <f aca="false">VLOOKUP($H109,Nutrition!$A:$D,3,0)*$L109</f>
        <v>275378.607</v>
      </c>
    </row>
    <row r="110" customFormat="false" ht="12.8" hidden="false" customHeight="false" outlineLevel="0" collapsed="false">
      <c r="A110" s="0" t="s">
        <v>64</v>
      </c>
      <c r="B110" s="0" t="s">
        <v>65</v>
      </c>
      <c r="C110" s="0" t="n">
        <v>5000</v>
      </c>
      <c r="D110" s="0" t="s">
        <v>401</v>
      </c>
      <c r="E110" s="0" t="n">
        <v>5510</v>
      </c>
      <c r="F110" s="0" t="s">
        <v>75</v>
      </c>
      <c r="G110" s="0" t="n">
        <v>687</v>
      </c>
      <c r="H110" s="0" t="s">
        <v>509</v>
      </c>
      <c r="I110" s="0" t="n">
        <v>2005</v>
      </c>
      <c r="J110" s="0" t="n">
        <v>2005</v>
      </c>
      <c r="K110" s="0" t="s">
        <v>76</v>
      </c>
      <c r="L110" s="0" t="n">
        <v>446974</v>
      </c>
      <c r="M110" s="0" t="s">
        <v>403</v>
      </c>
      <c r="N110" s="0" t="s">
        <v>404</v>
      </c>
      <c r="O110" s="145" t="n">
        <f aca="false">VLOOKUP($H110,Nutrition!$A:$C,2,0)*$L110/4000</f>
        <v>308410.572660001</v>
      </c>
      <c r="P110" s="145" t="n">
        <f aca="false">VLOOKUP($H110,Nutrition!$A:$D,4,0)*$L110</f>
        <v>12068.7017065712</v>
      </c>
      <c r="Q110" s="145" t="n">
        <f aca="false">VLOOKUP($H110,Nutrition!$A:$D,3,0)*$L110</f>
        <v>47828.6048265699</v>
      </c>
    </row>
    <row r="111" customFormat="false" ht="12.8" hidden="false" customHeight="false" outlineLevel="0" collapsed="false">
      <c r="A111" s="0" t="s">
        <v>64</v>
      </c>
      <c r="B111" s="0" t="s">
        <v>65</v>
      </c>
      <c r="C111" s="0" t="n">
        <v>5000</v>
      </c>
      <c r="D111" s="0" t="s">
        <v>401</v>
      </c>
      <c r="E111" s="0" t="n">
        <v>5510</v>
      </c>
      <c r="F111" s="0" t="s">
        <v>75</v>
      </c>
      <c r="G111" s="0" t="n">
        <v>748</v>
      </c>
      <c r="H111" s="0" t="s">
        <v>510</v>
      </c>
      <c r="I111" s="0" t="n">
        <v>2005</v>
      </c>
      <c r="J111" s="0" t="n">
        <v>2005</v>
      </c>
      <c r="K111" s="0" t="s">
        <v>76</v>
      </c>
      <c r="L111" s="0" t="n">
        <v>69780</v>
      </c>
      <c r="M111" s="0" t="s">
        <v>403</v>
      </c>
      <c r="N111" s="0" t="s">
        <v>404</v>
      </c>
      <c r="O111" s="145" t="e">
        <f aca="false">VLOOKUP($H111,Nutrition!$A:$C,2,0)*$L111/4000</f>
        <v>#N/A</v>
      </c>
      <c r="P111" s="145" t="e">
        <f aca="false">VLOOKUP($H111,Nutrition!$A:$D,4,0)*$L111</f>
        <v>#N/A</v>
      </c>
      <c r="Q111" s="145" t="e">
        <f aca="false">VLOOKUP($H111,Nutrition!$A:$D,3,0)*$L111</f>
        <v>#N/A</v>
      </c>
    </row>
    <row r="112" customFormat="false" ht="12.8" hidden="false" customHeight="false" outlineLevel="0" collapsed="false">
      <c r="A112" s="0" t="s">
        <v>64</v>
      </c>
      <c r="B112" s="0" t="s">
        <v>65</v>
      </c>
      <c r="C112" s="0" t="n">
        <v>5000</v>
      </c>
      <c r="D112" s="0" t="s">
        <v>401</v>
      </c>
      <c r="E112" s="0" t="n">
        <v>5510</v>
      </c>
      <c r="F112" s="0" t="s">
        <v>75</v>
      </c>
      <c r="G112" s="0" t="n">
        <v>587</v>
      </c>
      <c r="H112" s="0" t="s">
        <v>511</v>
      </c>
      <c r="I112" s="0" t="n">
        <v>2005</v>
      </c>
      <c r="J112" s="0" t="n">
        <v>2005</v>
      </c>
      <c r="K112" s="0" t="s">
        <v>76</v>
      </c>
      <c r="L112" s="0" t="n">
        <v>3324222</v>
      </c>
      <c r="M112" s="0" t="s">
        <v>403</v>
      </c>
      <c r="N112" s="0" t="s">
        <v>404</v>
      </c>
      <c r="O112" s="145" t="n">
        <f aca="false">VLOOKUP($H112,Nutrition!$A:$C,2,0)*$L112/4000</f>
        <v>681465.51</v>
      </c>
      <c r="P112" s="145" t="n">
        <f aca="false">VLOOKUP($H112,Nutrition!$A:$D,4,0)*$L112</f>
        <v>9972.666</v>
      </c>
      <c r="Q112" s="145" t="n">
        <f aca="false">VLOOKUP($H112,Nutrition!$A:$D,3,0)*$L112</f>
        <v>19945.332</v>
      </c>
    </row>
    <row r="113" customFormat="false" ht="12.8" hidden="false" customHeight="false" outlineLevel="0" collapsed="false">
      <c r="A113" s="0" t="s">
        <v>64</v>
      </c>
      <c r="B113" s="0" t="s">
        <v>65</v>
      </c>
      <c r="C113" s="0" t="n">
        <v>5000</v>
      </c>
      <c r="D113" s="0" t="s">
        <v>401</v>
      </c>
      <c r="E113" s="0" t="n">
        <v>5510</v>
      </c>
      <c r="F113" s="0" t="s">
        <v>75</v>
      </c>
      <c r="G113" s="0" t="n">
        <v>197</v>
      </c>
      <c r="H113" s="0" t="s">
        <v>512</v>
      </c>
      <c r="I113" s="0" t="n">
        <v>2005</v>
      </c>
      <c r="J113" s="0" t="n">
        <v>2005</v>
      </c>
      <c r="K113" s="0" t="s">
        <v>76</v>
      </c>
      <c r="L113" s="0" t="n">
        <v>3396839</v>
      </c>
      <c r="M113" s="0" t="s">
        <v>403</v>
      </c>
      <c r="N113" s="0" t="s">
        <v>404</v>
      </c>
      <c r="O113" s="145" t="n">
        <f aca="false">VLOOKUP($H113,Nutrition!$A:$C,2,0)*$L113/4000</f>
        <v>2912789.4425</v>
      </c>
      <c r="P113" s="145" t="n">
        <f aca="false">VLOOKUP($H113,Nutrition!$A:$D,4,0)*$L113</f>
        <v>57746.263</v>
      </c>
      <c r="Q113" s="145" t="n">
        <f aca="false">VLOOKUP($H113,Nutrition!$A:$D,3,0)*$L113</f>
        <v>709939.351</v>
      </c>
    </row>
    <row r="114" customFormat="false" ht="12.8" hidden="false" customHeight="false" outlineLevel="0" collapsed="false">
      <c r="A114" s="0" t="s">
        <v>64</v>
      </c>
      <c r="B114" s="0" t="s">
        <v>65</v>
      </c>
      <c r="C114" s="0" t="n">
        <v>5000</v>
      </c>
      <c r="D114" s="0" t="s">
        <v>401</v>
      </c>
      <c r="E114" s="0" t="n">
        <v>5510</v>
      </c>
      <c r="F114" s="0" t="s">
        <v>75</v>
      </c>
      <c r="G114" s="0" t="n">
        <v>574</v>
      </c>
      <c r="H114" s="0" t="s">
        <v>513</v>
      </c>
      <c r="I114" s="0" t="n">
        <v>2005</v>
      </c>
      <c r="J114" s="0" t="n">
        <v>2005</v>
      </c>
      <c r="K114" s="0" t="s">
        <v>76</v>
      </c>
      <c r="L114" s="0" t="n">
        <v>17778934</v>
      </c>
      <c r="M114" s="0" t="s">
        <v>403</v>
      </c>
      <c r="N114" s="0" t="s">
        <v>404</v>
      </c>
      <c r="O114" s="145" t="n">
        <f aca="false">VLOOKUP($H114,Nutrition!$A:$C,2,0)*$L114/4000</f>
        <v>1155630.71</v>
      </c>
      <c r="P114" s="145" t="n">
        <f aca="false">VLOOKUP($H114,Nutrition!$A:$D,4,0)*$L114</f>
        <v>35557.868</v>
      </c>
      <c r="Q114" s="145" t="n">
        <f aca="false">VLOOKUP($H114,Nutrition!$A:$D,3,0)*$L114</f>
        <v>35557.868</v>
      </c>
    </row>
    <row r="115" customFormat="false" ht="12.8" hidden="false" customHeight="false" outlineLevel="0" collapsed="false">
      <c r="A115" s="0" t="s">
        <v>64</v>
      </c>
      <c r="B115" s="0" t="s">
        <v>65</v>
      </c>
      <c r="C115" s="0" t="n">
        <v>5000</v>
      </c>
      <c r="D115" s="0" t="s">
        <v>401</v>
      </c>
      <c r="E115" s="0" t="n">
        <v>5510</v>
      </c>
      <c r="F115" s="0" t="s">
        <v>75</v>
      </c>
      <c r="G115" s="0" t="n">
        <v>223</v>
      </c>
      <c r="H115" s="0" t="s">
        <v>514</v>
      </c>
      <c r="I115" s="0" t="n">
        <v>2005</v>
      </c>
      <c r="J115" s="0" t="n">
        <v>2005</v>
      </c>
      <c r="K115" s="0" t="s">
        <v>76</v>
      </c>
      <c r="L115" s="0" t="n">
        <v>515346</v>
      </c>
      <c r="M115" s="0" t="s">
        <v>403</v>
      </c>
      <c r="N115" s="0" t="s">
        <v>404</v>
      </c>
      <c r="O115" s="145" t="n">
        <f aca="false">VLOOKUP($H115,Nutrition!$A:$C,2,0)*$L115/4000</f>
        <v>372337.485</v>
      </c>
      <c r="P115" s="145" t="n">
        <f aca="false">VLOOKUP($H115,Nutrition!$A:$D,4,0)*$L115</f>
        <v>124713.732</v>
      </c>
      <c r="Q115" s="145" t="n">
        <f aca="false">VLOOKUP($H115,Nutrition!$A:$D,3,0)*$L115</f>
        <v>53080.638</v>
      </c>
    </row>
    <row r="116" customFormat="false" ht="12.8" hidden="false" customHeight="false" outlineLevel="0" collapsed="false">
      <c r="A116" s="0" t="s">
        <v>64</v>
      </c>
      <c r="B116" s="0" t="s">
        <v>65</v>
      </c>
      <c r="C116" s="0" t="n">
        <v>5000</v>
      </c>
      <c r="D116" s="0" t="s">
        <v>401</v>
      </c>
      <c r="E116" s="0" t="n">
        <v>5510</v>
      </c>
      <c r="F116" s="0" t="s">
        <v>75</v>
      </c>
      <c r="G116" s="0" t="n">
        <v>489</v>
      </c>
      <c r="H116" s="0" t="s">
        <v>515</v>
      </c>
      <c r="I116" s="0" t="n">
        <v>2005</v>
      </c>
      <c r="J116" s="0" t="n">
        <v>2005</v>
      </c>
      <c r="K116" s="0" t="s">
        <v>76</v>
      </c>
      <c r="L116" s="0" t="n">
        <v>30681476</v>
      </c>
      <c r="M116" s="0" t="s">
        <v>403</v>
      </c>
      <c r="N116" s="0" t="s">
        <v>404</v>
      </c>
      <c r="O116" s="145" t="n">
        <f aca="false">VLOOKUP($H116,Nutrition!$A:$C,2,0)*$L116/4000</f>
        <v>5752781.96344106</v>
      </c>
      <c r="P116" s="145" t="n">
        <f aca="false">VLOOKUP($H116,Nutrition!$A:$D,4,0)*$L116</f>
        <v>92006.8078093184</v>
      </c>
      <c r="Q116" s="145" t="n">
        <f aca="false">VLOOKUP($H116,Nutrition!$A:$D,3,0)*$L116</f>
        <v>245490.512586422</v>
      </c>
    </row>
    <row r="117" customFormat="false" ht="12.8" hidden="false" customHeight="false" outlineLevel="0" collapsed="false">
      <c r="A117" s="0" t="s">
        <v>64</v>
      </c>
      <c r="B117" s="0" t="s">
        <v>65</v>
      </c>
      <c r="C117" s="0" t="n">
        <v>5000</v>
      </c>
      <c r="D117" s="0" t="s">
        <v>401</v>
      </c>
      <c r="E117" s="0" t="n">
        <v>5510</v>
      </c>
      <c r="F117" s="0" t="s">
        <v>75</v>
      </c>
      <c r="G117" s="0" t="n">
        <v>536</v>
      </c>
      <c r="H117" s="0" t="s">
        <v>516</v>
      </c>
      <c r="I117" s="0" t="n">
        <v>2005</v>
      </c>
      <c r="J117" s="0" t="n">
        <v>2005</v>
      </c>
      <c r="K117" s="0" t="s">
        <v>76</v>
      </c>
      <c r="L117" s="0" t="n">
        <v>9830384</v>
      </c>
      <c r="M117" s="0" t="s">
        <v>403</v>
      </c>
      <c r="N117" s="0" t="s">
        <v>404</v>
      </c>
      <c r="O117" s="145" t="n">
        <f aca="false">VLOOKUP($H117,Nutrition!$A:$C,2,0)*$L117/4000</f>
        <v>1278020.8718874</v>
      </c>
      <c r="P117" s="145" t="n">
        <f aca="false">VLOOKUP($H117,Nutrition!$A:$D,4,0)*$L117</f>
        <v>58535.3071093468</v>
      </c>
      <c r="Q117" s="145" t="n">
        <f aca="false">VLOOKUP($H117,Nutrition!$A:$D,3,0)*$L117</f>
        <v>69178.0902201372</v>
      </c>
    </row>
    <row r="118" customFormat="false" ht="12.8" hidden="false" customHeight="false" outlineLevel="0" collapsed="false">
      <c r="A118" s="0" t="s">
        <v>64</v>
      </c>
      <c r="B118" s="0" t="s">
        <v>65</v>
      </c>
      <c r="C118" s="0" t="n">
        <v>5000</v>
      </c>
      <c r="D118" s="0" t="s">
        <v>401</v>
      </c>
      <c r="E118" s="0" t="n">
        <v>5510</v>
      </c>
      <c r="F118" s="0" t="s">
        <v>75</v>
      </c>
      <c r="G118" s="0" t="n">
        <v>296</v>
      </c>
      <c r="H118" s="0" t="s">
        <v>517</v>
      </c>
      <c r="I118" s="0" t="n">
        <v>2005</v>
      </c>
      <c r="J118" s="0" t="n">
        <v>2005</v>
      </c>
      <c r="K118" s="0" t="s">
        <v>76</v>
      </c>
      <c r="L118" s="0" t="n">
        <v>78485</v>
      </c>
      <c r="M118" s="0" t="s">
        <v>403</v>
      </c>
      <c r="N118" s="0" t="s">
        <v>404</v>
      </c>
      <c r="O118" s="145" t="n">
        <f aca="false">VLOOKUP($H118,Nutrition!$A:$C,2,0)*$L118/4000</f>
        <v>104581.2625</v>
      </c>
      <c r="P118" s="145" t="n">
        <f aca="false">VLOOKUP($H118,Nutrition!$A:$D,4,0)*$L118</f>
        <v>35082.795</v>
      </c>
      <c r="Q118" s="145" t="n">
        <f aca="false">VLOOKUP($H118,Nutrition!$A:$D,3,0)*$L118</f>
        <v>14127.3</v>
      </c>
    </row>
    <row r="119" customFormat="false" ht="12.8" hidden="false" customHeight="false" outlineLevel="0" collapsed="false">
      <c r="A119" s="0" t="s">
        <v>64</v>
      </c>
      <c r="B119" s="0" t="s">
        <v>65</v>
      </c>
      <c r="C119" s="0" t="n">
        <v>5000</v>
      </c>
      <c r="D119" s="0" t="s">
        <v>401</v>
      </c>
      <c r="E119" s="0" t="n">
        <v>5510</v>
      </c>
      <c r="F119" s="0" t="s">
        <v>75</v>
      </c>
      <c r="G119" s="0" t="n">
        <v>116</v>
      </c>
      <c r="H119" s="0" t="s">
        <v>40</v>
      </c>
      <c r="I119" s="0" t="n">
        <v>2005</v>
      </c>
      <c r="J119" s="0" t="n">
        <v>2005</v>
      </c>
      <c r="K119" s="0" t="s">
        <v>76</v>
      </c>
      <c r="L119" s="0" t="n">
        <v>317665012</v>
      </c>
      <c r="M119" s="0" t="s">
        <v>403</v>
      </c>
      <c r="N119" s="0" t="s">
        <v>404</v>
      </c>
      <c r="O119" s="145" t="n">
        <f aca="false">VLOOKUP($H119,Nutrition!$A:$C,2,0)*$L119/4000</f>
        <v>53208889.51</v>
      </c>
      <c r="P119" s="145" t="n">
        <f aca="false">VLOOKUP($H119,Nutrition!$A:$D,4,0)*$L119</f>
        <v>317665.012</v>
      </c>
      <c r="Q119" s="145" t="n">
        <f aca="false">VLOOKUP($H119,Nutrition!$A:$D,3,0)*$L119</f>
        <v>5082640.192</v>
      </c>
    </row>
    <row r="120" customFormat="false" ht="12.8" hidden="false" customHeight="false" outlineLevel="0" collapsed="false">
      <c r="A120" s="0" t="s">
        <v>64</v>
      </c>
      <c r="B120" s="0" t="s">
        <v>65</v>
      </c>
      <c r="C120" s="0" t="n">
        <v>5000</v>
      </c>
      <c r="D120" s="0" t="s">
        <v>401</v>
      </c>
      <c r="E120" s="0" t="n">
        <v>5510</v>
      </c>
      <c r="F120" s="0" t="s">
        <v>75</v>
      </c>
      <c r="G120" s="0" t="n">
        <v>211</v>
      </c>
      <c r="H120" s="0" t="s">
        <v>518</v>
      </c>
      <c r="I120" s="0" t="n">
        <v>2005</v>
      </c>
      <c r="J120" s="0" t="n">
        <v>2005</v>
      </c>
      <c r="K120" s="0" t="s">
        <v>76</v>
      </c>
      <c r="L120" s="0" t="n">
        <v>3118055</v>
      </c>
      <c r="M120" s="0" t="s">
        <v>403</v>
      </c>
      <c r="N120" s="0" t="s">
        <v>404</v>
      </c>
      <c r="O120" s="145" t="n">
        <f aca="false">VLOOKUP($H120,Nutrition!$A:$C,2,0)*$L120/4000</f>
        <v>2650346.75</v>
      </c>
      <c r="P120" s="145" t="n">
        <f aca="false">VLOOKUP($H120,Nutrition!$A:$D,4,0)*$L120</f>
        <v>62361.1</v>
      </c>
      <c r="Q120" s="145" t="n">
        <f aca="false">VLOOKUP($H120,Nutrition!$A:$D,3,0)*$L120</f>
        <v>685972.1</v>
      </c>
    </row>
    <row r="121" customFormat="false" ht="12.8" hidden="false" customHeight="false" outlineLevel="0" collapsed="false">
      <c r="A121" s="0" t="s">
        <v>64</v>
      </c>
      <c r="B121" s="0" t="s">
        <v>65</v>
      </c>
      <c r="C121" s="0" t="n">
        <v>5000</v>
      </c>
      <c r="D121" s="0" t="s">
        <v>401</v>
      </c>
      <c r="E121" s="0" t="n">
        <v>5510</v>
      </c>
      <c r="F121" s="0" t="s">
        <v>75</v>
      </c>
      <c r="G121" s="0" t="n">
        <v>394</v>
      </c>
      <c r="H121" s="0" t="s">
        <v>519</v>
      </c>
      <c r="I121" s="0" t="n">
        <v>2005</v>
      </c>
      <c r="J121" s="0" t="n">
        <v>2005</v>
      </c>
      <c r="K121" s="0" t="s">
        <v>76</v>
      </c>
      <c r="L121" s="0" t="n">
        <v>20196058</v>
      </c>
      <c r="M121" s="0" t="s">
        <v>403</v>
      </c>
      <c r="N121" s="0" t="s">
        <v>404</v>
      </c>
      <c r="O121" s="145" t="n">
        <f aca="false">VLOOKUP($H121,Nutrition!$A:$C,2,0)*$L121/4000</f>
        <v>959311.042721371</v>
      </c>
      <c r="P121" s="145" t="n">
        <f aca="false">VLOOKUP($H121,Nutrition!$A:$D,4,0)*$L121</f>
        <v>20195.6322442332</v>
      </c>
      <c r="Q121" s="145" t="n">
        <f aca="false">VLOOKUP($H121,Nutrition!$A:$D,3,0)*$L121</f>
        <v>181760.690198098</v>
      </c>
    </row>
    <row r="122" customFormat="false" ht="12.8" hidden="false" customHeight="false" outlineLevel="0" collapsed="false">
      <c r="A122" s="0" t="s">
        <v>64</v>
      </c>
      <c r="B122" s="0" t="s">
        <v>65</v>
      </c>
      <c r="C122" s="0" t="n">
        <v>5000</v>
      </c>
      <c r="D122" s="0" t="s">
        <v>401</v>
      </c>
      <c r="E122" s="0" t="n">
        <v>5510</v>
      </c>
      <c r="F122" s="0" t="s">
        <v>75</v>
      </c>
      <c r="G122" s="0" t="n">
        <v>754</v>
      </c>
      <c r="H122" s="0" t="s">
        <v>520</v>
      </c>
      <c r="I122" s="0" t="n">
        <v>2005</v>
      </c>
      <c r="J122" s="0" t="n">
        <v>2005</v>
      </c>
      <c r="K122" s="0" t="s">
        <v>76</v>
      </c>
      <c r="L122" s="0" t="n">
        <v>11434</v>
      </c>
      <c r="M122" s="0" t="s">
        <v>403</v>
      </c>
      <c r="N122" s="0" t="s">
        <v>404</v>
      </c>
      <c r="O122" s="145" t="e">
        <f aca="false">VLOOKUP($H122,Nutrition!$A:$C,2,0)*$L122/4000</f>
        <v>#N/A</v>
      </c>
      <c r="P122" s="145" t="e">
        <f aca="false">VLOOKUP($H122,Nutrition!$A:$D,4,0)*$L122</f>
        <v>#N/A</v>
      </c>
      <c r="Q122" s="145" t="e">
        <f aca="false">VLOOKUP($H122,Nutrition!$A:$D,3,0)*$L122</f>
        <v>#N/A</v>
      </c>
    </row>
    <row r="123" customFormat="false" ht="12.8" hidden="false" customHeight="false" outlineLevel="0" collapsed="false">
      <c r="A123" s="0" t="s">
        <v>64</v>
      </c>
      <c r="B123" s="0" t="s">
        <v>65</v>
      </c>
      <c r="C123" s="0" t="n">
        <v>5000</v>
      </c>
      <c r="D123" s="0" t="s">
        <v>401</v>
      </c>
      <c r="E123" s="0" t="n">
        <v>5510</v>
      </c>
      <c r="F123" s="0" t="s">
        <v>75</v>
      </c>
      <c r="G123" s="0" t="n">
        <v>523</v>
      </c>
      <c r="H123" s="0" t="s">
        <v>521</v>
      </c>
      <c r="I123" s="0" t="n">
        <v>2005</v>
      </c>
      <c r="J123" s="0" t="n">
        <v>2005</v>
      </c>
      <c r="K123" s="0" t="s">
        <v>76</v>
      </c>
      <c r="L123" s="0" t="n">
        <v>472316</v>
      </c>
      <c r="M123" s="0" t="s">
        <v>403</v>
      </c>
      <c r="N123" s="0" t="s">
        <v>404</v>
      </c>
      <c r="O123" s="145" t="n">
        <f aca="false">VLOOKUP($H123,Nutrition!$A:$C,2,0)*$L123/4000</f>
        <v>41327.65</v>
      </c>
      <c r="P123" s="145" t="n">
        <f aca="false">VLOOKUP($H123,Nutrition!$A:$D,4,0)*$L123</f>
        <v>472.316</v>
      </c>
      <c r="Q123" s="145" t="n">
        <f aca="false">VLOOKUP($H123,Nutrition!$A:$D,3,0)*$L123</f>
        <v>944.632</v>
      </c>
    </row>
    <row r="124" customFormat="false" ht="12.8" hidden="false" customHeight="false" outlineLevel="0" collapsed="false">
      <c r="A124" s="0" t="s">
        <v>64</v>
      </c>
      <c r="B124" s="0" t="s">
        <v>65</v>
      </c>
      <c r="C124" s="0" t="n">
        <v>5000</v>
      </c>
      <c r="D124" s="0" t="s">
        <v>401</v>
      </c>
      <c r="E124" s="0" t="n">
        <v>5510</v>
      </c>
      <c r="F124" s="0" t="s">
        <v>75</v>
      </c>
      <c r="G124" s="0" t="n">
        <v>92</v>
      </c>
      <c r="H124" s="0" t="s">
        <v>522</v>
      </c>
      <c r="I124" s="0" t="n">
        <v>2005</v>
      </c>
      <c r="J124" s="0" t="n">
        <v>2005</v>
      </c>
      <c r="K124" s="0" t="s">
        <v>76</v>
      </c>
      <c r="L124" s="0" t="n">
        <v>58443</v>
      </c>
      <c r="M124" s="0" t="s">
        <v>403</v>
      </c>
      <c r="N124" s="0" t="s">
        <v>404</v>
      </c>
      <c r="O124" s="145" t="n">
        <f aca="false">VLOOKUP($H124,Nutrition!$A:$C,2,0)*$L124/4000</f>
        <v>49968.765</v>
      </c>
      <c r="P124" s="145" t="n">
        <f aca="false">VLOOKUP($H124,Nutrition!$A:$D,4,0)*$L124</f>
        <v>2922.15</v>
      </c>
      <c r="Q124" s="145" t="n">
        <f aca="false">VLOOKUP($H124,Nutrition!$A:$D,3,0)*$L124</f>
        <v>7013.16</v>
      </c>
    </row>
    <row r="125" customFormat="false" ht="12.8" hidden="false" customHeight="false" outlineLevel="0" collapsed="false">
      <c r="A125" s="0" t="s">
        <v>64</v>
      </c>
      <c r="B125" s="0" t="s">
        <v>65</v>
      </c>
      <c r="C125" s="0" t="n">
        <v>5000</v>
      </c>
      <c r="D125" s="0" t="s">
        <v>401</v>
      </c>
      <c r="E125" s="0" t="n">
        <v>5510</v>
      </c>
      <c r="F125" s="0" t="s">
        <v>75</v>
      </c>
      <c r="G125" s="0" t="n">
        <v>788</v>
      </c>
      <c r="H125" s="0" t="s">
        <v>523</v>
      </c>
      <c r="I125" s="0" t="n">
        <v>2005</v>
      </c>
      <c r="J125" s="0" t="n">
        <v>2005</v>
      </c>
      <c r="K125" s="0" t="s">
        <v>76</v>
      </c>
      <c r="L125" s="0" t="n">
        <v>280189</v>
      </c>
      <c r="M125" s="0" t="s">
        <v>403</v>
      </c>
      <c r="N125" s="0" t="s">
        <v>404</v>
      </c>
      <c r="O125" s="145" t="e">
        <f aca="false">VLOOKUP($H125,Nutrition!$A:$C,2,0)*$L125/4000</f>
        <v>#N/A</v>
      </c>
      <c r="P125" s="145" t="e">
        <f aca="false">VLOOKUP($H125,Nutrition!$A:$D,4,0)*$L125</f>
        <v>#N/A</v>
      </c>
      <c r="Q125" s="145" t="e">
        <f aca="false">VLOOKUP($H125,Nutrition!$A:$D,3,0)*$L125</f>
        <v>#N/A</v>
      </c>
    </row>
    <row r="126" customFormat="false" ht="12.8" hidden="false" customHeight="false" outlineLevel="0" collapsed="false">
      <c r="A126" s="0" t="s">
        <v>64</v>
      </c>
      <c r="B126" s="0" t="s">
        <v>65</v>
      </c>
      <c r="C126" s="0" t="n">
        <v>5000</v>
      </c>
      <c r="D126" s="0" t="s">
        <v>401</v>
      </c>
      <c r="E126" s="0" t="n">
        <v>5510</v>
      </c>
      <c r="F126" s="0" t="s">
        <v>75</v>
      </c>
      <c r="G126" s="0" t="n">
        <v>270</v>
      </c>
      <c r="H126" s="0" t="s">
        <v>44</v>
      </c>
      <c r="I126" s="0" t="n">
        <v>2005</v>
      </c>
      <c r="J126" s="0" t="n">
        <v>2005</v>
      </c>
      <c r="K126" s="0" t="s">
        <v>76</v>
      </c>
      <c r="L126" s="0" t="n">
        <v>49889679</v>
      </c>
      <c r="M126" s="0" t="s">
        <v>403</v>
      </c>
      <c r="N126" s="0" t="s">
        <v>404</v>
      </c>
      <c r="O126" s="145" t="n">
        <f aca="false">VLOOKUP($H126,Nutrition!$A:$C,2,0)*$L126/4000</f>
        <v>61613753.565</v>
      </c>
      <c r="P126" s="145" t="n">
        <f aca="false">VLOOKUP($H126,Nutrition!$A:$D,4,0)*$L126</f>
        <v>22450355.55</v>
      </c>
      <c r="Q126" s="145" t="n">
        <f aca="false">VLOOKUP($H126,Nutrition!$A:$D,3,0)*$L126</f>
        <v>9778377.084</v>
      </c>
    </row>
    <row r="127" customFormat="false" ht="12.8" hidden="false" customHeight="false" outlineLevel="0" collapsed="false">
      <c r="A127" s="0" t="s">
        <v>64</v>
      </c>
      <c r="B127" s="0" t="s">
        <v>65</v>
      </c>
      <c r="C127" s="0" t="n">
        <v>5000</v>
      </c>
      <c r="D127" s="0" t="s">
        <v>401</v>
      </c>
      <c r="E127" s="0" t="n">
        <v>5510</v>
      </c>
      <c r="F127" s="0" t="s">
        <v>75</v>
      </c>
      <c r="G127" s="0" t="n">
        <v>547</v>
      </c>
      <c r="H127" s="0" t="s">
        <v>524</v>
      </c>
      <c r="I127" s="0" t="n">
        <v>2005</v>
      </c>
      <c r="J127" s="0" t="n">
        <v>2005</v>
      </c>
      <c r="K127" s="0" t="s">
        <v>76</v>
      </c>
      <c r="L127" s="0" t="n">
        <v>534622</v>
      </c>
      <c r="M127" s="0" t="s">
        <v>403</v>
      </c>
      <c r="N127" s="0" t="s">
        <v>404</v>
      </c>
      <c r="O127" s="145" t="n">
        <f aca="false">VLOOKUP($H127,Nutrition!$A:$C,2,0)*$L127/4000</f>
        <v>62818.085</v>
      </c>
      <c r="P127" s="145" t="n">
        <f aca="false">VLOOKUP($H127,Nutrition!$A:$D,4,0)*$L127</f>
        <v>2673.11</v>
      </c>
      <c r="Q127" s="145" t="n">
        <f aca="false">VLOOKUP($H127,Nutrition!$A:$D,3,0)*$L127</f>
        <v>4811.598</v>
      </c>
    </row>
    <row r="128" customFormat="false" ht="12.8" hidden="false" customHeight="false" outlineLevel="0" collapsed="false">
      <c r="A128" s="0" t="s">
        <v>64</v>
      </c>
      <c r="B128" s="0" t="s">
        <v>65</v>
      </c>
      <c r="C128" s="0" t="n">
        <v>5000</v>
      </c>
      <c r="D128" s="0" t="s">
        <v>401</v>
      </c>
      <c r="E128" s="0" t="n">
        <v>5510</v>
      </c>
      <c r="F128" s="0" t="s">
        <v>75</v>
      </c>
      <c r="G128" s="0" t="n">
        <v>27</v>
      </c>
      <c r="H128" s="0" t="s">
        <v>45</v>
      </c>
      <c r="I128" s="0" t="n">
        <v>2005</v>
      </c>
      <c r="J128" s="0" t="n">
        <v>2005</v>
      </c>
      <c r="K128" s="0" t="s">
        <v>76</v>
      </c>
      <c r="L128" s="0" t="n">
        <v>634225538</v>
      </c>
      <c r="M128" s="0" t="s">
        <v>403</v>
      </c>
      <c r="N128" s="0" t="s">
        <v>404</v>
      </c>
      <c r="O128" s="145" t="n">
        <f aca="false">VLOOKUP($H128,Nutrition!$A:$C,2,0)*$L128/4000</f>
        <v>575559683.531974</v>
      </c>
      <c r="P128" s="145" t="n">
        <f aca="false">VLOOKUP($H128,Nutrition!$A:$D,4,0)*$L128</f>
        <v>2536875.12249352</v>
      </c>
      <c r="Q128" s="145" t="n">
        <f aca="false">VLOOKUP($H128,Nutrition!$A:$D,3,0)*$L128</f>
        <v>42492983.1756424</v>
      </c>
    </row>
    <row r="129" customFormat="false" ht="12.8" hidden="false" customHeight="false" outlineLevel="0" collapsed="false">
      <c r="A129" s="0" t="s">
        <v>64</v>
      </c>
      <c r="B129" s="0" t="s">
        <v>65</v>
      </c>
      <c r="C129" s="0" t="n">
        <v>5000</v>
      </c>
      <c r="D129" s="0" t="s">
        <v>401</v>
      </c>
      <c r="E129" s="0" t="n">
        <v>5510</v>
      </c>
      <c r="F129" s="0" t="s">
        <v>75</v>
      </c>
      <c r="G129" s="0" t="n">
        <v>30</v>
      </c>
      <c r="H129" s="0" t="s">
        <v>42</v>
      </c>
      <c r="I129" s="0" t="n">
        <v>2005</v>
      </c>
      <c r="J129" s="0" t="n">
        <v>2005</v>
      </c>
      <c r="K129" s="0" t="s">
        <v>76</v>
      </c>
      <c r="L129" s="0" t="n">
        <v>423028434</v>
      </c>
      <c r="M129" s="0" t="s">
        <v>403</v>
      </c>
      <c r="N129" s="0" t="s">
        <v>404</v>
      </c>
      <c r="O129" s="145" t="e">
        <f aca="false">VLOOKUP($H129,Nutrition!$A:$C,2,0)*$L129/4000</f>
        <v>#N/A</v>
      </c>
      <c r="P129" s="145" t="e">
        <f aca="false">VLOOKUP($H129,Nutrition!$A:$D,4,0)*$L129</f>
        <v>#N/A</v>
      </c>
      <c r="Q129" s="145" t="e">
        <f aca="false">VLOOKUP($H129,Nutrition!$A:$D,3,0)*$L129</f>
        <v>#N/A</v>
      </c>
    </row>
    <row r="130" customFormat="false" ht="12.8" hidden="false" customHeight="false" outlineLevel="0" collapsed="false">
      <c r="A130" s="0" t="s">
        <v>64</v>
      </c>
      <c r="B130" s="0" t="s">
        <v>65</v>
      </c>
      <c r="C130" s="0" t="n">
        <v>5000</v>
      </c>
      <c r="D130" s="0" t="s">
        <v>401</v>
      </c>
      <c r="E130" s="0" t="n">
        <v>5510</v>
      </c>
      <c r="F130" s="0" t="s">
        <v>75</v>
      </c>
      <c r="G130" s="0" t="n">
        <v>149</v>
      </c>
      <c r="H130" s="0" t="s">
        <v>525</v>
      </c>
      <c r="I130" s="0" t="n">
        <v>2005</v>
      </c>
      <c r="J130" s="0" t="n">
        <v>2005</v>
      </c>
      <c r="K130" s="0" t="s">
        <v>76</v>
      </c>
      <c r="L130" s="0" t="n">
        <v>4212495</v>
      </c>
      <c r="M130" s="0" t="s">
        <v>403</v>
      </c>
      <c r="N130" s="0" t="s">
        <v>404</v>
      </c>
      <c r="O130" s="145" t="n">
        <f aca="false">VLOOKUP($H130,Nutrition!$A:$C,2,0)*$L130/4000</f>
        <v>958346.833013977</v>
      </c>
      <c r="P130" s="145" t="n">
        <f aca="false">VLOOKUP($H130,Nutrition!$A:$D,4,0)*$L130</f>
        <v>8441.02795311089</v>
      </c>
      <c r="Q130" s="145" t="n">
        <f aca="false">VLOOKUP($H130,Nutrition!$A:$D,3,0)*$L130</f>
        <v>67422.7107754734</v>
      </c>
    </row>
    <row r="131" customFormat="false" ht="12.8" hidden="false" customHeight="false" outlineLevel="0" collapsed="false">
      <c r="A131" s="0" t="s">
        <v>64</v>
      </c>
      <c r="B131" s="0" t="s">
        <v>65</v>
      </c>
      <c r="C131" s="0" t="n">
        <v>5000</v>
      </c>
      <c r="D131" s="0" t="s">
        <v>401</v>
      </c>
      <c r="E131" s="0" t="n">
        <v>5510</v>
      </c>
      <c r="F131" s="0" t="s">
        <v>75</v>
      </c>
      <c r="G131" s="0" t="n">
        <v>836</v>
      </c>
      <c r="H131" s="0" t="s">
        <v>526</v>
      </c>
      <c r="I131" s="0" t="n">
        <v>2005</v>
      </c>
      <c r="J131" s="0" t="n">
        <v>2005</v>
      </c>
      <c r="K131" s="0" t="s">
        <v>76</v>
      </c>
      <c r="L131" s="0" t="n">
        <v>9522638</v>
      </c>
      <c r="M131" s="0" t="s">
        <v>403</v>
      </c>
      <c r="N131" s="0" t="s">
        <v>404</v>
      </c>
      <c r="O131" s="145" t="e">
        <f aca="false">VLOOKUP($H131,Nutrition!$A:$C,2,0)*$L131/4000</f>
        <v>#N/A</v>
      </c>
      <c r="P131" s="145" t="e">
        <f aca="false">VLOOKUP($H131,Nutrition!$A:$D,4,0)*$L131</f>
        <v>#N/A</v>
      </c>
      <c r="Q131" s="145" t="e">
        <f aca="false">VLOOKUP($H131,Nutrition!$A:$D,3,0)*$L131</f>
        <v>#N/A</v>
      </c>
    </row>
    <row r="132" customFormat="false" ht="12.8" hidden="false" customHeight="false" outlineLevel="0" collapsed="false">
      <c r="A132" s="0" t="s">
        <v>64</v>
      </c>
      <c r="B132" s="0" t="s">
        <v>65</v>
      </c>
      <c r="C132" s="0" t="n">
        <v>5000</v>
      </c>
      <c r="D132" s="0" t="s">
        <v>401</v>
      </c>
      <c r="E132" s="0" t="n">
        <v>5510</v>
      </c>
      <c r="F132" s="0" t="s">
        <v>75</v>
      </c>
      <c r="G132" s="0" t="n">
        <v>71</v>
      </c>
      <c r="H132" s="0" t="s">
        <v>527</v>
      </c>
      <c r="I132" s="0" t="n">
        <v>2005</v>
      </c>
      <c r="J132" s="0" t="n">
        <v>2005</v>
      </c>
      <c r="K132" s="0" t="s">
        <v>76</v>
      </c>
      <c r="L132" s="0" t="n">
        <v>15218033</v>
      </c>
      <c r="M132" s="0" t="s">
        <v>403</v>
      </c>
      <c r="N132" s="0" t="s">
        <v>404</v>
      </c>
      <c r="O132" s="145" t="n">
        <f aca="false">VLOOKUP($H132,Nutrition!$A:$C,2,0)*$L132/4000</f>
        <v>12136381.3175</v>
      </c>
      <c r="P132" s="145" t="n">
        <f aca="false">VLOOKUP($H132,Nutrition!$A:$D,4,0)*$L132</f>
        <v>289142.627</v>
      </c>
      <c r="Q132" s="145" t="n">
        <f aca="false">VLOOKUP($H132,Nutrition!$A:$D,3,0)*$L132</f>
        <v>1673983.63</v>
      </c>
    </row>
    <row r="133" customFormat="false" ht="12.8" hidden="false" customHeight="false" outlineLevel="0" collapsed="false">
      <c r="A133" s="0" t="s">
        <v>64</v>
      </c>
      <c r="B133" s="0" t="s">
        <v>65</v>
      </c>
      <c r="C133" s="0" t="n">
        <v>5000</v>
      </c>
      <c r="D133" s="0" t="s">
        <v>401</v>
      </c>
      <c r="E133" s="0" t="n">
        <v>5510</v>
      </c>
      <c r="F133" s="0" t="s">
        <v>75</v>
      </c>
      <c r="G133" s="0" t="n">
        <v>280</v>
      </c>
      <c r="H133" s="0" t="s">
        <v>528</v>
      </c>
      <c r="I133" s="0" t="n">
        <v>2005</v>
      </c>
      <c r="J133" s="0" t="n">
        <v>2005</v>
      </c>
      <c r="K133" s="0" t="s">
        <v>76</v>
      </c>
      <c r="L133" s="0" t="n">
        <v>582955</v>
      </c>
      <c r="M133" s="0" t="s">
        <v>403</v>
      </c>
      <c r="N133" s="0" t="s">
        <v>404</v>
      </c>
      <c r="O133" s="145" t="n">
        <f aca="false">VLOOKUP($H133,Nutrition!$A:$C,2,0)*$L133/4000</f>
        <v>457619.675</v>
      </c>
      <c r="P133" s="145" t="n">
        <f aca="false">VLOOKUP($H133,Nutrition!$A:$D,4,0)*$L133</f>
        <v>176635.365</v>
      </c>
      <c r="Q133" s="145" t="n">
        <f aca="false">VLOOKUP($H133,Nutrition!$A:$D,3,0)*$L133</f>
        <v>56546.635</v>
      </c>
    </row>
    <row r="134" customFormat="false" ht="12.8" hidden="false" customHeight="false" outlineLevel="0" collapsed="false">
      <c r="A134" s="0" t="s">
        <v>64</v>
      </c>
      <c r="B134" s="0" t="s">
        <v>65</v>
      </c>
      <c r="C134" s="0" t="n">
        <v>5000</v>
      </c>
      <c r="D134" s="0" t="s">
        <v>401</v>
      </c>
      <c r="E134" s="0" t="n">
        <v>5510</v>
      </c>
      <c r="F134" s="0" t="s">
        <v>75</v>
      </c>
      <c r="G134" s="0" t="n">
        <v>328</v>
      </c>
      <c r="H134" s="0" t="s">
        <v>529</v>
      </c>
      <c r="I134" s="0" t="n">
        <v>2005</v>
      </c>
      <c r="J134" s="0" t="n">
        <v>2005</v>
      </c>
      <c r="K134" s="0" t="s">
        <v>76</v>
      </c>
      <c r="L134" s="0" t="n">
        <v>69631560</v>
      </c>
      <c r="M134" s="0" t="s">
        <v>403</v>
      </c>
      <c r="N134" s="0" t="s">
        <v>404</v>
      </c>
      <c r="O134" s="145" t="e">
        <f aca="false">VLOOKUP($H134,Nutrition!$A:$C,2,0)*$L134/4000</f>
        <v>#N/A</v>
      </c>
      <c r="P134" s="145" t="e">
        <f aca="false">VLOOKUP($H134,Nutrition!$A:$D,4,0)*$L134</f>
        <v>#N/A</v>
      </c>
      <c r="Q134" s="145" t="e">
        <f aca="false">VLOOKUP($H134,Nutrition!$A:$D,3,0)*$L134</f>
        <v>#N/A</v>
      </c>
    </row>
    <row r="135" customFormat="false" ht="12.8" hidden="false" customHeight="false" outlineLevel="0" collapsed="false">
      <c r="A135" s="0" t="s">
        <v>64</v>
      </c>
      <c r="B135" s="0" t="s">
        <v>65</v>
      </c>
      <c r="C135" s="0" t="n">
        <v>5000</v>
      </c>
      <c r="D135" s="0" t="s">
        <v>401</v>
      </c>
      <c r="E135" s="0" t="n">
        <v>5510</v>
      </c>
      <c r="F135" s="0" t="s">
        <v>75</v>
      </c>
      <c r="G135" s="0" t="n">
        <v>289</v>
      </c>
      <c r="H135" s="0" t="s">
        <v>530</v>
      </c>
      <c r="I135" s="0" t="n">
        <v>2005</v>
      </c>
      <c r="J135" s="0" t="n">
        <v>2005</v>
      </c>
      <c r="K135" s="0" t="s">
        <v>76</v>
      </c>
      <c r="L135" s="0" t="n">
        <v>3400702</v>
      </c>
      <c r="M135" s="0" t="s">
        <v>403</v>
      </c>
      <c r="N135" s="0" t="s">
        <v>404</v>
      </c>
      <c r="O135" s="145" t="n">
        <f aca="false">VLOOKUP($H135,Nutrition!$A:$C,2,0)*$L135/4000</f>
        <v>4871505.615</v>
      </c>
      <c r="P135" s="145" t="n">
        <f aca="false">VLOOKUP($H135,Nutrition!$A:$D,4,0)*$L135</f>
        <v>1690148.894</v>
      </c>
      <c r="Q135" s="145" t="n">
        <f aca="false">VLOOKUP($H135,Nutrition!$A:$D,3,0)*$L135</f>
        <v>601924.254</v>
      </c>
    </row>
    <row r="136" customFormat="false" ht="12.8" hidden="false" customHeight="false" outlineLevel="0" collapsed="false">
      <c r="A136" s="0" t="s">
        <v>64</v>
      </c>
      <c r="B136" s="0" t="s">
        <v>65</v>
      </c>
      <c r="C136" s="0" t="n">
        <v>5000</v>
      </c>
      <c r="D136" s="0" t="s">
        <v>401</v>
      </c>
      <c r="E136" s="0" t="n">
        <v>5510</v>
      </c>
      <c r="F136" s="0" t="s">
        <v>75</v>
      </c>
      <c r="G136" s="0" t="n">
        <v>83</v>
      </c>
      <c r="H136" s="0" t="s">
        <v>379</v>
      </c>
      <c r="I136" s="0" t="n">
        <v>2005</v>
      </c>
      <c r="J136" s="0" t="n">
        <v>2005</v>
      </c>
      <c r="K136" s="0" t="s">
        <v>76</v>
      </c>
      <c r="L136" s="0" t="n">
        <v>59557660</v>
      </c>
      <c r="M136" s="0" t="s">
        <v>403</v>
      </c>
      <c r="N136" s="0" t="s">
        <v>404</v>
      </c>
      <c r="O136" s="145" t="n">
        <f aca="false">VLOOKUP($H136,Nutrition!$A:$C,2,0)*$L136/4000</f>
        <v>51070693.45</v>
      </c>
      <c r="P136" s="145" t="n">
        <f aca="false">VLOOKUP($H136,Nutrition!$A:$D,4,0)*$L136</f>
        <v>1965402.78</v>
      </c>
      <c r="Q136" s="145" t="n">
        <f aca="false">VLOOKUP($H136,Nutrition!$A:$D,3,0)*$L136</f>
        <v>6015323.66</v>
      </c>
    </row>
    <row r="137" customFormat="false" ht="12.8" hidden="false" customHeight="false" outlineLevel="0" collapsed="false">
      <c r="A137" s="0" t="s">
        <v>64</v>
      </c>
      <c r="B137" s="0" t="s">
        <v>65</v>
      </c>
      <c r="C137" s="0" t="n">
        <v>5000</v>
      </c>
      <c r="D137" s="0" t="s">
        <v>401</v>
      </c>
      <c r="E137" s="0" t="n">
        <v>5510</v>
      </c>
      <c r="F137" s="0" t="s">
        <v>75</v>
      </c>
      <c r="G137" s="0" t="n">
        <v>236</v>
      </c>
      <c r="H137" s="0" t="s">
        <v>43</v>
      </c>
      <c r="I137" s="0" t="n">
        <v>2005</v>
      </c>
      <c r="J137" s="0" t="n">
        <v>2005</v>
      </c>
      <c r="K137" s="0" t="s">
        <v>76</v>
      </c>
      <c r="L137" s="0" t="n">
        <v>214542763</v>
      </c>
      <c r="M137" s="0" t="s">
        <v>403</v>
      </c>
      <c r="N137" s="0" t="s">
        <v>404</v>
      </c>
      <c r="O137" s="145" t="n">
        <f aca="false">VLOOKUP($H137,Nutrition!$A:$C,2,0)*$L137/4000</f>
        <v>179679564.0125</v>
      </c>
      <c r="P137" s="145" t="n">
        <f aca="false">VLOOKUP($H137,Nutrition!$A:$D,4,0)*$L137</f>
        <v>38617697.34</v>
      </c>
      <c r="Q137" s="145" t="n">
        <f aca="false">VLOOKUP($H137,Nutrition!$A:$D,3,0)*$L137</f>
        <v>81526249.94</v>
      </c>
    </row>
    <row r="138" customFormat="false" ht="12.8" hidden="false" customHeight="false" outlineLevel="0" collapsed="false">
      <c r="A138" s="0" t="s">
        <v>64</v>
      </c>
      <c r="B138" s="0" t="s">
        <v>65</v>
      </c>
      <c r="C138" s="0" t="n">
        <v>5000</v>
      </c>
      <c r="D138" s="0" t="s">
        <v>401</v>
      </c>
      <c r="E138" s="0" t="n">
        <v>5510</v>
      </c>
      <c r="F138" s="0" t="s">
        <v>75</v>
      </c>
      <c r="G138" s="0" t="n">
        <v>723</v>
      </c>
      <c r="H138" s="0" t="s">
        <v>531</v>
      </c>
      <c r="I138" s="0" t="n">
        <v>2005</v>
      </c>
      <c r="J138" s="0" t="n">
        <v>2005</v>
      </c>
      <c r="K138" s="0" t="s">
        <v>76</v>
      </c>
      <c r="L138" s="0" t="n">
        <v>1548094</v>
      </c>
      <c r="M138" s="0" t="s">
        <v>403</v>
      </c>
      <c r="N138" s="0" t="s">
        <v>404</v>
      </c>
      <c r="O138" s="145" t="n">
        <f aca="false">VLOOKUP($H138,Nutrition!$A:$C,2,0)*$L138/4000</f>
        <v>1304269.195</v>
      </c>
      <c r="P138" s="145" t="n">
        <f aca="false">VLOOKUP($H138,Nutrition!$A:$D,4,0)*$L138</f>
        <v>239954.57</v>
      </c>
      <c r="Q138" s="145" t="n">
        <f aca="false">VLOOKUP($H138,Nutrition!$A:$D,3,0)*$L138</f>
        <v>174934.622</v>
      </c>
    </row>
    <row r="139" customFormat="false" ht="12.8" hidden="false" customHeight="false" outlineLevel="0" collapsed="false">
      <c r="A139" s="0" t="s">
        <v>64</v>
      </c>
      <c r="B139" s="0" t="s">
        <v>65</v>
      </c>
      <c r="C139" s="0" t="n">
        <v>5000</v>
      </c>
      <c r="D139" s="0" t="s">
        <v>401</v>
      </c>
      <c r="E139" s="0" t="n">
        <v>5510</v>
      </c>
      <c r="F139" s="0" t="s">
        <v>75</v>
      </c>
      <c r="G139" s="0" t="n">
        <v>373</v>
      </c>
      <c r="H139" s="0" t="s">
        <v>532</v>
      </c>
      <c r="I139" s="0" t="n">
        <v>2005</v>
      </c>
      <c r="J139" s="0" t="n">
        <v>2005</v>
      </c>
      <c r="K139" s="0" t="s">
        <v>76</v>
      </c>
      <c r="L139" s="0" t="n">
        <v>14199672</v>
      </c>
      <c r="M139" s="0" t="s">
        <v>403</v>
      </c>
      <c r="N139" s="0" t="s">
        <v>404</v>
      </c>
      <c r="O139" s="145" t="n">
        <f aca="false">VLOOKUP($H139,Nutrition!$A:$C,2,0)*$L139/4000</f>
        <v>567986.88</v>
      </c>
      <c r="P139" s="145" t="n">
        <f aca="false">VLOOKUP($H139,Nutrition!$A:$D,4,0)*$L139</f>
        <v>42599.016</v>
      </c>
      <c r="Q139" s="145" t="n">
        <f aca="false">VLOOKUP($H139,Nutrition!$A:$D,3,0)*$L139</f>
        <v>298193.112</v>
      </c>
    </row>
    <row r="140" customFormat="false" ht="12.8" hidden="false" customHeight="false" outlineLevel="0" collapsed="false">
      <c r="A140" s="0" t="s">
        <v>64</v>
      </c>
      <c r="B140" s="0" t="s">
        <v>65</v>
      </c>
      <c r="C140" s="0" t="n">
        <v>5000</v>
      </c>
      <c r="D140" s="0" t="s">
        <v>401</v>
      </c>
      <c r="E140" s="0" t="n">
        <v>5510</v>
      </c>
      <c r="F140" s="0" t="s">
        <v>75</v>
      </c>
      <c r="G140" s="0" t="n">
        <v>544</v>
      </c>
      <c r="H140" s="0" t="s">
        <v>533</v>
      </c>
      <c r="I140" s="0" t="n">
        <v>2005</v>
      </c>
      <c r="J140" s="0" t="n">
        <v>2005</v>
      </c>
      <c r="K140" s="0" t="s">
        <v>76</v>
      </c>
      <c r="L140" s="0" t="n">
        <v>5849362</v>
      </c>
      <c r="M140" s="0" t="s">
        <v>403</v>
      </c>
      <c r="N140" s="0" t="s">
        <v>404</v>
      </c>
      <c r="O140" s="145" t="n">
        <f aca="false">VLOOKUP($H140,Nutrition!$A:$C,2,0)*$L140/4000</f>
        <v>409455.34</v>
      </c>
      <c r="P140" s="145" t="n">
        <f aca="false">VLOOKUP($H140,Nutrition!$A:$D,4,0)*$L140</f>
        <v>23397.448</v>
      </c>
      <c r="Q140" s="145" t="n">
        <f aca="false">VLOOKUP($H140,Nutrition!$A:$D,3,0)*$L140</f>
        <v>35096.172</v>
      </c>
    </row>
    <row r="141" customFormat="false" ht="12.8" hidden="false" customHeight="false" outlineLevel="0" collapsed="false">
      <c r="A141" s="0" t="s">
        <v>64</v>
      </c>
      <c r="B141" s="0" t="s">
        <v>65</v>
      </c>
      <c r="C141" s="0" t="n">
        <v>5000</v>
      </c>
      <c r="D141" s="0" t="s">
        <v>401</v>
      </c>
      <c r="E141" s="0" t="n">
        <v>5510</v>
      </c>
      <c r="F141" s="0" t="s">
        <v>75</v>
      </c>
      <c r="G141" s="0" t="n">
        <v>423</v>
      </c>
      <c r="H141" s="0" t="s">
        <v>534</v>
      </c>
      <c r="I141" s="0" t="n">
        <v>2005</v>
      </c>
      <c r="J141" s="0" t="n">
        <v>2005</v>
      </c>
      <c r="K141" s="0" t="s">
        <v>76</v>
      </c>
      <c r="L141" s="0" t="n">
        <v>2073979</v>
      </c>
      <c r="M141" s="0" t="s">
        <v>403</v>
      </c>
      <c r="N141" s="0" t="s">
        <v>404</v>
      </c>
      <c r="O141" s="145" t="n">
        <f aca="false">VLOOKUP($H141,Nutrition!$A:$C,2,0)*$L141/4000</f>
        <v>139993.5825</v>
      </c>
      <c r="P141" s="145" t="n">
        <f aca="false">VLOOKUP($H141,Nutrition!$A:$D,4,0)*$L141</f>
        <v>2073.979</v>
      </c>
      <c r="Q141" s="145" t="n">
        <f aca="false">VLOOKUP($H141,Nutrition!$A:$D,3,0)*$L141</f>
        <v>33183.664</v>
      </c>
    </row>
    <row r="142" customFormat="false" ht="12.8" hidden="false" customHeight="false" outlineLevel="0" collapsed="false">
      <c r="A142" s="0" t="s">
        <v>64</v>
      </c>
      <c r="B142" s="0" t="s">
        <v>65</v>
      </c>
      <c r="C142" s="0" t="n">
        <v>5000</v>
      </c>
      <c r="D142" s="0" t="s">
        <v>401</v>
      </c>
      <c r="E142" s="0" t="n">
        <v>5510</v>
      </c>
      <c r="F142" s="0" t="s">
        <v>75</v>
      </c>
      <c r="G142" s="0" t="n">
        <v>157</v>
      </c>
      <c r="H142" s="0" t="s">
        <v>41</v>
      </c>
      <c r="I142" s="0" t="n">
        <v>2005</v>
      </c>
      <c r="J142" s="0" t="n">
        <v>2005</v>
      </c>
      <c r="K142" s="0" t="s">
        <v>76</v>
      </c>
      <c r="L142" s="0" t="n">
        <v>253737449</v>
      </c>
      <c r="M142" s="0" t="s">
        <v>403</v>
      </c>
      <c r="N142" s="0" t="s">
        <v>404</v>
      </c>
      <c r="O142" s="145" t="n">
        <f aca="false">VLOOKUP($H142,Nutrition!$A:$C,2,0)*$L142/4000</f>
        <v>44403148.0812844</v>
      </c>
      <c r="P142" s="145" t="n">
        <f aca="false">VLOOKUP($H142,Nutrition!$A:$D,4,0)*$L142</f>
        <v>253538.240382557</v>
      </c>
      <c r="Q142" s="145" t="n">
        <f aca="false">VLOOKUP($H142,Nutrition!$A:$D,3,0)*$L142</f>
        <v>3295997.12497323</v>
      </c>
    </row>
    <row r="143" customFormat="false" ht="12.8" hidden="false" customHeight="false" outlineLevel="0" collapsed="false">
      <c r="A143" s="0" t="s">
        <v>64</v>
      </c>
      <c r="B143" s="0" t="s">
        <v>65</v>
      </c>
      <c r="C143" s="0" t="n">
        <v>5000</v>
      </c>
      <c r="D143" s="0" t="s">
        <v>401</v>
      </c>
      <c r="E143" s="0" t="n">
        <v>5510</v>
      </c>
      <c r="F143" s="0" t="s">
        <v>75</v>
      </c>
      <c r="G143" s="0" t="n">
        <v>156</v>
      </c>
      <c r="H143" s="0" t="s">
        <v>535</v>
      </c>
      <c r="I143" s="0" t="n">
        <v>2005</v>
      </c>
      <c r="J143" s="0" t="n">
        <v>2005</v>
      </c>
      <c r="K143" s="0" t="s">
        <v>76</v>
      </c>
      <c r="L143" s="0" t="n">
        <v>1306307647</v>
      </c>
      <c r="M143" s="0" t="s">
        <v>403</v>
      </c>
      <c r="N143" s="0" t="s">
        <v>404</v>
      </c>
      <c r="O143" s="145" t="n">
        <f aca="false">VLOOKUP($H143,Nutrition!$A:$C,2,0)*$L143/4000</f>
        <v>97973073.525</v>
      </c>
      <c r="P143" s="145" t="n">
        <f aca="false">VLOOKUP($H143,Nutrition!$A:$D,4,0)*$L143</f>
        <v>0</v>
      </c>
      <c r="Q143" s="145" t="n">
        <f aca="false">VLOOKUP($H143,Nutrition!$A:$D,3,0)*$L143</f>
        <v>2612615.294</v>
      </c>
    </row>
    <row r="144" customFormat="false" ht="12.8" hidden="false" customHeight="false" outlineLevel="0" collapsed="false">
      <c r="A144" s="0" t="s">
        <v>64</v>
      </c>
      <c r="B144" s="0" t="s">
        <v>65</v>
      </c>
      <c r="C144" s="0" t="n">
        <v>5000</v>
      </c>
      <c r="D144" s="0" t="s">
        <v>401</v>
      </c>
      <c r="E144" s="0" t="n">
        <v>5510</v>
      </c>
      <c r="F144" s="0" t="s">
        <v>75</v>
      </c>
      <c r="G144" s="0" t="n">
        <v>161</v>
      </c>
      <c r="H144" s="0" t="s">
        <v>536</v>
      </c>
      <c r="I144" s="0" t="n">
        <v>2005</v>
      </c>
      <c r="J144" s="0" t="n">
        <v>2005</v>
      </c>
      <c r="K144" s="0" t="s">
        <v>76</v>
      </c>
      <c r="L144" s="0" t="n">
        <v>918700</v>
      </c>
      <c r="M144" s="0" t="s">
        <v>403</v>
      </c>
      <c r="N144" s="0" t="s">
        <v>404</v>
      </c>
      <c r="O144" s="145" t="n">
        <f aca="false">VLOOKUP($H144,Nutrition!$A:$C,2,0)*$L144/4000</f>
        <v>895732.5</v>
      </c>
      <c r="P144" s="145" t="n">
        <f aca="false">VLOOKUP($H144,Nutrition!$A:$D,4,0)*$L144</f>
        <v>0</v>
      </c>
      <c r="Q144" s="145" t="n">
        <f aca="false">VLOOKUP($H144,Nutrition!$A:$D,3,0)*$L144</f>
        <v>0</v>
      </c>
    </row>
    <row r="145" customFormat="false" ht="12.8" hidden="false" customHeight="false" outlineLevel="0" collapsed="false">
      <c r="A145" s="0" t="s">
        <v>64</v>
      </c>
      <c r="B145" s="0" t="s">
        <v>65</v>
      </c>
      <c r="C145" s="0" t="n">
        <v>5000</v>
      </c>
      <c r="D145" s="0" t="s">
        <v>401</v>
      </c>
      <c r="E145" s="0" t="n">
        <v>5510</v>
      </c>
      <c r="F145" s="0" t="s">
        <v>75</v>
      </c>
      <c r="G145" s="0" t="n">
        <v>267</v>
      </c>
      <c r="H145" s="0" t="s">
        <v>380</v>
      </c>
      <c r="I145" s="0" t="n">
        <v>2005</v>
      </c>
      <c r="J145" s="0" t="n">
        <v>2005</v>
      </c>
      <c r="K145" s="0" t="s">
        <v>76</v>
      </c>
      <c r="L145" s="0" t="n">
        <v>30776515</v>
      </c>
      <c r="M145" s="0" t="s">
        <v>403</v>
      </c>
      <c r="N145" s="0" t="s">
        <v>404</v>
      </c>
      <c r="O145" s="145" t="n">
        <f aca="false">VLOOKUP($H145,Nutrition!$A:$C,2,0)*$L145/4000</f>
        <v>23697916.55</v>
      </c>
      <c r="P145" s="145" t="n">
        <f aca="false">VLOOKUP($H145,Nutrition!$A:$D,4,0)*$L145</f>
        <v>8248106.02</v>
      </c>
      <c r="Q145" s="145" t="n">
        <f aca="false">VLOOKUP($H145,Nutrition!$A:$D,3,0)*$L145</f>
        <v>3785511.345</v>
      </c>
    </row>
    <row r="146" customFormat="false" ht="12.8" hidden="false" customHeight="false" outlineLevel="0" collapsed="false">
      <c r="A146" s="0" t="s">
        <v>64</v>
      </c>
      <c r="B146" s="0" t="s">
        <v>65</v>
      </c>
      <c r="C146" s="0" t="n">
        <v>5000</v>
      </c>
      <c r="D146" s="0" t="s">
        <v>401</v>
      </c>
      <c r="E146" s="0" t="n">
        <v>5510</v>
      </c>
      <c r="F146" s="0" t="s">
        <v>75</v>
      </c>
      <c r="G146" s="0" t="n">
        <v>122</v>
      </c>
      <c r="H146" s="0" t="s">
        <v>537</v>
      </c>
      <c r="I146" s="0" t="n">
        <v>2005</v>
      </c>
      <c r="J146" s="0" t="n">
        <v>2005</v>
      </c>
      <c r="K146" s="0" t="s">
        <v>76</v>
      </c>
      <c r="L146" s="0" t="n">
        <v>130967920</v>
      </c>
      <c r="M146" s="0" t="s">
        <v>403</v>
      </c>
      <c r="N146" s="0" t="s">
        <v>404</v>
      </c>
      <c r="O146" s="145" t="n">
        <f aca="false">VLOOKUP($H146,Nutrition!$A:$C,2,0)*$L146/4000</f>
        <v>30122621.6</v>
      </c>
      <c r="P146" s="145" t="n">
        <f aca="false">VLOOKUP($H146,Nutrition!$A:$D,4,0)*$L146</f>
        <v>261935.84</v>
      </c>
      <c r="Q146" s="145" t="n">
        <f aca="false">VLOOKUP($H146,Nutrition!$A:$D,3,0)*$L146</f>
        <v>916775.44</v>
      </c>
    </row>
    <row r="147" customFormat="false" ht="12.8" hidden="false" customHeight="false" outlineLevel="0" collapsed="false">
      <c r="A147" s="0" t="s">
        <v>64</v>
      </c>
      <c r="B147" s="0" t="s">
        <v>65</v>
      </c>
      <c r="C147" s="0" t="n">
        <v>5000</v>
      </c>
      <c r="D147" s="0" t="s">
        <v>401</v>
      </c>
      <c r="E147" s="0" t="n">
        <v>5510</v>
      </c>
      <c r="F147" s="0" t="s">
        <v>75</v>
      </c>
      <c r="G147" s="0" t="n">
        <v>305</v>
      </c>
      <c r="H147" s="0" t="s">
        <v>538</v>
      </c>
      <c r="I147" s="0" t="n">
        <v>2005</v>
      </c>
      <c r="J147" s="0" t="n">
        <v>2005</v>
      </c>
      <c r="K147" s="0" t="s">
        <v>76</v>
      </c>
      <c r="L147" s="0" t="n">
        <v>890000</v>
      </c>
      <c r="M147" s="0" t="s">
        <v>403</v>
      </c>
      <c r="N147" s="0" t="s">
        <v>404</v>
      </c>
      <c r="O147" s="145" t="n">
        <f aca="false">VLOOKUP($H147,Nutrition!$A:$C,2,0)*$L147/4000</f>
        <v>1274925</v>
      </c>
      <c r="P147" s="145" t="n">
        <f aca="false">VLOOKUP($H147,Nutrition!$A:$D,4,0)*$L147</f>
        <v>442330</v>
      </c>
      <c r="Q147" s="145" t="n">
        <f aca="false">VLOOKUP($H147,Nutrition!$A:$D,3,0)*$L147</f>
        <v>157530</v>
      </c>
    </row>
    <row r="148" customFormat="false" ht="12.8" hidden="false" customHeight="false" outlineLevel="0" collapsed="false">
      <c r="A148" s="0" t="s">
        <v>64</v>
      </c>
      <c r="B148" s="0" t="s">
        <v>65</v>
      </c>
      <c r="C148" s="0" t="n">
        <v>5000</v>
      </c>
      <c r="D148" s="0" t="s">
        <v>401</v>
      </c>
      <c r="E148" s="0" t="n">
        <v>5510</v>
      </c>
      <c r="F148" s="0" t="s">
        <v>75</v>
      </c>
      <c r="G148" s="0" t="n">
        <v>495</v>
      </c>
      <c r="H148" s="0" t="s">
        <v>539</v>
      </c>
      <c r="I148" s="0" t="n">
        <v>2005</v>
      </c>
      <c r="J148" s="0" t="n">
        <v>2005</v>
      </c>
      <c r="K148" s="0" t="s">
        <v>76</v>
      </c>
      <c r="L148" s="0" t="n">
        <v>24014183</v>
      </c>
      <c r="M148" s="0" t="s">
        <v>403</v>
      </c>
      <c r="N148" s="0" t="s">
        <v>404</v>
      </c>
      <c r="O148" s="145" t="n">
        <f aca="false">VLOOKUP($H148,Nutrition!$A:$C,2,0)*$L148/4000</f>
        <v>1921139.77090678</v>
      </c>
      <c r="P148" s="145" t="n">
        <f aca="false">VLOOKUP($H148,Nutrition!$A:$D,4,0)*$L148</f>
        <v>24029.7467505644</v>
      </c>
      <c r="Q148" s="145" t="n">
        <f aca="false">VLOOKUP($H148,Nutrition!$A:$D,3,0)*$L148</f>
        <v>120063.218639831</v>
      </c>
    </row>
    <row r="149" customFormat="false" ht="12.8" hidden="false" customHeight="false" outlineLevel="0" collapsed="false">
      <c r="A149" s="0" t="s">
        <v>64</v>
      </c>
      <c r="B149" s="0" t="s">
        <v>65</v>
      </c>
      <c r="C149" s="0" t="n">
        <v>5000</v>
      </c>
      <c r="D149" s="0" t="s">
        <v>401</v>
      </c>
      <c r="E149" s="0" t="n">
        <v>5510</v>
      </c>
      <c r="F149" s="0" t="s">
        <v>75</v>
      </c>
      <c r="G149" s="0" t="n">
        <v>136</v>
      </c>
      <c r="H149" s="0" t="s">
        <v>540</v>
      </c>
      <c r="I149" s="0" t="n">
        <v>2005</v>
      </c>
      <c r="J149" s="0" t="n">
        <v>2005</v>
      </c>
      <c r="K149" s="0" t="s">
        <v>76</v>
      </c>
      <c r="L149" s="0" t="n">
        <v>11509450</v>
      </c>
      <c r="M149" s="0" t="s">
        <v>403</v>
      </c>
      <c r="N149" s="0" t="s">
        <v>404</v>
      </c>
      <c r="O149" s="145" t="n">
        <f aca="false">VLOOKUP($H149,Nutrition!$A:$C,2,0)*$L149/4000</f>
        <v>2474531.75</v>
      </c>
      <c r="P149" s="145" t="n">
        <f aca="false">VLOOKUP($H149,Nutrition!$A:$D,4,0)*$L149</f>
        <v>23018.9</v>
      </c>
      <c r="Q149" s="145" t="n">
        <f aca="false">VLOOKUP($H149,Nutrition!$A:$D,3,0)*$L149</f>
        <v>172641.75</v>
      </c>
    </row>
    <row r="150" customFormat="false" ht="12.8" hidden="false" customHeight="false" outlineLevel="0" collapsed="false">
      <c r="A150" s="0" t="s">
        <v>64</v>
      </c>
      <c r="B150" s="0" t="s">
        <v>65</v>
      </c>
      <c r="C150" s="0" t="n">
        <v>5000</v>
      </c>
      <c r="D150" s="0" t="s">
        <v>401</v>
      </c>
      <c r="E150" s="0" t="n">
        <v>5510</v>
      </c>
      <c r="F150" s="0" t="s">
        <v>75</v>
      </c>
      <c r="G150" s="0" t="n">
        <v>667</v>
      </c>
      <c r="H150" s="0" t="s">
        <v>541</v>
      </c>
      <c r="I150" s="0" t="n">
        <v>2005</v>
      </c>
      <c r="J150" s="0" t="n">
        <v>2005</v>
      </c>
      <c r="K150" s="0" t="s">
        <v>76</v>
      </c>
      <c r="L150" s="0" t="n">
        <v>3874131</v>
      </c>
      <c r="M150" s="0" t="s">
        <v>403</v>
      </c>
      <c r="N150" s="0" t="s">
        <v>404</v>
      </c>
      <c r="O150" s="145" t="n">
        <f aca="false">VLOOKUP($H150,Nutrition!$A:$C,2,0)*$L150/4000</f>
        <v>387413.1</v>
      </c>
      <c r="P150" s="145" t="n">
        <f aca="false">VLOOKUP($H150,Nutrition!$A:$D,4,0)*$L150</f>
        <v>0</v>
      </c>
      <c r="Q150" s="145" t="n">
        <f aca="false">VLOOKUP($H150,Nutrition!$A:$D,3,0)*$L150</f>
        <v>387413.1</v>
      </c>
    </row>
    <row r="151" customFormat="false" ht="12.8" hidden="false" customHeight="false" outlineLevel="0" collapsed="false">
      <c r="A151" s="0" t="s">
        <v>64</v>
      </c>
      <c r="B151" s="0" t="s">
        <v>65</v>
      </c>
      <c r="C151" s="0" t="n">
        <v>5000</v>
      </c>
      <c r="D151" s="0" t="s">
        <v>401</v>
      </c>
      <c r="E151" s="0" t="n">
        <v>5510</v>
      </c>
      <c r="F151" s="0" t="s">
        <v>75</v>
      </c>
      <c r="G151" s="0" t="n">
        <v>826</v>
      </c>
      <c r="H151" s="0" t="s">
        <v>542</v>
      </c>
      <c r="I151" s="0" t="n">
        <v>2005</v>
      </c>
      <c r="J151" s="0" t="n">
        <v>2005</v>
      </c>
      <c r="K151" s="0" t="s">
        <v>76</v>
      </c>
      <c r="L151" s="0" t="n">
        <v>6721292</v>
      </c>
      <c r="M151" s="0" t="s">
        <v>403</v>
      </c>
      <c r="N151" s="0" t="s">
        <v>404</v>
      </c>
      <c r="O151" s="145" t="e">
        <f aca="false">VLOOKUP($H151,Nutrition!$A:$C,2,0)*$L151/4000</f>
        <v>#N/A</v>
      </c>
      <c r="P151" s="145" t="e">
        <f aca="false">VLOOKUP($H151,Nutrition!$A:$D,4,0)*$L151</f>
        <v>#N/A</v>
      </c>
      <c r="Q151" s="145" t="e">
        <f aca="false">VLOOKUP($H151,Nutrition!$A:$D,3,0)*$L151</f>
        <v>#N/A</v>
      </c>
    </row>
    <row r="152" customFormat="false" ht="12.8" hidden="false" customHeight="false" outlineLevel="0" collapsed="false">
      <c r="A152" s="0" t="s">
        <v>64</v>
      </c>
      <c r="B152" s="0" t="s">
        <v>65</v>
      </c>
      <c r="C152" s="0" t="n">
        <v>5000</v>
      </c>
      <c r="D152" s="0" t="s">
        <v>401</v>
      </c>
      <c r="E152" s="0" t="n">
        <v>5510</v>
      </c>
      <c r="F152" s="0" t="s">
        <v>75</v>
      </c>
      <c r="G152" s="0" t="n">
        <v>388</v>
      </c>
      <c r="H152" s="0" t="s">
        <v>543</v>
      </c>
      <c r="I152" s="0" t="n">
        <v>2005</v>
      </c>
      <c r="J152" s="0" t="n">
        <v>2005</v>
      </c>
      <c r="K152" s="0" t="s">
        <v>76</v>
      </c>
      <c r="L152" s="0" t="n">
        <v>128363207</v>
      </c>
      <c r="M152" s="0" t="s">
        <v>403</v>
      </c>
      <c r="N152" s="0" t="s">
        <v>404</v>
      </c>
      <c r="O152" s="145" t="n">
        <f aca="false">VLOOKUP($H152,Nutrition!$A:$C,2,0)*$L152/4000</f>
        <v>5455436.2975</v>
      </c>
      <c r="P152" s="145" t="n">
        <f aca="false">VLOOKUP($H152,Nutrition!$A:$D,4,0)*$L152</f>
        <v>256726.414</v>
      </c>
      <c r="Q152" s="145" t="n">
        <f aca="false">VLOOKUP($H152,Nutrition!$A:$D,3,0)*$L152</f>
        <v>1026905.656</v>
      </c>
    </row>
    <row r="153" customFormat="false" ht="12.8" hidden="false" customHeight="false" outlineLevel="0" collapsed="false">
      <c r="A153" s="0" t="s">
        <v>64</v>
      </c>
      <c r="B153" s="0" t="s">
        <v>65</v>
      </c>
      <c r="C153" s="0" t="n">
        <v>5000</v>
      </c>
      <c r="D153" s="0" t="s">
        <v>401</v>
      </c>
      <c r="E153" s="0" t="n">
        <v>5510</v>
      </c>
      <c r="F153" s="0" t="s">
        <v>75</v>
      </c>
      <c r="G153" s="0" t="n">
        <v>97</v>
      </c>
      <c r="H153" s="0" t="s">
        <v>544</v>
      </c>
      <c r="I153" s="0" t="n">
        <v>2005</v>
      </c>
      <c r="J153" s="0" t="n">
        <v>2005</v>
      </c>
      <c r="K153" s="0" t="s">
        <v>76</v>
      </c>
      <c r="L153" s="0" t="n">
        <v>13311487</v>
      </c>
      <c r="M153" s="0" t="s">
        <v>403</v>
      </c>
      <c r="N153" s="0" t="s">
        <v>404</v>
      </c>
      <c r="O153" s="145" t="n">
        <f aca="false">VLOOKUP($H153,Nutrition!$A:$C,2,0)*$L153/4000</f>
        <v>10882140.6225</v>
      </c>
      <c r="P153" s="145" t="n">
        <f aca="false">VLOOKUP($H153,Nutrition!$A:$D,4,0)*$L153</f>
        <v>279541.227</v>
      </c>
      <c r="Q153" s="145" t="n">
        <f aca="false">VLOOKUP($H153,Nutrition!$A:$D,3,0)*$L153</f>
        <v>1544132.492</v>
      </c>
    </row>
    <row r="154" customFormat="false" ht="12.8" hidden="false" customHeight="false" outlineLevel="0" collapsed="false">
      <c r="A154" s="0" t="s">
        <v>64</v>
      </c>
      <c r="B154" s="0" t="s">
        <v>65</v>
      </c>
      <c r="C154" s="0" t="n">
        <v>5000</v>
      </c>
      <c r="D154" s="0" t="s">
        <v>401</v>
      </c>
      <c r="E154" s="0" t="n">
        <v>5510</v>
      </c>
      <c r="F154" s="0" t="s">
        <v>75</v>
      </c>
      <c r="G154" s="0" t="n">
        <v>275</v>
      </c>
      <c r="H154" s="0" t="s">
        <v>545</v>
      </c>
      <c r="I154" s="0" t="n">
        <v>2005</v>
      </c>
      <c r="J154" s="0" t="n">
        <v>2005</v>
      </c>
      <c r="K154" s="0" t="s">
        <v>76</v>
      </c>
      <c r="L154" s="0" t="n">
        <v>429851</v>
      </c>
      <c r="M154" s="0" t="s">
        <v>403</v>
      </c>
      <c r="N154" s="0" t="s">
        <v>404</v>
      </c>
      <c r="O154" s="145" t="n">
        <f aca="false">VLOOKUP($H154,Nutrition!$A:$C,2,0)*$L154/4000</f>
        <v>0</v>
      </c>
      <c r="P154" s="145" t="n">
        <f aca="false">VLOOKUP($H154,Nutrition!$A:$D,4,0)*$L154</f>
        <v>0</v>
      </c>
      <c r="Q154" s="145" t="n">
        <f aca="false">VLOOKUP($H154,Nutrition!$A:$D,3,0)*$L154</f>
        <v>0</v>
      </c>
    </row>
    <row r="155" customFormat="false" ht="12.8" hidden="false" customHeight="false" outlineLevel="0" collapsed="false">
      <c r="A155" s="0" t="s">
        <v>64</v>
      </c>
      <c r="B155" s="0" t="s">
        <v>65</v>
      </c>
      <c r="C155" s="0" t="n">
        <v>5000</v>
      </c>
      <c r="D155" s="0" t="s">
        <v>401</v>
      </c>
      <c r="E155" s="0" t="n">
        <v>5510</v>
      </c>
      <c r="F155" s="0" t="s">
        <v>75</v>
      </c>
      <c r="G155" s="0" t="n">
        <v>692</v>
      </c>
      <c r="H155" s="0" t="s">
        <v>546</v>
      </c>
      <c r="I155" s="0" t="n">
        <v>2005</v>
      </c>
      <c r="J155" s="0" t="n">
        <v>2005</v>
      </c>
      <c r="K155" s="0" t="s">
        <v>76</v>
      </c>
      <c r="L155" s="0" t="n">
        <v>7499</v>
      </c>
      <c r="M155" s="0" t="s">
        <v>403</v>
      </c>
      <c r="N155" s="0" t="s">
        <v>404</v>
      </c>
      <c r="O155" s="145" t="n">
        <f aca="false">VLOOKUP($H155,Nutrition!$A:$C,2,0)*$L155/4000</f>
        <v>6262.18576388889</v>
      </c>
      <c r="P155" s="145" t="n">
        <f aca="false">VLOOKUP($H155,Nutrition!$A:$D,4,0)*$L155</f>
        <v>863.600115740741</v>
      </c>
      <c r="Q155" s="145" t="n">
        <f aca="false">VLOOKUP($H155,Nutrition!$A:$D,3,0)*$L155</f>
        <v>846.241319444443</v>
      </c>
    </row>
    <row r="156" customFormat="false" ht="12.8" hidden="false" customHeight="false" outlineLevel="0" collapsed="false">
      <c r="A156" s="0" t="s">
        <v>64</v>
      </c>
      <c r="B156" s="0" t="s">
        <v>65</v>
      </c>
      <c r="C156" s="0" t="n">
        <v>5000</v>
      </c>
      <c r="D156" s="0" t="s">
        <v>401</v>
      </c>
      <c r="E156" s="0" t="n">
        <v>5510</v>
      </c>
      <c r="F156" s="0" t="s">
        <v>75</v>
      </c>
      <c r="G156" s="0" t="n">
        <v>463</v>
      </c>
      <c r="H156" s="0" t="s">
        <v>547</v>
      </c>
      <c r="I156" s="0" t="n">
        <v>2005</v>
      </c>
      <c r="J156" s="0" t="n">
        <v>2005</v>
      </c>
      <c r="K156" s="0" t="s">
        <v>76</v>
      </c>
      <c r="L156" s="0" t="n">
        <v>231329417</v>
      </c>
      <c r="M156" s="0" t="s">
        <v>403</v>
      </c>
      <c r="N156" s="0" t="s">
        <v>404</v>
      </c>
      <c r="O156" s="145" t="n">
        <f aca="false">VLOOKUP($H156,Nutrition!$A:$C,2,0)*$L156/4000</f>
        <v>12723110.1250588</v>
      </c>
      <c r="P156" s="145" t="n">
        <f aca="false">VLOOKUP($H156,Nutrition!$A:$D,4,0)*$L156</f>
        <v>462608.850376324</v>
      </c>
      <c r="Q156" s="145" t="n">
        <f aca="false">VLOOKUP($H156,Nutrition!$A:$D,3,0)*$L156</f>
        <v>3238522.28400759</v>
      </c>
    </row>
    <row r="157" customFormat="false" ht="12.8" hidden="false" customHeight="false" outlineLevel="0" collapsed="false">
      <c r="A157" s="0" t="s">
        <v>64</v>
      </c>
      <c r="B157" s="0" t="s">
        <v>65</v>
      </c>
      <c r="C157" s="0" t="n">
        <v>5000</v>
      </c>
      <c r="D157" s="0" t="s">
        <v>401</v>
      </c>
      <c r="E157" s="0" t="n">
        <v>5510</v>
      </c>
      <c r="F157" s="0" t="s">
        <v>75</v>
      </c>
      <c r="G157" s="0" t="n">
        <v>420</v>
      </c>
      <c r="H157" s="0" t="s">
        <v>548</v>
      </c>
      <c r="I157" s="0" t="n">
        <v>2005</v>
      </c>
      <c r="J157" s="0" t="n">
        <v>2005</v>
      </c>
      <c r="K157" s="0" t="s">
        <v>76</v>
      </c>
      <c r="L157" s="0" t="n">
        <v>1469750</v>
      </c>
      <c r="M157" s="0" t="s">
        <v>403</v>
      </c>
      <c r="N157" s="0" t="s">
        <v>404</v>
      </c>
      <c r="O157" s="145" t="n">
        <f aca="false">VLOOKUP($H157,Nutrition!$A:$C,2,0)*$L157/4000</f>
        <v>84508.5425160428</v>
      </c>
      <c r="P157" s="145" t="n">
        <f aca="false">VLOOKUP($H157,Nutrition!$A:$D,4,0)*$L157</f>
        <v>1477.89184050314</v>
      </c>
      <c r="Q157" s="145" t="n">
        <f aca="false">VLOOKUP($H157,Nutrition!$A:$D,3,0)*$L157</f>
        <v>33803.4170064171</v>
      </c>
    </row>
    <row r="158" customFormat="false" ht="12.8" hidden="false" customHeight="false" outlineLevel="0" collapsed="false">
      <c r="A158" s="0" t="s">
        <v>64</v>
      </c>
      <c r="B158" s="0" t="s">
        <v>65</v>
      </c>
      <c r="C158" s="0" t="n">
        <v>5000</v>
      </c>
      <c r="D158" s="0" t="s">
        <v>401</v>
      </c>
      <c r="E158" s="0" t="n">
        <v>5510</v>
      </c>
      <c r="F158" s="0" t="s">
        <v>75</v>
      </c>
      <c r="G158" s="0" t="n">
        <v>205</v>
      </c>
      <c r="H158" s="0" t="s">
        <v>549</v>
      </c>
      <c r="I158" s="0" t="n">
        <v>2005</v>
      </c>
      <c r="J158" s="0" t="n">
        <v>2005</v>
      </c>
      <c r="K158" s="0" t="s">
        <v>76</v>
      </c>
      <c r="L158" s="0" t="n">
        <v>1083247</v>
      </c>
      <c r="M158" s="0" t="s">
        <v>403</v>
      </c>
      <c r="N158" s="0" t="s">
        <v>404</v>
      </c>
      <c r="O158" s="145" t="n">
        <f aca="false">VLOOKUP($H158,Nutrition!$A:$C,2,0)*$L158/4000</f>
        <v>880138.1875</v>
      </c>
      <c r="P158" s="145" t="n">
        <f aca="false">VLOOKUP($H158,Nutrition!$A:$D,4,0)*$L158</f>
        <v>20581.693</v>
      </c>
      <c r="Q158" s="145" t="n">
        <f aca="false">VLOOKUP($H158,Nutrition!$A:$D,3,0)*$L158</f>
        <v>341222.805</v>
      </c>
    </row>
    <row r="159" customFormat="false" ht="12.8" hidden="false" customHeight="false" outlineLevel="0" collapsed="false">
      <c r="A159" s="0" t="s">
        <v>64</v>
      </c>
      <c r="B159" s="0" t="s">
        <v>65</v>
      </c>
      <c r="C159" s="0" t="n">
        <v>5000</v>
      </c>
      <c r="D159" s="0" t="s">
        <v>401</v>
      </c>
      <c r="E159" s="0" t="n">
        <v>5510</v>
      </c>
      <c r="F159" s="0" t="s">
        <v>75</v>
      </c>
      <c r="G159" s="0" t="n">
        <v>222</v>
      </c>
      <c r="H159" s="0" t="s">
        <v>550</v>
      </c>
      <c r="I159" s="0" t="n">
        <v>2005</v>
      </c>
      <c r="J159" s="0" t="n">
        <v>2005</v>
      </c>
      <c r="K159" s="0" t="s">
        <v>76</v>
      </c>
      <c r="L159" s="0" t="n">
        <v>1804160</v>
      </c>
      <c r="M159" s="0" t="s">
        <v>403</v>
      </c>
      <c r="N159" s="0" t="s">
        <v>404</v>
      </c>
      <c r="O159" s="145" t="n">
        <f aca="false">VLOOKUP($H159,Nutrition!$A:$C,2,0)*$L159/4000</f>
        <v>1249382.29911652</v>
      </c>
      <c r="P159" s="145" t="n">
        <f aca="false">VLOOKUP($H159,Nutrition!$A:$D,4,0)*$L159</f>
        <v>494341.225230146</v>
      </c>
      <c r="Q159" s="145" t="n">
        <f aca="false">VLOOKUP($H159,Nutrition!$A:$D,3,0)*$L159</f>
        <v>111859.658510318</v>
      </c>
    </row>
    <row r="160" customFormat="false" ht="12.8" hidden="false" customHeight="false" outlineLevel="0" collapsed="false">
      <c r="A160" s="0" t="s">
        <v>64</v>
      </c>
      <c r="B160" s="0" t="s">
        <v>65</v>
      </c>
      <c r="C160" s="0" t="n">
        <v>5000</v>
      </c>
      <c r="D160" s="0" t="s">
        <v>401</v>
      </c>
      <c r="E160" s="0" t="n">
        <v>5510</v>
      </c>
      <c r="F160" s="0" t="s">
        <v>75</v>
      </c>
      <c r="G160" s="0" t="n">
        <v>567</v>
      </c>
      <c r="H160" s="0" t="s">
        <v>551</v>
      </c>
      <c r="I160" s="0" t="n">
        <v>2005</v>
      </c>
      <c r="J160" s="0" t="n">
        <v>2005</v>
      </c>
      <c r="K160" s="0" t="s">
        <v>76</v>
      </c>
      <c r="L160" s="0" t="n">
        <v>91175031</v>
      </c>
      <c r="M160" s="0" t="s">
        <v>403</v>
      </c>
      <c r="N160" s="0" t="s">
        <v>404</v>
      </c>
      <c r="O160" s="145" t="n">
        <f aca="false">VLOOKUP($H160,Nutrition!$A:$C,2,0)*$L160/4000</f>
        <v>3874938.8175</v>
      </c>
      <c r="P160" s="145" t="n">
        <f aca="false">VLOOKUP($H160,Nutrition!$A:$D,4,0)*$L160</f>
        <v>182350.062</v>
      </c>
      <c r="Q160" s="145" t="n">
        <f aca="false">VLOOKUP($H160,Nutrition!$A:$D,3,0)*$L160</f>
        <v>273525.093</v>
      </c>
    </row>
    <row r="161" customFormat="false" ht="12.8" hidden="false" customHeight="false" outlineLevel="0" collapsed="false">
      <c r="A161" s="0" t="s">
        <v>64</v>
      </c>
      <c r="B161" s="0" t="s">
        <v>65</v>
      </c>
      <c r="C161" s="0" t="n">
        <v>5000</v>
      </c>
      <c r="D161" s="0" t="s">
        <v>401</v>
      </c>
      <c r="E161" s="0" t="n">
        <v>5510</v>
      </c>
      <c r="F161" s="0" t="s">
        <v>75</v>
      </c>
      <c r="G161" s="0" t="n">
        <v>15</v>
      </c>
      <c r="H161" s="0" t="s">
        <v>37</v>
      </c>
      <c r="I161" s="0" t="n">
        <v>2005</v>
      </c>
      <c r="J161" s="0" t="n">
        <v>2005</v>
      </c>
      <c r="K161" s="0" t="s">
        <v>76</v>
      </c>
      <c r="L161" s="0" t="n">
        <v>627020838</v>
      </c>
      <c r="M161" s="0" t="s">
        <v>403</v>
      </c>
      <c r="N161" s="0" t="s">
        <v>404</v>
      </c>
      <c r="O161" s="145" t="n">
        <f aca="false">VLOOKUP($H161,Nutrition!$A:$C,2,0)*$L161/4000</f>
        <v>523562399.73</v>
      </c>
      <c r="P161" s="145" t="n">
        <f aca="false">VLOOKUP($H161,Nutrition!$A:$D,4,0)*$L161</f>
        <v>14421479.274</v>
      </c>
      <c r="Q161" s="145" t="n">
        <f aca="false">VLOOKUP($H161,Nutrition!$A:$D,3,0)*$L161</f>
        <v>76496542.236</v>
      </c>
    </row>
    <row r="162" customFormat="false" ht="12.8" hidden="false" customHeight="false" outlineLevel="0" collapsed="false">
      <c r="A162" s="0" t="s">
        <v>64</v>
      </c>
      <c r="B162" s="0" t="s">
        <v>65</v>
      </c>
      <c r="C162" s="0" t="n">
        <v>5000</v>
      </c>
      <c r="D162" s="0" t="s">
        <v>401</v>
      </c>
      <c r="E162" s="0" t="n">
        <v>5510</v>
      </c>
      <c r="F162" s="0" t="s">
        <v>75</v>
      </c>
      <c r="G162" s="0" t="n">
        <v>137</v>
      </c>
      <c r="H162" s="0" t="s">
        <v>552</v>
      </c>
      <c r="I162" s="0" t="n">
        <v>2005</v>
      </c>
      <c r="J162" s="0" t="n">
        <v>2005</v>
      </c>
      <c r="K162" s="0" t="s">
        <v>76</v>
      </c>
      <c r="L162" s="0" t="n">
        <v>49155182</v>
      </c>
      <c r="M162" s="0" t="s">
        <v>403</v>
      </c>
      <c r="N162" s="0" t="s">
        <v>404</v>
      </c>
      <c r="O162" s="145" t="n">
        <f aca="false">VLOOKUP($H162,Nutrition!$A:$C,2,0)*$L162/4000</f>
        <v>12411683.455</v>
      </c>
      <c r="P162" s="145" t="n">
        <f aca="false">VLOOKUP($H162,Nutrition!$A:$D,4,0)*$L162</f>
        <v>98310.364</v>
      </c>
      <c r="Q162" s="145" t="n">
        <f aca="false">VLOOKUP($H162,Nutrition!$A:$D,3,0)*$L162</f>
        <v>639017.366</v>
      </c>
    </row>
    <row r="163" customFormat="false" ht="12.8" hidden="false" customHeight="false" outlineLevel="0" collapsed="false">
      <c r="A163" s="0" t="s">
        <v>64</v>
      </c>
      <c r="B163" s="0" t="s">
        <v>65</v>
      </c>
      <c r="C163" s="0" t="n">
        <v>5000</v>
      </c>
      <c r="D163" s="0" t="s">
        <v>401</v>
      </c>
      <c r="E163" s="0" t="n">
        <v>5510</v>
      </c>
      <c r="F163" s="0" t="s">
        <v>75</v>
      </c>
      <c r="G163" s="0" t="n">
        <v>135</v>
      </c>
      <c r="H163" s="0" t="s">
        <v>553</v>
      </c>
      <c r="I163" s="0" t="n">
        <v>2005</v>
      </c>
      <c r="J163" s="0" t="n">
        <v>2005</v>
      </c>
      <c r="K163" s="0" t="s">
        <v>76</v>
      </c>
      <c r="L163" s="0" t="n">
        <v>489356</v>
      </c>
      <c r="M163" s="0" t="s">
        <v>403</v>
      </c>
      <c r="N163" s="0" t="s">
        <v>404</v>
      </c>
      <c r="O163" s="145" t="n">
        <f aca="false">VLOOKUP($H163,Nutrition!$A:$C,2,0)*$L163/4000</f>
        <v>133349.51</v>
      </c>
      <c r="P163" s="145" t="n">
        <f aca="false">VLOOKUP($H163,Nutrition!$A:$D,4,0)*$L163</f>
        <v>1468.068</v>
      </c>
      <c r="Q163" s="145" t="n">
        <f aca="false">VLOOKUP($H163,Nutrition!$A:$D,3,0)*$L163</f>
        <v>8319.052</v>
      </c>
    </row>
    <row r="164" customFormat="false" ht="12.8" hidden="false" customHeight="false" outlineLevel="0" collapsed="false">
      <c r="L164" s="145"/>
      <c r="O164" s="145"/>
      <c r="P164" s="145"/>
      <c r="Q164" s="145"/>
    </row>
    <row r="165" customFormat="false" ht="12.8" hidden="false" customHeight="false" outlineLevel="0" collapsed="false">
      <c r="L165" s="145"/>
      <c r="N165" s="116"/>
      <c r="O165" s="159"/>
      <c r="P165" s="159"/>
      <c r="Q165" s="159"/>
    </row>
    <row r="166" customFormat="false" ht="12.8" hidden="false" customHeight="false" outlineLevel="0" collapsed="false">
      <c r="L166" s="145"/>
      <c r="N166" s="104"/>
      <c r="O166" s="159"/>
      <c r="P166" s="159"/>
      <c r="Q166" s="159"/>
    </row>
    <row r="167" customFormat="false" ht="12.8" hidden="false" customHeight="false" outlineLevel="0" collapsed="false">
      <c r="L167" s="145"/>
      <c r="N167" s="104"/>
      <c r="O167" s="145"/>
      <c r="P167" s="145"/>
      <c r="Q167" s="145"/>
    </row>
    <row r="168" customFormat="false" ht="12.8" hidden="false" customHeight="false" outlineLevel="0" collapsed="false">
      <c r="L168" s="145"/>
      <c r="N168" s="166"/>
      <c r="O168" s="145"/>
      <c r="P168" s="145"/>
      <c r="Q168" s="145"/>
    </row>
    <row r="169" customFormat="false" ht="12.8" hidden="false" customHeight="false" outlineLevel="0" collapsed="false">
      <c r="L169" s="145"/>
      <c r="N169" s="166"/>
      <c r="O169" s="145"/>
      <c r="P169" s="145"/>
      <c r="Q169" s="145"/>
    </row>
    <row r="170" customFormat="false" ht="12.8" hidden="false" customHeight="false" outlineLevel="0" collapsed="false">
      <c r="L170" s="145"/>
      <c r="N170" s="166"/>
      <c r="O170" s="145"/>
      <c r="P170" s="145"/>
      <c r="Q170" s="145"/>
    </row>
    <row r="171" customFormat="false" ht="12.8" hidden="false" customHeight="false" outlineLevel="0" collapsed="false">
      <c r="L171" s="145"/>
      <c r="N171" s="166"/>
      <c r="O171" s="145"/>
      <c r="P171" s="145"/>
      <c r="Q171" s="145"/>
    </row>
    <row r="172" customFormat="false" ht="12.8" hidden="false" customHeight="false" outlineLevel="0" collapsed="false">
      <c r="L172" s="145"/>
      <c r="N172" s="166"/>
      <c r="O172" s="145"/>
      <c r="P172" s="145"/>
      <c r="Q172" s="145"/>
    </row>
    <row r="173" customFormat="false" ht="12.8" hidden="false" customHeight="false" outlineLevel="0" collapsed="false">
      <c r="L173" s="145"/>
      <c r="N173" s="166"/>
      <c r="O173" s="145"/>
      <c r="P173" s="145"/>
      <c r="Q173" s="145"/>
    </row>
    <row r="174" customFormat="false" ht="12.8" hidden="false" customHeight="false" outlineLevel="0" collapsed="false">
      <c r="L174" s="145"/>
      <c r="N174" s="166"/>
      <c r="O174" s="145"/>
      <c r="P174" s="145"/>
      <c r="Q174" s="145"/>
    </row>
    <row r="175" customFormat="false" ht="12.8" hidden="false" customHeight="false" outlineLevel="0" collapsed="false">
      <c r="L175" s="145"/>
      <c r="N175" s="166"/>
      <c r="O175" s="145"/>
      <c r="P175" s="145"/>
      <c r="Q175" s="145"/>
    </row>
    <row r="176" customFormat="false" ht="12.8" hidden="false" customHeight="false" outlineLevel="0" collapsed="false">
      <c r="L176" s="145"/>
      <c r="N176" s="166"/>
      <c r="O176" s="145"/>
      <c r="P176" s="145"/>
      <c r="Q176" s="145"/>
    </row>
    <row r="177" customFormat="false" ht="12.8" hidden="false" customHeight="false" outlineLevel="0" collapsed="false">
      <c r="N177" s="166"/>
    </row>
    <row r="178" customFormat="false" ht="12.8" hidden="false" customHeight="false" outlineLevel="0" collapsed="false">
      <c r="N178" s="166"/>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55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9" activeCellId="1" sqref="E3:G3 B9"/>
    </sheetView>
  </sheetViews>
  <sheetFormatPr defaultColWidth="10.921875" defaultRowHeight="12.8" zeroHeight="false" outlineLevelRow="0" outlineLevelCol="0"/>
  <cols>
    <col collapsed="false" customWidth="true" hidden="false" outlineLevel="0" max="1" min="1" style="0" width="50.6"/>
    <col collapsed="false" customWidth="true" hidden="false" outlineLevel="0" max="6" min="6" style="0" width="11.52"/>
    <col collapsed="false" customWidth="true" hidden="false" outlineLevel="0" max="7" min="7" style="0" width="34.93"/>
    <col collapsed="false" customWidth="true" hidden="false" outlineLevel="0" max="8" min="8" style="0" width="14.58"/>
    <col collapsed="false" customWidth="true" hidden="false" outlineLevel="0" max="9" min="9" style="0" width="14.4"/>
    <col collapsed="false" customWidth="true" hidden="false" outlineLevel="0" max="10" min="10" style="0" width="8.63"/>
    <col collapsed="false" customWidth="true" hidden="false" outlineLevel="0" max="12" min="11" style="0" width="34.93"/>
    <col collapsed="false" customWidth="true" hidden="false" outlineLevel="0" max="13" min="13" style="0" width="50.6"/>
    <col collapsed="false" customWidth="true" hidden="false" outlineLevel="0" max="14" min="14" style="0" width="19.45"/>
    <col collapsed="false" customWidth="true" hidden="false" outlineLevel="0" max="15" min="15" style="0" width="8.63"/>
  </cols>
  <sheetData>
    <row r="1" customFormat="false" ht="14.9" hidden="false" customHeight="false" outlineLevel="0" collapsed="false">
      <c r="A1" s="167" t="s">
        <v>54</v>
      </c>
      <c r="B1" s="167" t="s">
        <v>554</v>
      </c>
      <c r="C1" s="167" t="s">
        <v>555</v>
      </c>
      <c r="D1" s="167" t="s">
        <v>556</v>
      </c>
      <c r="F1" s="167"/>
      <c r="G1" s="168" t="s">
        <v>557</v>
      </c>
      <c r="M1" s="167" t="s">
        <v>558</v>
      </c>
      <c r="R1" s="167" t="s">
        <v>559</v>
      </c>
    </row>
    <row r="2" customFormat="false" ht="14.9" hidden="false" customHeight="false" outlineLevel="0" collapsed="false">
      <c r="A2" s="0" t="s">
        <v>560</v>
      </c>
      <c r="B2" s="0" t="n">
        <v>7000</v>
      </c>
      <c r="C2" s="169" t="n">
        <v>0</v>
      </c>
      <c r="D2" s="169" t="n">
        <v>0</v>
      </c>
      <c r="G2" s="170" t="s">
        <v>561</v>
      </c>
      <c r="H2" s="171" t="s">
        <v>562</v>
      </c>
      <c r="I2" s="171" t="s">
        <v>563</v>
      </c>
      <c r="J2" s="171" t="s">
        <v>564</v>
      </c>
      <c r="K2" s="172"/>
      <c r="M2" s="0" t="s">
        <v>149</v>
      </c>
      <c r="N2" s="0" t="s">
        <v>565</v>
      </c>
      <c r="R2" s="0" t="s">
        <v>566</v>
      </c>
      <c r="S2" s="0" t="s">
        <v>188</v>
      </c>
      <c r="W2" s="0" t="s">
        <v>565</v>
      </c>
    </row>
    <row r="3" customFormat="false" ht="14.9" hidden="false" customHeight="false" outlineLevel="0" collapsed="false">
      <c r="A3" s="0" t="s">
        <v>567</v>
      </c>
      <c r="B3" s="0" t="n">
        <v>5890</v>
      </c>
      <c r="C3" s="169" t="n">
        <v>0.2</v>
      </c>
      <c r="D3" s="169" t="n">
        <v>0.522</v>
      </c>
      <c r="F3" s="169"/>
      <c r="G3" s="172"/>
      <c r="H3" s="171" t="s">
        <v>568</v>
      </c>
      <c r="I3" s="171" t="s">
        <v>569</v>
      </c>
      <c r="J3" s="171" t="s">
        <v>569</v>
      </c>
      <c r="K3" s="172"/>
      <c r="M3" s="0" t="s">
        <v>38</v>
      </c>
      <c r="N3" s="0" t="s">
        <v>565</v>
      </c>
      <c r="R3" s="0" t="s">
        <v>570</v>
      </c>
      <c r="S3" s="0" t="s">
        <v>192</v>
      </c>
      <c r="W3" s="0" t="s">
        <v>571</v>
      </c>
    </row>
    <row r="4" customFormat="false" ht="14.9" hidden="false" customHeight="false" outlineLevel="0" collapsed="false">
      <c r="A4" s="0" t="s">
        <v>405</v>
      </c>
      <c r="B4" s="173" t="n">
        <v>2469.98835948304</v>
      </c>
      <c r="C4" s="169" t="n">
        <v>0.0649978609306444</v>
      </c>
      <c r="D4" s="169" t="n">
        <v>0.229994726945309</v>
      </c>
      <c r="F4" s="169"/>
      <c r="G4" s="170" t="s">
        <v>572</v>
      </c>
      <c r="H4" s="174"/>
      <c r="I4" s="174"/>
      <c r="J4" s="174"/>
      <c r="K4" s="172"/>
      <c r="M4" s="0" t="s">
        <v>491</v>
      </c>
      <c r="N4" s="0" t="s">
        <v>565</v>
      </c>
      <c r="R4" s="0" t="s">
        <v>573</v>
      </c>
      <c r="S4" s="0" t="s">
        <v>194</v>
      </c>
      <c r="W4" s="0" t="s">
        <v>574</v>
      </c>
    </row>
    <row r="5" customFormat="false" ht="13.8" hidden="false" customHeight="false" outlineLevel="0" collapsed="false">
      <c r="A5" s="0" t="s">
        <v>406</v>
      </c>
      <c r="B5" s="173" t="n">
        <v>534.139488598107</v>
      </c>
      <c r="C5" s="169" t="n">
        <v>0.0244631147447441</v>
      </c>
      <c r="D5" s="169" t="n">
        <v>0.0230685483042665</v>
      </c>
      <c r="F5" s="169"/>
      <c r="G5" s="172" t="s">
        <v>575</v>
      </c>
      <c r="H5" s="175" t="n">
        <v>334</v>
      </c>
      <c r="I5" s="175" t="n">
        <v>12.2</v>
      </c>
      <c r="J5" s="175" t="n">
        <v>2.3</v>
      </c>
      <c r="K5" s="172"/>
      <c r="M5" s="0" t="s">
        <v>45</v>
      </c>
      <c r="N5" s="0" t="s">
        <v>565</v>
      </c>
      <c r="R5" s="0" t="s">
        <v>576</v>
      </c>
      <c r="S5" s="0" t="s">
        <v>195</v>
      </c>
      <c r="W5" s="0" t="s">
        <v>577</v>
      </c>
    </row>
    <row r="6" customFormat="false" ht="13.8" hidden="false" customHeight="false" outlineLevel="0" collapsed="false">
      <c r="A6" s="0" t="s">
        <v>407</v>
      </c>
      <c r="B6" s="173" t="n">
        <v>480</v>
      </c>
      <c r="C6" s="169" t="n">
        <v>0.001</v>
      </c>
      <c r="D6" s="169" t="n">
        <v>0.003</v>
      </c>
      <c r="F6" s="169"/>
      <c r="G6" s="172" t="s">
        <v>578</v>
      </c>
      <c r="H6" s="175" t="n">
        <v>364</v>
      </c>
      <c r="I6" s="175" t="n">
        <v>10.9</v>
      </c>
      <c r="J6" s="175" t="n">
        <v>1.1</v>
      </c>
      <c r="K6" s="172"/>
      <c r="M6" s="0" t="s">
        <v>37</v>
      </c>
      <c r="N6" s="0" t="s">
        <v>565</v>
      </c>
      <c r="R6" s="0" t="s">
        <v>579</v>
      </c>
      <c r="S6" s="0" t="s">
        <v>580</v>
      </c>
      <c r="W6" s="0" t="s">
        <v>581</v>
      </c>
    </row>
    <row r="7" customFormat="false" ht="13.8" hidden="false" customHeight="false" outlineLevel="0" collapsed="false">
      <c r="A7" s="0" t="s">
        <v>408</v>
      </c>
      <c r="B7" s="173" t="n">
        <v>450</v>
      </c>
      <c r="C7" s="169" t="n">
        <v>0.013</v>
      </c>
      <c r="D7" s="169" t="n">
        <v>0.004</v>
      </c>
      <c r="F7" s="169"/>
      <c r="G7" s="172" t="s">
        <v>582</v>
      </c>
      <c r="H7" s="175" t="n">
        <v>213</v>
      </c>
      <c r="I7" s="175" t="n">
        <v>12.1</v>
      </c>
      <c r="J7" s="175" t="n">
        <v>3.1</v>
      </c>
      <c r="K7" s="172"/>
      <c r="M7" s="0" t="s">
        <v>496</v>
      </c>
      <c r="N7" s="0" t="s">
        <v>565</v>
      </c>
      <c r="R7" s="0" t="s">
        <v>583</v>
      </c>
      <c r="S7" s="0" t="s">
        <v>196</v>
      </c>
      <c r="W7" s="0" t="s">
        <v>584</v>
      </c>
    </row>
    <row r="8" customFormat="false" ht="13.8" hidden="false" customHeight="false" outlineLevel="0" collapsed="false">
      <c r="A8" s="0" t="s">
        <v>585</v>
      </c>
      <c r="B8" s="173" t="n">
        <v>2380.08565310492</v>
      </c>
      <c r="C8" s="169" t="n">
        <v>0.036997382821794</v>
      </c>
      <c r="D8" s="169" t="n">
        <v>0.00499643112062812</v>
      </c>
      <c r="F8" s="169"/>
      <c r="G8" s="172" t="s">
        <v>586</v>
      </c>
      <c r="H8" s="175" t="n">
        <v>367</v>
      </c>
      <c r="I8" s="175" t="n">
        <v>11</v>
      </c>
      <c r="J8" s="175" t="n">
        <v>1.1</v>
      </c>
      <c r="K8" s="172"/>
      <c r="M8" s="0" t="s">
        <v>527</v>
      </c>
      <c r="N8" s="0" t="s">
        <v>565</v>
      </c>
      <c r="R8" s="0" t="s">
        <v>587</v>
      </c>
      <c r="S8" s="0" t="s">
        <v>200</v>
      </c>
      <c r="W8" s="0" t="s">
        <v>588</v>
      </c>
    </row>
    <row r="9" customFormat="false" ht="13.8" hidden="false" customHeight="false" outlineLevel="0" collapsed="false">
      <c r="A9" s="0" t="s">
        <v>409</v>
      </c>
      <c r="B9" s="173" t="n">
        <v>2448.85496183206</v>
      </c>
      <c r="C9" s="169" t="n">
        <v>0.00894971354084827</v>
      </c>
      <c r="D9" s="169" t="n">
        <v>0.00803561302805018</v>
      </c>
      <c r="F9" s="169"/>
      <c r="G9" s="172" t="s">
        <v>589</v>
      </c>
      <c r="H9" s="175" t="n">
        <v>382</v>
      </c>
      <c r="I9" s="175" t="n">
        <v>29.1</v>
      </c>
      <c r="J9" s="175" t="n">
        <v>10.7</v>
      </c>
      <c r="K9" s="172"/>
      <c r="M9" s="0" t="s">
        <v>379</v>
      </c>
      <c r="N9" s="0" t="s">
        <v>565</v>
      </c>
      <c r="R9" s="0" t="s">
        <v>590</v>
      </c>
      <c r="S9" s="0" t="s">
        <v>201</v>
      </c>
      <c r="W9" s="0" t="s">
        <v>591</v>
      </c>
    </row>
    <row r="10" customFormat="false" ht="13.8" hidden="false" customHeight="false" outlineLevel="0" collapsed="false">
      <c r="A10" s="0" t="s">
        <v>410</v>
      </c>
      <c r="B10" s="173" t="n">
        <v>200</v>
      </c>
      <c r="C10" s="169" t="n">
        <v>0.011</v>
      </c>
      <c r="D10" s="169" t="n">
        <v>0.001</v>
      </c>
      <c r="F10" s="169"/>
      <c r="G10" s="172" t="s">
        <v>592</v>
      </c>
      <c r="H10" s="175" t="n">
        <v>249</v>
      </c>
      <c r="I10" s="175" t="n">
        <v>8.2</v>
      </c>
      <c r="J10" s="175" t="n">
        <v>1.2</v>
      </c>
      <c r="K10" s="172"/>
      <c r="M10" s="0" t="s">
        <v>544</v>
      </c>
      <c r="N10" s="0" t="s">
        <v>565</v>
      </c>
      <c r="R10" s="0" t="s">
        <v>593</v>
      </c>
      <c r="S10" s="0" t="s">
        <v>594</v>
      </c>
      <c r="W10" s="0" t="s">
        <v>595</v>
      </c>
    </row>
    <row r="11" customFormat="false" ht="13.8" hidden="false" customHeight="false" outlineLevel="0" collapsed="false">
      <c r="A11" s="0" t="s">
        <v>411</v>
      </c>
      <c r="B11" s="173" t="n">
        <v>120</v>
      </c>
      <c r="C11" s="169" t="n">
        <v>0.016</v>
      </c>
      <c r="D11" s="169" t="n">
        <v>0.001</v>
      </c>
      <c r="F11" s="169"/>
      <c r="G11" s="172" t="s">
        <v>596</v>
      </c>
      <c r="H11" s="175" t="n">
        <v>345</v>
      </c>
      <c r="I11" s="175" t="n">
        <v>12.3</v>
      </c>
      <c r="J11" s="175" t="n">
        <v>2</v>
      </c>
      <c r="K11" s="172"/>
      <c r="M11" s="0" t="s">
        <v>424</v>
      </c>
      <c r="N11" s="0" t="s">
        <v>565</v>
      </c>
      <c r="R11" s="0" t="s">
        <v>597</v>
      </c>
      <c r="S11" s="0" t="s">
        <v>203</v>
      </c>
      <c r="W11" s="0" t="s">
        <v>598</v>
      </c>
    </row>
    <row r="12" customFormat="false" ht="13.8" hidden="false" customHeight="false" outlineLevel="0" collapsed="false">
      <c r="A12" s="0" t="s">
        <v>412</v>
      </c>
      <c r="B12" s="173" t="n">
        <v>1190</v>
      </c>
      <c r="C12" s="169" t="n">
        <v>0.015</v>
      </c>
      <c r="D12" s="169" t="n">
        <v>0.113</v>
      </c>
      <c r="F12" s="169"/>
      <c r="G12" s="172" t="s">
        <v>599</v>
      </c>
      <c r="H12" s="175" t="n">
        <v>369</v>
      </c>
      <c r="I12" s="175" t="n">
        <v>7.4</v>
      </c>
      <c r="J12" s="175" t="n">
        <v>17</v>
      </c>
      <c r="K12" s="172"/>
      <c r="M12" s="0" t="s">
        <v>433</v>
      </c>
      <c r="N12" s="0" t="s">
        <v>565</v>
      </c>
      <c r="R12" s="0" t="s">
        <v>600</v>
      </c>
      <c r="S12" s="0" t="s">
        <v>601</v>
      </c>
      <c r="W12" s="0" t="s">
        <v>602</v>
      </c>
    </row>
    <row r="13" customFormat="false" ht="13.8" hidden="false" customHeight="false" outlineLevel="0" collapsed="false">
      <c r="A13" s="0" t="s">
        <v>603</v>
      </c>
      <c r="B13" s="173" t="n">
        <v>4559.97948793085</v>
      </c>
      <c r="C13" s="169" t="n">
        <v>0.149005530932933</v>
      </c>
      <c r="D13" s="169" t="n">
        <v>0.432987802644592</v>
      </c>
      <c r="F13" s="169"/>
      <c r="G13" s="172" t="s">
        <v>604</v>
      </c>
      <c r="H13" s="175" t="n">
        <v>362</v>
      </c>
      <c r="I13" s="175" t="n">
        <v>0.5</v>
      </c>
      <c r="J13" s="175" t="n">
        <v>0.3</v>
      </c>
      <c r="K13" s="172"/>
      <c r="M13" s="0" t="s">
        <v>464</v>
      </c>
      <c r="N13" s="0" t="s">
        <v>565</v>
      </c>
      <c r="R13" s="0" t="s">
        <v>605</v>
      </c>
      <c r="S13" s="0" t="s">
        <v>205</v>
      </c>
      <c r="W13" s="0" t="s">
        <v>606</v>
      </c>
    </row>
    <row r="14" customFormat="false" ht="13.8" hidden="false" customHeight="false" outlineLevel="0" collapsed="false">
      <c r="A14" s="0" t="s">
        <v>413</v>
      </c>
      <c r="B14" s="173" t="n">
        <v>3650</v>
      </c>
      <c r="C14" s="169" t="n">
        <v>0.177</v>
      </c>
      <c r="D14" s="169" t="n">
        <v>0.063</v>
      </c>
      <c r="F14" s="169"/>
      <c r="G14" s="172" t="s">
        <v>607</v>
      </c>
      <c r="H14" s="175" t="n">
        <v>380</v>
      </c>
      <c r="I14" s="175" t="n">
        <v>95</v>
      </c>
      <c r="J14" s="175" t="n">
        <v>0</v>
      </c>
      <c r="K14" s="172"/>
      <c r="M14" s="0" t="s">
        <v>422</v>
      </c>
      <c r="N14" s="0" t="s">
        <v>565</v>
      </c>
      <c r="R14" s="0" t="s">
        <v>608</v>
      </c>
      <c r="S14" s="0" t="s">
        <v>206</v>
      </c>
    </row>
    <row r="15" customFormat="false" ht="13.8" hidden="false" customHeight="false" outlineLevel="0" collapsed="false">
      <c r="A15" s="0" t="s">
        <v>414</v>
      </c>
      <c r="B15" s="173" t="n">
        <v>600</v>
      </c>
      <c r="C15" s="169" t="n">
        <v>0.007</v>
      </c>
      <c r="D15" s="169" t="n">
        <v>0.003</v>
      </c>
      <c r="F15" s="169"/>
      <c r="G15" s="172" t="s">
        <v>609</v>
      </c>
      <c r="H15" s="175" t="n">
        <v>280</v>
      </c>
      <c r="I15" s="175" t="n">
        <v>6</v>
      </c>
      <c r="J15" s="175" t="n">
        <v>1.4</v>
      </c>
      <c r="K15" s="172"/>
      <c r="M15" s="0" t="s">
        <v>455</v>
      </c>
      <c r="N15" s="0" t="s">
        <v>565</v>
      </c>
      <c r="R15" s="0" t="s">
        <v>610</v>
      </c>
      <c r="S15" s="0" t="s">
        <v>207</v>
      </c>
    </row>
    <row r="16" customFormat="false" ht="13.8" hidden="false" customHeight="false" outlineLevel="0" collapsed="false">
      <c r="A16" s="0" t="s">
        <v>149</v>
      </c>
      <c r="B16" s="173" t="n">
        <v>3320</v>
      </c>
      <c r="C16" s="169" t="n">
        <v>0.11</v>
      </c>
      <c r="D16" s="169" t="n">
        <v>0.018</v>
      </c>
      <c r="F16" s="169"/>
      <c r="G16" s="172" t="s">
        <v>611</v>
      </c>
      <c r="H16" s="175" t="n">
        <v>357</v>
      </c>
      <c r="I16" s="175" t="n">
        <v>7.5</v>
      </c>
      <c r="J16" s="175" t="n">
        <v>1.8</v>
      </c>
      <c r="K16" s="172"/>
      <c r="M16" s="0" t="s">
        <v>522</v>
      </c>
      <c r="N16" s="0" t="s">
        <v>565</v>
      </c>
      <c r="R16" s="0" t="s">
        <v>612</v>
      </c>
      <c r="S16" s="0" t="s">
        <v>66</v>
      </c>
    </row>
    <row r="17" customFormat="false" ht="13.8" hidden="false" customHeight="false" outlineLevel="0" collapsed="false">
      <c r="A17" s="0" t="s">
        <v>613</v>
      </c>
      <c r="B17" s="173" t="n">
        <v>3461.53846153846</v>
      </c>
      <c r="C17" s="169" t="n">
        <v>0.0893970893970894</v>
      </c>
      <c r="D17" s="169" t="n">
        <v>0.0145530145530146</v>
      </c>
      <c r="F17" s="169"/>
      <c r="G17" s="172" t="s">
        <v>614</v>
      </c>
      <c r="H17" s="175" t="n">
        <v>360</v>
      </c>
      <c r="I17" s="175" t="n">
        <v>6.7</v>
      </c>
      <c r="J17" s="175" t="n">
        <v>0.7</v>
      </c>
      <c r="K17" s="172"/>
      <c r="M17" s="0" t="s">
        <v>456</v>
      </c>
      <c r="N17" s="0" t="s">
        <v>571</v>
      </c>
      <c r="R17" s="0" t="s">
        <v>615</v>
      </c>
      <c r="S17" s="0" t="s">
        <v>616</v>
      </c>
    </row>
    <row r="18" customFormat="false" ht="13.8" hidden="false" customHeight="false" outlineLevel="0" collapsed="false">
      <c r="A18" s="0" t="s">
        <v>617</v>
      </c>
      <c r="B18" s="173" t="n">
        <v>3479.99974226472</v>
      </c>
      <c r="C18" s="169" t="n">
        <v>0.095999948452944</v>
      </c>
      <c r="D18" s="169" t="n">
        <v>0.0110010008720044</v>
      </c>
      <c r="F18" s="169"/>
      <c r="G18" s="172" t="s">
        <v>618</v>
      </c>
      <c r="H18" s="175" t="n">
        <v>360</v>
      </c>
      <c r="I18" s="175" t="n">
        <v>6.7</v>
      </c>
      <c r="J18" s="175" t="n">
        <v>0.7</v>
      </c>
      <c r="K18" s="172"/>
      <c r="M18" s="0" t="s">
        <v>503</v>
      </c>
      <c r="N18" s="0" t="s">
        <v>571</v>
      </c>
      <c r="R18" s="0" t="s">
        <v>619</v>
      </c>
      <c r="S18" s="0" t="s">
        <v>208</v>
      </c>
    </row>
    <row r="19" customFormat="false" ht="13.8" hidden="false" customHeight="false" outlineLevel="0" collapsed="false">
      <c r="A19" s="0" t="s">
        <v>416</v>
      </c>
      <c r="B19" s="173" t="n">
        <v>3410</v>
      </c>
      <c r="C19" s="169" t="n">
        <v>0.221</v>
      </c>
      <c r="D19" s="169" t="n">
        <v>0.017</v>
      </c>
      <c r="F19" s="169"/>
      <c r="G19" s="172" t="s">
        <v>620</v>
      </c>
      <c r="H19" s="175" t="n">
        <v>366</v>
      </c>
      <c r="I19" s="175" t="n">
        <v>6.4</v>
      </c>
      <c r="J19" s="175" t="n">
        <v>0.8</v>
      </c>
      <c r="K19" s="172"/>
      <c r="M19" s="0" t="s">
        <v>480</v>
      </c>
      <c r="N19" s="0" t="s">
        <v>571</v>
      </c>
      <c r="R19" s="0" t="s">
        <v>621</v>
      </c>
      <c r="S19" s="0" t="s">
        <v>622</v>
      </c>
    </row>
    <row r="20" customFormat="false" ht="13.8" hidden="false" customHeight="false" outlineLevel="0" collapsed="false">
      <c r="A20" s="0" t="s">
        <v>417</v>
      </c>
      <c r="B20" s="173" t="n">
        <v>500</v>
      </c>
      <c r="C20" s="169" t="n">
        <v>0.03</v>
      </c>
      <c r="D20" s="169" t="n">
        <v>0.004</v>
      </c>
      <c r="F20" s="169"/>
      <c r="G20" s="172" t="s">
        <v>623</v>
      </c>
      <c r="H20" s="175" t="n">
        <v>380</v>
      </c>
      <c r="I20" s="175" t="n">
        <v>95</v>
      </c>
      <c r="J20" s="175" t="n">
        <v>0</v>
      </c>
      <c r="K20" s="172"/>
      <c r="M20" s="0" t="s">
        <v>539</v>
      </c>
      <c r="N20" s="0" t="s">
        <v>571</v>
      </c>
      <c r="R20" s="0" t="s">
        <v>624</v>
      </c>
      <c r="S20" s="0" t="s">
        <v>211</v>
      </c>
    </row>
    <row r="21" customFormat="false" ht="13.8" hidden="false" customHeight="false" outlineLevel="0" collapsed="false">
      <c r="A21" s="0" t="s">
        <v>625</v>
      </c>
      <c r="B21" s="173" t="n">
        <v>419.999991982252</v>
      </c>
      <c r="C21" s="169" t="n">
        <v>0.00300000080177481</v>
      </c>
      <c r="D21" s="169" t="n">
        <v>0</v>
      </c>
      <c r="F21" s="169"/>
      <c r="G21" s="172" t="s">
        <v>626</v>
      </c>
      <c r="H21" s="175" t="n">
        <v>362</v>
      </c>
      <c r="I21" s="175" t="n">
        <v>0.5</v>
      </c>
      <c r="J21" s="175" t="n">
        <v>0.3</v>
      </c>
      <c r="K21" s="172"/>
      <c r="M21" s="0" t="s">
        <v>465</v>
      </c>
      <c r="N21" s="0" t="s">
        <v>571</v>
      </c>
      <c r="R21" s="0" t="s">
        <v>627</v>
      </c>
      <c r="S21" s="0" t="s">
        <v>355</v>
      </c>
    </row>
    <row r="22" customFormat="false" ht="13.8" hidden="false" customHeight="false" outlineLevel="0" collapsed="false">
      <c r="A22" s="0" t="s">
        <v>628</v>
      </c>
      <c r="B22" s="173" t="n">
        <v>384.235555555556</v>
      </c>
      <c r="C22" s="169" t="n">
        <v>0.00446814814814815</v>
      </c>
      <c r="D22" s="169" t="n">
        <v>0</v>
      </c>
      <c r="F22" s="169"/>
      <c r="G22" s="172" t="s">
        <v>629</v>
      </c>
      <c r="H22" s="175" t="n">
        <v>276</v>
      </c>
      <c r="I22" s="175" t="n">
        <v>13.3</v>
      </c>
      <c r="J22" s="175" t="n">
        <v>15.8</v>
      </c>
      <c r="K22" s="172"/>
      <c r="M22" s="0" t="s">
        <v>407</v>
      </c>
      <c r="N22" s="0" t="s">
        <v>574</v>
      </c>
      <c r="R22" s="0" t="s">
        <v>630</v>
      </c>
      <c r="S22" s="0" t="s">
        <v>212</v>
      </c>
    </row>
    <row r="23" customFormat="false" ht="13.8" hidden="false" customHeight="false" outlineLevel="0" collapsed="false">
      <c r="A23" s="0" t="s">
        <v>631</v>
      </c>
      <c r="B23" s="173" t="n">
        <v>419.999991982252</v>
      </c>
      <c r="C23" s="169" t="n">
        <v>0.00300000080177481</v>
      </c>
      <c r="D23" s="169" t="n">
        <v>0</v>
      </c>
      <c r="F23" s="173"/>
      <c r="G23" s="172" t="s">
        <v>632</v>
      </c>
      <c r="H23" s="175" t="n">
        <v>332</v>
      </c>
      <c r="I23" s="175" t="n">
        <v>11</v>
      </c>
      <c r="J23" s="175" t="n">
        <v>1.8</v>
      </c>
      <c r="K23" s="172"/>
      <c r="M23" s="0" t="s">
        <v>408</v>
      </c>
      <c r="N23" s="0" t="s">
        <v>574</v>
      </c>
      <c r="R23" s="0" t="s">
        <v>633</v>
      </c>
      <c r="S23" s="0" t="s">
        <v>213</v>
      </c>
    </row>
    <row r="24" customFormat="false" ht="13.8" hidden="false" customHeight="false" outlineLevel="0" collapsed="false">
      <c r="A24" s="0" t="s">
        <v>634</v>
      </c>
      <c r="B24" s="173" t="n">
        <v>419.999991982252</v>
      </c>
      <c r="C24" s="169" t="n">
        <v>0.00300000080177481</v>
      </c>
      <c r="D24" s="169" t="n">
        <v>0</v>
      </c>
      <c r="F24" s="173"/>
      <c r="G24" s="172" t="s">
        <v>635</v>
      </c>
      <c r="H24" s="175" t="n">
        <v>348</v>
      </c>
      <c r="I24" s="175" t="n">
        <v>9.6</v>
      </c>
      <c r="J24" s="175" t="n">
        <v>1.1</v>
      </c>
      <c r="K24" s="172"/>
      <c r="M24" s="0" t="s">
        <v>418</v>
      </c>
      <c r="N24" s="0" t="s">
        <v>574</v>
      </c>
      <c r="R24" s="0" t="s">
        <v>636</v>
      </c>
      <c r="S24" s="0" t="s">
        <v>214</v>
      </c>
    </row>
    <row r="25" customFormat="false" ht="13.8" hidden="false" customHeight="false" outlineLevel="0" collapsed="false">
      <c r="A25" s="0" t="s">
        <v>418</v>
      </c>
      <c r="B25" s="173" t="n">
        <v>490</v>
      </c>
      <c r="C25" s="169" t="n">
        <v>0.01</v>
      </c>
      <c r="D25" s="169" t="n">
        <v>0.007</v>
      </c>
      <c r="F25" s="169"/>
      <c r="G25" s="172" t="s">
        <v>637</v>
      </c>
      <c r="H25" s="175" t="n">
        <v>346</v>
      </c>
      <c r="I25" s="175" t="n">
        <v>9</v>
      </c>
      <c r="J25" s="175" t="n">
        <v>1.4</v>
      </c>
      <c r="K25" s="172"/>
      <c r="M25" s="0" t="s">
        <v>453</v>
      </c>
      <c r="N25" s="0" t="s">
        <v>574</v>
      </c>
      <c r="R25" s="0" t="s">
        <v>638</v>
      </c>
      <c r="S25" s="0" t="s">
        <v>344</v>
      </c>
    </row>
    <row r="26" customFormat="false" ht="13.8" hidden="false" customHeight="false" outlineLevel="0" collapsed="false">
      <c r="A26" s="0" t="s">
        <v>639</v>
      </c>
      <c r="B26" s="173" t="n">
        <v>2950</v>
      </c>
      <c r="C26" s="169" t="n">
        <v>0</v>
      </c>
      <c r="D26" s="169" t="n">
        <v>0</v>
      </c>
      <c r="F26" s="169"/>
      <c r="G26" s="172" t="s">
        <v>640</v>
      </c>
      <c r="H26" s="175" t="n">
        <v>343</v>
      </c>
      <c r="I26" s="175" t="n">
        <v>9.2</v>
      </c>
      <c r="J26" s="175" t="n">
        <v>1.7</v>
      </c>
      <c r="K26" s="172"/>
      <c r="M26" s="0" t="s">
        <v>456</v>
      </c>
      <c r="N26" s="0" t="s">
        <v>574</v>
      </c>
      <c r="R26" s="0" t="s">
        <v>641</v>
      </c>
      <c r="S26" s="0" t="s">
        <v>345</v>
      </c>
    </row>
    <row r="27" customFormat="false" ht="13.8" hidden="false" customHeight="false" outlineLevel="0" collapsed="false">
      <c r="A27" s="0" t="s">
        <v>642</v>
      </c>
      <c r="B27" s="173" t="n">
        <v>1329.92811199395</v>
      </c>
      <c r="C27" s="169" t="n">
        <v>0.0030268634127885</v>
      </c>
      <c r="D27" s="169" t="n">
        <v>0</v>
      </c>
      <c r="F27" s="169"/>
      <c r="G27" s="172" t="s">
        <v>643</v>
      </c>
      <c r="H27" s="175" t="n">
        <v>368</v>
      </c>
      <c r="I27" s="175" t="n">
        <v>13.1</v>
      </c>
      <c r="J27" s="175" t="n">
        <v>1.9</v>
      </c>
      <c r="K27" s="172"/>
      <c r="M27" s="0" t="s">
        <v>457</v>
      </c>
      <c r="N27" s="0" t="s">
        <v>574</v>
      </c>
      <c r="R27" s="0" t="s">
        <v>644</v>
      </c>
      <c r="S27" s="0" t="s">
        <v>216</v>
      </c>
    </row>
    <row r="28" customFormat="false" ht="13.8" hidden="false" customHeight="false" outlineLevel="0" collapsed="false">
      <c r="A28" s="0" t="s">
        <v>645</v>
      </c>
      <c r="B28" s="173" t="n">
        <v>600</v>
      </c>
      <c r="C28" s="169" t="n">
        <v>0.0189998145140837</v>
      </c>
      <c r="D28" s="169" t="n">
        <v>0.00300032933213714</v>
      </c>
      <c r="F28" s="169"/>
      <c r="G28" s="172" t="s">
        <v>646</v>
      </c>
      <c r="H28" s="175" t="n">
        <v>367</v>
      </c>
      <c r="I28" s="175" t="n">
        <v>6</v>
      </c>
      <c r="J28" s="175" t="n">
        <v>0</v>
      </c>
      <c r="K28" s="172"/>
      <c r="M28" s="0" t="s">
        <v>459</v>
      </c>
      <c r="N28" s="0" t="s">
        <v>574</v>
      </c>
      <c r="R28" s="0" t="s">
        <v>647</v>
      </c>
      <c r="S28" s="0" t="s">
        <v>217</v>
      </c>
    </row>
    <row r="29" customFormat="false" ht="13.8" hidden="false" customHeight="false" outlineLevel="0" collapsed="false">
      <c r="A29" s="0" t="s">
        <v>419</v>
      </c>
      <c r="B29" s="173" t="n">
        <v>550</v>
      </c>
      <c r="C29" s="169" t="n">
        <v>0.007</v>
      </c>
      <c r="D29" s="169" t="n">
        <v>0.004</v>
      </c>
      <c r="F29" s="169"/>
      <c r="G29" s="172" t="s">
        <v>648</v>
      </c>
      <c r="H29" s="175" t="n">
        <v>356</v>
      </c>
      <c r="I29" s="175" t="n">
        <v>9.5</v>
      </c>
      <c r="J29" s="175" t="n">
        <v>4.3</v>
      </c>
      <c r="K29" s="172"/>
      <c r="M29" s="0" t="s">
        <v>466</v>
      </c>
      <c r="N29" s="0" t="s">
        <v>574</v>
      </c>
      <c r="R29" s="0" t="s">
        <v>649</v>
      </c>
      <c r="S29" s="0" t="s">
        <v>357</v>
      </c>
    </row>
    <row r="30" customFormat="false" ht="13.8" hidden="false" customHeight="false" outlineLevel="0" collapsed="false">
      <c r="A30" s="0" t="s">
        <v>650</v>
      </c>
      <c r="B30" s="173" t="n">
        <v>1967.26949941497</v>
      </c>
      <c r="C30" s="169" t="n">
        <v>0.111755710417236</v>
      </c>
      <c r="D30" s="169" t="n">
        <v>0.0286316245074929</v>
      </c>
      <c r="F30" s="169"/>
      <c r="G30" s="172" t="s">
        <v>651</v>
      </c>
      <c r="H30" s="175" t="n">
        <v>373</v>
      </c>
      <c r="I30" s="175" t="n">
        <v>11.1</v>
      </c>
      <c r="J30" s="175" t="n">
        <v>38.5</v>
      </c>
      <c r="K30" s="172"/>
      <c r="M30" s="0" t="s">
        <v>489</v>
      </c>
      <c r="N30" s="0" t="s">
        <v>574</v>
      </c>
      <c r="R30" s="0" t="s">
        <v>652</v>
      </c>
      <c r="S30" s="0" t="s">
        <v>220</v>
      </c>
    </row>
    <row r="31" customFormat="false" ht="13.8" hidden="false" customHeight="false" outlineLevel="0" collapsed="false">
      <c r="A31" s="0" t="s">
        <v>653</v>
      </c>
      <c r="B31" s="173" t="n">
        <v>1967.26949941497</v>
      </c>
      <c r="C31" s="169" t="n">
        <v>0.111755710417236</v>
      </c>
      <c r="D31" s="169" t="n">
        <v>0.0286316245074929</v>
      </c>
      <c r="F31" s="169"/>
      <c r="G31" s="172" t="s">
        <v>654</v>
      </c>
      <c r="H31" s="175" t="n">
        <v>363</v>
      </c>
      <c r="I31" s="175" t="n">
        <v>8.4</v>
      </c>
      <c r="J31" s="175" t="n">
        <v>1.2</v>
      </c>
      <c r="K31" s="172"/>
      <c r="M31" s="0" t="s">
        <v>503</v>
      </c>
      <c r="N31" s="0" t="s">
        <v>574</v>
      </c>
      <c r="R31" s="0" t="s">
        <v>655</v>
      </c>
      <c r="S31" s="0" t="s">
        <v>221</v>
      </c>
    </row>
    <row r="32" customFormat="false" ht="13.8" hidden="false" customHeight="false" outlineLevel="0" collapsed="false">
      <c r="A32" s="0" t="s">
        <v>656</v>
      </c>
      <c r="B32" s="173" t="n">
        <v>1967.26949941497</v>
      </c>
      <c r="C32" s="169" t="n">
        <v>0.111755710417236</v>
      </c>
      <c r="D32" s="169" t="n">
        <v>0.0286316245074929</v>
      </c>
      <c r="F32" s="169"/>
      <c r="G32" s="172" t="s">
        <v>657</v>
      </c>
      <c r="H32" s="175" t="n">
        <v>380</v>
      </c>
      <c r="I32" s="175" t="n">
        <v>95</v>
      </c>
      <c r="J32" s="175" t="n">
        <v>0</v>
      </c>
      <c r="K32" s="172"/>
      <c r="M32" s="0" t="s">
        <v>505</v>
      </c>
      <c r="N32" s="0" t="s">
        <v>574</v>
      </c>
      <c r="R32" s="0" t="s">
        <v>658</v>
      </c>
      <c r="S32" s="0" t="s">
        <v>659</v>
      </c>
    </row>
    <row r="33" customFormat="false" ht="13.8" hidden="false" customHeight="false" outlineLevel="0" collapsed="false">
      <c r="A33" s="0" t="s">
        <v>660</v>
      </c>
      <c r="B33" s="173" t="n">
        <v>1967.26949941497</v>
      </c>
      <c r="C33" s="169" t="n">
        <v>0.111755710417236</v>
      </c>
      <c r="D33" s="169" t="n">
        <v>0.0286316245074929</v>
      </c>
      <c r="F33" s="169"/>
      <c r="G33" s="172" t="s">
        <v>661</v>
      </c>
      <c r="H33" s="175" t="n">
        <v>362</v>
      </c>
      <c r="I33" s="175" t="n">
        <v>0.5</v>
      </c>
      <c r="J33" s="175" t="n">
        <v>0.3</v>
      </c>
      <c r="K33" s="172"/>
      <c r="M33" s="0" t="s">
        <v>506</v>
      </c>
      <c r="N33" s="0" t="s">
        <v>574</v>
      </c>
      <c r="R33" s="0" t="s">
        <v>662</v>
      </c>
      <c r="S33" s="0" t="s">
        <v>663</v>
      </c>
    </row>
    <row r="34" customFormat="false" ht="13.8" hidden="false" customHeight="false" outlineLevel="0" collapsed="false">
      <c r="A34" s="0" t="s">
        <v>664</v>
      </c>
      <c r="B34" s="173" t="n">
        <v>1967.26949941497</v>
      </c>
      <c r="C34" s="169" t="n">
        <v>0.111755710417236</v>
      </c>
      <c r="D34" s="169" t="n">
        <v>0.0286316245074929</v>
      </c>
      <c r="F34" s="169"/>
      <c r="G34" s="172" t="s">
        <v>665</v>
      </c>
      <c r="H34" s="175" t="n">
        <v>356</v>
      </c>
      <c r="I34" s="175" t="n">
        <v>9.5</v>
      </c>
      <c r="J34" s="175" t="n">
        <v>4.3</v>
      </c>
      <c r="K34" s="172"/>
      <c r="M34" s="0" t="s">
        <v>516</v>
      </c>
      <c r="N34" s="0" t="s">
        <v>574</v>
      </c>
      <c r="R34" s="0" t="s">
        <v>666</v>
      </c>
      <c r="S34" s="0" t="s">
        <v>667</v>
      </c>
    </row>
    <row r="35" customFormat="false" ht="13.8" hidden="false" customHeight="false" outlineLevel="0" collapsed="false">
      <c r="A35" s="0" t="s">
        <v>668</v>
      </c>
      <c r="B35" s="173" t="n">
        <v>1967.26949941497</v>
      </c>
      <c r="C35" s="169" t="n">
        <v>0.111755710417236</v>
      </c>
      <c r="D35" s="169" t="n">
        <v>0.0286316245074929</v>
      </c>
      <c r="F35" s="169"/>
      <c r="G35" s="172" t="s">
        <v>669</v>
      </c>
      <c r="H35" s="175" t="n">
        <v>319</v>
      </c>
      <c r="I35" s="175" t="n">
        <v>11</v>
      </c>
      <c r="J35" s="175" t="n">
        <v>1.9</v>
      </c>
      <c r="K35" s="172"/>
      <c r="M35" s="0" t="s">
        <v>551</v>
      </c>
      <c r="N35" s="0" t="s">
        <v>574</v>
      </c>
      <c r="R35" s="0" t="s">
        <v>670</v>
      </c>
      <c r="S35" s="0" t="s">
        <v>671</v>
      </c>
    </row>
    <row r="36" customFormat="false" ht="13.8" hidden="false" customHeight="false" outlineLevel="0" collapsed="false">
      <c r="A36" s="0" t="s">
        <v>672</v>
      </c>
      <c r="B36" s="173" t="n">
        <v>1967.26949941497</v>
      </c>
      <c r="C36" s="169" t="n">
        <v>0.111755710417236</v>
      </c>
      <c r="D36" s="169" t="n">
        <v>0.0286316245074929</v>
      </c>
      <c r="F36" s="169"/>
      <c r="G36" s="172" t="s">
        <v>673</v>
      </c>
      <c r="H36" s="175" t="n">
        <v>341</v>
      </c>
      <c r="I36" s="175" t="n">
        <v>9</v>
      </c>
      <c r="J36" s="175" t="n">
        <v>1.8</v>
      </c>
      <c r="K36" s="172"/>
      <c r="M36" s="0" t="s">
        <v>434</v>
      </c>
      <c r="N36" s="0" t="s">
        <v>574</v>
      </c>
      <c r="R36" s="0" t="s">
        <v>674</v>
      </c>
      <c r="S36" s="0" t="s">
        <v>223</v>
      </c>
    </row>
    <row r="37" customFormat="false" ht="13.8" hidden="false" customHeight="false" outlineLevel="0" collapsed="false">
      <c r="A37" s="0" t="s">
        <v>675</v>
      </c>
      <c r="B37" s="173" t="n">
        <v>1967.26949941497</v>
      </c>
      <c r="C37" s="169" t="n">
        <v>0.111755710417236</v>
      </c>
      <c r="D37" s="169" t="n">
        <v>0.0286316245074929</v>
      </c>
      <c r="F37" s="169"/>
      <c r="G37" s="172" t="s">
        <v>676</v>
      </c>
      <c r="H37" s="175" t="n">
        <v>385</v>
      </c>
      <c r="I37" s="175" t="n">
        <v>13</v>
      </c>
      <c r="J37" s="175" t="n">
        <v>7.5</v>
      </c>
      <c r="K37" s="172"/>
      <c r="M37" s="0" t="s">
        <v>435</v>
      </c>
      <c r="N37" s="0" t="s">
        <v>574</v>
      </c>
      <c r="R37" s="0" t="s">
        <v>677</v>
      </c>
      <c r="S37" s="0" t="s">
        <v>678</v>
      </c>
    </row>
    <row r="38" customFormat="false" ht="13.8" hidden="false" customHeight="false" outlineLevel="0" collapsed="false">
      <c r="A38" s="0" t="s">
        <v>679</v>
      </c>
      <c r="B38" s="173" t="n">
        <v>1967.26949941497</v>
      </c>
      <c r="C38" s="169" t="n">
        <v>0.111755710417236</v>
      </c>
      <c r="D38" s="169" t="n">
        <v>0.0286316245074929</v>
      </c>
      <c r="F38" s="169"/>
      <c r="G38" s="172" t="s">
        <v>680</v>
      </c>
      <c r="H38" s="175" t="n">
        <v>384</v>
      </c>
      <c r="I38" s="175" t="n">
        <v>16</v>
      </c>
      <c r="J38" s="175" t="n">
        <v>6.3</v>
      </c>
      <c r="K38" s="172"/>
      <c r="M38" s="0" t="s">
        <v>450</v>
      </c>
      <c r="N38" s="0" t="s">
        <v>574</v>
      </c>
      <c r="R38" s="0" t="s">
        <v>681</v>
      </c>
      <c r="S38" s="0" t="s">
        <v>682</v>
      </c>
    </row>
    <row r="39" customFormat="false" ht="13.8" hidden="false" customHeight="false" outlineLevel="0" collapsed="false">
      <c r="A39" s="0" t="s">
        <v>683</v>
      </c>
      <c r="B39" s="173" t="n">
        <v>2688.48001522702</v>
      </c>
      <c r="C39" s="169" t="n">
        <v>0.129553520075804</v>
      </c>
      <c r="D39" s="169" t="n">
        <v>0.153905716614692</v>
      </c>
      <c r="F39" s="169"/>
      <c r="G39" s="172" t="s">
        <v>684</v>
      </c>
      <c r="H39" s="175" t="n">
        <v>340</v>
      </c>
      <c r="I39" s="175" t="n">
        <v>9.7</v>
      </c>
      <c r="J39" s="175" t="n">
        <v>3</v>
      </c>
      <c r="K39" s="172"/>
      <c r="M39" s="0" t="s">
        <v>480</v>
      </c>
      <c r="N39" s="0" t="s">
        <v>574</v>
      </c>
      <c r="R39" s="0" t="s">
        <v>685</v>
      </c>
      <c r="S39" s="0" t="s">
        <v>226</v>
      </c>
    </row>
    <row r="40" customFormat="false" ht="13.8" hidden="false" customHeight="false" outlineLevel="0" collapsed="false">
      <c r="A40" s="0" t="s">
        <v>686</v>
      </c>
      <c r="B40" s="173" t="n">
        <v>1967.26949941497</v>
      </c>
      <c r="C40" s="169" t="n">
        <v>0.111755710417236</v>
      </c>
      <c r="D40" s="169" t="n">
        <v>0.0286316245074929</v>
      </c>
      <c r="F40" s="169"/>
      <c r="G40" s="172" t="s">
        <v>687</v>
      </c>
      <c r="H40" s="175" t="n">
        <v>340</v>
      </c>
      <c r="I40" s="175" t="n">
        <v>9.7</v>
      </c>
      <c r="J40" s="175" t="n">
        <v>3</v>
      </c>
      <c r="K40" s="172"/>
      <c r="M40" s="0" t="s">
        <v>521</v>
      </c>
      <c r="N40" s="0" t="s">
        <v>574</v>
      </c>
      <c r="R40" s="0" t="s">
        <v>688</v>
      </c>
      <c r="S40" s="0" t="s">
        <v>689</v>
      </c>
    </row>
    <row r="41" customFormat="false" ht="13.8" hidden="false" customHeight="false" outlineLevel="0" collapsed="false">
      <c r="A41" s="0" t="s">
        <v>690</v>
      </c>
      <c r="B41" s="173" t="n">
        <v>1967.26949941497</v>
      </c>
      <c r="C41" s="169" t="n">
        <v>0.111755710417236</v>
      </c>
      <c r="D41" s="169" t="n">
        <v>0.0286316245074929</v>
      </c>
      <c r="F41" s="169"/>
      <c r="G41" s="172" t="s">
        <v>691</v>
      </c>
      <c r="H41" s="175" t="n">
        <v>343</v>
      </c>
      <c r="I41" s="175" t="n">
        <v>10.1</v>
      </c>
      <c r="J41" s="175" t="n">
        <v>3.3</v>
      </c>
      <c r="K41" s="172"/>
      <c r="M41" s="0" t="s">
        <v>533</v>
      </c>
      <c r="N41" s="0" t="s">
        <v>574</v>
      </c>
      <c r="R41" s="0" t="s">
        <v>692</v>
      </c>
      <c r="S41" s="0" t="s">
        <v>228</v>
      </c>
    </row>
    <row r="42" customFormat="false" ht="13.8" hidden="false" customHeight="false" outlineLevel="0" collapsed="false">
      <c r="A42" s="0" t="s">
        <v>693</v>
      </c>
      <c r="B42" s="173" t="n">
        <v>1967.26949941497</v>
      </c>
      <c r="C42" s="169" t="n">
        <v>0.111755710417236</v>
      </c>
      <c r="D42" s="169" t="n">
        <v>0.0286316245074929</v>
      </c>
      <c r="F42" s="169"/>
      <c r="G42" s="172" t="s">
        <v>694</v>
      </c>
      <c r="H42" s="175" t="n">
        <v>343</v>
      </c>
      <c r="I42" s="175" t="n">
        <v>10.1</v>
      </c>
      <c r="J42" s="175" t="n">
        <v>3.3</v>
      </c>
      <c r="K42" s="172"/>
      <c r="M42" s="0" t="s">
        <v>539</v>
      </c>
      <c r="N42" s="0" t="s">
        <v>574</v>
      </c>
      <c r="R42" s="0" t="s">
        <v>695</v>
      </c>
      <c r="S42" s="0" t="s">
        <v>229</v>
      </c>
    </row>
    <row r="43" customFormat="false" ht="13.8" hidden="false" customHeight="false" outlineLevel="0" collapsed="false">
      <c r="A43" s="0" t="s">
        <v>696</v>
      </c>
      <c r="B43" s="173" t="n">
        <v>1967.26949941497</v>
      </c>
      <c r="C43" s="169" t="n">
        <v>0.111755710417236</v>
      </c>
      <c r="D43" s="169" t="n">
        <v>0.0286316245074929</v>
      </c>
      <c r="F43" s="169"/>
      <c r="G43" s="172" t="s">
        <v>697</v>
      </c>
      <c r="H43" s="175" t="n">
        <v>330</v>
      </c>
      <c r="I43" s="175" t="n">
        <v>11</v>
      </c>
      <c r="J43" s="175" t="n">
        <v>2</v>
      </c>
      <c r="K43" s="172"/>
      <c r="M43" s="0" t="s">
        <v>414</v>
      </c>
      <c r="N43" s="0" t="s">
        <v>574</v>
      </c>
      <c r="R43" s="0" t="s">
        <v>698</v>
      </c>
      <c r="S43" s="0" t="s">
        <v>230</v>
      </c>
    </row>
    <row r="44" customFormat="false" ht="13.8" hidden="false" customHeight="false" outlineLevel="0" collapsed="false">
      <c r="A44" s="0" t="s">
        <v>699</v>
      </c>
      <c r="B44" s="173" t="n">
        <v>6559.29791271347</v>
      </c>
      <c r="C44" s="169" t="n">
        <v>0.143026565464896</v>
      </c>
      <c r="D44" s="169" t="n">
        <v>0.662001897533207</v>
      </c>
      <c r="F44" s="169"/>
      <c r="G44" s="172" t="s">
        <v>700</v>
      </c>
      <c r="H44" s="175" t="n">
        <v>344</v>
      </c>
      <c r="I44" s="175" t="n">
        <v>6.4</v>
      </c>
      <c r="J44" s="175" t="n">
        <v>1.2</v>
      </c>
      <c r="K44" s="172"/>
      <c r="M44" s="0" t="s">
        <v>425</v>
      </c>
      <c r="N44" s="0" t="s">
        <v>574</v>
      </c>
      <c r="R44" s="0" t="s">
        <v>701</v>
      </c>
      <c r="S44" s="0" t="s">
        <v>702</v>
      </c>
    </row>
    <row r="45" customFormat="false" ht="13.8" hidden="false" customHeight="false" outlineLevel="0" collapsed="false">
      <c r="A45" s="0" t="s">
        <v>420</v>
      </c>
      <c r="B45" s="173" t="n">
        <v>6548.14814814815</v>
      </c>
      <c r="C45" s="169" t="n">
        <v>0.140740740740741</v>
      </c>
      <c r="D45" s="169" t="n">
        <v>0.659259259259259</v>
      </c>
      <c r="F45" s="169"/>
      <c r="G45" s="0" t="s">
        <v>703</v>
      </c>
      <c r="H45" s="0" t="n">
        <v>380</v>
      </c>
      <c r="I45" s="0" t="n">
        <v>95</v>
      </c>
      <c r="J45" s="0" t="n">
        <v>0</v>
      </c>
      <c r="M45" s="0" t="s">
        <v>460</v>
      </c>
      <c r="N45" s="0" t="s">
        <v>574</v>
      </c>
      <c r="R45" s="0" t="s">
        <v>704</v>
      </c>
      <c r="S45" s="0" t="s">
        <v>705</v>
      </c>
    </row>
    <row r="46" customFormat="false" ht="13.8" hidden="false" customHeight="false" outlineLevel="0" collapsed="false">
      <c r="A46" s="0" t="s">
        <v>706</v>
      </c>
      <c r="B46" s="173" t="n">
        <v>2490</v>
      </c>
      <c r="C46" s="169" t="n">
        <v>0.082</v>
      </c>
      <c r="D46" s="169" t="n">
        <v>0.012</v>
      </c>
      <c r="F46" s="169"/>
      <c r="G46" s="0" t="s">
        <v>707</v>
      </c>
      <c r="H46" s="0" t="n">
        <v>380</v>
      </c>
      <c r="I46" s="0" t="n">
        <v>95</v>
      </c>
      <c r="J46" s="0" t="n">
        <v>0</v>
      </c>
      <c r="M46" s="0" t="s">
        <v>465</v>
      </c>
      <c r="N46" s="0" t="s">
        <v>574</v>
      </c>
      <c r="R46" s="0" t="s">
        <v>708</v>
      </c>
      <c r="S46" s="0" t="s">
        <v>79</v>
      </c>
    </row>
    <row r="47" customFormat="false" ht="13.8" hidden="false" customHeight="false" outlineLevel="0" collapsed="false">
      <c r="A47" s="0" t="s">
        <v>421</v>
      </c>
      <c r="B47" s="173" t="n">
        <v>3502.30283644863</v>
      </c>
      <c r="C47" s="169" t="n">
        <v>0.238932737184465</v>
      </c>
      <c r="D47" s="169" t="n">
        <v>0.0204218150503241</v>
      </c>
      <c r="F47" s="169"/>
      <c r="M47" s="0" t="s">
        <v>513</v>
      </c>
      <c r="N47" s="0" t="s">
        <v>574</v>
      </c>
      <c r="R47" s="0" t="s">
        <v>709</v>
      </c>
      <c r="S47" s="0" t="s">
        <v>346</v>
      </c>
    </row>
    <row r="48" customFormat="false" ht="13.8" hidden="false" customHeight="false" outlineLevel="0" collapsed="false">
      <c r="A48" s="0" t="s">
        <v>422</v>
      </c>
      <c r="B48" s="173" t="n">
        <v>3300</v>
      </c>
      <c r="C48" s="169" t="n">
        <v>0.11</v>
      </c>
      <c r="D48" s="169" t="n">
        <v>0.02</v>
      </c>
      <c r="F48" s="169"/>
      <c r="G48" s="172" t="s">
        <v>710</v>
      </c>
      <c r="H48" s="175" t="n">
        <v>351</v>
      </c>
      <c r="I48" s="175" t="n">
        <v>1</v>
      </c>
      <c r="J48" s="175" t="n">
        <v>0</v>
      </c>
      <c r="K48" s="172"/>
      <c r="M48" s="0" t="s">
        <v>486</v>
      </c>
      <c r="N48" s="0" t="s">
        <v>574</v>
      </c>
      <c r="R48" s="0" t="s">
        <v>711</v>
      </c>
      <c r="S48" s="0" t="s">
        <v>712</v>
      </c>
    </row>
    <row r="49" customFormat="false" ht="13.8" hidden="false" customHeight="false" outlineLevel="0" collapsed="false">
      <c r="A49" s="0" t="s">
        <v>713</v>
      </c>
      <c r="B49" s="173" t="n">
        <v>3450.02249791091</v>
      </c>
      <c r="C49" s="169" t="n">
        <v>0.1229992929228</v>
      </c>
      <c r="D49" s="169" t="n">
        <v>0.0199910008356367</v>
      </c>
      <c r="F49" s="169"/>
      <c r="G49" s="172" t="s">
        <v>714</v>
      </c>
      <c r="H49" s="175" t="n">
        <v>232</v>
      </c>
      <c r="I49" s="175" t="n">
        <v>0</v>
      </c>
      <c r="J49" s="175" t="n">
        <v>0</v>
      </c>
      <c r="K49" s="172"/>
      <c r="M49" s="0" t="s">
        <v>412</v>
      </c>
      <c r="N49" s="0" t="s">
        <v>574</v>
      </c>
      <c r="R49" s="0" t="s">
        <v>715</v>
      </c>
      <c r="S49" s="0" t="s">
        <v>232</v>
      </c>
    </row>
    <row r="50" customFormat="false" ht="13.8" hidden="false" customHeight="false" outlineLevel="0" collapsed="false">
      <c r="A50" s="0" t="s">
        <v>716</v>
      </c>
      <c r="B50" s="173" t="n">
        <v>2284.5207571087</v>
      </c>
      <c r="C50" s="169" t="n">
        <v>0.00190141453717842</v>
      </c>
      <c r="D50" s="169" t="n">
        <v>0.258448330500418</v>
      </c>
      <c r="F50" s="169"/>
      <c r="G50" s="172" t="s">
        <v>717</v>
      </c>
      <c r="H50" s="175" t="n">
        <v>348</v>
      </c>
      <c r="I50" s="175" t="n">
        <v>0</v>
      </c>
      <c r="J50" s="175" t="n">
        <v>0</v>
      </c>
      <c r="K50" s="172"/>
      <c r="M50" s="0" t="s">
        <v>504</v>
      </c>
      <c r="N50" s="0" t="s">
        <v>574</v>
      </c>
      <c r="R50" s="0" t="s">
        <v>718</v>
      </c>
      <c r="S50" s="0" t="s">
        <v>233</v>
      </c>
    </row>
    <row r="51" customFormat="false" ht="13.8" hidden="false" customHeight="false" outlineLevel="0" collapsed="false">
      <c r="A51" s="0" t="s">
        <v>719</v>
      </c>
      <c r="B51" s="173" t="n">
        <v>7110</v>
      </c>
      <c r="C51" s="169" t="n">
        <v>0</v>
      </c>
      <c r="D51" s="169" t="n">
        <v>0.85</v>
      </c>
      <c r="F51" s="169"/>
      <c r="G51" s="172" t="s">
        <v>720</v>
      </c>
      <c r="H51" s="175" t="n">
        <v>310</v>
      </c>
      <c r="I51" s="175" t="n">
        <v>0</v>
      </c>
      <c r="J51" s="175" t="n">
        <v>0</v>
      </c>
      <c r="K51" s="172"/>
      <c r="M51" s="0" t="s">
        <v>419</v>
      </c>
      <c r="N51" s="0" t="s">
        <v>574</v>
      </c>
      <c r="R51" s="0" t="s">
        <v>721</v>
      </c>
      <c r="S51" s="0" t="s">
        <v>235</v>
      </c>
    </row>
    <row r="52" customFormat="false" ht="13.8" hidden="false" customHeight="false" outlineLevel="0" collapsed="false">
      <c r="A52" s="0" t="s">
        <v>722</v>
      </c>
      <c r="B52" s="173" t="n">
        <v>543.061478418191</v>
      </c>
      <c r="C52" s="169" t="n">
        <v>0.000681258167523045</v>
      </c>
      <c r="D52" s="169" t="n">
        <v>0.061425637787641</v>
      </c>
      <c r="F52" s="169"/>
      <c r="G52" s="172" t="s">
        <v>723</v>
      </c>
      <c r="H52" s="175" t="n">
        <v>310</v>
      </c>
      <c r="I52" s="175" t="n">
        <v>0</v>
      </c>
      <c r="J52" s="175" t="n">
        <v>0</v>
      </c>
      <c r="K52" s="172"/>
      <c r="M52" s="0" t="s">
        <v>449</v>
      </c>
      <c r="N52" s="0" t="s">
        <v>574</v>
      </c>
      <c r="R52" s="0" t="s">
        <v>724</v>
      </c>
      <c r="S52" s="0" t="s">
        <v>236</v>
      </c>
    </row>
    <row r="53" customFormat="false" ht="13.8" hidden="false" customHeight="false" outlineLevel="0" collapsed="false">
      <c r="A53" s="0" t="s">
        <v>725</v>
      </c>
      <c r="B53" s="173" t="n">
        <v>7169.99735352822</v>
      </c>
      <c r="C53" s="169" t="n">
        <v>0.0090006114262397</v>
      </c>
      <c r="D53" s="169" t="n">
        <v>0.811000196855783</v>
      </c>
      <c r="F53" s="169"/>
      <c r="G53" s="172" t="s">
        <v>726</v>
      </c>
      <c r="H53" s="175" t="n">
        <v>310</v>
      </c>
      <c r="I53" s="175" t="n">
        <v>0</v>
      </c>
      <c r="J53" s="175" t="n">
        <v>0</v>
      </c>
      <c r="K53" s="172"/>
      <c r="M53" s="0" t="s">
        <v>477</v>
      </c>
      <c r="N53" s="0" t="s">
        <v>574</v>
      </c>
      <c r="R53" s="0" t="s">
        <v>727</v>
      </c>
      <c r="S53" s="0" t="s">
        <v>238</v>
      </c>
    </row>
    <row r="54" customFormat="false" ht="13.8" hidden="false" customHeight="false" outlineLevel="0" collapsed="false">
      <c r="A54" s="0" t="s">
        <v>728</v>
      </c>
      <c r="B54" s="173" t="n">
        <v>7169.93082244427</v>
      </c>
      <c r="C54" s="169" t="n">
        <v>0.00900845503458878</v>
      </c>
      <c r="D54" s="169" t="n">
        <v>0.81097617217525</v>
      </c>
      <c r="F54" s="169"/>
      <c r="G54" s="172" t="s">
        <v>729</v>
      </c>
      <c r="H54" s="175" t="n">
        <v>368</v>
      </c>
      <c r="I54" s="175" t="n">
        <v>0</v>
      </c>
      <c r="J54" s="175" t="n">
        <v>0</v>
      </c>
      <c r="K54" s="172"/>
      <c r="M54" s="0" t="s">
        <v>511</v>
      </c>
      <c r="N54" s="0" t="s">
        <v>574</v>
      </c>
      <c r="R54" s="0" t="s">
        <v>730</v>
      </c>
      <c r="S54" s="0" t="s">
        <v>347</v>
      </c>
    </row>
    <row r="55" customFormat="false" ht="13.8" hidden="false" customHeight="false" outlineLevel="0" collapsed="false">
      <c r="A55" s="0" t="s">
        <v>731</v>
      </c>
      <c r="B55" s="173" t="n">
        <v>749.379652605459</v>
      </c>
      <c r="C55" s="169" t="n">
        <v>0.0297766749379653</v>
      </c>
      <c r="D55" s="169" t="n">
        <v>0.0521091811414392</v>
      </c>
      <c r="F55" s="169"/>
      <c r="G55" s="172" t="s">
        <v>732</v>
      </c>
      <c r="H55" s="175" t="n">
        <v>387</v>
      </c>
      <c r="I55" s="175" t="n">
        <v>0</v>
      </c>
      <c r="J55" s="175" t="n">
        <v>0</v>
      </c>
      <c r="K55" s="172"/>
      <c r="M55" s="0" t="s">
        <v>524</v>
      </c>
      <c r="N55" s="0" t="s">
        <v>574</v>
      </c>
      <c r="R55" s="0" t="s">
        <v>733</v>
      </c>
      <c r="S55" s="0" t="s">
        <v>239</v>
      </c>
    </row>
    <row r="56" customFormat="false" ht="13.8" hidden="false" customHeight="false" outlineLevel="0" collapsed="false">
      <c r="A56" s="0" t="s">
        <v>423</v>
      </c>
      <c r="B56" s="173" t="n">
        <v>190.000089074604</v>
      </c>
      <c r="C56" s="169" t="n">
        <v>0.0100001088689604</v>
      </c>
      <c r="D56" s="169" t="n">
        <v>0.000999614999767416</v>
      </c>
      <c r="F56" s="169"/>
      <c r="G56" s="172" t="s">
        <v>734</v>
      </c>
      <c r="H56" s="175" t="n">
        <v>318</v>
      </c>
      <c r="I56" s="175" t="n">
        <v>0</v>
      </c>
      <c r="J56" s="175" t="n">
        <v>0</v>
      </c>
      <c r="K56" s="172"/>
      <c r="M56" s="0" t="s">
        <v>447</v>
      </c>
      <c r="N56" s="0" t="s">
        <v>574</v>
      </c>
      <c r="R56" s="0" t="s">
        <v>735</v>
      </c>
      <c r="S56" s="0" t="s">
        <v>242</v>
      </c>
    </row>
    <row r="57" customFormat="false" ht="13.8" hidden="false" customHeight="false" outlineLevel="0" collapsed="false">
      <c r="A57" s="0" t="s">
        <v>424</v>
      </c>
      <c r="B57" s="173" t="n">
        <v>3880</v>
      </c>
      <c r="C57" s="169" t="n">
        <v>0.16</v>
      </c>
      <c r="D57" s="169" t="n">
        <v>0.06</v>
      </c>
      <c r="F57" s="169"/>
      <c r="G57" s="172" t="s">
        <v>736</v>
      </c>
      <c r="H57" s="175" t="n">
        <v>375</v>
      </c>
      <c r="I57" s="175" t="n">
        <v>0</v>
      </c>
      <c r="J57" s="175" t="n">
        <v>0</v>
      </c>
      <c r="K57" s="172"/>
      <c r="M57" s="0" t="s">
        <v>515</v>
      </c>
      <c r="N57" s="0" t="s">
        <v>574</v>
      </c>
      <c r="R57" s="0" t="s">
        <v>737</v>
      </c>
      <c r="S57" s="0" t="s">
        <v>738</v>
      </c>
    </row>
    <row r="58" customFormat="false" ht="13.8" hidden="false" customHeight="false" outlineLevel="0" collapsed="false">
      <c r="A58" s="0" t="s">
        <v>425</v>
      </c>
      <c r="B58" s="173" t="n">
        <v>1110</v>
      </c>
      <c r="C58" s="169" t="n">
        <v>0.016</v>
      </c>
      <c r="D58" s="169" t="n">
        <v>0.005</v>
      </c>
      <c r="F58" s="169"/>
      <c r="G58" s="172" t="s">
        <v>739</v>
      </c>
      <c r="H58" s="175" t="n">
        <v>298</v>
      </c>
      <c r="I58" s="175" t="n">
        <v>0.3</v>
      </c>
      <c r="J58" s="175" t="n">
        <v>0</v>
      </c>
      <c r="K58" s="172"/>
      <c r="M58" s="0" t="s">
        <v>458</v>
      </c>
      <c r="N58" s="0" t="s">
        <v>574</v>
      </c>
      <c r="R58" s="0" t="s">
        <v>740</v>
      </c>
      <c r="S58" s="0" t="s">
        <v>80</v>
      </c>
    </row>
    <row r="59" customFormat="false" ht="13.8" hidden="false" customHeight="false" outlineLevel="0" collapsed="false">
      <c r="A59" s="0" t="s">
        <v>426</v>
      </c>
      <c r="B59" s="173" t="n">
        <v>380.000134272345</v>
      </c>
      <c r="C59" s="169" t="n">
        <v>0.00900027525830642</v>
      </c>
      <c r="D59" s="169" t="n">
        <v>0.00199998657276554</v>
      </c>
      <c r="F59" s="169"/>
      <c r="G59" s="172" t="s">
        <v>741</v>
      </c>
      <c r="H59" s="175" t="n">
        <v>375</v>
      </c>
      <c r="I59" s="175" t="n">
        <v>0</v>
      </c>
      <c r="J59" s="175" t="n">
        <v>0</v>
      </c>
      <c r="K59" s="172"/>
      <c r="M59" s="0" t="s">
        <v>428</v>
      </c>
      <c r="N59" s="0" t="s">
        <v>574</v>
      </c>
      <c r="R59" s="0" t="s">
        <v>742</v>
      </c>
      <c r="S59" s="0" t="s">
        <v>743</v>
      </c>
    </row>
    <row r="60" customFormat="false" ht="13.8" hidden="false" customHeight="false" outlineLevel="0" collapsed="false">
      <c r="A60" s="0" t="s">
        <v>744</v>
      </c>
      <c r="B60" s="173" t="n">
        <v>4270</v>
      </c>
      <c r="C60" s="169" t="n">
        <v>1</v>
      </c>
      <c r="D60" s="169" t="n">
        <v>0</v>
      </c>
      <c r="F60" s="169"/>
      <c r="G60" s="172" t="s">
        <v>745</v>
      </c>
      <c r="H60" s="175" t="n">
        <v>298</v>
      </c>
      <c r="I60" s="175" t="n">
        <v>0.4</v>
      </c>
      <c r="J60" s="175" t="n">
        <v>0</v>
      </c>
      <c r="K60" s="172"/>
      <c r="M60" s="0" t="s">
        <v>463</v>
      </c>
      <c r="N60" s="0" t="s">
        <v>574</v>
      </c>
      <c r="R60" s="0" t="s">
        <v>746</v>
      </c>
      <c r="S60" s="0" t="s">
        <v>245</v>
      </c>
    </row>
    <row r="61" customFormat="false" ht="13.8" hidden="false" customHeight="false" outlineLevel="0" collapsed="false">
      <c r="A61" s="0" t="s">
        <v>747</v>
      </c>
      <c r="B61" s="173" t="n">
        <v>5740.00093371304</v>
      </c>
      <c r="C61" s="169" t="n">
        <v>0.153002220903167</v>
      </c>
      <c r="D61" s="169" t="n">
        <v>0.46400202749118</v>
      </c>
      <c r="F61" s="169"/>
      <c r="G61" s="172"/>
      <c r="H61" s="175"/>
      <c r="I61" s="175"/>
      <c r="J61" s="175"/>
      <c r="K61" s="172"/>
      <c r="M61" s="0" t="s">
        <v>483</v>
      </c>
      <c r="N61" s="0" t="s">
        <v>577</v>
      </c>
      <c r="R61" s="0" t="s">
        <v>748</v>
      </c>
      <c r="S61" s="0" t="s">
        <v>749</v>
      </c>
    </row>
    <row r="62" customFormat="false" ht="14.9" hidden="false" customHeight="false" outlineLevel="0" collapsed="false">
      <c r="A62" s="0" t="s">
        <v>427</v>
      </c>
      <c r="B62" s="173" t="n">
        <v>850.692177690463</v>
      </c>
      <c r="C62" s="169" t="n">
        <v>0.0259909824713398</v>
      </c>
      <c r="D62" s="169" t="n">
        <v>0.0695411310348194</v>
      </c>
      <c r="F62" s="169"/>
      <c r="G62" s="170" t="s">
        <v>750</v>
      </c>
      <c r="H62" s="175"/>
      <c r="I62" s="175"/>
      <c r="J62" s="175"/>
      <c r="K62" s="172"/>
      <c r="M62" s="0" t="s">
        <v>500</v>
      </c>
      <c r="N62" s="0" t="s">
        <v>577</v>
      </c>
      <c r="R62" s="0" t="s">
        <v>751</v>
      </c>
      <c r="S62" s="0" t="s">
        <v>246</v>
      </c>
    </row>
    <row r="63" customFormat="false" ht="13.8" hidden="false" customHeight="false" outlineLevel="0" collapsed="false">
      <c r="A63" s="0" t="s">
        <v>428</v>
      </c>
      <c r="B63" s="173" t="n">
        <v>430</v>
      </c>
      <c r="C63" s="169" t="n">
        <v>0.008</v>
      </c>
      <c r="D63" s="169" t="n">
        <v>0.006</v>
      </c>
      <c r="F63" s="169"/>
      <c r="G63" s="172" t="s">
        <v>752</v>
      </c>
      <c r="H63" s="175" t="n">
        <v>341</v>
      </c>
      <c r="I63" s="175" t="n">
        <v>22.1</v>
      </c>
      <c r="J63" s="175" t="n">
        <v>1.7</v>
      </c>
      <c r="K63" s="172"/>
      <c r="M63" s="0" t="s">
        <v>529</v>
      </c>
      <c r="N63" s="0" t="s">
        <v>577</v>
      </c>
      <c r="R63" s="0" t="s">
        <v>753</v>
      </c>
      <c r="S63" s="0" t="s">
        <v>81</v>
      </c>
    </row>
    <row r="64" customFormat="false" ht="13.8" hidden="false" customHeight="false" outlineLevel="0" collapsed="false">
      <c r="A64" s="0" t="s">
        <v>429</v>
      </c>
      <c r="B64" s="173" t="n">
        <v>1090</v>
      </c>
      <c r="C64" s="169" t="n">
        <v>0.009</v>
      </c>
      <c r="D64" s="169" t="n">
        <v>0.002</v>
      </c>
      <c r="F64" s="169"/>
      <c r="G64" s="172" t="s">
        <v>754</v>
      </c>
      <c r="H64" s="175" t="n">
        <v>343</v>
      </c>
      <c r="I64" s="175" t="n">
        <v>23.4</v>
      </c>
      <c r="J64" s="175" t="n">
        <v>2</v>
      </c>
      <c r="K64" s="172"/>
      <c r="M64" s="0" t="s">
        <v>530</v>
      </c>
      <c r="N64" s="0" t="s">
        <v>577</v>
      </c>
      <c r="R64" s="0" t="s">
        <v>755</v>
      </c>
      <c r="S64" s="0" t="s">
        <v>247</v>
      </c>
    </row>
    <row r="65" customFormat="false" ht="13.8" hidden="false" customHeight="false" outlineLevel="0" collapsed="false">
      <c r="A65" s="0" t="s">
        <v>756</v>
      </c>
      <c r="B65" s="173" t="n">
        <v>2550</v>
      </c>
      <c r="C65" s="169" t="n">
        <v>0.028</v>
      </c>
      <c r="D65" s="169" t="n">
        <v>0.007</v>
      </c>
      <c r="F65" s="169"/>
      <c r="G65" s="172" t="s">
        <v>757</v>
      </c>
      <c r="H65" s="175" t="n">
        <v>346</v>
      </c>
      <c r="I65" s="175" t="n">
        <v>22.5</v>
      </c>
      <c r="J65" s="175" t="n">
        <v>1.8</v>
      </c>
      <c r="K65" s="172"/>
      <c r="M65" s="0" t="s">
        <v>380</v>
      </c>
      <c r="N65" s="0" t="s">
        <v>577</v>
      </c>
      <c r="R65" s="0" t="s">
        <v>758</v>
      </c>
      <c r="S65" s="0" t="s">
        <v>759</v>
      </c>
    </row>
    <row r="66" customFormat="false" ht="13.8" hidden="false" customHeight="false" outlineLevel="0" collapsed="false">
      <c r="A66" s="0" t="s">
        <v>430</v>
      </c>
      <c r="B66" s="173" t="n">
        <v>530</v>
      </c>
      <c r="C66" s="169" t="n">
        <v>0.058</v>
      </c>
      <c r="D66" s="169" t="n">
        <v>0.011</v>
      </c>
      <c r="F66" s="169"/>
      <c r="G66" s="172" t="s">
        <v>760</v>
      </c>
      <c r="H66" s="175" t="n">
        <v>358</v>
      </c>
      <c r="I66" s="175" t="n">
        <v>20.1</v>
      </c>
      <c r="J66" s="175" t="n">
        <v>4.5</v>
      </c>
      <c r="K66" s="172"/>
      <c r="M66" s="0" t="s">
        <v>43</v>
      </c>
      <c r="N66" s="0" t="s">
        <v>577</v>
      </c>
      <c r="R66" s="0" t="s">
        <v>761</v>
      </c>
      <c r="S66" s="0" t="s">
        <v>762</v>
      </c>
    </row>
    <row r="67" customFormat="false" ht="13.8" hidden="false" customHeight="false" outlineLevel="0" collapsed="false">
      <c r="A67" s="176" t="s">
        <v>431</v>
      </c>
      <c r="B67" s="177" t="n">
        <v>5530</v>
      </c>
      <c r="C67" s="178" t="n">
        <v>0.157142857142857</v>
      </c>
      <c r="D67" s="178" t="n">
        <v>0.22</v>
      </c>
      <c r="F67" s="169"/>
      <c r="G67" s="172" t="s">
        <v>763</v>
      </c>
      <c r="H67" s="175" t="n">
        <v>342</v>
      </c>
      <c r="I67" s="175" t="n">
        <v>23.4</v>
      </c>
      <c r="J67" s="175" t="n">
        <v>1.8</v>
      </c>
      <c r="K67" s="172"/>
      <c r="M67" s="0" t="s">
        <v>467</v>
      </c>
      <c r="N67" s="0" t="s">
        <v>577</v>
      </c>
      <c r="R67" s="0" t="s">
        <v>764</v>
      </c>
      <c r="S67" s="0" t="s">
        <v>248</v>
      </c>
    </row>
    <row r="68" customFormat="false" ht="13.8" hidden="false" customHeight="false" outlineLevel="0" collapsed="false">
      <c r="A68" s="176" t="s">
        <v>765</v>
      </c>
      <c r="B68" s="177" t="n">
        <v>0</v>
      </c>
      <c r="C68" s="178" t="n">
        <v>0</v>
      </c>
      <c r="D68" s="178" t="n">
        <v>0</v>
      </c>
      <c r="F68" s="169"/>
      <c r="G68" s="172" t="s">
        <v>766</v>
      </c>
      <c r="H68" s="175" t="n">
        <v>343</v>
      </c>
      <c r="I68" s="175" t="n">
        <v>20.9</v>
      </c>
      <c r="J68" s="175" t="n">
        <v>1.7</v>
      </c>
      <c r="K68" s="172"/>
      <c r="M68" s="0" t="s">
        <v>44</v>
      </c>
      <c r="N68" s="0" t="s">
        <v>577</v>
      </c>
      <c r="R68" s="0" t="s">
        <v>767</v>
      </c>
      <c r="S68" s="0" t="s">
        <v>249</v>
      </c>
    </row>
    <row r="69" customFormat="false" ht="13.8" hidden="false" customHeight="false" outlineLevel="0" collapsed="false">
      <c r="A69" s="0" t="s">
        <v>432</v>
      </c>
      <c r="B69" s="173" t="n">
        <v>90.0002083447765</v>
      </c>
      <c r="C69" s="169" t="n">
        <v>0.0080004394180741</v>
      </c>
      <c r="D69" s="169" t="n">
        <v>0.00100005492725926</v>
      </c>
      <c r="F69" s="169"/>
      <c r="G69" s="172" t="s">
        <v>768</v>
      </c>
      <c r="H69" s="175" t="n">
        <v>346</v>
      </c>
      <c r="I69" s="175" t="n">
        <v>24.2</v>
      </c>
      <c r="J69" s="175" t="n">
        <v>1.8</v>
      </c>
      <c r="K69" s="172"/>
      <c r="M69" s="0" t="s">
        <v>431</v>
      </c>
      <c r="N69" s="0" t="s">
        <v>577</v>
      </c>
      <c r="R69" s="0" t="s">
        <v>769</v>
      </c>
      <c r="S69" s="0" t="s">
        <v>349</v>
      </c>
    </row>
    <row r="70" customFormat="false" ht="13.8" hidden="false" customHeight="false" outlineLevel="0" collapsed="false">
      <c r="A70" s="0" t="s">
        <v>770</v>
      </c>
      <c r="B70" s="173" t="n">
        <v>3641.50943396226</v>
      </c>
      <c r="C70" s="169" t="n">
        <v>0.0997304582210243</v>
      </c>
      <c r="D70" s="169" t="n">
        <v>0.0107816711590297</v>
      </c>
      <c r="F70" s="169"/>
      <c r="G70" s="172" t="s">
        <v>771</v>
      </c>
      <c r="H70" s="175" t="n">
        <v>365</v>
      </c>
      <c r="I70" s="175" t="n">
        <v>17.7</v>
      </c>
      <c r="J70" s="175" t="n">
        <v>6.3</v>
      </c>
      <c r="K70" s="172"/>
      <c r="M70" s="0" t="s">
        <v>497</v>
      </c>
      <c r="N70" s="0" t="s">
        <v>577</v>
      </c>
      <c r="R70" s="0" t="s">
        <v>772</v>
      </c>
      <c r="S70" s="0" t="s">
        <v>250</v>
      </c>
    </row>
    <row r="71" customFormat="false" ht="13.8" hidden="false" customHeight="false" outlineLevel="0" collapsed="false">
      <c r="A71" s="0" t="s">
        <v>433</v>
      </c>
      <c r="B71" s="173" t="n">
        <v>3400</v>
      </c>
      <c r="C71" s="169" t="n">
        <v>0.08</v>
      </c>
      <c r="D71" s="169" t="n">
        <v>0.015</v>
      </c>
      <c r="F71" s="169"/>
      <c r="G71" s="172" t="s">
        <v>773</v>
      </c>
      <c r="H71" s="175" t="n">
        <v>325</v>
      </c>
      <c r="I71" s="175" t="n">
        <v>31.5</v>
      </c>
      <c r="J71" s="175" t="n">
        <v>1.9</v>
      </c>
      <c r="K71" s="172"/>
      <c r="M71" s="0" t="s">
        <v>528</v>
      </c>
      <c r="N71" s="0" t="s">
        <v>577</v>
      </c>
      <c r="R71" s="0" t="s">
        <v>774</v>
      </c>
      <c r="S71" s="0" t="s">
        <v>251</v>
      </c>
    </row>
    <row r="72" customFormat="false" ht="13.8" hidden="false" customHeight="false" outlineLevel="0" collapsed="false">
      <c r="A72" s="0" t="s">
        <v>775</v>
      </c>
      <c r="B72" s="173" t="n">
        <v>3921.875</v>
      </c>
      <c r="C72" s="169" t="n">
        <v>0.078125</v>
      </c>
      <c r="D72" s="169" t="n">
        <v>0</v>
      </c>
      <c r="F72" s="169"/>
      <c r="G72" s="172" t="s">
        <v>776</v>
      </c>
      <c r="H72" s="175" t="n">
        <v>390</v>
      </c>
      <c r="I72" s="175" t="n">
        <v>40</v>
      </c>
      <c r="J72" s="175" t="n">
        <v>13</v>
      </c>
      <c r="K72" s="172"/>
      <c r="M72" s="0" t="s">
        <v>545</v>
      </c>
      <c r="N72" s="0" t="s">
        <v>577</v>
      </c>
      <c r="R72" s="0" t="s">
        <v>777</v>
      </c>
      <c r="S72" s="0" t="s">
        <v>252</v>
      </c>
    </row>
    <row r="73" customFormat="false" ht="13.8" hidden="false" customHeight="false" outlineLevel="0" collapsed="false">
      <c r="A73" s="0" t="s">
        <v>778</v>
      </c>
      <c r="B73" s="173" t="n">
        <v>1790.00152703298</v>
      </c>
      <c r="C73" s="169" t="n">
        <v>0.111001823457023</v>
      </c>
      <c r="D73" s="169" t="n">
        <v>0.125998185525524</v>
      </c>
      <c r="F73" s="169"/>
      <c r="G73" s="172" t="s">
        <v>779</v>
      </c>
      <c r="H73" s="175" t="n">
        <v>340</v>
      </c>
      <c r="I73" s="175" t="n">
        <v>22</v>
      </c>
      <c r="J73" s="175" t="n">
        <v>2</v>
      </c>
      <c r="K73" s="172"/>
      <c r="M73" s="0" t="s">
        <v>493</v>
      </c>
      <c r="N73" s="0" t="s">
        <v>577</v>
      </c>
      <c r="R73" s="0" t="s">
        <v>780</v>
      </c>
      <c r="S73" s="0" t="s">
        <v>254</v>
      </c>
    </row>
    <row r="74" customFormat="false" ht="13.8" hidden="false" customHeight="false" outlineLevel="0" collapsed="false">
      <c r="A74" s="0" t="s">
        <v>781</v>
      </c>
      <c r="B74" s="173" t="n">
        <v>2692.71303824149</v>
      </c>
      <c r="C74" s="169" t="n">
        <v>0.179514202549433</v>
      </c>
      <c r="D74" s="169" t="n">
        <v>0.210659439927733</v>
      </c>
      <c r="F74" s="169"/>
      <c r="G74" s="172" t="s">
        <v>782</v>
      </c>
      <c r="H74" s="175" t="n">
        <v>340</v>
      </c>
      <c r="I74" s="175" t="n">
        <v>22</v>
      </c>
      <c r="J74" s="175" t="n">
        <v>2</v>
      </c>
      <c r="K74" s="172"/>
      <c r="M74" s="0" t="s">
        <v>783</v>
      </c>
      <c r="N74" s="0" t="s">
        <v>577</v>
      </c>
      <c r="R74" s="0" t="s">
        <v>784</v>
      </c>
      <c r="S74" s="0" t="s">
        <v>785</v>
      </c>
    </row>
    <row r="75" customFormat="false" ht="13.8" hidden="false" customHeight="false" outlineLevel="0" collapsed="false">
      <c r="A75" s="0" t="s">
        <v>786</v>
      </c>
      <c r="B75" s="173" t="n">
        <v>1000</v>
      </c>
      <c r="C75" s="169" t="n">
        <v>0.0833333333333333</v>
      </c>
      <c r="D75" s="169" t="n">
        <v>0.0833333333333333</v>
      </c>
      <c r="F75" s="169"/>
      <c r="G75" s="172"/>
      <c r="H75" s="175"/>
      <c r="I75" s="175"/>
      <c r="J75" s="175"/>
      <c r="K75" s="172"/>
      <c r="M75" s="0" t="s">
        <v>443</v>
      </c>
      <c r="N75" s="0" t="s">
        <v>577</v>
      </c>
      <c r="R75" s="0" t="s">
        <v>787</v>
      </c>
      <c r="S75" s="0" t="s">
        <v>255</v>
      </c>
    </row>
    <row r="76" customFormat="false" ht="14.9" hidden="false" customHeight="false" outlineLevel="0" collapsed="false">
      <c r="A76" s="0" t="s">
        <v>788</v>
      </c>
      <c r="B76" s="173" t="n">
        <v>1949.25328298</v>
      </c>
      <c r="C76" s="169" t="n">
        <v>0.145881612451006</v>
      </c>
      <c r="D76" s="169" t="n">
        <v>0.143363945870169</v>
      </c>
      <c r="F76" s="169"/>
      <c r="G76" s="170" t="s">
        <v>789</v>
      </c>
      <c r="H76" s="175"/>
      <c r="I76" s="175"/>
      <c r="J76" s="175"/>
      <c r="K76" s="172"/>
      <c r="M76" s="0" t="s">
        <v>476</v>
      </c>
      <c r="N76" s="0" t="s">
        <v>577</v>
      </c>
      <c r="R76" s="0" t="s">
        <v>790</v>
      </c>
      <c r="S76" s="0" t="s">
        <v>256</v>
      </c>
    </row>
    <row r="77" customFormat="false" ht="13.8" hidden="false" customHeight="false" outlineLevel="0" collapsed="false">
      <c r="A77" s="0" t="s">
        <v>791</v>
      </c>
      <c r="B77" s="173" t="n">
        <v>1870.00283880093</v>
      </c>
      <c r="C77" s="169" t="n">
        <v>0.349999252947124</v>
      </c>
      <c r="D77" s="169" t="n">
        <v>0.0299991533400734</v>
      </c>
      <c r="F77" s="169"/>
      <c r="G77" s="172" t="s">
        <v>792</v>
      </c>
      <c r="H77" s="175" t="n">
        <v>315</v>
      </c>
      <c r="I77" s="175" t="n">
        <v>6.9</v>
      </c>
      <c r="J77" s="175" t="n">
        <v>31.8</v>
      </c>
      <c r="K77" s="172"/>
      <c r="M77" s="0" t="s">
        <v>490</v>
      </c>
      <c r="N77" s="0" t="s">
        <v>577</v>
      </c>
      <c r="R77" s="0" t="s">
        <v>793</v>
      </c>
      <c r="S77" s="0" t="s">
        <v>794</v>
      </c>
    </row>
    <row r="78" customFormat="false" ht="13.8" hidden="false" customHeight="false" outlineLevel="0" collapsed="false">
      <c r="A78" s="0" t="s">
        <v>795</v>
      </c>
      <c r="B78" s="173" t="n">
        <v>3750.00004688682</v>
      </c>
      <c r="C78" s="169" t="n">
        <v>0.222000082895895</v>
      </c>
      <c r="D78" s="169" t="n">
        <v>0.313000083083442</v>
      </c>
      <c r="F78" s="169"/>
      <c r="G78" s="172" t="s">
        <v>796</v>
      </c>
      <c r="H78" s="175" t="n">
        <v>252</v>
      </c>
      <c r="I78" s="175" t="n">
        <v>7.7</v>
      </c>
      <c r="J78" s="175" t="n">
        <v>20.6</v>
      </c>
      <c r="K78" s="172"/>
      <c r="M78" s="0" t="s">
        <v>470</v>
      </c>
      <c r="N78" s="0" t="s">
        <v>577</v>
      </c>
      <c r="R78" s="0" t="s">
        <v>797</v>
      </c>
      <c r="S78" s="0" t="s">
        <v>258</v>
      </c>
    </row>
    <row r="79" customFormat="false" ht="13.8" hidden="false" customHeight="false" outlineLevel="0" collapsed="false">
      <c r="A79" s="0" t="s">
        <v>434</v>
      </c>
      <c r="B79" s="173" t="n">
        <v>650</v>
      </c>
      <c r="C79" s="169" t="n">
        <v>0.011</v>
      </c>
      <c r="D79" s="169" t="n">
        <v>0.009</v>
      </c>
      <c r="F79" s="169"/>
      <c r="G79" s="172" t="s">
        <v>798</v>
      </c>
      <c r="H79" s="175" t="n">
        <v>158</v>
      </c>
      <c r="I79" s="175" t="n">
        <v>1.8</v>
      </c>
      <c r="J79" s="175" t="n">
        <v>1.7</v>
      </c>
      <c r="K79" s="172"/>
      <c r="M79" s="0" t="s">
        <v>517</v>
      </c>
      <c r="N79" s="0" t="s">
        <v>577</v>
      </c>
      <c r="R79" s="0" t="s">
        <v>799</v>
      </c>
      <c r="S79" s="0" t="s">
        <v>82</v>
      </c>
    </row>
    <row r="80" customFormat="false" ht="13.8" hidden="false" customHeight="false" outlineLevel="0" collapsed="false">
      <c r="A80" s="0" t="s">
        <v>435</v>
      </c>
      <c r="B80" s="173" t="n">
        <v>449.995880365823</v>
      </c>
      <c r="C80" s="169" t="n">
        <v>0.00899728104144352</v>
      </c>
      <c r="D80" s="169" t="n">
        <v>0.00299909368048117</v>
      </c>
      <c r="F80" s="169"/>
      <c r="G80" s="172" t="s">
        <v>800</v>
      </c>
      <c r="H80" s="175" t="n">
        <v>236</v>
      </c>
      <c r="I80" s="175" t="n">
        <v>8</v>
      </c>
      <c r="J80" s="175" t="n">
        <v>20.9</v>
      </c>
      <c r="K80" s="172"/>
      <c r="M80" s="0" t="s">
        <v>475</v>
      </c>
      <c r="N80" s="0" t="s">
        <v>577</v>
      </c>
      <c r="R80" s="0" t="s">
        <v>801</v>
      </c>
      <c r="S80" s="0" t="s">
        <v>259</v>
      </c>
    </row>
    <row r="81" customFormat="false" ht="13.8" hidden="false" customHeight="false" outlineLevel="0" collapsed="false">
      <c r="A81" s="0" t="s">
        <v>436</v>
      </c>
      <c r="B81" s="173" t="n">
        <v>2130.36925395629</v>
      </c>
      <c r="C81" s="169" t="n">
        <v>0.0241145440844009</v>
      </c>
      <c r="D81" s="169" t="n">
        <v>0.0229841748304446</v>
      </c>
      <c r="F81" s="169"/>
      <c r="G81" s="172" t="s">
        <v>802</v>
      </c>
      <c r="H81" s="175" t="n">
        <v>289</v>
      </c>
      <c r="I81" s="175" t="n">
        <v>6.4</v>
      </c>
      <c r="J81" s="175" t="n">
        <v>27.8</v>
      </c>
      <c r="K81" s="172"/>
      <c r="M81" s="0" t="s">
        <v>473</v>
      </c>
      <c r="N81" s="0" t="s">
        <v>577</v>
      </c>
      <c r="R81" s="0" t="s">
        <v>803</v>
      </c>
      <c r="S81" s="0" t="s">
        <v>804</v>
      </c>
    </row>
    <row r="82" customFormat="false" ht="13.8" hidden="false" customHeight="false" outlineLevel="0" collapsed="false">
      <c r="A82" s="0" t="s">
        <v>381</v>
      </c>
      <c r="B82" s="173" t="n">
        <v>118.773594936873</v>
      </c>
      <c r="C82" s="169" t="n">
        <v>0.00688686003467885</v>
      </c>
      <c r="D82" s="169" t="n">
        <v>0.00168122162843223</v>
      </c>
      <c r="F82" s="169"/>
      <c r="G82" s="172" t="s">
        <v>805</v>
      </c>
      <c r="H82" s="175" t="n">
        <v>289</v>
      </c>
      <c r="I82" s="175" t="n">
        <v>10.3</v>
      </c>
      <c r="J82" s="175" t="n">
        <v>24.2</v>
      </c>
      <c r="K82" s="172"/>
      <c r="M82" s="0" t="s">
        <v>518</v>
      </c>
      <c r="N82" s="0" t="s">
        <v>581</v>
      </c>
      <c r="R82" s="0" t="s">
        <v>806</v>
      </c>
      <c r="S82" s="0" t="s">
        <v>260</v>
      </c>
    </row>
    <row r="83" customFormat="false" ht="13.8" hidden="false" customHeight="false" outlineLevel="0" collapsed="false">
      <c r="A83" s="0" t="s">
        <v>437</v>
      </c>
      <c r="B83" s="173" t="n">
        <v>600</v>
      </c>
      <c r="C83" s="169" t="n">
        <v>0.011</v>
      </c>
      <c r="D83" s="169" t="n">
        <v>0.002</v>
      </c>
      <c r="F83" s="169"/>
      <c r="G83" s="172" t="s">
        <v>807</v>
      </c>
      <c r="H83" s="175" t="n">
        <v>349</v>
      </c>
      <c r="I83" s="175" t="n">
        <v>9</v>
      </c>
      <c r="J83" s="175" t="n">
        <v>2</v>
      </c>
      <c r="K83" s="172"/>
      <c r="M83" s="0" t="s">
        <v>416</v>
      </c>
      <c r="N83" s="0" t="s">
        <v>581</v>
      </c>
      <c r="R83" s="0" t="s">
        <v>808</v>
      </c>
      <c r="S83" s="0" t="s">
        <v>261</v>
      </c>
    </row>
    <row r="84" customFormat="false" ht="13.8" hidden="false" customHeight="false" outlineLevel="0" collapsed="false">
      <c r="A84" s="0" t="s">
        <v>438</v>
      </c>
      <c r="B84" s="173" t="n">
        <v>3179.98439858231</v>
      </c>
      <c r="C84" s="169" t="n">
        <v>0.120003730773796</v>
      </c>
      <c r="D84" s="169" t="n">
        <v>0.172997676745409</v>
      </c>
      <c r="F84" s="169"/>
      <c r="G84" s="172" t="s">
        <v>809</v>
      </c>
      <c r="H84" s="175" t="n">
        <v>291</v>
      </c>
      <c r="I84" s="175" t="n">
        <v>6</v>
      </c>
      <c r="J84" s="175" t="n">
        <v>28.8</v>
      </c>
      <c r="K84" s="172"/>
      <c r="M84" s="0" t="s">
        <v>421</v>
      </c>
      <c r="N84" s="0" t="s">
        <v>581</v>
      </c>
      <c r="R84" s="0" t="s">
        <v>810</v>
      </c>
      <c r="S84" s="0" t="s">
        <v>262</v>
      </c>
    </row>
    <row r="85" customFormat="false" ht="13.8" hidden="false" customHeight="false" outlineLevel="0" collapsed="false">
      <c r="A85" s="0" t="s">
        <v>439</v>
      </c>
      <c r="B85" s="173" t="n">
        <v>249.999850288375</v>
      </c>
      <c r="C85" s="169" t="n">
        <v>0.0110002113928152</v>
      </c>
      <c r="D85" s="169" t="n">
        <v>0.00300022097435919</v>
      </c>
      <c r="F85" s="169"/>
      <c r="G85" s="172" t="s">
        <v>811</v>
      </c>
      <c r="H85" s="175" t="n">
        <v>245</v>
      </c>
      <c r="I85" s="175" t="n">
        <v>4.9</v>
      </c>
      <c r="J85" s="175" t="n">
        <v>4.4</v>
      </c>
      <c r="K85" s="172"/>
      <c r="M85" s="0" t="s">
        <v>549</v>
      </c>
      <c r="N85" s="0" t="s">
        <v>581</v>
      </c>
      <c r="R85" s="0" t="s">
        <v>812</v>
      </c>
      <c r="S85" s="0" t="s">
        <v>263</v>
      </c>
    </row>
    <row r="86" customFormat="false" ht="13.8" hidden="false" customHeight="false" outlineLevel="0" collapsed="false">
      <c r="A86" s="0" t="s">
        <v>813</v>
      </c>
      <c r="B86" s="173" t="n">
        <v>3930</v>
      </c>
      <c r="C86" s="169" t="n">
        <v>0.042</v>
      </c>
      <c r="D86" s="169" t="n">
        <v>0.357</v>
      </c>
      <c r="F86" s="169"/>
      <c r="G86" s="172" t="s">
        <v>814</v>
      </c>
      <c r="H86" s="175" t="n">
        <v>656</v>
      </c>
      <c r="I86" s="175" t="n">
        <v>14.3</v>
      </c>
      <c r="J86" s="175" t="n">
        <v>66.2</v>
      </c>
      <c r="K86" s="172"/>
      <c r="M86" s="0" t="s">
        <v>381</v>
      </c>
      <c r="N86" s="0" t="s">
        <v>581</v>
      </c>
      <c r="R86" s="0" t="s">
        <v>815</v>
      </c>
      <c r="S86" s="0" t="s">
        <v>264</v>
      </c>
    </row>
    <row r="87" customFormat="false" ht="13.8" hidden="false" customHeight="false" outlineLevel="0" collapsed="false">
      <c r="A87" s="0" t="s">
        <v>816</v>
      </c>
      <c r="B87" s="173" t="n">
        <v>470.015287180607</v>
      </c>
      <c r="C87" s="169" t="n">
        <v>0.00100458615418214</v>
      </c>
      <c r="D87" s="169" t="n">
        <v>0</v>
      </c>
      <c r="F87" s="169"/>
      <c r="G87" s="172" t="s">
        <v>817</v>
      </c>
      <c r="H87" s="175" t="n">
        <v>574</v>
      </c>
      <c r="I87" s="175" t="n">
        <v>15.3</v>
      </c>
      <c r="J87" s="175" t="n">
        <v>46.4</v>
      </c>
      <c r="K87" s="172"/>
      <c r="M87" s="0" t="s">
        <v>481</v>
      </c>
      <c r="N87" s="0" t="s">
        <v>581</v>
      </c>
      <c r="R87" s="0" t="s">
        <v>818</v>
      </c>
      <c r="S87" s="0" t="s">
        <v>819</v>
      </c>
    </row>
    <row r="88" customFormat="false" ht="13.8" hidden="false" customHeight="false" outlineLevel="0" collapsed="false">
      <c r="A88" s="0" t="s">
        <v>440</v>
      </c>
      <c r="B88" s="173" t="n">
        <v>2610.03801697323</v>
      </c>
      <c r="C88" s="169" t="n">
        <v>0.0390153987942091</v>
      </c>
      <c r="D88" s="169" t="n">
        <v>0.0319880188932837</v>
      </c>
      <c r="F88" s="169"/>
      <c r="G88" s="172" t="s">
        <v>820</v>
      </c>
      <c r="H88" s="175" t="n">
        <v>589</v>
      </c>
      <c r="I88" s="175" t="n">
        <v>20</v>
      </c>
      <c r="J88" s="175" t="n">
        <v>52.2</v>
      </c>
      <c r="K88" s="172"/>
      <c r="M88" s="0" t="s">
        <v>507</v>
      </c>
      <c r="N88" s="0" t="s">
        <v>581</v>
      </c>
      <c r="R88" s="0" t="s">
        <v>821</v>
      </c>
      <c r="S88" s="0" t="s">
        <v>267</v>
      </c>
    </row>
    <row r="89" customFormat="false" ht="13.8" hidden="false" customHeight="false" outlineLevel="0" collapsed="false">
      <c r="A89" s="0" t="s">
        <v>441</v>
      </c>
      <c r="B89" s="173" t="n">
        <v>3230</v>
      </c>
      <c r="C89" s="169" t="n">
        <v>0.06</v>
      </c>
      <c r="D89" s="169" t="n">
        <v>0.201</v>
      </c>
      <c r="F89" s="169"/>
      <c r="G89" s="172" t="s">
        <v>822</v>
      </c>
      <c r="H89" s="175" t="n">
        <v>642</v>
      </c>
      <c r="I89" s="175" t="n">
        <v>14.3</v>
      </c>
      <c r="J89" s="175" t="n">
        <v>61.9</v>
      </c>
      <c r="K89" s="172"/>
      <c r="M89" s="0" t="s">
        <v>484</v>
      </c>
      <c r="N89" s="0" t="s">
        <v>581</v>
      </c>
      <c r="R89" s="0" t="s">
        <v>823</v>
      </c>
      <c r="S89" s="0" t="s">
        <v>268</v>
      </c>
    </row>
    <row r="90" customFormat="false" ht="13.8" hidden="false" customHeight="false" outlineLevel="0" collapsed="false">
      <c r="A90" s="0" t="s">
        <v>442</v>
      </c>
      <c r="B90" s="173" t="n">
        <v>4140.01763397991</v>
      </c>
      <c r="C90" s="169" t="n">
        <v>0.0400023000843364</v>
      </c>
      <c r="D90" s="169" t="n">
        <v>0.400003833473894</v>
      </c>
      <c r="F90" s="169"/>
      <c r="G90" s="172" t="s">
        <v>824</v>
      </c>
      <c r="H90" s="175" t="n">
        <v>632</v>
      </c>
      <c r="I90" s="175" t="n">
        <v>13</v>
      </c>
      <c r="J90" s="175" t="n">
        <v>62.6</v>
      </c>
      <c r="K90" s="172"/>
      <c r="M90" s="0" t="s">
        <v>446</v>
      </c>
      <c r="N90" s="0" t="s">
        <v>581</v>
      </c>
      <c r="R90" s="0" t="s">
        <v>825</v>
      </c>
      <c r="S90" s="0" t="s">
        <v>826</v>
      </c>
    </row>
    <row r="91" customFormat="false" ht="13.8" hidden="false" customHeight="false" outlineLevel="0" collapsed="false">
      <c r="A91" s="0" t="s">
        <v>827</v>
      </c>
      <c r="B91" s="173" t="n">
        <v>3232.82639408294</v>
      </c>
      <c r="C91" s="169" t="n">
        <v>0</v>
      </c>
      <c r="D91" s="169" t="n">
        <v>0.38648716030915</v>
      </c>
      <c r="F91" s="169"/>
      <c r="G91" s="172" t="s">
        <v>828</v>
      </c>
      <c r="H91" s="175" t="n">
        <v>262</v>
      </c>
      <c r="I91" s="175" t="n">
        <v>7</v>
      </c>
      <c r="J91" s="175" t="n">
        <v>25</v>
      </c>
      <c r="K91" s="172"/>
      <c r="M91" s="0" t="s">
        <v>512</v>
      </c>
      <c r="N91" s="0" t="s">
        <v>581</v>
      </c>
      <c r="R91" s="0" t="s">
        <v>829</v>
      </c>
      <c r="S91" s="0" t="s">
        <v>269</v>
      </c>
    </row>
    <row r="92" customFormat="false" ht="13.8" hidden="false" customHeight="false" outlineLevel="0" collapsed="false">
      <c r="A92" s="0" t="s">
        <v>830</v>
      </c>
      <c r="B92" s="173" t="n">
        <v>4720.00793615802</v>
      </c>
      <c r="C92" s="169" t="n">
        <v>0.0169966050879591</v>
      </c>
      <c r="D92" s="169" t="n">
        <v>0.439993827432653</v>
      </c>
      <c r="F92" s="169"/>
      <c r="G92" s="172" t="s">
        <v>831</v>
      </c>
      <c r="H92" s="175" t="n">
        <v>615</v>
      </c>
      <c r="I92" s="175" t="n">
        <v>15.5</v>
      </c>
      <c r="J92" s="175" t="n">
        <v>56.2</v>
      </c>
      <c r="K92" s="172"/>
      <c r="M92" s="0" t="s">
        <v>413</v>
      </c>
      <c r="N92" s="0" t="s">
        <v>581</v>
      </c>
      <c r="R92" s="0" t="s">
        <v>832</v>
      </c>
      <c r="S92" s="0" t="s">
        <v>270</v>
      </c>
    </row>
    <row r="93" customFormat="false" ht="13.8" hidden="false" customHeight="false" outlineLevel="0" collapsed="false">
      <c r="A93" s="0" t="s">
        <v>833</v>
      </c>
      <c r="B93" s="173" t="n">
        <v>2610.00291585458</v>
      </c>
      <c r="C93" s="169" t="n">
        <v>0.172999186630039</v>
      </c>
      <c r="D93" s="169" t="n">
        <v>0.19000015346603</v>
      </c>
      <c r="F93" s="169"/>
      <c r="G93" s="172" t="s">
        <v>834</v>
      </c>
      <c r="H93" s="175" t="n">
        <v>335</v>
      </c>
      <c r="I93" s="175" t="n">
        <v>38</v>
      </c>
      <c r="J93" s="175" t="n">
        <v>18</v>
      </c>
      <c r="K93" s="172"/>
      <c r="M93" s="0" t="s">
        <v>40</v>
      </c>
      <c r="N93" s="0" t="s">
        <v>584</v>
      </c>
      <c r="R93" s="0" t="s">
        <v>835</v>
      </c>
      <c r="S93" s="0" t="s">
        <v>271</v>
      </c>
    </row>
    <row r="94" customFormat="false" ht="13.8" hidden="false" customHeight="false" outlineLevel="0" collapsed="false">
      <c r="A94" s="0" t="s">
        <v>443</v>
      </c>
      <c r="B94" s="173" t="n">
        <v>1840</v>
      </c>
      <c r="C94" s="169" t="n">
        <v>0.017</v>
      </c>
      <c r="D94" s="169" t="n">
        <v>0.174</v>
      </c>
      <c r="F94" s="169"/>
      <c r="M94" s="0" t="s">
        <v>429</v>
      </c>
      <c r="N94" s="0" t="s">
        <v>584</v>
      </c>
      <c r="R94" s="0" t="s">
        <v>836</v>
      </c>
      <c r="S94" s="0" t="s">
        <v>272</v>
      </c>
    </row>
    <row r="95" customFormat="false" ht="13.8" hidden="false" customHeight="false" outlineLevel="0" collapsed="false">
      <c r="A95" s="0" t="s">
        <v>837</v>
      </c>
      <c r="B95" s="173" t="n">
        <v>6599.95590720917</v>
      </c>
      <c r="C95" s="169" t="n">
        <v>0.0690052176469147</v>
      </c>
      <c r="D95" s="169" t="n">
        <v>0.645004041839159</v>
      </c>
      <c r="F95" s="169"/>
      <c r="M95" s="0" t="s">
        <v>537</v>
      </c>
      <c r="N95" s="0" t="s">
        <v>584</v>
      </c>
      <c r="R95" s="0" t="s">
        <v>838</v>
      </c>
      <c r="S95" s="0" t="s">
        <v>274</v>
      </c>
    </row>
    <row r="96" customFormat="false" ht="13.8" hidden="false" customHeight="false" outlineLevel="0" collapsed="false">
      <c r="A96" s="0" t="s">
        <v>839</v>
      </c>
      <c r="B96" s="173" t="n">
        <v>1290.0987456632</v>
      </c>
      <c r="C96" s="169" t="n">
        <v>0.0400320256204964</v>
      </c>
      <c r="D96" s="169" t="n">
        <v>0</v>
      </c>
      <c r="F96" s="169"/>
      <c r="M96" s="0" t="s">
        <v>540</v>
      </c>
      <c r="N96" s="0" t="s">
        <v>584</v>
      </c>
      <c r="R96" s="0" t="s">
        <v>840</v>
      </c>
      <c r="S96" s="0" t="s">
        <v>841</v>
      </c>
    </row>
    <row r="97" customFormat="false" ht="13.8" hidden="false" customHeight="false" outlineLevel="0" collapsed="false">
      <c r="A97" s="0" t="s">
        <v>444</v>
      </c>
      <c r="B97" s="173" t="n">
        <v>469.999822566649</v>
      </c>
      <c r="C97" s="169" t="n">
        <v>0.0669996780852069</v>
      </c>
      <c r="D97" s="169" t="n">
        <v>0</v>
      </c>
      <c r="F97" s="169"/>
      <c r="G97" s="172" t="s">
        <v>842</v>
      </c>
      <c r="H97" s="175" t="n">
        <v>21</v>
      </c>
      <c r="I97" s="175" t="n">
        <v>0.9</v>
      </c>
      <c r="J97" s="175" t="n">
        <v>0.1</v>
      </c>
      <c r="K97" s="172"/>
      <c r="M97" s="0" t="s">
        <v>552</v>
      </c>
      <c r="N97" s="0" t="s">
        <v>584</v>
      </c>
      <c r="R97" s="0" t="s">
        <v>843</v>
      </c>
      <c r="S97" s="0" t="s">
        <v>275</v>
      </c>
    </row>
    <row r="98" customFormat="false" ht="13.8" hidden="false" customHeight="false" outlineLevel="0" collapsed="false">
      <c r="A98" s="0" t="s">
        <v>844</v>
      </c>
      <c r="B98" s="173" t="n">
        <v>560.000240997661</v>
      </c>
      <c r="C98" s="169" t="n">
        <v>0.0800000344282373</v>
      </c>
      <c r="D98" s="169" t="n">
        <v>0</v>
      </c>
      <c r="F98" s="169"/>
      <c r="G98" s="172" t="s">
        <v>845</v>
      </c>
      <c r="H98" s="175" t="n">
        <v>25</v>
      </c>
      <c r="I98" s="175" t="n">
        <v>1.1</v>
      </c>
      <c r="J98" s="175" t="n">
        <v>0.3</v>
      </c>
      <c r="K98" s="172"/>
      <c r="M98" s="0" t="s">
        <v>525</v>
      </c>
      <c r="N98" s="0" t="s">
        <v>584</v>
      </c>
      <c r="R98" s="0" t="s">
        <v>846</v>
      </c>
      <c r="S98" s="0" t="s">
        <v>276</v>
      </c>
    </row>
    <row r="99" customFormat="false" ht="13.8" hidden="false" customHeight="false" outlineLevel="0" collapsed="false">
      <c r="A99" s="0" t="s">
        <v>847</v>
      </c>
      <c r="B99" s="173" t="n">
        <v>54.2040236168817</v>
      </c>
      <c r="C99" s="169" t="n">
        <v>0.00774928930680079</v>
      </c>
      <c r="D99" s="169" t="n">
        <v>0</v>
      </c>
      <c r="F99" s="169"/>
      <c r="G99" s="172" t="s">
        <v>848</v>
      </c>
      <c r="H99" s="175" t="n">
        <v>24</v>
      </c>
      <c r="I99" s="175" t="n">
        <v>1.7</v>
      </c>
      <c r="J99" s="175" t="n">
        <v>0.1</v>
      </c>
      <c r="K99" s="172"/>
      <c r="M99" s="0" t="s">
        <v>553</v>
      </c>
      <c r="N99" s="0" t="s">
        <v>584</v>
      </c>
      <c r="R99" s="0" t="s">
        <v>849</v>
      </c>
      <c r="S99" s="0" t="s">
        <v>277</v>
      </c>
    </row>
    <row r="100" customFormat="false" ht="13.8" hidden="false" customHeight="false" outlineLevel="0" collapsed="false">
      <c r="A100" s="0" t="s">
        <v>850</v>
      </c>
      <c r="B100" s="173" t="n">
        <v>6360</v>
      </c>
      <c r="C100" s="169" t="n">
        <v>0.06</v>
      </c>
      <c r="D100" s="169" t="n">
        <v>0.614</v>
      </c>
      <c r="F100" s="169"/>
      <c r="G100" s="172" t="s">
        <v>851</v>
      </c>
      <c r="H100" s="175" t="n">
        <v>31</v>
      </c>
      <c r="I100" s="175" t="n">
        <v>1.1</v>
      </c>
      <c r="J100" s="175" t="n">
        <v>0.2</v>
      </c>
      <c r="K100" s="172"/>
      <c r="M100" s="0" t="s">
        <v>41</v>
      </c>
      <c r="N100" s="0" t="s">
        <v>588</v>
      </c>
      <c r="R100" s="0" t="s">
        <v>852</v>
      </c>
      <c r="S100" s="0" t="s">
        <v>853</v>
      </c>
    </row>
    <row r="101" customFormat="false" ht="13.8" hidden="false" customHeight="false" outlineLevel="0" collapsed="false">
      <c r="A101" s="0" t="s">
        <v>854</v>
      </c>
      <c r="B101" s="173" t="n">
        <v>2530</v>
      </c>
      <c r="C101" s="169" t="n">
        <v>0.173</v>
      </c>
      <c r="D101" s="169" t="n">
        <v>0.179</v>
      </c>
      <c r="F101" s="169"/>
      <c r="G101" s="172" t="s">
        <v>855</v>
      </c>
      <c r="H101" s="175" t="n">
        <v>130</v>
      </c>
      <c r="I101" s="175" t="n">
        <v>5.5</v>
      </c>
      <c r="J101" s="175" t="n">
        <v>0.4</v>
      </c>
      <c r="K101" s="172"/>
      <c r="M101" s="0" t="s">
        <v>535</v>
      </c>
      <c r="N101" s="0" t="s">
        <v>588</v>
      </c>
      <c r="R101" s="0" t="s">
        <v>856</v>
      </c>
      <c r="S101" s="0" t="s">
        <v>278</v>
      </c>
    </row>
    <row r="102" customFormat="false" ht="13.8" hidden="false" customHeight="false" outlineLevel="0" collapsed="false">
      <c r="A102" s="0" t="s">
        <v>446</v>
      </c>
      <c r="B102" s="173" t="n">
        <v>1253.82434196437</v>
      </c>
      <c r="C102" s="169" t="n">
        <v>0.0840799852846697</v>
      </c>
      <c r="D102" s="169" t="n">
        <v>0.00516280611397094</v>
      </c>
      <c r="F102" s="169"/>
      <c r="G102" s="172" t="s">
        <v>857</v>
      </c>
      <c r="H102" s="175" t="n">
        <v>37</v>
      </c>
      <c r="I102" s="175" t="n">
        <v>0.7</v>
      </c>
      <c r="J102" s="175" t="n">
        <v>0.1</v>
      </c>
      <c r="K102" s="172"/>
      <c r="M102" s="0" t="s">
        <v>536</v>
      </c>
      <c r="N102" s="0" t="s">
        <v>588</v>
      </c>
      <c r="R102" s="0" t="s">
        <v>858</v>
      </c>
      <c r="S102" s="0" t="s">
        <v>279</v>
      </c>
    </row>
    <row r="103" customFormat="false" ht="13.8" hidden="false" customHeight="false" outlineLevel="0" collapsed="false">
      <c r="A103" s="0" t="s">
        <v>447</v>
      </c>
      <c r="B103" s="173" t="n">
        <v>470</v>
      </c>
      <c r="C103" s="169" t="n">
        <v>0.004</v>
      </c>
      <c r="D103" s="169" t="n">
        <v>0.002</v>
      </c>
      <c r="F103" s="169"/>
      <c r="G103" s="172" t="s">
        <v>859</v>
      </c>
      <c r="H103" s="175" t="n">
        <v>50</v>
      </c>
      <c r="I103" s="175" t="n">
        <v>3</v>
      </c>
      <c r="J103" s="175" t="n">
        <v>0.4</v>
      </c>
      <c r="K103" s="172"/>
      <c r="M103" s="0" t="s">
        <v>405</v>
      </c>
      <c r="N103" s="0" t="s">
        <v>591</v>
      </c>
      <c r="R103" s="0" t="s">
        <v>860</v>
      </c>
      <c r="S103" s="0" t="s">
        <v>280</v>
      </c>
    </row>
    <row r="104" customFormat="false" ht="13.8" hidden="false" customHeight="false" outlineLevel="0" collapsed="false">
      <c r="A104" s="0" t="s">
        <v>861</v>
      </c>
      <c r="B104" s="173" t="n">
        <v>1376.06735010517</v>
      </c>
      <c r="C104" s="169" t="n">
        <v>0.0190537446386149</v>
      </c>
      <c r="D104" s="169" t="n">
        <v>0.136196202508967</v>
      </c>
      <c r="F104" s="169"/>
      <c r="G104" s="172" t="s">
        <v>862</v>
      </c>
      <c r="H104" s="175" t="n">
        <v>31</v>
      </c>
      <c r="I104" s="175" t="n">
        <v>2.1</v>
      </c>
      <c r="J104" s="175" t="n">
        <v>0.2</v>
      </c>
      <c r="K104" s="172"/>
      <c r="M104" s="0" t="s">
        <v>495</v>
      </c>
      <c r="N104" s="0" t="s">
        <v>591</v>
      </c>
      <c r="R104" s="0" t="s">
        <v>863</v>
      </c>
      <c r="S104" s="0" t="s">
        <v>281</v>
      </c>
    </row>
    <row r="105" customFormat="false" ht="13.8" hidden="false" customHeight="false" outlineLevel="0" collapsed="false">
      <c r="A105" s="0" t="s">
        <v>448</v>
      </c>
      <c r="B105" s="173" t="n">
        <v>100.000001940955</v>
      </c>
      <c r="C105" s="169" t="n">
        <v>0.00499999815609237</v>
      </c>
      <c r="D105" s="169" t="n">
        <v>0.000999999631218474</v>
      </c>
      <c r="F105" s="169"/>
      <c r="G105" s="172" t="s">
        <v>864</v>
      </c>
      <c r="H105" s="175" t="n">
        <v>23</v>
      </c>
      <c r="I105" s="175" t="n">
        <v>2.3</v>
      </c>
      <c r="J105" s="175" t="n">
        <v>0.1</v>
      </c>
      <c r="K105" s="172"/>
      <c r="M105" s="0" t="s">
        <v>514</v>
      </c>
      <c r="N105" s="0" t="s">
        <v>591</v>
      </c>
      <c r="R105" s="0" t="s">
        <v>865</v>
      </c>
      <c r="S105" s="0" t="s">
        <v>282</v>
      </c>
    </row>
    <row r="106" customFormat="false" ht="13.8" hidden="false" customHeight="false" outlineLevel="0" collapsed="false">
      <c r="A106" s="0" t="s">
        <v>449</v>
      </c>
      <c r="B106" s="173" t="n">
        <v>590</v>
      </c>
      <c r="C106" s="169" t="n">
        <v>0.014</v>
      </c>
      <c r="D106" s="169" t="n">
        <v>0.003</v>
      </c>
      <c r="F106" s="169"/>
      <c r="G106" s="172" t="s">
        <v>866</v>
      </c>
      <c r="H106" s="175" t="n">
        <v>27</v>
      </c>
      <c r="I106" s="175" t="n">
        <v>1.6</v>
      </c>
      <c r="J106" s="175" t="n">
        <v>0.1</v>
      </c>
      <c r="K106" s="172"/>
      <c r="M106" s="0" t="s">
        <v>550</v>
      </c>
      <c r="N106" s="0" t="s">
        <v>591</v>
      </c>
      <c r="R106" s="0" t="s">
        <v>867</v>
      </c>
      <c r="S106" s="0" t="s">
        <v>284</v>
      </c>
    </row>
    <row r="107" customFormat="false" ht="13.8" hidden="false" customHeight="false" outlineLevel="0" collapsed="false">
      <c r="A107" s="0" t="s">
        <v>450</v>
      </c>
      <c r="B107" s="173" t="n">
        <v>1560</v>
      </c>
      <c r="C107" s="169" t="n">
        <v>0.015</v>
      </c>
      <c r="D107" s="169" t="n">
        <v>0.004</v>
      </c>
      <c r="F107" s="169"/>
      <c r="G107" s="172" t="s">
        <v>868</v>
      </c>
      <c r="H107" s="175" t="n">
        <v>38</v>
      </c>
      <c r="I107" s="175" t="n">
        <v>0.9</v>
      </c>
      <c r="J107" s="175" t="n">
        <v>0.2</v>
      </c>
      <c r="K107" s="172"/>
      <c r="M107" s="0" t="s">
        <v>436</v>
      </c>
      <c r="N107" s="0" t="s">
        <v>591</v>
      </c>
      <c r="R107" s="0" t="s">
        <v>869</v>
      </c>
      <c r="S107" s="0" t="s">
        <v>870</v>
      </c>
    </row>
    <row r="108" customFormat="false" ht="13.8" hidden="false" customHeight="false" outlineLevel="0" collapsed="false">
      <c r="A108" s="0" t="s">
        <v>871</v>
      </c>
      <c r="B108" s="173" t="n">
        <v>0</v>
      </c>
      <c r="C108" s="169" t="n">
        <v>0</v>
      </c>
      <c r="D108" s="169" t="n">
        <v>0</v>
      </c>
      <c r="F108" s="169"/>
      <c r="G108" s="172" t="s">
        <v>872</v>
      </c>
      <c r="H108" s="175" t="n">
        <v>31</v>
      </c>
      <c r="I108" s="175" t="n">
        <v>1.6</v>
      </c>
      <c r="J108" s="175" t="n">
        <v>0.3</v>
      </c>
      <c r="K108" s="172"/>
      <c r="M108" s="0" t="s">
        <v>427</v>
      </c>
      <c r="N108" s="0" t="s">
        <v>591</v>
      </c>
      <c r="R108" s="0" t="s">
        <v>199</v>
      </c>
      <c r="S108" s="0" t="s">
        <v>285</v>
      </c>
    </row>
    <row r="109" customFormat="false" ht="13.8" hidden="false" customHeight="false" outlineLevel="0" collapsed="false">
      <c r="A109" s="0" t="s">
        <v>873</v>
      </c>
      <c r="B109" s="173" t="n">
        <v>490</v>
      </c>
      <c r="C109" s="169" t="n">
        <v>0.101</v>
      </c>
      <c r="D109" s="169" t="n">
        <v>0</v>
      </c>
      <c r="F109" s="169"/>
      <c r="G109" s="172" t="s">
        <v>874</v>
      </c>
      <c r="H109" s="175" t="n">
        <v>56</v>
      </c>
      <c r="I109" s="175" t="n">
        <v>2.1</v>
      </c>
      <c r="J109" s="175" t="n">
        <v>0.8</v>
      </c>
      <c r="K109" s="172"/>
      <c r="M109" s="0" t="s">
        <v>468</v>
      </c>
      <c r="N109" s="0" t="s">
        <v>591</v>
      </c>
      <c r="R109" s="0" t="s">
        <v>875</v>
      </c>
      <c r="S109" s="0" t="s">
        <v>286</v>
      </c>
    </row>
    <row r="110" customFormat="false" ht="13.8" hidden="false" customHeight="false" outlineLevel="0" collapsed="false">
      <c r="A110" s="0" t="s">
        <v>451</v>
      </c>
      <c r="B110" s="173" t="n">
        <v>209.999419463455</v>
      </c>
      <c r="C110" s="169" t="n">
        <v>0.00899831644402015</v>
      </c>
      <c r="D110" s="169" t="n">
        <v>0.000999812938224461</v>
      </c>
      <c r="F110" s="169"/>
      <c r="G110" s="172" t="s">
        <v>876</v>
      </c>
      <c r="H110" s="175" t="n">
        <v>54</v>
      </c>
      <c r="I110" s="175" t="n">
        <v>1.8</v>
      </c>
      <c r="J110" s="175" t="n">
        <v>0.4</v>
      </c>
      <c r="K110" s="172"/>
      <c r="M110" s="0" t="s">
        <v>420</v>
      </c>
      <c r="N110" s="0" t="s">
        <v>591</v>
      </c>
      <c r="R110" s="0" t="s">
        <v>877</v>
      </c>
      <c r="S110" s="0" t="s">
        <v>878</v>
      </c>
    </row>
    <row r="111" customFormat="false" ht="13.8" hidden="false" customHeight="false" outlineLevel="0" collapsed="false">
      <c r="A111" s="0" t="s">
        <v>879</v>
      </c>
      <c r="B111" s="173" t="n">
        <v>5919.70802919708</v>
      </c>
      <c r="C111" s="169" t="n">
        <v>0.45985401459854</v>
      </c>
      <c r="D111" s="169" t="n">
        <v>0.416058394160584</v>
      </c>
      <c r="F111" s="169"/>
      <c r="G111" s="172" t="s">
        <v>880</v>
      </c>
      <c r="H111" s="175" t="n">
        <v>77</v>
      </c>
      <c r="I111" s="175" t="n">
        <v>2.3</v>
      </c>
      <c r="J111" s="175" t="n">
        <v>0.6</v>
      </c>
      <c r="K111" s="172"/>
      <c r="M111" s="0" t="s">
        <v>501</v>
      </c>
      <c r="N111" s="0" t="s">
        <v>595</v>
      </c>
      <c r="R111" s="0" t="s">
        <v>881</v>
      </c>
      <c r="S111" s="0" t="s">
        <v>287</v>
      </c>
    </row>
    <row r="112" customFormat="false" ht="13.8" hidden="false" customHeight="false" outlineLevel="0" collapsed="false">
      <c r="A112" s="0" t="s">
        <v>882</v>
      </c>
      <c r="B112" s="173" t="n">
        <v>1389.99988495122</v>
      </c>
      <c r="C112" s="169" t="n">
        <v>0.107000076762052</v>
      </c>
      <c r="D112" s="169" t="n">
        <v>0.0980000562041561</v>
      </c>
      <c r="F112" s="169"/>
      <c r="G112" s="172" t="s">
        <v>883</v>
      </c>
      <c r="H112" s="175" t="n">
        <v>24</v>
      </c>
      <c r="I112" s="175" t="n">
        <v>2</v>
      </c>
      <c r="J112" s="175" t="n">
        <v>0.4</v>
      </c>
      <c r="K112" s="172"/>
      <c r="M112" s="0" t="s">
        <v>547</v>
      </c>
      <c r="N112" s="0" t="s">
        <v>595</v>
      </c>
      <c r="R112" s="0" t="s">
        <v>884</v>
      </c>
      <c r="S112" s="0" t="s">
        <v>288</v>
      </c>
    </row>
    <row r="113" customFormat="false" ht="13.8" hidden="false" customHeight="false" outlineLevel="0" collapsed="false">
      <c r="A113" s="0" t="s">
        <v>885</v>
      </c>
      <c r="B113" s="173" t="n">
        <v>1607.14285714286</v>
      </c>
      <c r="C113" s="169" t="n">
        <v>0.107142857142857</v>
      </c>
      <c r="D113" s="169" t="n">
        <v>0.107142857142857</v>
      </c>
      <c r="F113" s="169"/>
      <c r="G113" s="172" t="s">
        <v>886</v>
      </c>
      <c r="H113" s="175" t="n">
        <v>24</v>
      </c>
      <c r="I113" s="175" t="n">
        <v>1.9</v>
      </c>
      <c r="J113" s="175" t="n">
        <v>0.3</v>
      </c>
      <c r="K113" s="172"/>
      <c r="M113" s="0" t="s">
        <v>417</v>
      </c>
      <c r="N113" s="0" t="s">
        <v>595</v>
      </c>
      <c r="R113" s="0" t="s">
        <v>887</v>
      </c>
      <c r="S113" s="0" t="s">
        <v>83</v>
      </c>
    </row>
    <row r="114" customFormat="false" ht="13.8" hidden="false" customHeight="false" outlineLevel="0" collapsed="false">
      <c r="A114" s="0" t="s">
        <v>888</v>
      </c>
      <c r="B114" s="173" t="n">
        <v>1389.99988495122</v>
      </c>
      <c r="C114" s="169" t="n">
        <v>0.107000076762052</v>
      </c>
      <c r="D114" s="169" t="n">
        <v>0.0980000562041561</v>
      </c>
      <c r="F114" s="173"/>
      <c r="G114" s="172" t="s">
        <v>889</v>
      </c>
      <c r="H114" s="175" t="n">
        <v>296</v>
      </c>
      <c r="I114" s="175" t="n">
        <v>9.6</v>
      </c>
      <c r="J114" s="175" t="n">
        <v>1</v>
      </c>
      <c r="K114" s="172"/>
      <c r="M114" s="0" t="s">
        <v>423</v>
      </c>
      <c r="N114" s="0" t="s">
        <v>595</v>
      </c>
      <c r="R114" s="0" t="s">
        <v>890</v>
      </c>
      <c r="S114" s="0" t="s">
        <v>891</v>
      </c>
    </row>
    <row r="115" customFormat="false" ht="13.8" hidden="false" customHeight="false" outlineLevel="0" collapsed="false">
      <c r="A115" s="0" t="s">
        <v>892</v>
      </c>
      <c r="B115" s="173" t="n">
        <v>7200.00786371066</v>
      </c>
      <c r="C115" s="169" t="n">
        <v>0.00599888784663518</v>
      </c>
      <c r="D115" s="169" t="n">
        <v>0.81000151657277</v>
      </c>
      <c r="F115" s="169"/>
      <c r="G115" s="172" t="s">
        <v>893</v>
      </c>
      <c r="H115" s="175" t="n">
        <v>22</v>
      </c>
      <c r="I115" s="175" t="n">
        <v>1.4</v>
      </c>
      <c r="J115" s="175" t="n">
        <v>0.2</v>
      </c>
      <c r="K115" s="172"/>
      <c r="M115" s="0" t="s">
        <v>426</v>
      </c>
      <c r="N115" s="0" t="s">
        <v>595</v>
      </c>
      <c r="R115" s="0" t="s">
        <v>894</v>
      </c>
      <c r="S115" s="0" t="s">
        <v>289</v>
      </c>
    </row>
    <row r="116" customFormat="false" ht="13.8" hidden="false" customHeight="false" outlineLevel="0" collapsed="false">
      <c r="A116" s="0" t="s">
        <v>895</v>
      </c>
      <c r="B116" s="173" t="n">
        <v>1345.35601384916</v>
      </c>
      <c r="C116" s="169" t="n">
        <v>0.0031762757790155</v>
      </c>
      <c r="D116" s="169" t="n">
        <v>0.147719403883787</v>
      </c>
      <c r="F116" s="169"/>
      <c r="G116" s="172" t="s">
        <v>896</v>
      </c>
      <c r="H116" s="175" t="n">
        <v>176</v>
      </c>
      <c r="I116" s="175" t="n">
        <v>11.2</v>
      </c>
      <c r="J116" s="175" t="n">
        <v>1.6</v>
      </c>
      <c r="K116" s="172"/>
      <c r="M116" s="0" t="s">
        <v>432</v>
      </c>
      <c r="N116" s="0" t="s">
        <v>595</v>
      </c>
      <c r="R116" s="0" t="s">
        <v>897</v>
      </c>
      <c r="S116" s="0" t="s">
        <v>290</v>
      </c>
    </row>
    <row r="117" customFormat="false" ht="13.8" hidden="false" customHeight="false" outlineLevel="0" collapsed="false">
      <c r="A117" s="0" t="s">
        <v>898</v>
      </c>
      <c r="B117" s="173" t="n">
        <v>8469.35608999224</v>
      </c>
      <c r="C117" s="169" t="n">
        <v>0.0199120765451254</v>
      </c>
      <c r="D117" s="169" t="n">
        <v>0.929919834497026</v>
      </c>
      <c r="F117" s="169"/>
      <c r="G117" s="172" t="s">
        <v>899</v>
      </c>
      <c r="H117" s="175" t="n">
        <v>36</v>
      </c>
      <c r="I117" s="175" t="n">
        <v>1.4</v>
      </c>
      <c r="J117" s="175" t="n">
        <v>0.3</v>
      </c>
      <c r="K117" s="172"/>
      <c r="M117" s="0" t="s">
        <v>439</v>
      </c>
      <c r="N117" s="0" t="s">
        <v>595</v>
      </c>
      <c r="R117" s="0" t="s">
        <v>900</v>
      </c>
      <c r="S117" s="0" t="s">
        <v>291</v>
      </c>
    </row>
    <row r="118" customFormat="false" ht="13.8" hidden="false" customHeight="false" outlineLevel="0" collapsed="false">
      <c r="A118" s="0" t="s">
        <v>901</v>
      </c>
      <c r="B118" s="173" t="n">
        <v>5366.10285090711</v>
      </c>
      <c r="C118" s="169" t="n">
        <v>0.0126722138862365</v>
      </c>
      <c r="D118" s="169" t="n">
        <v>0.589196562542627</v>
      </c>
      <c r="F118" s="169"/>
      <c r="G118" s="172" t="s">
        <v>902</v>
      </c>
      <c r="H118" s="175" t="n">
        <v>19</v>
      </c>
      <c r="I118" s="175" t="n">
        <v>0.6</v>
      </c>
      <c r="J118" s="175" t="n">
        <v>0.1</v>
      </c>
      <c r="K118" s="172"/>
      <c r="M118" s="0" t="s">
        <v>448</v>
      </c>
      <c r="N118" s="0" t="s">
        <v>595</v>
      </c>
      <c r="R118" s="0" t="s">
        <v>903</v>
      </c>
      <c r="S118" s="0" t="s">
        <v>292</v>
      </c>
    </row>
    <row r="119" customFormat="false" ht="13.8" hidden="false" customHeight="false" outlineLevel="0" collapsed="false">
      <c r="A119" s="0" t="s">
        <v>904</v>
      </c>
      <c r="B119" s="173" t="n">
        <v>7200.00786371066</v>
      </c>
      <c r="C119" s="169" t="n">
        <v>0.00599888784663518</v>
      </c>
      <c r="D119" s="169" t="n">
        <v>0.81000151657277</v>
      </c>
      <c r="F119" s="173"/>
      <c r="G119" s="172" t="s">
        <v>905</v>
      </c>
      <c r="H119" s="175" t="n">
        <v>341</v>
      </c>
      <c r="I119" s="175" t="n">
        <v>6.6</v>
      </c>
      <c r="J119" s="175" t="n">
        <v>1.3</v>
      </c>
      <c r="K119" s="172"/>
      <c r="M119" s="0" t="s">
        <v>451</v>
      </c>
      <c r="N119" s="0" t="s">
        <v>595</v>
      </c>
      <c r="R119" s="0" t="s">
        <v>906</v>
      </c>
      <c r="S119" s="0" t="s">
        <v>293</v>
      </c>
    </row>
    <row r="120" customFormat="false" ht="23.85" hidden="false" customHeight="false" outlineLevel="0" collapsed="false">
      <c r="A120" s="0" t="s">
        <v>907</v>
      </c>
      <c r="B120" s="173" t="n">
        <v>8469.27374301676</v>
      </c>
      <c r="C120" s="169" t="n">
        <v>0.0195530726256983</v>
      </c>
      <c r="D120" s="169" t="n">
        <v>0.930167597765363</v>
      </c>
      <c r="F120" s="169"/>
      <c r="G120" s="172" t="s">
        <v>908</v>
      </c>
      <c r="H120" s="175" t="n">
        <v>29</v>
      </c>
      <c r="I120" s="175" t="n">
        <v>1.4</v>
      </c>
      <c r="J120" s="175" t="n">
        <v>1.3</v>
      </c>
      <c r="K120" s="172"/>
      <c r="M120" s="0" t="s">
        <v>461</v>
      </c>
      <c r="N120" s="0" t="s">
        <v>595</v>
      </c>
      <c r="R120" s="0" t="s">
        <v>909</v>
      </c>
      <c r="S120" s="0" t="s">
        <v>294</v>
      </c>
    </row>
    <row r="121" customFormat="false" ht="13.8" hidden="false" customHeight="false" outlineLevel="0" collapsed="false">
      <c r="A121" s="0" t="s">
        <v>910</v>
      </c>
      <c r="B121" s="173" t="n">
        <v>7200.00786371066</v>
      </c>
      <c r="C121" s="169" t="n">
        <v>0.00599888784663518</v>
      </c>
      <c r="D121" s="169" t="n">
        <v>0.81000151657277</v>
      </c>
      <c r="F121" s="173"/>
      <c r="G121" s="172" t="s">
        <v>911</v>
      </c>
      <c r="H121" s="175" t="n">
        <v>38</v>
      </c>
      <c r="I121" s="175" t="n">
        <v>2.1</v>
      </c>
      <c r="J121" s="175" t="n">
        <v>0.3</v>
      </c>
      <c r="K121" s="172"/>
      <c r="M121" s="0" t="s">
        <v>479</v>
      </c>
      <c r="N121" s="0" t="s">
        <v>595</v>
      </c>
      <c r="R121" s="0" t="s">
        <v>912</v>
      </c>
      <c r="S121" s="0" t="s">
        <v>295</v>
      </c>
    </row>
    <row r="122" customFormat="false" ht="13.8" hidden="false" customHeight="false" outlineLevel="0" collapsed="false">
      <c r="A122" s="0" t="s">
        <v>913</v>
      </c>
      <c r="B122" s="173" t="n">
        <v>8464.92434662999</v>
      </c>
      <c r="C122" s="169" t="n">
        <v>0.0206327372764787</v>
      </c>
      <c r="D122" s="169" t="n">
        <v>0.929848693259972</v>
      </c>
      <c r="F122" s="169"/>
      <c r="G122" s="172" t="s">
        <v>914</v>
      </c>
      <c r="H122" s="175" t="n">
        <v>71</v>
      </c>
      <c r="I122" s="175" t="n">
        <v>3.3</v>
      </c>
      <c r="J122" s="175" t="n">
        <v>0.5</v>
      </c>
      <c r="K122" s="172"/>
      <c r="M122" s="0" t="s">
        <v>482</v>
      </c>
      <c r="N122" s="0" t="s">
        <v>595</v>
      </c>
      <c r="R122" s="0" t="s">
        <v>915</v>
      </c>
      <c r="S122" s="0" t="s">
        <v>296</v>
      </c>
    </row>
    <row r="123" customFormat="false" ht="23.85" hidden="false" customHeight="false" outlineLevel="0" collapsed="false">
      <c r="A123" s="0" t="s">
        <v>916</v>
      </c>
      <c r="B123" s="173" t="n">
        <v>3261.5120210719</v>
      </c>
      <c r="C123" s="169" t="n">
        <v>0.0215326944511903</v>
      </c>
      <c r="D123" s="169" t="n">
        <v>0.351347817152678</v>
      </c>
      <c r="F123" s="169"/>
      <c r="G123" s="172" t="s">
        <v>917</v>
      </c>
      <c r="H123" s="175" t="n">
        <v>65</v>
      </c>
      <c r="I123" s="175" t="n">
        <v>3.3</v>
      </c>
      <c r="J123" s="175" t="n">
        <v>0.3</v>
      </c>
      <c r="K123" s="172"/>
      <c r="M123" s="0" t="s">
        <v>492</v>
      </c>
      <c r="N123" s="0" t="s">
        <v>595</v>
      </c>
      <c r="R123" s="0" t="s">
        <v>918</v>
      </c>
      <c r="S123" s="0" t="s">
        <v>297</v>
      </c>
    </row>
    <row r="124" customFormat="false" ht="23.85" hidden="false" customHeight="false" outlineLevel="0" collapsed="false">
      <c r="A124" s="0" t="s">
        <v>919</v>
      </c>
      <c r="B124" s="173" t="n">
        <v>5324.78519450441</v>
      </c>
      <c r="C124" s="169" t="n">
        <v>0.0351480406593564</v>
      </c>
      <c r="D124" s="169" t="n">
        <v>0.573609304187456</v>
      </c>
      <c r="F124" s="169"/>
      <c r="G124" s="172" t="s">
        <v>920</v>
      </c>
      <c r="H124" s="175" t="n">
        <v>54</v>
      </c>
      <c r="I124" s="175" t="n">
        <v>2.4</v>
      </c>
      <c r="J124" s="175" t="n">
        <v>0.4</v>
      </c>
      <c r="K124" s="172"/>
      <c r="M124" s="0" t="s">
        <v>499</v>
      </c>
      <c r="N124" s="0" t="s">
        <v>595</v>
      </c>
      <c r="R124" s="0" t="s">
        <v>921</v>
      </c>
      <c r="S124" s="0" t="s">
        <v>298</v>
      </c>
    </row>
    <row r="125" customFormat="false" ht="23.85" hidden="false" customHeight="false" outlineLevel="0" collapsed="false">
      <c r="A125" s="0" t="s">
        <v>922</v>
      </c>
      <c r="B125" s="173" t="n">
        <v>6352.94117647059</v>
      </c>
      <c r="C125" s="169" t="n">
        <v>0.0294117647058823</v>
      </c>
      <c r="D125" s="169" t="n">
        <v>0.676470588235294</v>
      </c>
      <c r="F125" s="169"/>
      <c r="G125" s="172" t="s">
        <v>923</v>
      </c>
      <c r="H125" s="175" t="n">
        <v>41</v>
      </c>
      <c r="I125" s="175" t="n">
        <v>1.2</v>
      </c>
      <c r="J125" s="175" t="n">
        <v>0.5</v>
      </c>
      <c r="K125" s="172"/>
      <c r="M125" s="0" t="s">
        <v>502</v>
      </c>
      <c r="N125" s="0" t="s">
        <v>595</v>
      </c>
      <c r="R125" s="0" t="s">
        <v>924</v>
      </c>
      <c r="S125" s="0" t="s">
        <v>299</v>
      </c>
    </row>
    <row r="126" customFormat="false" ht="13.8" hidden="false" customHeight="false" outlineLevel="0" collapsed="false">
      <c r="A126" s="0" t="s">
        <v>925</v>
      </c>
      <c r="B126" s="173" t="n">
        <v>9142.85714285714</v>
      </c>
      <c r="C126" s="169" t="n">
        <v>0</v>
      </c>
      <c r="D126" s="169" t="n">
        <v>1</v>
      </c>
      <c r="F126" s="169"/>
      <c r="G126" s="172"/>
      <c r="H126" s="175"/>
      <c r="I126" s="175"/>
      <c r="J126" s="175"/>
      <c r="K126" s="172"/>
      <c r="M126" s="0" t="s">
        <v>508</v>
      </c>
      <c r="N126" s="0" t="s">
        <v>595</v>
      </c>
      <c r="R126" s="0" t="s">
        <v>926</v>
      </c>
      <c r="S126" s="0" t="s">
        <v>300</v>
      </c>
    </row>
    <row r="127" customFormat="false" ht="14.9" hidden="false" customHeight="false" outlineLevel="0" collapsed="false">
      <c r="A127" s="0" t="s">
        <v>927</v>
      </c>
      <c r="B127" s="173" t="n">
        <v>5891.99835863767</v>
      </c>
      <c r="C127" s="169" t="n">
        <v>0</v>
      </c>
      <c r="D127" s="169" t="n">
        <v>0.653180139515798</v>
      </c>
      <c r="F127" s="169"/>
      <c r="G127" s="170" t="s">
        <v>928</v>
      </c>
      <c r="H127" s="175"/>
      <c r="I127" s="175"/>
      <c r="J127" s="175"/>
      <c r="K127" s="172"/>
      <c r="M127" s="0" t="s">
        <v>519</v>
      </c>
      <c r="N127" s="0" t="s">
        <v>595</v>
      </c>
      <c r="R127" s="0" t="s">
        <v>929</v>
      </c>
      <c r="S127" s="0" t="s">
        <v>301</v>
      </c>
    </row>
    <row r="128" customFormat="false" ht="13.8" hidden="false" customHeight="false" outlineLevel="0" collapsed="false">
      <c r="A128" s="0" t="s">
        <v>930</v>
      </c>
      <c r="B128" s="173" t="n">
        <v>7200.00786371066</v>
      </c>
      <c r="C128" s="169" t="n">
        <v>0.00599888784663518</v>
      </c>
      <c r="D128" s="169" t="n">
        <v>0.81000151657277</v>
      </c>
      <c r="F128" s="173"/>
      <c r="G128" s="172" t="s">
        <v>931</v>
      </c>
      <c r="H128" s="175" t="n">
        <v>60</v>
      </c>
      <c r="I128" s="175" t="n">
        <v>0.7</v>
      </c>
      <c r="J128" s="175" t="n">
        <v>0.3</v>
      </c>
      <c r="K128" s="172"/>
      <c r="M128" s="0" t="s">
        <v>532</v>
      </c>
      <c r="N128" s="0" t="s">
        <v>595</v>
      </c>
      <c r="R128" s="0" t="s">
        <v>932</v>
      </c>
      <c r="S128" s="0" t="s">
        <v>302</v>
      </c>
    </row>
    <row r="129" customFormat="false" ht="13.8" hidden="false" customHeight="false" outlineLevel="0" collapsed="false">
      <c r="A129" s="0" t="s">
        <v>933</v>
      </c>
      <c r="B129" s="173" t="n">
        <v>7200.00786371066</v>
      </c>
      <c r="C129" s="169" t="n">
        <v>0.00599888784663518</v>
      </c>
      <c r="D129" s="169" t="n">
        <v>0.81000151657277</v>
      </c>
      <c r="F129" s="173"/>
      <c r="G129" s="172" t="s">
        <v>934</v>
      </c>
      <c r="H129" s="175" t="n">
        <v>75</v>
      </c>
      <c r="I129" s="175" t="n">
        <v>0.8</v>
      </c>
      <c r="J129" s="175" t="n">
        <v>0.3</v>
      </c>
      <c r="K129" s="172"/>
      <c r="M129" s="0" t="s">
        <v>543</v>
      </c>
      <c r="N129" s="0" t="s">
        <v>595</v>
      </c>
      <c r="R129" s="0" t="s">
        <v>935</v>
      </c>
      <c r="S129" s="0" t="s">
        <v>936</v>
      </c>
    </row>
    <row r="130" customFormat="false" ht="13.8" hidden="false" customHeight="false" outlineLevel="0" collapsed="false">
      <c r="A130" s="0" t="s">
        <v>703</v>
      </c>
      <c r="B130" s="173" t="n">
        <v>3800</v>
      </c>
      <c r="C130" s="169" t="n">
        <v>0.95</v>
      </c>
      <c r="D130" s="169" t="n">
        <v>0</v>
      </c>
      <c r="F130" s="169"/>
      <c r="G130" s="172" t="s">
        <v>937</v>
      </c>
      <c r="H130" s="175" t="n">
        <v>34</v>
      </c>
      <c r="I130" s="175" t="n">
        <v>0.7</v>
      </c>
      <c r="J130" s="175" t="n">
        <v>0.1</v>
      </c>
      <c r="K130" s="172"/>
      <c r="M130" s="0" t="s">
        <v>548</v>
      </c>
      <c r="N130" s="0" t="s">
        <v>595</v>
      </c>
      <c r="R130" s="0" t="s">
        <v>938</v>
      </c>
      <c r="S130" s="0" t="s">
        <v>939</v>
      </c>
    </row>
    <row r="131" customFormat="false" ht="13.8" hidden="false" customHeight="false" outlineLevel="0" collapsed="false">
      <c r="A131" s="0" t="s">
        <v>453</v>
      </c>
      <c r="B131" s="173" t="n">
        <v>730</v>
      </c>
      <c r="C131" s="169" t="n">
        <v>0.008</v>
      </c>
      <c r="D131" s="169" t="n">
        <v>0.003</v>
      </c>
      <c r="F131" s="169"/>
      <c r="G131" s="172" t="s">
        <v>940</v>
      </c>
      <c r="H131" s="175" t="n">
        <v>42</v>
      </c>
      <c r="I131" s="175" t="n">
        <v>0.6</v>
      </c>
      <c r="J131" s="175" t="n">
        <v>0.1</v>
      </c>
      <c r="K131" s="172"/>
      <c r="M131" s="0" t="s">
        <v>410</v>
      </c>
      <c r="N131" s="0" t="s">
        <v>595</v>
      </c>
      <c r="R131" s="0" t="s">
        <v>941</v>
      </c>
      <c r="S131" s="0" t="s">
        <v>942</v>
      </c>
    </row>
    <row r="132" customFormat="false" ht="13.8" hidden="false" customHeight="false" outlineLevel="0" collapsed="false">
      <c r="A132" s="0" t="s">
        <v>943</v>
      </c>
      <c r="B132" s="173" t="n">
        <v>2530</v>
      </c>
      <c r="C132" s="169" t="n">
        <v>0.03</v>
      </c>
      <c r="D132" s="169" t="n">
        <v>0.012</v>
      </c>
      <c r="F132" s="169"/>
      <c r="G132" s="172" t="s">
        <v>944</v>
      </c>
      <c r="H132" s="175" t="n">
        <v>159</v>
      </c>
      <c r="I132" s="175" t="n">
        <v>2.4</v>
      </c>
      <c r="J132" s="175" t="n">
        <v>0.2</v>
      </c>
      <c r="K132" s="172"/>
      <c r="M132" s="0" t="s">
        <v>411</v>
      </c>
      <c r="N132" s="0" t="s">
        <v>595</v>
      </c>
      <c r="R132" s="0" t="s">
        <v>945</v>
      </c>
      <c r="S132" s="0" t="s">
        <v>303</v>
      </c>
    </row>
    <row r="133" customFormat="false" ht="23.85" hidden="false" customHeight="false" outlineLevel="0" collapsed="false">
      <c r="A133" s="0" t="s">
        <v>946</v>
      </c>
      <c r="B133" s="173" t="n">
        <v>3429.99974912725</v>
      </c>
      <c r="C133" s="169" t="n">
        <v>0.092000825950277</v>
      </c>
      <c r="D133" s="169" t="n">
        <v>0.0169995233417794</v>
      </c>
      <c r="F133" s="169"/>
      <c r="G133" s="172" t="s">
        <v>947</v>
      </c>
      <c r="H133" s="175" t="n">
        <v>32</v>
      </c>
      <c r="I133" s="175" t="n">
        <v>0.5</v>
      </c>
      <c r="J133" s="175" t="n">
        <v>0.1</v>
      </c>
      <c r="K133" s="172"/>
      <c r="M133" s="0" t="s">
        <v>534</v>
      </c>
      <c r="N133" s="0" t="s">
        <v>595</v>
      </c>
      <c r="R133" s="0" t="s">
        <v>948</v>
      </c>
      <c r="S133" s="0" t="s">
        <v>949</v>
      </c>
    </row>
    <row r="134" customFormat="false" ht="13.8" hidden="false" customHeight="false" outlineLevel="0" collapsed="false">
      <c r="A134" s="0" t="s">
        <v>950</v>
      </c>
      <c r="B134" s="173" t="n">
        <v>3468.82951653944</v>
      </c>
      <c r="C134" s="169" t="n">
        <v>0.0642493638676845</v>
      </c>
      <c r="D134" s="169" t="n">
        <v>0.0120865139949109</v>
      </c>
      <c r="F134" s="169"/>
      <c r="G134" s="172" t="s">
        <v>951</v>
      </c>
      <c r="H134" s="175" t="n">
        <v>43</v>
      </c>
      <c r="I134" s="175" t="n">
        <v>0.5</v>
      </c>
      <c r="J134" s="175" t="n">
        <v>0.2</v>
      </c>
      <c r="K134" s="172"/>
      <c r="M134" s="0" t="s">
        <v>485</v>
      </c>
      <c r="N134" s="0" t="s">
        <v>595</v>
      </c>
      <c r="R134" s="0" t="s">
        <v>952</v>
      </c>
      <c r="S134" s="0" t="s">
        <v>305</v>
      </c>
    </row>
    <row r="135" customFormat="false" ht="13.8" hidden="false" customHeight="false" outlineLevel="0" collapsed="false">
      <c r="A135" s="0" t="s">
        <v>953</v>
      </c>
      <c r="B135" s="173" t="n">
        <v>643.923151944923</v>
      </c>
      <c r="C135" s="169" t="n">
        <v>0.00342070052295401</v>
      </c>
      <c r="D135" s="169" t="n">
        <v>0.00100621203058452</v>
      </c>
      <c r="F135" s="169"/>
      <c r="G135" s="172" t="s">
        <v>954</v>
      </c>
      <c r="H135" s="175" t="n">
        <v>15</v>
      </c>
      <c r="I135" s="175" t="n">
        <v>0.6</v>
      </c>
      <c r="J135" s="175" t="n">
        <v>0.2</v>
      </c>
      <c r="K135" s="172"/>
      <c r="M135" s="0" t="s">
        <v>430</v>
      </c>
      <c r="N135" s="0" t="s">
        <v>595</v>
      </c>
      <c r="R135" s="0" t="s">
        <v>955</v>
      </c>
      <c r="S135" s="0" t="s">
        <v>956</v>
      </c>
    </row>
    <row r="136" customFormat="false" ht="13.8" hidden="false" customHeight="false" outlineLevel="0" collapsed="false">
      <c r="A136" s="0" t="s">
        <v>957</v>
      </c>
      <c r="B136" s="173" t="n">
        <v>3639.98459106121</v>
      </c>
      <c r="C136" s="169" t="n">
        <v>0.0999975923533141</v>
      </c>
      <c r="D136" s="169" t="n">
        <v>0.0110029453544457</v>
      </c>
      <c r="F136" s="169"/>
      <c r="G136" s="172" t="s">
        <v>958</v>
      </c>
      <c r="H136" s="175" t="n">
        <v>22</v>
      </c>
      <c r="I136" s="175" t="n">
        <v>0.5</v>
      </c>
      <c r="J136" s="175" t="n">
        <v>0.3</v>
      </c>
      <c r="K136" s="172"/>
      <c r="M136" s="0" t="s">
        <v>959</v>
      </c>
      <c r="N136" s="0" t="s">
        <v>598</v>
      </c>
      <c r="R136" s="0" t="s">
        <v>960</v>
      </c>
      <c r="S136" s="0" t="s">
        <v>961</v>
      </c>
    </row>
    <row r="137" customFormat="false" ht="13.8" hidden="false" customHeight="false" outlineLevel="0" collapsed="false">
      <c r="A137" s="0" t="s">
        <v>962</v>
      </c>
      <c r="B137" s="173" t="n">
        <v>172.266279738824</v>
      </c>
      <c r="C137" s="169" t="n">
        <v>0.00436544667650664</v>
      </c>
      <c r="D137" s="169" t="n">
        <v>0.00106321767192855</v>
      </c>
      <c r="F137" s="169"/>
      <c r="G137" s="172" t="s">
        <v>963</v>
      </c>
      <c r="H137" s="175" t="n">
        <v>116</v>
      </c>
      <c r="I137" s="175" t="n">
        <v>2.3</v>
      </c>
      <c r="J137" s="175" t="n">
        <v>0.9</v>
      </c>
      <c r="K137" s="172"/>
      <c r="M137" s="0" t="s">
        <v>964</v>
      </c>
      <c r="N137" s="0" t="s">
        <v>598</v>
      </c>
      <c r="R137" s="0" t="s">
        <v>965</v>
      </c>
      <c r="S137" s="0" t="s">
        <v>966</v>
      </c>
    </row>
    <row r="138" customFormat="false" ht="13.8" hidden="false" customHeight="false" outlineLevel="0" collapsed="false">
      <c r="A138" s="0" t="s">
        <v>967</v>
      </c>
      <c r="B138" s="173" t="n">
        <v>3460.04802054833</v>
      </c>
      <c r="C138" s="169" t="n">
        <v>0.0389748171310514</v>
      </c>
      <c r="D138" s="169" t="n">
        <v>0.0179797866994249</v>
      </c>
      <c r="F138" s="169"/>
      <c r="G138" s="172" t="s">
        <v>968</v>
      </c>
      <c r="H138" s="175" t="n">
        <v>16</v>
      </c>
      <c r="I138" s="175" t="n">
        <v>0.3</v>
      </c>
      <c r="J138" s="175" t="n">
        <v>0.1</v>
      </c>
      <c r="K138" s="172"/>
      <c r="M138" s="0" t="s">
        <v>969</v>
      </c>
      <c r="N138" s="0" t="s">
        <v>598</v>
      </c>
      <c r="R138" s="0" t="s">
        <v>970</v>
      </c>
      <c r="S138" s="0" t="s">
        <v>971</v>
      </c>
    </row>
    <row r="139" customFormat="false" ht="13.8" hidden="false" customHeight="false" outlineLevel="0" collapsed="false">
      <c r="A139" s="0" t="s">
        <v>972</v>
      </c>
      <c r="B139" s="173" t="n">
        <v>3639.99928705511</v>
      </c>
      <c r="C139" s="169" t="n">
        <v>0.0789999651629201</v>
      </c>
      <c r="D139" s="169" t="n">
        <v>0.0120001587922714</v>
      </c>
      <c r="F139" s="169"/>
      <c r="G139" s="172" t="s">
        <v>973</v>
      </c>
      <c r="H139" s="175" t="n">
        <v>39</v>
      </c>
      <c r="I139" s="175" t="n">
        <v>0.5</v>
      </c>
      <c r="J139" s="175" t="n">
        <v>0.1</v>
      </c>
      <c r="K139" s="172"/>
      <c r="M139" s="0" t="s">
        <v>974</v>
      </c>
      <c r="N139" s="0" t="s">
        <v>598</v>
      </c>
      <c r="R139" s="0" t="s">
        <v>975</v>
      </c>
      <c r="S139" s="0" t="s">
        <v>976</v>
      </c>
    </row>
    <row r="140" customFormat="false" ht="13.8" hidden="false" customHeight="false" outlineLevel="0" collapsed="false">
      <c r="A140" s="0" t="s">
        <v>977</v>
      </c>
      <c r="B140" s="173" t="n">
        <v>789.126397051643</v>
      </c>
      <c r="C140" s="169" t="n">
        <v>0.015468663067773</v>
      </c>
      <c r="D140" s="169" t="n">
        <v>0.00672548312070304</v>
      </c>
      <c r="F140" s="169"/>
      <c r="G140" s="172" t="s">
        <v>978</v>
      </c>
      <c r="H140" s="175" t="n">
        <v>146</v>
      </c>
      <c r="I140" s="175" t="n">
        <v>2</v>
      </c>
      <c r="J140" s="175" t="n">
        <v>0.5</v>
      </c>
      <c r="K140" s="172"/>
      <c r="M140" s="0" t="s">
        <v>979</v>
      </c>
      <c r="N140" s="0" t="s">
        <v>598</v>
      </c>
      <c r="R140" s="0" t="s">
        <v>980</v>
      </c>
      <c r="S140" s="0" t="s">
        <v>306</v>
      </c>
    </row>
    <row r="141" customFormat="false" ht="13.8" hidden="false" customHeight="false" outlineLevel="0" collapsed="false">
      <c r="A141" s="0" t="s">
        <v>981</v>
      </c>
      <c r="B141" s="173" t="n">
        <v>2771.25861835879</v>
      </c>
      <c r="C141" s="169" t="n">
        <v>0.076111937271867</v>
      </c>
      <c r="D141" s="169" t="n">
        <v>0.00838177639583615</v>
      </c>
      <c r="F141" s="169"/>
      <c r="G141" s="172" t="s">
        <v>982</v>
      </c>
      <c r="H141" s="175" t="n">
        <v>26</v>
      </c>
      <c r="I141" s="175" t="n">
        <v>0.5</v>
      </c>
      <c r="J141" s="175" t="n">
        <v>0.2</v>
      </c>
      <c r="K141" s="172"/>
      <c r="M141" s="0" t="s">
        <v>983</v>
      </c>
      <c r="N141" s="0" t="s">
        <v>598</v>
      </c>
      <c r="R141" s="0" t="s">
        <v>984</v>
      </c>
      <c r="S141" s="0" t="s">
        <v>307</v>
      </c>
    </row>
    <row r="142" customFormat="false" ht="13.8" hidden="false" customHeight="false" outlineLevel="0" collapsed="false">
      <c r="A142" s="0" t="s">
        <v>985</v>
      </c>
      <c r="B142" s="173" t="n">
        <v>4690.15822325446</v>
      </c>
      <c r="C142" s="169" t="n">
        <v>0.263971548845986</v>
      </c>
      <c r="D142" s="169" t="n">
        <v>0.363042531572071</v>
      </c>
      <c r="F142" s="169"/>
      <c r="G142" s="172" t="s">
        <v>986</v>
      </c>
      <c r="H142" s="175" t="n">
        <v>47</v>
      </c>
      <c r="I142" s="175" t="n">
        <v>0.6</v>
      </c>
      <c r="J142" s="175" t="n">
        <v>0.2</v>
      </c>
      <c r="K142" s="172"/>
      <c r="M142" s="0" t="s">
        <v>987</v>
      </c>
      <c r="N142" s="0" t="s">
        <v>598</v>
      </c>
      <c r="R142" s="0" t="s">
        <v>988</v>
      </c>
      <c r="S142" s="0" t="s">
        <v>308</v>
      </c>
    </row>
    <row r="143" customFormat="false" ht="13.8" hidden="false" customHeight="false" outlineLevel="0" collapsed="false">
      <c r="A143" s="0" t="s">
        <v>989</v>
      </c>
      <c r="B143" s="173" t="n">
        <v>3349.99819071475</v>
      </c>
      <c r="C143" s="169" t="n">
        <v>0.428000498558603</v>
      </c>
      <c r="D143" s="169" t="n">
        <v>0.0329993526779432</v>
      </c>
      <c r="F143" s="169"/>
      <c r="M143" s="0" t="s">
        <v>990</v>
      </c>
      <c r="N143" s="0" t="s">
        <v>598</v>
      </c>
      <c r="R143" s="0" t="s">
        <v>991</v>
      </c>
      <c r="S143" s="0" t="s">
        <v>992</v>
      </c>
    </row>
    <row r="144" customFormat="false" ht="13.8" hidden="false" customHeight="false" outlineLevel="0" collapsed="false">
      <c r="A144" s="0" t="s">
        <v>993</v>
      </c>
      <c r="B144" s="173" t="n">
        <v>3504.34782608696</v>
      </c>
      <c r="C144" s="169" t="n">
        <v>0.0869565217391304</v>
      </c>
      <c r="D144" s="169" t="n">
        <v>0</v>
      </c>
      <c r="F144" s="169"/>
      <c r="G144" s="172" t="s">
        <v>994</v>
      </c>
      <c r="H144" s="175" t="n">
        <v>59</v>
      </c>
      <c r="I144" s="175" t="n">
        <v>0.3</v>
      </c>
      <c r="J144" s="175" t="n">
        <v>0</v>
      </c>
      <c r="K144" s="172"/>
      <c r="M144" s="0" t="s">
        <v>995</v>
      </c>
      <c r="N144" s="0" t="s">
        <v>598</v>
      </c>
      <c r="R144" s="0" t="s">
        <v>996</v>
      </c>
      <c r="S144" s="0" t="s">
        <v>310</v>
      </c>
    </row>
    <row r="145" customFormat="false" ht="13.8" hidden="false" customHeight="false" outlineLevel="0" collapsed="false">
      <c r="A145" s="0" t="s">
        <v>997</v>
      </c>
      <c r="B145" s="173" t="n">
        <v>3400.06478781989</v>
      </c>
      <c r="C145" s="169" t="n">
        <v>0.219954648526077</v>
      </c>
      <c r="D145" s="169" t="n">
        <v>0.0200842241658568</v>
      </c>
      <c r="F145" s="169"/>
      <c r="G145" s="172"/>
      <c r="H145" s="175"/>
      <c r="I145" s="175"/>
      <c r="J145" s="175"/>
      <c r="K145" s="172"/>
      <c r="M145" s="0" t="s">
        <v>998</v>
      </c>
      <c r="N145" s="0" t="s">
        <v>598</v>
      </c>
      <c r="R145" s="0" t="s">
        <v>999</v>
      </c>
      <c r="S145" s="0" t="s">
        <v>312</v>
      </c>
    </row>
    <row r="146" customFormat="false" ht="14.9" hidden="false" customHeight="false" outlineLevel="0" collapsed="false">
      <c r="A146" s="0" t="s">
        <v>1000</v>
      </c>
      <c r="B146" s="173" t="n">
        <v>3660.00223852575</v>
      </c>
      <c r="C146" s="169" t="n">
        <v>0.0640001733052194</v>
      </c>
      <c r="D146" s="169" t="n">
        <v>0.00799911903180151</v>
      </c>
      <c r="F146" s="169"/>
      <c r="G146" s="170" t="s">
        <v>1001</v>
      </c>
      <c r="H146" s="175"/>
      <c r="I146" s="175"/>
      <c r="J146" s="175"/>
      <c r="K146" s="172"/>
      <c r="M146" s="0" t="s">
        <v>1002</v>
      </c>
      <c r="N146" s="0" t="s">
        <v>598</v>
      </c>
      <c r="R146" s="0" t="s">
        <v>1003</v>
      </c>
      <c r="S146" s="0" t="s">
        <v>313</v>
      </c>
    </row>
    <row r="147" customFormat="false" ht="13.8" hidden="false" customHeight="false" outlineLevel="0" collapsed="false">
      <c r="A147" s="0" t="s">
        <v>1004</v>
      </c>
      <c r="B147" s="173" t="n">
        <v>2820.01127018844</v>
      </c>
      <c r="C147" s="169" t="n">
        <v>0.0499995224496423</v>
      </c>
      <c r="D147" s="169" t="n">
        <v>0.00599803249252634</v>
      </c>
      <c r="F147" s="169"/>
      <c r="G147" s="172" t="s">
        <v>1005</v>
      </c>
      <c r="H147" s="175" t="n">
        <v>238</v>
      </c>
      <c r="I147" s="175" t="n">
        <v>3.7</v>
      </c>
      <c r="J147" s="175" t="n">
        <v>0.5</v>
      </c>
      <c r="K147" s="172"/>
      <c r="M147" s="0" t="s">
        <v>1006</v>
      </c>
      <c r="N147" s="0" t="s">
        <v>598</v>
      </c>
      <c r="R147" s="0" t="s">
        <v>1007</v>
      </c>
      <c r="S147" s="0" t="s">
        <v>1008</v>
      </c>
    </row>
    <row r="148" customFormat="false" ht="13.8" hidden="false" customHeight="false" outlineLevel="0" collapsed="false">
      <c r="A148" s="0" t="s">
        <v>1009</v>
      </c>
      <c r="B148" s="173" t="n">
        <v>3500</v>
      </c>
      <c r="C148" s="169" t="n">
        <v>0.114002270739107</v>
      </c>
      <c r="D148" s="169" t="n">
        <v>0.017002624378804</v>
      </c>
      <c r="F148" s="169"/>
      <c r="G148" s="172" t="s">
        <v>1010</v>
      </c>
      <c r="H148" s="175" t="n">
        <v>208</v>
      </c>
      <c r="I148" s="175" t="n">
        <v>2.3</v>
      </c>
      <c r="J148" s="175" t="n">
        <v>0.5</v>
      </c>
      <c r="K148" s="172"/>
      <c r="M148" s="0" t="s">
        <v>1011</v>
      </c>
      <c r="N148" s="0" t="s">
        <v>598</v>
      </c>
      <c r="R148" s="0" t="s">
        <v>1012</v>
      </c>
      <c r="S148" s="0" t="s">
        <v>315</v>
      </c>
    </row>
    <row r="149" customFormat="false" ht="13.8" hidden="false" customHeight="false" outlineLevel="0" collapsed="false">
      <c r="A149" s="0" t="s">
        <v>1013</v>
      </c>
      <c r="B149" s="173" t="n">
        <v>1963.45707414689</v>
      </c>
      <c r="C149" s="169" t="n">
        <v>0.0578160829413516</v>
      </c>
      <c r="D149" s="169" t="n">
        <v>0.0188904033372733</v>
      </c>
      <c r="F149" s="169"/>
      <c r="G149" s="172" t="s">
        <v>1014</v>
      </c>
      <c r="H149" s="175" t="n">
        <v>299</v>
      </c>
      <c r="I149" s="175" t="n">
        <v>3.2</v>
      </c>
      <c r="J149" s="175" t="n">
        <v>0.5</v>
      </c>
      <c r="K149" s="172"/>
      <c r="M149" s="0" t="s">
        <v>1015</v>
      </c>
      <c r="N149" s="0" t="s">
        <v>598</v>
      </c>
      <c r="R149" s="0" t="s">
        <v>1016</v>
      </c>
      <c r="S149" s="0" t="s">
        <v>1017</v>
      </c>
    </row>
    <row r="150" customFormat="false" ht="13.8" hidden="false" customHeight="false" outlineLevel="0" collapsed="false">
      <c r="A150" s="0" t="s">
        <v>1018</v>
      </c>
      <c r="B150" s="173" t="n">
        <v>3409.99851570175</v>
      </c>
      <c r="C150" s="169" t="n">
        <v>0.114001173302422</v>
      </c>
      <c r="D150" s="169" t="n">
        <v>0.020999286123225</v>
      </c>
      <c r="F150" s="169"/>
      <c r="G150" s="172" t="s">
        <v>1019</v>
      </c>
      <c r="H150" s="175" t="n">
        <v>253</v>
      </c>
      <c r="I150" s="175" t="n">
        <v>3</v>
      </c>
      <c r="J150" s="175" t="n">
        <v>1.2</v>
      </c>
      <c r="K150" s="172"/>
      <c r="M150" s="0" t="s">
        <v>1020</v>
      </c>
      <c r="N150" s="0" t="s">
        <v>598</v>
      </c>
      <c r="R150" s="0" t="s">
        <v>1021</v>
      </c>
      <c r="S150" s="0" t="s">
        <v>316</v>
      </c>
    </row>
    <row r="151" customFormat="false" ht="13.8" hidden="false" customHeight="false" outlineLevel="0" collapsed="false">
      <c r="A151" s="0" t="s">
        <v>1022</v>
      </c>
      <c r="B151" s="173" t="n">
        <v>3529.99989731196</v>
      </c>
      <c r="C151" s="169" t="n">
        <v>0.114999971876894</v>
      </c>
      <c r="D151" s="169" t="n">
        <v>0.0139999916404713</v>
      </c>
      <c r="F151" s="169"/>
      <c r="G151" s="172" t="s">
        <v>1023</v>
      </c>
      <c r="H151" s="175" t="n">
        <v>156</v>
      </c>
      <c r="I151" s="175" t="n">
        <v>1.5</v>
      </c>
      <c r="J151" s="175" t="n">
        <v>0.4</v>
      </c>
      <c r="K151" s="172"/>
      <c r="M151" s="0" t="s">
        <v>1024</v>
      </c>
      <c r="N151" s="0" t="s">
        <v>598</v>
      </c>
      <c r="R151" s="0" t="s">
        <v>1025</v>
      </c>
      <c r="S151" s="0" t="s">
        <v>317</v>
      </c>
    </row>
    <row r="152" customFormat="false" ht="13.8" hidden="false" customHeight="false" outlineLevel="0" collapsed="false">
      <c r="A152" s="0" t="s">
        <v>455</v>
      </c>
      <c r="B152" s="173" t="n">
        <v>3380</v>
      </c>
      <c r="C152" s="169" t="n">
        <v>0.08</v>
      </c>
      <c r="D152" s="169" t="n">
        <v>0.03</v>
      </c>
      <c r="F152" s="169"/>
      <c r="G152" s="172" t="s">
        <v>1026</v>
      </c>
      <c r="H152" s="175" t="n">
        <v>267</v>
      </c>
      <c r="I152" s="175" t="n">
        <v>2.8</v>
      </c>
      <c r="J152" s="175" t="n">
        <v>0.6</v>
      </c>
      <c r="K152" s="172"/>
      <c r="M152" s="0" t="s">
        <v>1027</v>
      </c>
      <c r="N152" s="0" t="s">
        <v>598</v>
      </c>
      <c r="R152" s="0" t="s">
        <v>1028</v>
      </c>
      <c r="S152" s="0" t="s">
        <v>354</v>
      </c>
    </row>
    <row r="153" customFormat="false" ht="13.8" hidden="false" customHeight="false" outlineLevel="0" collapsed="false">
      <c r="A153" s="0" t="s">
        <v>1029</v>
      </c>
      <c r="B153" s="173" t="n">
        <v>204.248732227167</v>
      </c>
      <c r="C153" s="169" t="n">
        <v>0.00597743499816515</v>
      </c>
      <c r="D153" s="169" t="n">
        <v>0.00249121363850187</v>
      </c>
      <c r="F153" s="169"/>
      <c r="G153" s="172" t="s">
        <v>1030</v>
      </c>
      <c r="H153" s="175" t="n">
        <v>267</v>
      </c>
      <c r="I153" s="175" t="n">
        <v>2.8</v>
      </c>
      <c r="J153" s="175" t="n">
        <v>0.6</v>
      </c>
      <c r="K153" s="172"/>
      <c r="M153" s="0" t="s">
        <v>1031</v>
      </c>
      <c r="N153" s="0" t="s">
        <v>598</v>
      </c>
      <c r="R153" s="0" t="s">
        <v>1032</v>
      </c>
      <c r="S153" s="0" t="s">
        <v>1033</v>
      </c>
    </row>
    <row r="154" customFormat="false" ht="13.8" hidden="false" customHeight="false" outlineLevel="0" collapsed="false">
      <c r="A154" s="0" t="s">
        <v>1034</v>
      </c>
      <c r="B154" s="173" t="n">
        <v>897.601715079982</v>
      </c>
      <c r="C154" s="169" t="n">
        <v>0.0178575635498386</v>
      </c>
      <c r="D154" s="169" t="n">
        <v>0.00642762346769697</v>
      </c>
      <c r="F154" s="169"/>
      <c r="G154" s="172"/>
      <c r="H154" s="175"/>
      <c r="I154" s="175"/>
      <c r="J154" s="175"/>
      <c r="K154" s="172"/>
      <c r="M154" s="0" t="s">
        <v>1035</v>
      </c>
      <c r="N154" s="0" t="s">
        <v>598</v>
      </c>
      <c r="R154" s="0" t="s">
        <v>1036</v>
      </c>
      <c r="S154" s="0" t="s">
        <v>318</v>
      </c>
    </row>
    <row r="155" customFormat="false" ht="14.9" hidden="false" customHeight="false" outlineLevel="0" collapsed="false">
      <c r="A155" s="0" t="s">
        <v>1037</v>
      </c>
      <c r="B155" s="173" t="n">
        <v>2980.00001000667</v>
      </c>
      <c r="C155" s="169" t="n">
        <v>0.00299999849900008</v>
      </c>
      <c r="D155" s="169" t="n">
        <v>0</v>
      </c>
      <c r="F155" s="169"/>
      <c r="G155" s="170" t="s">
        <v>1038</v>
      </c>
      <c r="H155" s="175"/>
      <c r="I155" s="175"/>
      <c r="J155" s="175"/>
      <c r="K155" s="172"/>
      <c r="M155" s="0" t="s">
        <v>1039</v>
      </c>
      <c r="N155" s="0" t="s">
        <v>598</v>
      </c>
      <c r="R155" s="0" t="s">
        <v>1040</v>
      </c>
      <c r="S155" s="0" t="s">
        <v>321</v>
      </c>
    </row>
    <row r="156" customFormat="false" ht="13.8" hidden="false" customHeight="false" outlineLevel="0" collapsed="false">
      <c r="A156" s="0" t="s">
        <v>1041</v>
      </c>
      <c r="B156" s="173" t="n">
        <v>149.433555115986</v>
      </c>
      <c r="C156" s="169" t="n">
        <v>0</v>
      </c>
      <c r="D156" s="169" t="n">
        <v>0</v>
      </c>
      <c r="F156" s="169"/>
      <c r="G156" s="172" t="s">
        <v>1042</v>
      </c>
      <c r="H156" s="175" t="n">
        <v>47</v>
      </c>
      <c r="I156" s="175" t="n">
        <v>6.7</v>
      </c>
      <c r="J156" s="175" t="n">
        <v>0</v>
      </c>
      <c r="K156" s="172"/>
      <c r="M156" s="0" t="s">
        <v>1043</v>
      </c>
      <c r="N156" s="0" t="s">
        <v>602</v>
      </c>
      <c r="R156" s="0" t="s">
        <v>1044</v>
      </c>
      <c r="S156" s="0" t="s">
        <v>323</v>
      </c>
    </row>
    <row r="157" customFormat="false" ht="13.8" hidden="false" customHeight="false" outlineLevel="0" collapsed="false">
      <c r="A157" s="0" t="s">
        <v>456</v>
      </c>
      <c r="B157" s="173" t="n">
        <v>260.035815549918</v>
      </c>
      <c r="C157" s="169" t="n">
        <v>0.00499925384271004</v>
      </c>
      <c r="D157" s="169" t="n">
        <v>0.00201462468288315</v>
      </c>
      <c r="F157" s="169"/>
      <c r="G157" s="172" t="s">
        <v>1045</v>
      </c>
      <c r="H157" s="175" t="n">
        <v>56</v>
      </c>
      <c r="I157" s="175" t="n">
        <v>8</v>
      </c>
      <c r="J157" s="175" t="n">
        <v>0</v>
      </c>
      <c r="K157" s="172"/>
      <c r="M157" s="0" t="s">
        <v>1046</v>
      </c>
      <c r="N157" s="0" t="s">
        <v>602</v>
      </c>
      <c r="R157" s="0" t="s">
        <v>1047</v>
      </c>
      <c r="S157" s="0" t="s">
        <v>1048</v>
      </c>
    </row>
    <row r="158" customFormat="false" ht="13.8" hidden="false" customHeight="false" outlineLevel="0" collapsed="false">
      <c r="A158" s="0" t="s">
        <v>1049</v>
      </c>
      <c r="B158" s="173" t="n">
        <v>590.002846689932</v>
      </c>
      <c r="C158" s="169" t="n">
        <v>0.00300483937288475</v>
      </c>
      <c r="D158" s="169" t="n">
        <v>0</v>
      </c>
      <c r="F158" s="169"/>
      <c r="G158" s="172" t="s">
        <v>1050</v>
      </c>
      <c r="H158" s="175" t="n">
        <v>56</v>
      </c>
      <c r="I158" s="175" t="n">
        <v>8</v>
      </c>
      <c r="J158" s="175" t="n">
        <v>0</v>
      </c>
      <c r="K158" s="172"/>
      <c r="M158" s="0" t="s">
        <v>1051</v>
      </c>
      <c r="N158" s="0" t="s">
        <v>602</v>
      </c>
      <c r="R158" s="0" t="s">
        <v>1052</v>
      </c>
      <c r="S158" s="0" t="s">
        <v>324</v>
      </c>
    </row>
    <row r="159" customFormat="false" ht="13.8" hidden="false" customHeight="false" outlineLevel="0" collapsed="false">
      <c r="A159" s="0" t="s">
        <v>1053</v>
      </c>
      <c r="B159" s="173" t="n">
        <v>2669.99772882126</v>
      </c>
      <c r="C159" s="169" t="n">
        <v>0.0280490574608222</v>
      </c>
      <c r="D159" s="169" t="n">
        <v>0.00601862366568249</v>
      </c>
      <c r="F159" s="169"/>
      <c r="G159" s="172" t="s">
        <v>1054</v>
      </c>
      <c r="H159" s="175" t="n">
        <v>129</v>
      </c>
      <c r="I159" s="175" t="n">
        <v>4</v>
      </c>
      <c r="J159" s="175" t="n">
        <v>0</v>
      </c>
      <c r="K159" s="172"/>
      <c r="M159" s="0" t="s">
        <v>1055</v>
      </c>
      <c r="N159" s="0" t="s">
        <v>602</v>
      </c>
      <c r="R159" s="0" t="s">
        <v>1056</v>
      </c>
      <c r="S159" s="0" t="s">
        <v>325</v>
      </c>
    </row>
    <row r="160" customFormat="false" ht="13.8" hidden="false" customHeight="false" outlineLevel="0" collapsed="false">
      <c r="A160" s="0" t="s">
        <v>457</v>
      </c>
      <c r="B160" s="173" t="n">
        <v>450.001514279657</v>
      </c>
      <c r="C160" s="169" t="n">
        <v>0.00499712286865138</v>
      </c>
      <c r="D160" s="169" t="n">
        <v>0.00499712286865138</v>
      </c>
      <c r="F160" s="169"/>
      <c r="G160" s="172" t="s">
        <v>1057</v>
      </c>
      <c r="H160" s="175" t="n">
        <v>60</v>
      </c>
      <c r="I160" s="175" t="n">
        <v>1.1</v>
      </c>
      <c r="J160" s="175" t="n">
        <v>0.2</v>
      </c>
      <c r="K160" s="172"/>
      <c r="M160" s="0" t="s">
        <v>1058</v>
      </c>
      <c r="N160" s="0" t="s">
        <v>602</v>
      </c>
      <c r="R160" s="0" t="s">
        <v>1059</v>
      </c>
      <c r="S160" s="0" t="s">
        <v>326</v>
      </c>
    </row>
    <row r="161" customFormat="false" ht="13.8" hidden="false" customHeight="false" outlineLevel="0" collapsed="false">
      <c r="A161" s="0" t="s">
        <v>458</v>
      </c>
      <c r="B161" s="173" t="n">
        <v>479.995884279663</v>
      </c>
      <c r="C161" s="169" t="n">
        <v>0.00399567849364636</v>
      </c>
      <c r="D161" s="169" t="n">
        <v>0.00300104607891894</v>
      </c>
      <c r="F161" s="169"/>
      <c r="G161" s="172" t="s">
        <v>1060</v>
      </c>
      <c r="H161" s="175" t="n">
        <v>414</v>
      </c>
      <c r="I161" s="175" t="n">
        <v>4</v>
      </c>
      <c r="J161" s="175" t="n">
        <v>40</v>
      </c>
      <c r="K161" s="172"/>
      <c r="M161" s="0" t="s">
        <v>882</v>
      </c>
      <c r="N161" s="0" t="s">
        <v>606</v>
      </c>
      <c r="R161" s="0" t="s">
        <v>1061</v>
      </c>
      <c r="S161" s="0" t="s">
        <v>327</v>
      </c>
    </row>
    <row r="162" customFormat="false" ht="13.8" hidden="false" customHeight="false" outlineLevel="0" collapsed="false">
      <c r="A162" s="0" t="s">
        <v>1062</v>
      </c>
      <c r="B162" s="173" t="n">
        <v>359.999910619818</v>
      </c>
      <c r="C162" s="169" t="n">
        <v>0.00499970392814727</v>
      </c>
      <c r="D162" s="169" t="n">
        <v>0.00199988157125891</v>
      </c>
      <c r="F162" s="169"/>
      <c r="G162" s="172" t="s">
        <v>1063</v>
      </c>
      <c r="H162" s="175" t="n">
        <v>472</v>
      </c>
      <c r="I162" s="175" t="n">
        <v>1.7</v>
      </c>
      <c r="J162" s="175" t="n">
        <v>44</v>
      </c>
      <c r="K162" s="172"/>
      <c r="M162" s="0" t="s">
        <v>888</v>
      </c>
      <c r="N162" s="0" t="s">
        <v>606</v>
      </c>
      <c r="R162" s="0" t="s">
        <v>1064</v>
      </c>
      <c r="S162" s="0" t="s">
        <v>328</v>
      </c>
    </row>
    <row r="163" customFormat="false" ht="13.8" hidden="false" customHeight="false" outlineLevel="0" collapsed="false">
      <c r="A163" s="0" t="s">
        <v>459</v>
      </c>
      <c r="B163" s="173" t="n">
        <v>519.998739442834</v>
      </c>
      <c r="C163" s="169" t="n">
        <v>0.00900037816714988</v>
      </c>
      <c r="D163" s="169" t="n">
        <v>0.00300012605571663</v>
      </c>
      <c r="F163" s="169"/>
      <c r="G163" s="172" t="s">
        <v>1065</v>
      </c>
      <c r="H163" s="175" t="n">
        <v>711</v>
      </c>
      <c r="I163" s="175" t="n">
        <v>0</v>
      </c>
      <c r="J163" s="175" t="n">
        <v>85</v>
      </c>
      <c r="K163" s="172"/>
      <c r="R163" s="0" t="s">
        <v>1066</v>
      </c>
      <c r="S163" s="0" t="s">
        <v>329</v>
      </c>
    </row>
    <row r="164" customFormat="false" ht="13.8" hidden="false" customHeight="false" outlineLevel="0" collapsed="false">
      <c r="A164" s="0" t="s">
        <v>1067</v>
      </c>
      <c r="B164" s="173" t="n">
        <v>2669.89762578959</v>
      </c>
      <c r="C164" s="169" t="n">
        <v>0.0279895447614899</v>
      </c>
      <c r="D164" s="169" t="n">
        <v>0.00598998039642779</v>
      </c>
      <c r="F164" s="169"/>
      <c r="G164" s="172" t="s">
        <v>1068</v>
      </c>
      <c r="H164" s="175" t="n">
        <v>261</v>
      </c>
      <c r="I164" s="175" t="n">
        <v>17.3</v>
      </c>
      <c r="J164" s="175" t="n">
        <v>19</v>
      </c>
      <c r="K164" s="172"/>
      <c r="R164" s="0" t="s">
        <v>1069</v>
      </c>
      <c r="S164" s="0" t="s">
        <v>330</v>
      </c>
    </row>
    <row r="165" customFormat="false" ht="13.8" hidden="false" customHeight="false" outlineLevel="0" collapsed="false">
      <c r="A165" s="0" t="s">
        <v>460</v>
      </c>
      <c r="B165" s="173" t="n">
        <v>182.518087072516</v>
      </c>
      <c r="C165" s="169" t="n">
        <v>0.00222574092082419</v>
      </c>
      <c r="D165" s="169" t="n">
        <v>0.00311611875098645</v>
      </c>
      <c r="F165" s="169"/>
      <c r="G165" s="172" t="s">
        <v>1070</v>
      </c>
      <c r="H165" s="175" t="n">
        <v>393</v>
      </c>
      <c r="I165" s="175" t="n">
        <v>4.2</v>
      </c>
      <c r="J165" s="175" t="n">
        <v>35.7</v>
      </c>
      <c r="K165" s="172"/>
      <c r="R165" s="0" t="s">
        <v>1071</v>
      </c>
      <c r="S165" s="0" t="s">
        <v>332</v>
      </c>
    </row>
    <row r="166" customFormat="false" ht="13.8" hidden="false" customHeight="false" outlineLevel="0" collapsed="false">
      <c r="A166" s="0" t="s">
        <v>1072</v>
      </c>
      <c r="B166" s="173" t="n">
        <v>2119.81465136805</v>
      </c>
      <c r="C166" s="169" t="n">
        <v>0.0059576345984113</v>
      </c>
      <c r="D166" s="169" t="n">
        <v>0</v>
      </c>
      <c r="F166" s="169"/>
      <c r="G166" s="172" t="s">
        <v>1073</v>
      </c>
      <c r="H166" s="175" t="n">
        <v>40</v>
      </c>
      <c r="I166" s="175" t="n">
        <v>10</v>
      </c>
      <c r="J166" s="175" t="n">
        <v>0</v>
      </c>
      <c r="K166" s="172"/>
      <c r="R166" s="0" t="s">
        <v>1074</v>
      </c>
      <c r="S166" s="0" t="s">
        <v>84</v>
      </c>
    </row>
    <row r="167" customFormat="false" ht="13.8" hidden="false" customHeight="false" outlineLevel="0" collapsed="false">
      <c r="A167" s="0" t="s">
        <v>461</v>
      </c>
      <c r="B167" s="173" t="n">
        <v>1300</v>
      </c>
      <c r="C167" s="169" t="n">
        <v>0.055</v>
      </c>
      <c r="D167" s="169" t="n">
        <v>0.004</v>
      </c>
      <c r="F167" s="169"/>
      <c r="G167" s="172" t="s">
        <v>1075</v>
      </c>
      <c r="H167" s="175" t="n">
        <v>18</v>
      </c>
      <c r="I167" s="175" t="n">
        <v>4.5</v>
      </c>
      <c r="J167" s="175" t="n">
        <v>0</v>
      </c>
      <c r="K167" s="172"/>
      <c r="R167" s="0" t="s">
        <v>1076</v>
      </c>
      <c r="S167" s="0" t="s">
        <v>1077</v>
      </c>
    </row>
    <row r="168" customFormat="false" ht="13.8" hidden="false" customHeight="false" outlineLevel="0" collapsed="false">
      <c r="A168" s="0" t="s">
        <v>1078</v>
      </c>
      <c r="B168" s="173" t="n">
        <v>251.180332052573</v>
      </c>
      <c r="C168" s="169" t="n">
        <v>0.00747425481939384</v>
      </c>
      <c r="D168" s="169" t="n">
        <v>0.0259271336953491</v>
      </c>
      <c r="F168" s="169"/>
      <c r="G168" s="172" t="s">
        <v>1079</v>
      </c>
      <c r="H168" s="175" t="n">
        <v>40</v>
      </c>
      <c r="I168" s="175" t="n">
        <v>10</v>
      </c>
      <c r="J168" s="175" t="n">
        <v>0</v>
      </c>
      <c r="K168" s="172"/>
      <c r="R168" s="0" t="s">
        <v>1080</v>
      </c>
      <c r="S168" s="0" t="s">
        <v>1081</v>
      </c>
    </row>
    <row r="169" customFormat="false" ht="13.8" hidden="false" customHeight="false" outlineLevel="0" collapsed="false">
      <c r="A169" s="0" t="s">
        <v>1082</v>
      </c>
      <c r="B169" s="173" t="n">
        <v>1151.98142371554</v>
      </c>
      <c r="C169" s="169" t="n">
        <v>0.0877570908344874</v>
      </c>
      <c r="D169" s="169" t="n">
        <v>0.0322660362666517</v>
      </c>
      <c r="F169" s="169"/>
      <c r="G169" s="172" t="s">
        <v>1083</v>
      </c>
      <c r="H169" s="175" t="n">
        <v>40</v>
      </c>
      <c r="I169" s="175" t="n">
        <v>10</v>
      </c>
      <c r="J169" s="175" t="n">
        <v>0</v>
      </c>
      <c r="K169" s="172"/>
      <c r="R169" s="0" t="s">
        <v>1084</v>
      </c>
      <c r="S169" s="0" t="s">
        <v>334</v>
      </c>
    </row>
    <row r="170" customFormat="false" ht="13.8" hidden="false" customHeight="false" outlineLevel="0" collapsed="false">
      <c r="A170" s="0" t="s">
        <v>1085</v>
      </c>
      <c r="B170" s="173" t="n">
        <v>8730</v>
      </c>
      <c r="C170" s="169" t="n">
        <v>0.003</v>
      </c>
      <c r="D170" s="169" t="n">
        <v>0.991</v>
      </c>
      <c r="F170" s="169"/>
      <c r="G170" s="172"/>
      <c r="H170" s="175"/>
      <c r="I170" s="175"/>
      <c r="J170" s="175"/>
      <c r="K170" s="172"/>
      <c r="R170" s="0" t="s">
        <v>1086</v>
      </c>
      <c r="S170" s="0" t="s">
        <v>335</v>
      </c>
    </row>
    <row r="171" customFormat="false" ht="14.9" hidden="false" customHeight="false" outlineLevel="0" collapsed="false">
      <c r="A171" s="0" t="s">
        <v>1087</v>
      </c>
      <c r="B171" s="173" t="n">
        <v>8728.45528455285</v>
      </c>
      <c r="C171" s="169" t="n">
        <v>0.0032520325203252</v>
      </c>
      <c r="D171" s="169" t="n">
        <v>0.990243902439024</v>
      </c>
      <c r="F171" s="169"/>
      <c r="G171" s="170" t="s">
        <v>1088</v>
      </c>
      <c r="H171" s="175"/>
      <c r="I171" s="175"/>
      <c r="J171" s="175"/>
      <c r="K171" s="172"/>
      <c r="R171" s="0" t="s">
        <v>1089</v>
      </c>
      <c r="S171" s="0" t="s">
        <v>1090</v>
      </c>
    </row>
    <row r="172" customFormat="false" ht="13.8" hidden="false" customHeight="false" outlineLevel="0" collapsed="false">
      <c r="A172" s="0" t="s">
        <v>462</v>
      </c>
      <c r="B172" s="173" t="n">
        <v>3470</v>
      </c>
      <c r="C172" s="169" t="n">
        <v>0.091</v>
      </c>
      <c r="D172" s="169" t="n">
        <v>0.06</v>
      </c>
      <c r="F172" s="169"/>
      <c r="G172" s="172" t="s">
        <v>1091</v>
      </c>
      <c r="H172" s="175" t="n">
        <v>276</v>
      </c>
      <c r="I172" s="175" t="n">
        <v>10.7</v>
      </c>
      <c r="J172" s="175" t="n">
        <v>2.7</v>
      </c>
      <c r="K172" s="172"/>
      <c r="R172" s="0" t="s">
        <v>1092</v>
      </c>
      <c r="S172" s="0" t="s">
        <v>1093</v>
      </c>
    </row>
    <row r="173" customFormat="false" ht="13.8" hidden="false" customHeight="false" outlineLevel="0" collapsed="false">
      <c r="A173" s="0" t="s">
        <v>1094</v>
      </c>
      <c r="B173" s="173" t="n">
        <v>3680</v>
      </c>
      <c r="C173" s="169" t="n">
        <v>0</v>
      </c>
      <c r="D173" s="169" t="n">
        <v>0</v>
      </c>
      <c r="F173" s="169"/>
      <c r="G173" s="172" t="s">
        <v>1095</v>
      </c>
      <c r="H173" s="175" t="n">
        <v>318</v>
      </c>
      <c r="I173" s="175" t="n">
        <v>12</v>
      </c>
      <c r="J173" s="175" t="n">
        <v>17.3</v>
      </c>
      <c r="K173" s="172"/>
      <c r="R173" s="0" t="s">
        <v>1096</v>
      </c>
      <c r="S173" s="0" t="s">
        <v>1097</v>
      </c>
    </row>
    <row r="174" customFormat="false" ht="13.8" hidden="false" customHeight="false" outlineLevel="0" collapsed="false">
      <c r="A174" s="0" t="s">
        <v>707</v>
      </c>
      <c r="B174" s="173" t="n">
        <v>3800</v>
      </c>
      <c r="C174" s="169" t="n">
        <v>0.95</v>
      </c>
      <c r="D174" s="169" t="n">
        <v>0</v>
      </c>
      <c r="F174" s="169"/>
      <c r="G174" s="172" t="s">
        <v>1098</v>
      </c>
      <c r="H174" s="175" t="n">
        <v>261</v>
      </c>
      <c r="I174" s="175" t="n">
        <v>3.9</v>
      </c>
      <c r="J174" s="175" t="n">
        <v>3.2</v>
      </c>
      <c r="K174" s="172"/>
      <c r="R174" s="0" t="s">
        <v>1099</v>
      </c>
      <c r="S174" s="0" t="s">
        <v>338</v>
      </c>
    </row>
    <row r="175" customFormat="false" ht="13.8" hidden="false" customHeight="false" outlineLevel="0" collapsed="false">
      <c r="A175" s="0" t="s">
        <v>1100</v>
      </c>
      <c r="B175" s="173" t="n">
        <v>1743.21705426357</v>
      </c>
      <c r="C175" s="169" t="n">
        <v>0.436046511627907</v>
      </c>
      <c r="D175" s="169" t="n">
        <v>0</v>
      </c>
      <c r="F175" s="169"/>
      <c r="G175" s="172" t="s">
        <v>1101</v>
      </c>
      <c r="H175" s="175" t="n">
        <v>323</v>
      </c>
      <c r="I175" s="175" t="n">
        <v>6</v>
      </c>
      <c r="J175" s="175" t="n">
        <v>20.1</v>
      </c>
      <c r="K175" s="172"/>
      <c r="R175" s="0" t="s">
        <v>1102</v>
      </c>
      <c r="S175" s="0" t="s">
        <v>341</v>
      </c>
    </row>
    <row r="176" customFormat="false" ht="13.8" hidden="false" customHeight="false" outlineLevel="0" collapsed="false">
      <c r="A176" s="0" t="s">
        <v>1103</v>
      </c>
      <c r="B176" s="173" t="n">
        <v>3237.4613003096</v>
      </c>
      <c r="C176" s="169" t="n">
        <v>0.809349845201238</v>
      </c>
      <c r="D176" s="169" t="n">
        <v>0</v>
      </c>
      <c r="F176" s="169"/>
      <c r="G176" s="172" t="s">
        <v>1104</v>
      </c>
      <c r="H176" s="175" t="n">
        <v>525</v>
      </c>
      <c r="I176" s="175" t="n">
        <v>5.8</v>
      </c>
      <c r="J176" s="175" t="n">
        <v>36.3</v>
      </c>
      <c r="K176" s="172"/>
      <c r="R176" s="0" t="s">
        <v>1105</v>
      </c>
      <c r="S176" s="0" t="s">
        <v>342</v>
      </c>
    </row>
    <row r="177" customFormat="false" ht="13.8" hidden="false" customHeight="false" outlineLevel="0" collapsed="false">
      <c r="A177" s="0" t="s">
        <v>463</v>
      </c>
      <c r="B177" s="173" t="n">
        <v>440</v>
      </c>
      <c r="C177" s="169" t="n">
        <v>0.009</v>
      </c>
      <c r="D177" s="169" t="n">
        <v>0.006</v>
      </c>
      <c r="F177" s="169"/>
      <c r="G177" s="172" t="s">
        <v>1106</v>
      </c>
      <c r="H177" s="175" t="n">
        <v>345</v>
      </c>
      <c r="I177" s="175" t="n">
        <v>15.8</v>
      </c>
      <c r="J177" s="175" t="n">
        <v>14.9</v>
      </c>
      <c r="K177" s="172"/>
    </row>
    <row r="178" customFormat="false" ht="13.8" hidden="false" customHeight="false" outlineLevel="0" collapsed="false">
      <c r="A178" s="0" t="s">
        <v>464</v>
      </c>
      <c r="B178" s="173" t="n">
        <v>4000</v>
      </c>
      <c r="C178" s="169" t="n">
        <v>0</v>
      </c>
      <c r="D178" s="169" t="n">
        <v>0</v>
      </c>
      <c r="F178" s="169"/>
      <c r="G178" s="172" t="s">
        <v>1107</v>
      </c>
      <c r="H178" s="175" t="n">
        <v>347</v>
      </c>
      <c r="I178" s="175" t="n">
        <v>9.1</v>
      </c>
      <c r="J178" s="175" t="n">
        <v>6</v>
      </c>
      <c r="K178" s="172"/>
    </row>
    <row r="179" customFormat="false" ht="13.8" hidden="false" customHeight="false" outlineLevel="0" collapsed="false">
      <c r="A179" s="0" t="s">
        <v>465</v>
      </c>
      <c r="B179" s="173" t="n">
        <v>159.998465446981</v>
      </c>
      <c r="C179" s="169" t="n">
        <v>0.00300090368122219</v>
      </c>
      <c r="D179" s="169" t="n">
        <v>0.00100172210949888</v>
      </c>
      <c r="F179" s="169"/>
      <c r="G179" s="172" t="s">
        <v>1108</v>
      </c>
      <c r="H179" s="175" t="n">
        <v>337</v>
      </c>
      <c r="I179" s="175" t="n">
        <v>11.3</v>
      </c>
      <c r="J179" s="175" t="n">
        <v>15.5</v>
      </c>
      <c r="K179" s="172"/>
    </row>
    <row r="180" customFormat="false" ht="13.8" hidden="false" customHeight="false" outlineLevel="0" collapsed="false">
      <c r="A180" s="0" t="s">
        <v>466</v>
      </c>
      <c r="B180" s="173" t="n">
        <v>530</v>
      </c>
      <c r="C180" s="169" t="n">
        <v>0.005</v>
      </c>
      <c r="D180" s="169" t="n">
        <v>0.004</v>
      </c>
      <c r="F180" s="169"/>
      <c r="G180" s="172"/>
      <c r="H180" s="175"/>
      <c r="I180" s="175"/>
      <c r="J180" s="175"/>
      <c r="K180" s="172"/>
    </row>
    <row r="181" customFormat="false" ht="14.9" hidden="false" customHeight="false" outlineLevel="0" collapsed="false">
      <c r="A181" s="0" t="s">
        <v>1109</v>
      </c>
      <c r="B181" s="173" t="n">
        <v>609.995002498751</v>
      </c>
      <c r="C181" s="169" t="n">
        <v>0.00599700149925037</v>
      </c>
      <c r="D181" s="169" t="n">
        <v>0.000999500249875062</v>
      </c>
      <c r="F181" s="169"/>
      <c r="G181" s="170" t="s">
        <v>1110</v>
      </c>
      <c r="H181" s="175"/>
      <c r="I181" s="175"/>
      <c r="J181" s="175"/>
      <c r="K181" s="172"/>
    </row>
    <row r="182" customFormat="false" ht="13.8" hidden="false" customHeight="false" outlineLevel="0" collapsed="false">
      <c r="A182" s="0" t="s">
        <v>1111</v>
      </c>
      <c r="B182" s="173" t="n">
        <v>0</v>
      </c>
      <c r="C182" s="169" t="n">
        <v>0</v>
      </c>
      <c r="D182" s="169" t="n">
        <v>0</v>
      </c>
      <c r="F182" s="169"/>
      <c r="G182" s="172" t="s">
        <v>1112</v>
      </c>
      <c r="H182" s="175" t="n">
        <v>60</v>
      </c>
      <c r="I182" s="175" t="n">
        <v>1.9</v>
      </c>
      <c r="J182" s="175" t="n">
        <v>0.3</v>
      </c>
      <c r="K182" s="172"/>
    </row>
    <row r="183" customFormat="false" ht="13.8" hidden="false" customHeight="false" outlineLevel="0" collapsed="false">
      <c r="A183" s="0" t="s">
        <v>1113</v>
      </c>
      <c r="B183" s="173" t="n">
        <v>5800.13879250521</v>
      </c>
      <c r="C183" s="169" t="n">
        <v>0.267995710049839</v>
      </c>
      <c r="D183" s="169" t="n">
        <v>0.492019430950729</v>
      </c>
      <c r="F183" s="169"/>
      <c r="G183" s="172" t="s">
        <v>1114</v>
      </c>
      <c r="H183" s="175" t="n">
        <v>133</v>
      </c>
      <c r="I183" s="175" t="n">
        <v>0.3</v>
      </c>
      <c r="J183" s="175" t="n">
        <v>0</v>
      </c>
      <c r="K183" s="172"/>
    </row>
    <row r="184" customFormat="false" ht="13.8" hidden="false" customHeight="false" outlineLevel="0" collapsed="false">
      <c r="A184" s="0" t="s">
        <v>1115</v>
      </c>
      <c r="B184" s="173" t="n">
        <v>5669.99957203259</v>
      </c>
      <c r="C184" s="169" t="n">
        <v>0.256999668980311</v>
      </c>
      <c r="D184" s="169" t="n">
        <v>0.492000066378618</v>
      </c>
      <c r="F184" s="169"/>
      <c r="G184" s="172" t="s">
        <v>1116</v>
      </c>
      <c r="H184" s="175" t="n">
        <v>49</v>
      </c>
      <c r="I184" s="175" t="n">
        <v>0.5</v>
      </c>
      <c r="J184" s="175" t="n">
        <v>0</v>
      </c>
      <c r="K184" s="172"/>
    </row>
    <row r="185" customFormat="false" ht="13.8" hidden="false" customHeight="false" outlineLevel="0" collapsed="false">
      <c r="A185" s="0" t="s">
        <v>467</v>
      </c>
      <c r="B185" s="173" t="n">
        <v>3559.99985096502</v>
      </c>
      <c r="C185" s="169" t="n">
        <v>0.151999995032167</v>
      </c>
      <c r="D185" s="169" t="n">
        <v>0.294000053714689</v>
      </c>
      <c r="F185" s="169"/>
      <c r="G185" s="172" t="s">
        <v>1117</v>
      </c>
      <c r="H185" s="175" t="n">
        <v>40</v>
      </c>
      <c r="I185" s="175" t="n">
        <v>0.4</v>
      </c>
      <c r="J185" s="175" t="n">
        <v>0</v>
      </c>
      <c r="K185" s="172"/>
    </row>
    <row r="186" customFormat="false" ht="13.8" hidden="false" customHeight="false" outlineLevel="0" collapsed="false">
      <c r="A186" s="0" t="s">
        <v>1118</v>
      </c>
      <c r="B186" s="173" t="n">
        <v>6320.16303990533</v>
      </c>
      <c r="C186" s="169" t="n">
        <v>0.129971730984156</v>
      </c>
      <c r="D186" s="169" t="n">
        <v>0.625994346196831</v>
      </c>
      <c r="F186" s="169"/>
      <c r="G186" s="172" t="s">
        <v>1119</v>
      </c>
      <c r="H186" s="175" t="n">
        <v>40</v>
      </c>
      <c r="I186" s="175" t="n">
        <v>0.4</v>
      </c>
      <c r="J186" s="175" t="n">
        <v>0</v>
      </c>
      <c r="K186" s="172"/>
    </row>
    <row r="187" customFormat="false" ht="13.8" hidden="false" customHeight="false" outlineLevel="0" collapsed="false">
      <c r="A187" s="0" t="s">
        <v>468</v>
      </c>
      <c r="B187" s="173" t="n">
        <v>2530.02455046115</v>
      </c>
      <c r="C187" s="169" t="n">
        <v>0.0640302567845531</v>
      </c>
      <c r="D187" s="169" t="n">
        <v>0.240992634861655</v>
      </c>
      <c r="F187" s="169"/>
      <c r="G187" s="172" t="s">
        <v>1120</v>
      </c>
      <c r="H187" s="175" t="n">
        <v>40</v>
      </c>
      <c r="I187" s="175" t="n">
        <v>0.4</v>
      </c>
      <c r="J187" s="175" t="n">
        <v>0</v>
      </c>
      <c r="K187" s="172"/>
    </row>
    <row r="188" customFormat="false" ht="23.85" hidden="false" customHeight="false" outlineLevel="0" collapsed="false">
      <c r="A188" s="0" t="s">
        <v>470</v>
      </c>
      <c r="B188" s="173" t="n">
        <v>5530</v>
      </c>
      <c r="C188" s="169" t="n">
        <v>0.157142857142857</v>
      </c>
      <c r="D188" s="169" t="n">
        <v>0.22</v>
      </c>
      <c r="F188" s="169"/>
      <c r="G188" s="172" t="s">
        <v>1121</v>
      </c>
      <c r="H188" s="175" t="n">
        <v>47</v>
      </c>
      <c r="I188" s="175" t="n">
        <v>0.1</v>
      </c>
      <c r="J188" s="175" t="n">
        <v>0</v>
      </c>
      <c r="K188" s="172"/>
    </row>
    <row r="189" customFormat="false" ht="13.8" hidden="false" customHeight="false" outlineLevel="0" collapsed="false">
      <c r="A189" s="0" t="s">
        <v>471</v>
      </c>
      <c r="B189" s="173" t="n">
        <v>3039.99429264465</v>
      </c>
      <c r="C189" s="169" t="n">
        <v>0.00300111769042353</v>
      </c>
      <c r="D189" s="169" t="n">
        <v>0</v>
      </c>
      <c r="F189" s="169"/>
      <c r="G189" s="172" t="s">
        <v>1122</v>
      </c>
      <c r="H189" s="175" t="n">
        <v>61</v>
      </c>
      <c r="I189" s="175" t="n">
        <v>0.6</v>
      </c>
      <c r="J189" s="175" t="n">
        <v>0.1</v>
      </c>
      <c r="K189" s="172"/>
    </row>
    <row r="190" customFormat="false" ht="14.9" hidden="false" customHeight="false" outlineLevel="0" collapsed="false">
      <c r="A190" s="0" t="s">
        <v>1123</v>
      </c>
      <c r="B190" s="173" t="n">
        <v>1490.00136444894</v>
      </c>
      <c r="C190" s="169" t="n">
        <v>0.0199995837274432</v>
      </c>
      <c r="D190" s="169" t="n">
        <v>0.0669990680119979</v>
      </c>
      <c r="F190" s="169"/>
      <c r="G190" s="179" t="s">
        <v>431</v>
      </c>
      <c r="H190" s="0" t="n">
        <v>553</v>
      </c>
      <c r="I190" s="0" t="n">
        <v>15.7142857142857</v>
      </c>
      <c r="J190" s="0" t="n">
        <v>22</v>
      </c>
    </row>
    <row r="191" customFormat="false" ht="13.8" hidden="false" customHeight="false" outlineLevel="0" collapsed="false">
      <c r="A191" s="0" t="s">
        <v>1124</v>
      </c>
      <c r="B191" s="173" t="n">
        <v>3680</v>
      </c>
      <c r="C191" s="169" t="n">
        <v>0.152</v>
      </c>
      <c r="D191" s="169" t="n">
        <v>0.029</v>
      </c>
      <c r="F191" s="169"/>
      <c r="G191" s="0" t="s">
        <v>470</v>
      </c>
      <c r="H191" s="180" t="n">
        <v>553</v>
      </c>
      <c r="I191" s="180" t="n">
        <v>15.7142857142857</v>
      </c>
      <c r="J191" s="180" t="n">
        <v>22</v>
      </c>
    </row>
    <row r="192" customFormat="false" ht="13.8" hidden="false" customHeight="false" outlineLevel="0" collapsed="false">
      <c r="A192" s="0" t="s">
        <v>1125</v>
      </c>
      <c r="B192" s="173" t="n">
        <v>3180</v>
      </c>
      <c r="C192" s="169" t="n">
        <v>0</v>
      </c>
      <c r="D192" s="169" t="n">
        <v>0</v>
      </c>
      <c r="F192" s="169"/>
      <c r="G192" s="0" t="s">
        <v>473</v>
      </c>
      <c r="H192" s="0" t="n">
        <v>553</v>
      </c>
      <c r="I192" s="0" t="n">
        <v>15.7142857142857</v>
      </c>
      <c r="J192" s="0" t="n">
        <v>22</v>
      </c>
    </row>
    <row r="193" customFormat="false" ht="13.8" hidden="false" customHeight="false" outlineLevel="0" collapsed="false">
      <c r="A193" s="0" t="s">
        <v>473</v>
      </c>
      <c r="B193" s="173" t="n">
        <v>5530</v>
      </c>
      <c r="C193" s="169" t="n">
        <v>0.157142857142857</v>
      </c>
      <c r="D193" s="169" t="n">
        <v>0.22</v>
      </c>
      <c r="F193" s="169"/>
      <c r="G193" s="172" t="s">
        <v>1126</v>
      </c>
      <c r="H193" s="175" t="n">
        <v>81</v>
      </c>
      <c r="I193" s="175" t="n">
        <v>16.2</v>
      </c>
      <c r="J193" s="175" t="n">
        <v>1.4</v>
      </c>
      <c r="K193" s="172"/>
    </row>
    <row r="194" customFormat="false" ht="13.8" hidden="false" customHeight="false" outlineLevel="0" collapsed="false">
      <c r="A194" s="0" t="s">
        <v>1127</v>
      </c>
      <c r="B194" s="173" t="n">
        <v>1660.0003097252</v>
      </c>
      <c r="C194" s="169" t="n">
        <v>0.00499976770610061</v>
      </c>
      <c r="D194" s="169" t="n">
        <v>0.00400004359095396</v>
      </c>
      <c r="F194" s="169"/>
      <c r="G194" s="172" t="s">
        <v>1128</v>
      </c>
      <c r="H194" s="175" t="n">
        <v>143</v>
      </c>
      <c r="I194" s="175" t="n">
        <v>14.6</v>
      </c>
      <c r="J194" s="175" t="n">
        <v>9</v>
      </c>
      <c r="K194" s="172"/>
    </row>
    <row r="195" customFormat="false" ht="13.8" hidden="false" customHeight="false" outlineLevel="0" collapsed="false">
      <c r="A195" s="0" t="s">
        <v>1129</v>
      </c>
      <c r="B195" s="173" t="n">
        <v>470.043171527851</v>
      </c>
      <c r="C195" s="169" t="n">
        <v>0.000947667684531958</v>
      </c>
      <c r="D195" s="169" t="n">
        <v>0.000947667684531958</v>
      </c>
      <c r="F195" s="169"/>
      <c r="G195" s="172" t="s">
        <v>1130</v>
      </c>
      <c r="H195" s="175" t="n">
        <v>105</v>
      </c>
      <c r="I195" s="175" t="n">
        <v>18.4</v>
      </c>
      <c r="J195" s="175" t="n">
        <v>2.5</v>
      </c>
      <c r="K195" s="172"/>
    </row>
    <row r="196" customFormat="false" ht="13.8" hidden="false" customHeight="false" outlineLevel="0" collapsed="false">
      <c r="A196" s="0" t="s">
        <v>1131</v>
      </c>
      <c r="B196" s="173" t="n">
        <v>1571.42857142857</v>
      </c>
      <c r="C196" s="169" t="n">
        <v>0.0204081632653061</v>
      </c>
      <c r="D196" s="169" t="n">
        <v>0</v>
      </c>
      <c r="F196" s="169"/>
      <c r="G196" s="172" t="s">
        <v>1132</v>
      </c>
      <c r="H196" s="175" t="n">
        <v>104</v>
      </c>
      <c r="I196" s="175" t="n">
        <v>18</v>
      </c>
      <c r="J196" s="175" t="n">
        <v>3</v>
      </c>
      <c r="K196" s="172"/>
    </row>
    <row r="197" customFormat="false" ht="13.8" hidden="false" customHeight="false" outlineLevel="0" collapsed="false">
      <c r="A197" s="0" t="s">
        <v>1133</v>
      </c>
      <c r="B197" s="173" t="n">
        <v>469.754253308129</v>
      </c>
      <c r="C197" s="169" t="n">
        <v>0.00614366729678639</v>
      </c>
      <c r="D197" s="169" t="n">
        <v>0.00189035916824197</v>
      </c>
      <c r="F197" s="169"/>
      <c r="G197" s="172" t="s">
        <v>1134</v>
      </c>
      <c r="H197" s="175" t="n">
        <v>126</v>
      </c>
      <c r="I197" s="175" t="n">
        <v>16.4</v>
      </c>
      <c r="J197" s="175" t="n">
        <v>6</v>
      </c>
      <c r="K197" s="172"/>
    </row>
    <row r="198" customFormat="false" ht="13.8" hidden="false" customHeight="false" outlineLevel="0" collapsed="false">
      <c r="A198" s="0" t="s">
        <v>1135</v>
      </c>
      <c r="B198" s="173" t="n">
        <v>480.004821019646</v>
      </c>
      <c r="C198" s="169" t="n">
        <v>0.00500180788236712</v>
      </c>
      <c r="D198" s="169" t="n">
        <v>0.00100036157647342</v>
      </c>
      <c r="F198" s="169"/>
      <c r="G198" s="172" t="s">
        <v>1136</v>
      </c>
      <c r="H198" s="175" t="n">
        <v>250</v>
      </c>
      <c r="I198" s="175" t="n">
        <v>55.4</v>
      </c>
      <c r="J198" s="175" t="n">
        <v>1.5</v>
      </c>
      <c r="K198" s="172"/>
    </row>
    <row r="199" customFormat="false" ht="13.8" hidden="false" customHeight="false" outlineLevel="0" collapsed="false">
      <c r="A199" s="0" t="s">
        <v>1137</v>
      </c>
      <c r="B199" s="173" t="n">
        <v>609.999200490366</v>
      </c>
      <c r="C199" s="169" t="n">
        <v>0.00599928340247611</v>
      </c>
      <c r="D199" s="169" t="n">
        <v>0.00100086761601033</v>
      </c>
      <c r="F199" s="169"/>
      <c r="G199" s="172" t="s">
        <v>1138</v>
      </c>
      <c r="H199" s="175" t="n">
        <v>242</v>
      </c>
      <c r="I199" s="175" t="n">
        <v>20.6</v>
      </c>
      <c r="J199" s="175" t="n">
        <v>16.9</v>
      </c>
      <c r="K199" s="172"/>
    </row>
    <row r="200" customFormat="false" ht="13.8" hidden="false" customHeight="false" outlineLevel="0" collapsed="false">
      <c r="A200" s="0" t="s">
        <v>1139</v>
      </c>
      <c r="B200" s="173" t="n">
        <v>389.960253201825</v>
      </c>
      <c r="C200" s="169" t="n">
        <v>0.00500515236272634</v>
      </c>
      <c r="D200" s="169" t="n">
        <v>0.00103047254526719</v>
      </c>
      <c r="F200" s="169"/>
      <c r="G200" s="172" t="s">
        <v>1140</v>
      </c>
      <c r="H200" s="175" t="n">
        <v>105</v>
      </c>
      <c r="I200" s="175" t="n">
        <v>18.4</v>
      </c>
      <c r="J200" s="175" t="n">
        <v>2.5</v>
      </c>
      <c r="K200" s="172"/>
    </row>
    <row r="201" customFormat="false" ht="13.8" hidden="false" customHeight="false" outlineLevel="0" collapsed="false">
      <c r="A201" s="0" t="s">
        <v>1141</v>
      </c>
      <c r="B201" s="173" t="n">
        <v>1459.99436936937</v>
      </c>
      <c r="C201" s="169" t="n">
        <v>0.0199887387387387</v>
      </c>
      <c r="D201" s="169" t="n">
        <v>0.00501126126126126</v>
      </c>
      <c r="F201" s="169"/>
      <c r="G201" s="172" t="s">
        <v>1142</v>
      </c>
      <c r="H201" s="175" t="n">
        <v>42</v>
      </c>
      <c r="I201" s="175" t="n">
        <v>6.3</v>
      </c>
      <c r="J201" s="175" t="n">
        <v>0.5</v>
      </c>
      <c r="K201" s="172"/>
    </row>
    <row r="202" customFormat="false" ht="13.8" hidden="false" customHeight="false" outlineLevel="0" collapsed="false">
      <c r="A202" s="0" t="s">
        <v>1143</v>
      </c>
      <c r="B202" s="173" t="n">
        <v>1159.99648101581</v>
      </c>
      <c r="C202" s="169" t="n">
        <v>0.0229980279026121</v>
      </c>
      <c r="D202" s="169" t="n">
        <v>0.00900273454396164</v>
      </c>
      <c r="F202" s="169"/>
      <c r="G202" s="172"/>
      <c r="H202" s="172"/>
      <c r="I202" s="172"/>
      <c r="J202" s="172"/>
      <c r="K202" s="172"/>
    </row>
    <row r="203" customFormat="false" ht="14.9" hidden="false" customHeight="false" outlineLevel="0" collapsed="false">
      <c r="A203" s="0" t="s">
        <v>1144</v>
      </c>
      <c r="B203" s="173" t="n">
        <v>220.000594194718</v>
      </c>
      <c r="C203" s="169" t="n">
        <v>0.00499123562791527</v>
      </c>
      <c r="D203" s="169" t="n">
        <v>0.00300068332392525</v>
      </c>
      <c r="F203" s="169"/>
      <c r="G203" s="170" t="s">
        <v>1145</v>
      </c>
      <c r="H203" s="175"/>
      <c r="I203" s="175"/>
      <c r="J203" s="175"/>
      <c r="K203" s="172"/>
    </row>
    <row r="204" customFormat="false" ht="13.8" hidden="false" customHeight="false" outlineLevel="0" collapsed="false">
      <c r="A204" s="0" t="s">
        <v>1146</v>
      </c>
      <c r="B204" s="173" t="n">
        <v>152.411275491999</v>
      </c>
      <c r="C204" s="169" t="n">
        <v>0.000735596849010512</v>
      </c>
      <c r="D204" s="169" t="n">
        <v>0.00098262564158867</v>
      </c>
      <c r="F204" s="169"/>
      <c r="G204" s="172" t="s">
        <v>1147</v>
      </c>
      <c r="H204" s="175" t="n">
        <v>139</v>
      </c>
      <c r="I204" s="175" t="n">
        <v>10.7</v>
      </c>
      <c r="J204" s="175" t="n">
        <v>9.8</v>
      </c>
      <c r="K204" s="172"/>
    </row>
    <row r="205" customFormat="false" ht="13.8" hidden="false" customHeight="false" outlineLevel="0" collapsed="false">
      <c r="A205" s="0" t="s">
        <v>1148</v>
      </c>
      <c r="B205" s="173" t="n">
        <v>1589.99978883879</v>
      </c>
      <c r="C205" s="169" t="n">
        <v>0.0239994317843698</v>
      </c>
      <c r="D205" s="169" t="n">
        <v>0.00200027258993068</v>
      </c>
      <c r="F205" s="169"/>
      <c r="G205" s="172" t="s">
        <v>1149</v>
      </c>
      <c r="H205" s="175" t="n">
        <v>158</v>
      </c>
      <c r="I205" s="175" t="n">
        <v>12.1</v>
      </c>
      <c r="J205" s="175" t="n">
        <v>11.2</v>
      </c>
      <c r="K205" s="172"/>
    </row>
    <row r="206" customFormat="false" ht="13.8" hidden="false" customHeight="false" outlineLevel="0" collapsed="false">
      <c r="A206" s="0" t="s">
        <v>1150</v>
      </c>
      <c r="B206" s="173" t="n">
        <v>419.998271676709</v>
      </c>
      <c r="C206" s="169" t="n">
        <v>0.00600199542779929</v>
      </c>
      <c r="D206" s="169" t="n">
        <v>0.000997713899647265</v>
      </c>
      <c r="F206" s="169"/>
      <c r="G206" s="172" t="s">
        <v>1151</v>
      </c>
      <c r="H206" s="175" t="n">
        <v>594</v>
      </c>
      <c r="I206" s="175" t="n">
        <v>45.8</v>
      </c>
      <c r="J206" s="175" t="n">
        <v>41.8</v>
      </c>
      <c r="K206" s="172"/>
    </row>
    <row r="207" customFormat="false" ht="13.8" hidden="false" customHeight="false" outlineLevel="0" collapsed="false">
      <c r="A207" s="0" t="s">
        <v>1152</v>
      </c>
      <c r="B207" s="173" t="n">
        <v>559.998876688478</v>
      </c>
      <c r="C207" s="169" t="n">
        <v>0.00300485832233424</v>
      </c>
      <c r="D207" s="169" t="n">
        <v>0.00101098037013115</v>
      </c>
      <c r="F207" s="169"/>
      <c r="G207" s="172" t="s">
        <v>1153</v>
      </c>
      <c r="H207" s="175" t="n">
        <v>49</v>
      </c>
      <c r="I207" s="175" t="n">
        <v>10.1</v>
      </c>
      <c r="J207" s="175" t="n">
        <v>0</v>
      </c>
      <c r="K207" s="172"/>
    </row>
    <row r="208" customFormat="false" ht="13.8" hidden="false" customHeight="false" outlineLevel="0" collapsed="false">
      <c r="A208" s="0" t="s">
        <v>1154</v>
      </c>
      <c r="B208" s="173" t="n">
        <v>1790.00460768826</v>
      </c>
      <c r="C208" s="169" t="n">
        <v>0.0130002632964718</v>
      </c>
      <c r="D208" s="169" t="n">
        <v>0.0010038177988415</v>
      </c>
      <c r="F208" s="169"/>
      <c r="G208" s="172" t="s">
        <v>1155</v>
      </c>
      <c r="H208" s="175" t="n">
        <v>163</v>
      </c>
      <c r="I208" s="175" t="n">
        <v>11.3</v>
      </c>
      <c r="J208" s="175" t="n">
        <v>12.1</v>
      </c>
      <c r="K208" s="172"/>
    </row>
    <row r="209" customFormat="false" ht="13.8" hidden="false" customHeight="false" outlineLevel="0" collapsed="false">
      <c r="A209" s="0" t="s">
        <v>1156</v>
      </c>
      <c r="B209" s="173" t="n">
        <v>1589.99978883879</v>
      </c>
      <c r="C209" s="169" t="n">
        <v>0.0239994317843698</v>
      </c>
      <c r="D209" s="169" t="n">
        <v>0.00200027258993068</v>
      </c>
      <c r="F209" s="173"/>
      <c r="G209" s="172"/>
      <c r="H209" s="175"/>
      <c r="I209" s="175"/>
      <c r="J209" s="175"/>
      <c r="K209" s="172"/>
    </row>
    <row r="210" customFormat="false" ht="28.35" hidden="false" customHeight="false" outlineLevel="0" collapsed="false">
      <c r="A210" s="0" t="s">
        <v>1157</v>
      </c>
      <c r="B210" s="173" t="n">
        <v>419.998271676709</v>
      </c>
      <c r="C210" s="169" t="n">
        <v>0.00600199542779929</v>
      </c>
      <c r="D210" s="169" t="n">
        <v>0.000997713899647265</v>
      </c>
      <c r="F210" s="173"/>
      <c r="G210" s="170" t="s">
        <v>1158</v>
      </c>
      <c r="H210" s="175"/>
      <c r="I210" s="175"/>
      <c r="J210" s="175"/>
      <c r="K210" s="172"/>
    </row>
    <row r="211" customFormat="false" ht="23.85" hidden="false" customHeight="false" outlineLevel="0" collapsed="false">
      <c r="A211" s="0" t="s">
        <v>1159</v>
      </c>
      <c r="B211" s="173" t="n">
        <v>429.986230272217</v>
      </c>
      <c r="C211" s="169" t="n">
        <v>0.00497828619849592</v>
      </c>
      <c r="D211" s="169" t="n">
        <v>0.00201249867598771</v>
      </c>
      <c r="F211" s="169"/>
      <c r="G211" s="172" t="s">
        <v>1160</v>
      </c>
      <c r="H211" s="175" t="n">
        <v>69</v>
      </c>
      <c r="I211" s="175" t="n">
        <v>10.9</v>
      </c>
      <c r="J211" s="175" t="n">
        <v>2.5</v>
      </c>
      <c r="K211" s="172"/>
    </row>
    <row r="212" customFormat="false" ht="23.85" hidden="false" customHeight="false" outlineLevel="0" collapsed="false">
      <c r="A212" s="0" t="s">
        <v>1161</v>
      </c>
      <c r="B212" s="173" t="n">
        <v>169.52380952381</v>
      </c>
      <c r="C212" s="169" t="n">
        <v>0.00761904761904762</v>
      </c>
      <c r="D212" s="169" t="n">
        <v>0.0019047619047619</v>
      </c>
      <c r="F212" s="169"/>
      <c r="G212" s="172" t="s">
        <v>1162</v>
      </c>
      <c r="H212" s="175" t="n">
        <v>127</v>
      </c>
      <c r="I212" s="175" t="n">
        <v>20.3</v>
      </c>
      <c r="J212" s="175" t="n">
        <v>4.5</v>
      </c>
      <c r="K212" s="172"/>
    </row>
    <row r="213" customFormat="false" ht="23.85" hidden="false" customHeight="false" outlineLevel="0" collapsed="false">
      <c r="A213" s="0" t="s">
        <v>1163</v>
      </c>
      <c r="B213" s="173" t="n">
        <v>189.99142335086</v>
      </c>
      <c r="C213" s="169" t="n">
        <v>0.00600365439832942</v>
      </c>
      <c r="D213" s="169" t="n">
        <v>0.00100682402953351</v>
      </c>
      <c r="F213" s="169"/>
      <c r="G213" s="172" t="s">
        <v>1164</v>
      </c>
      <c r="H213" s="175" t="n">
        <v>199</v>
      </c>
      <c r="I213" s="175" t="n">
        <v>31.3</v>
      </c>
      <c r="J213" s="175" t="n">
        <v>7.2</v>
      </c>
      <c r="K213" s="172"/>
    </row>
    <row r="214" customFormat="false" ht="23.85" hidden="false" customHeight="false" outlineLevel="0" collapsed="false">
      <c r="A214" s="0" t="s">
        <v>475</v>
      </c>
      <c r="B214" s="173" t="n">
        <v>0</v>
      </c>
      <c r="C214" s="169" t="n">
        <v>0</v>
      </c>
      <c r="D214" s="169" t="n">
        <v>0</v>
      </c>
      <c r="F214" s="169"/>
      <c r="G214" s="172" t="s">
        <v>1165</v>
      </c>
      <c r="H214" s="175" t="n">
        <v>161</v>
      </c>
      <c r="I214" s="175" t="n">
        <v>19.8</v>
      </c>
      <c r="J214" s="175" t="n">
        <v>8.4</v>
      </c>
      <c r="K214" s="172"/>
    </row>
    <row r="215" customFormat="false" ht="23.85" hidden="false" customHeight="false" outlineLevel="0" collapsed="false">
      <c r="A215" s="0" t="s">
        <v>1166</v>
      </c>
      <c r="B215" s="173" t="n">
        <v>0</v>
      </c>
      <c r="C215" s="169" t="n">
        <v>0</v>
      </c>
      <c r="D215" s="169" t="n">
        <v>0</v>
      </c>
      <c r="F215" s="169"/>
      <c r="G215" s="172" t="s">
        <v>1167</v>
      </c>
      <c r="H215" s="175" t="n">
        <v>262</v>
      </c>
      <c r="I215" s="175" t="n">
        <v>26.9</v>
      </c>
      <c r="J215" s="175" t="n">
        <v>15</v>
      </c>
      <c r="K215" s="172"/>
    </row>
    <row r="216" customFormat="false" ht="13.8" hidden="false" customHeight="false" outlineLevel="0" collapsed="false">
      <c r="A216" s="0" t="s">
        <v>1168</v>
      </c>
      <c r="B216" s="173" t="n">
        <v>0</v>
      </c>
      <c r="C216" s="169" t="n">
        <v>0</v>
      </c>
      <c r="D216" s="169" t="n">
        <v>0</v>
      </c>
      <c r="F216" s="169"/>
      <c r="G216" s="172" t="s">
        <v>1169</v>
      </c>
      <c r="H216" s="175" t="n">
        <v>42</v>
      </c>
      <c r="I216" s="175" t="n">
        <v>8.3</v>
      </c>
      <c r="J216" s="175" t="n">
        <v>0.8</v>
      </c>
      <c r="K216" s="172"/>
    </row>
    <row r="217" customFormat="false" ht="13.8" hidden="false" customHeight="false" outlineLevel="0" collapsed="false">
      <c r="A217" s="0" t="s">
        <v>476</v>
      </c>
      <c r="B217" s="173" t="n">
        <v>5789.8914864176</v>
      </c>
      <c r="C217" s="169" t="n">
        <v>0.068021265749035</v>
      </c>
      <c r="D217" s="169" t="n">
        <v>0.489986162697546</v>
      </c>
      <c r="F217" s="169"/>
      <c r="G217" s="172" t="s">
        <v>1170</v>
      </c>
      <c r="H217" s="175" t="n">
        <v>90</v>
      </c>
      <c r="I217" s="175" t="n">
        <v>17.9</v>
      </c>
      <c r="J217" s="175" t="n">
        <v>1.6</v>
      </c>
      <c r="K217" s="172"/>
    </row>
    <row r="218" customFormat="false" ht="13.8" hidden="false" customHeight="false" outlineLevel="0" collapsed="false">
      <c r="A218" s="0" t="s">
        <v>477</v>
      </c>
      <c r="B218" s="173" t="n">
        <v>519.999812174044</v>
      </c>
      <c r="C218" s="169" t="n">
        <v>0.00899999373913479</v>
      </c>
      <c r="D218" s="169" t="n">
        <v>0.00400017113031574</v>
      </c>
      <c r="F218" s="169"/>
      <c r="G218" s="172" t="s">
        <v>1171</v>
      </c>
      <c r="H218" s="175" t="n">
        <v>186</v>
      </c>
      <c r="I218" s="175" t="n">
        <v>37.9</v>
      </c>
      <c r="J218" s="175" t="n">
        <v>1.9</v>
      </c>
      <c r="K218" s="172"/>
    </row>
    <row r="219" customFormat="false" ht="13.8" hidden="false" customHeight="false" outlineLevel="0" collapsed="false">
      <c r="A219" s="0" t="s">
        <v>478</v>
      </c>
      <c r="B219" s="173" t="n">
        <v>3487.46081504702</v>
      </c>
      <c r="C219" s="169" t="n">
        <v>0.0893416927899687</v>
      </c>
      <c r="D219" s="169" t="n">
        <v>0.0203761755485893</v>
      </c>
      <c r="F219" s="169"/>
      <c r="G219" s="172" t="s">
        <v>1172</v>
      </c>
      <c r="H219" s="175" t="n">
        <v>173</v>
      </c>
      <c r="I219" s="175" t="n">
        <v>25</v>
      </c>
      <c r="J219" s="175" t="n">
        <v>6.3</v>
      </c>
      <c r="K219" s="172"/>
    </row>
    <row r="220" customFormat="false" ht="13.8" hidden="false" customHeight="false" outlineLevel="0" collapsed="false">
      <c r="A220" s="0" t="s">
        <v>1173</v>
      </c>
      <c r="B220" s="173" t="n">
        <v>3870</v>
      </c>
      <c r="C220" s="169" t="n">
        <v>0</v>
      </c>
      <c r="D220" s="169" t="n">
        <v>0</v>
      </c>
      <c r="F220" s="169"/>
      <c r="G220" s="172" t="s">
        <v>1174</v>
      </c>
      <c r="H220" s="175" t="n">
        <v>320</v>
      </c>
      <c r="I220" s="175" t="n">
        <v>25</v>
      </c>
      <c r="J220" s="175" t="n">
        <v>23.5</v>
      </c>
      <c r="K220" s="172"/>
    </row>
    <row r="221" customFormat="false" ht="13.8" hidden="false" customHeight="false" outlineLevel="0" collapsed="false">
      <c r="A221" s="0" t="s">
        <v>1175</v>
      </c>
      <c r="B221" s="173" t="n">
        <v>9020</v>
      </c>
      <c r="C221" s="169" t="n">
        <v>0</v>
      </c>
      <c r="D221" s="169" t="n">
        <v>1</v>
      </c>
      <c r="F221" s="169"/>
      <c r="G221" s="172" t="s">
        <v>1176</v>
      </c>
      <c r="H221" s="175" t="n">
        <v>86</v>
      </c>
      <c r="I221" s="175" t="n">
        <v>12.6</v>
      </c>
      <c r="J221" s="175" t="n">
        <v>3.6</v>
      </c>
      <c r="K221" s="172"/>
    </row>
    <row r="222" customFormat="false" ht="13.8" hidden="false" customHeight="false" outlineLevel="0" collapsed="false">
      <c r="A222" s="0" t="s">
        <v>1177</v>
      </c>
      <c r="B222" s="173" t="n">
        <v>9020.002109756</v>
      </c>
      <c r="C222" s="169" t="n">
        <v>0</v>
      </c>
      <c r="D222" s="169" t="n">
        <v>1</v>
      </c>
      <c r="F222" s="173"/>
      <c r="G222" s="172" t="s">
        <v>1178</v>
      </c>
      <c r="H222" s="175" t="n">
        <v>141</v>
      </c>
      <c r="I222" s="175" t="n">
        <v>20.2</v>
      </c>
      <c r="J222" s="175" t="n">
        <v>6</v>
      </c>
      <c r="K222" s="172"/>
    </row>
    <row r="223" customFormat="false" ht="13.8" hidden="false" customHeight="false" outlineLevel="0" collapsed="false">
      <c r="A223" s="0" t="s">
        <v>479</v>
      </c>
      <c r="B223" s="173" t="n">
        <v>369.956246961595</v>
      </c>
      <c r="C223" s="169" t="n">
        <v>0.00696807648679306</v>
      </c>
      <c r="D223" s="169" t="n">
        <v>0.000972289742343218</v>
      </c>
      <c r="F223" s="169"/>
      <c r="G223" s="172" t="s">
        <v>1179</v>
      </c>
      <c r="H223" s="175" t="n">
        <v>156</v>
      </c>
      <c r="I223" s="175" t="n">
        <v>26.4</v>
      </c>
      <c r="J223" s="175" t="n">
        <v>4.5</v>
      </c>
      <c r="K223" s="172"/>
    </row>
    <row r="224" customFormat="false" ht="13.8" hidden="false" customHeight="false" outlineLevel="0" collapsed="false">
      <c r="A224" s="0" t="s">
        <v>480</v>
      </c>
      <c r="B224" s="173" t="n">
        <v>150</v>
      </c>
      <c r="C224" s="169" t="n">
        <v>0.006</v>
      </c>
      <c r="D224" s="169" t="n">
        <v>0.002</v>
      </c>
      <c r="F224" s="169"/>
      <c r="G224" s="172" t="s">
        <v>1180</v>
      </c>
      <c r="H224" s="175" t="n">
        <v>185</v>
      </c>
      <c r="I224" s="175" t="n">
        <v>20.8</v>
      </c>
      <c r="J224" s="175" t="n">
        <v>10.2</v>
      </c>
      <c r="K224" s="172"/>
    </row>
    <row r="225" customFormat="false" ht="13.8" hidden="false" customHeight="false" outlineLevel="0" collapsed="false">
      <c r="A225" s="0" t="s">
        <v>481</v>
      </c>
      <c r="B225" s="173" t="n">
        <v>3460</v>
      </c>
      <c r="C225" s="169" t="n">
        <v>0.242</v>
      </c>
      <c r="D225" s="169" t="n">
        <v>0.018</v>
      </c>
      <c r="F225" s="169"/>
      <c r="G225" s="172" t="s">
        <v>1181</v>
      </c>
      <c r="H225" s="175" t="n">
        <v>318</v>
      </c>
      <c r="I225" s="175" t="n">
        <v>44.2</v>
      </c>
      <c r="J225" s="175" t="n">
        <v>13.6</v>
      </c>
      <c r="K225" s="172"/>
    </row>
    <row r="226" customFormat="false" ht="13.8" hidden="false" customHeight="false" outlineLevel="0" collapsed="false">
      <c r="A226" s="0" t="s">
        <v>482</v>
      </c>
      <c r="B226" s="173" t="n">
        <v>119.999854504848</v>
      </c>
      <c r="C226" s="169" t="n">
        <v>0.0110000397080519</v>
      </c>
      <c r="D226" s="169" t="n">
        <v>0.00199995210784586</v>
      </c>
      <c r="F226" s="169"/>
      <c r="G226" s="172" t="s">
        <v>1182</v>
      </c>
      <c r="H226" s="175" t="n">
        <v>64</v>
      </c>
      <c r="I226" s="175" t="n">
        <v>10.3</v>
      </c>
      <c r="J226" s="175" t="n">
        <v>2.2</v>
      </c>
      <c r="K226" s="172"/>
    </row>
    <row r="227" customFormat="false" ht="13.8" hidden="false" customHeight="false" outlineLevel="0" collapsed="false">
      <c r="A227" s="0" t="s">
        <v>483</v>
      </c>
      <c r="B227" s="173" t="n">
        <v>4980</v>
      </c>
      <c r="C227" s="169" t="n">
        <v>0.18</v>
      </c>
      <c r="D227" s="169" t="n">
        <v>0.34</v>
      </c>
      <c r="F227" s="169"/>
      <c r="G227" s="172" t="s">
        <v>1183</v>
      </c>
      <c r="H227" s="175" t="n">
        <v>115</v>
      </c>
      <c r="I227" s="175" t="n">
        <v>19</v>
      </c>
      <c r="J227" s="175" t="n">
        <v>3.8</v>
      </c>
      <c r="K227" s="172"/>
    </row>
    <row r="228" customFormat="false" ht="13.8" hidden="false" customHeight="false" outlineLevel="0" collapsed="false">
      <c r="A228" s="0" t="s">
        <v>1184</v>
      </c>
      <c r="B228" s="173" t="n">
        <v>3149.25373134328</v>
      </c>
      <c r="C228" s="169" t="n">
        <v>0.13681592039801</v>
      </c>
      <c r="D228" s="169" t="n">
        <v>0.027363184079602</v>
      </c>
      <c r="F228" s="169"/>
      <c r="G228" s="172" t="s">
        <v>1185</v>
      </c>
      <c r="H228" s="175" t="n">
        <v>169</v>
      </c>
      <c r="I228" s="175" t="n">
        <v>32.1</v>
      </c>
      <c r="J228" s="175" t="n">
        <v>3.2</v>
      </c>
      <c r="K228" s="172"/>
    </row>
    <row r="229" customFormat="false" ht="13.8" hidden="false" customHeight="false" outlineLevel="0" collapsed="false">
      <c r="A229" s="0" t="s">
        <v>484</v>
      </c>
      <c r="B229" s="173" t="n">
        <v>3900</v>
      </c>
      <c r="C229" s="169" t="n">
        <v>0.4</v>
      </c>
      <c r="D229" s="169" t="n">
        <v>0.13</v>
      </c>
      <c r="F229" s="169"/>
      <c r="G229" s="172" t="s">
        <v>1186</v>
      </c>
      <c r="H229" s="175" t="n">
        <v>179</v>
      </c>
      <c r="I229" s="175" t="n">
        <v>22.9</v>
      </c>
      <c r="J229" s="175" t="n">
        <v>8.2</v>
      </c>
      <c r="K229" s="172"/>
    </row>
    <row r="230" customFormat="false" ht="13.8" hidden="false" customHeight="false" outlineLevel="0" collapsed="false">
      <c r="A230" s="0" t="s">
        <v>1187</v>
      </c>
      <c r="B230" s="173" t="n">
        <v>3670</v>
      </c>
      <c r="C230" s="169" t="n">
        <v>0.11</v>
      </c>
      <c r="D230" s="169" t="n">
        <v>0.011</v>
      </c>
      <c r="F230" s="169"/>
      <c r="G230" s="172" t="s">
        <v>1188</v>
      </c>
      <c r="H230" s="175" t="n">
        <v>132</v>
      </c>
      <c r="I230" s="175" t="n">
        <v>17.5</v>
      </c>
      <c r="J230" s="175" t="n">
        <v>5</v>
      </c>
      <c r="K230" s="172"/>
    </row>
    <row r="231" customFormat="false" ht="13.8" hidden="false" customHeight="false" outlineLevel="0" collapsed="false">
      <c r="A231" s="0" t="s">
        <v>38</v>
      </c>
      <c r="B231" s="173" t="n">
        <v>3560</v>
      </c>
      <c r="C231" s="169" t="n">
        <v>0.095</v>
      </c>
      <c r="D231" s="169" t="n">
        <v>0.043</v>
      </c>
      <c r="F231" s="169"/>
      <c r="G231" s="172" t="s">
        <v>1189</v>
      </c>
      <c r="H231" s="175" t="n">
        <v>47</v>
      </c>
      <c r="I231" s="175" t="n">
        <v>9.3</v>
      </c>
      <c r="J231" s="175" t="n">
        <v>0.5</v>
      </c>
      <c r="K231" s="172"/>
    </row>
    <row r="232" customFormat="false" ht="13.8" hidden="false" customHeight="false" outlineLevel="0" collapsed="false">
      <c r="A232" s="0" t="s">
        <v>485</v>
      </c>
      <c r="B232" s="173" t="n">
        <v>560.000550416424</v>
      </c>
      <c r="C232" s="169" t="n">
        <v>0.0210001066431822</v>
      </c>
      <c r="D232" s="169" t="n">
        <v>0.00799995871876817</v>
      </c>
      <c r="F232" s="169"/>
      <c r="G232" s="172" t="s">
        <v>1190</v>
      </c>
      <c r="H232" s="175" t="n">
        <v>91</v>
      </c>
      <c r="I232" s="175" t="n">
        <v>18.4</v>
      </c>
      <c r="J232" s="175" t="n">
        <v>0.8</v>
      </c>
      <c r="K232" s="172"/>
    </row>
    <row r="233" customFormat="false" ht="13.8" hidden="false" customHeight="false" outlineLevel="0" collapsed="false">
      <c r="A233" s="0" t="s">
        <v>1191</v>
      </c>
      <c r="B233" s="173" t="n">
        <v>3680.06756756757</v>
      </c>
      <c r="C233" s="169" t="n">
        <v>0.130996621621622</v>
      </c>
      <c r="D233" s="169" t="n">
        <v>0.0190033783783784</v>
      </c>
      <c r="F233" s="169"/>
      <c r="G233" s="172" t="s">
        <v>1192</v>
      </c>
      <c r="H233" s="175" t="n">
        <v>149</v>
      </c>
      <c r="I233" s="175" t="n">
        <v>25.4</v>
      </c>
      <c r="J233" s="175" t="n">
        <v>1.3</v>
      </c>
      <c r="K233" s="172"/>
    </row>
    <row r="234" customFormat="false" ht="13.8" hidden="false" customHeight="false" outlineLevel="0" collapsed="false">
      <c r="A234" s="0" t="s">
        <v>1193</v>
      </c>
      <c r="B234" s="173" t="n">
        <v>3670.35830618892</v>
      </c>
      <c r="C234" s="169" t="n">
        <v>0.0599348534201954</v>
      </c>
      <c r="D234" s="169" t="n">
        <v>0</v>
      </c>
      <c r="F234" s="169"/>
      <c r="G234" s="172" t="s">
        <v>1194</v>
      </c>
      <c r="H234" s="175" t="n">
        <v>98</v>
      </c>
      <c r="I234" s="175" t="n">
        <v>19.8</v>
      </c>
      <c r="J234" s="175" t="n">
        <v>1.1</v>
      </c>
      <c r="K234" s="172"/>
    </row>
    <row r="235" customFormat="false" ht="13.8" hidden="false" customHeight="false" outlineLevel="0" collapsed="false">
      <c r="A235" s="0" t="s">
        <v>1195</v>
      </c>
      <c r="B235" s="173" t="n">
        <v>1642.85714285714</v>
      </c>
      <c r="C235" s="169" t="n">
        <v>0</v>
      </c>
      <c r="D235" s="169" t="n">
        <v>0</v>
      </c>
      <c r="F235" s="169"/>
      <c r="G235" s="172" t="s">
        <v>1196</v>
      </c>
      <c r="H235" s="175" t="n">
        <v>113</v>
      </c>
      <c r="I235" s="175" t="n">
        <v>19.5</v>
      </c>
      <c r="J235" s="175" t="n">
        <v>1.8</v>
      </c>
      <c r="K235" s="172"/>
    </row>
    <row r="236" customFormat="false" ht="13.8" hidden="false" customHeight="false" outlineLevel="0" collapsed="false">
      <c r="A236" s="0" t="s">
        <v>486</v>
      </c>
      <c r="B236" s="173" t="n">
        <v>449.999339227425</v>
      </c>
      <c r="C236" s="169" t="n">
        <v>0.00399987665578594</v>
      </c>
      <c r="D236" s="169" t="n">
        <v>0.00199993832789297</v>
      </c>
      <c r="F236" s="169"/>
      <c r="G236" s="172" t="s">
        <v>1197</v>
      </c>
      <c r="H236" s="175" t="n">
        <v>15</v>
      </c>
      <c r="I236" s="175" t="n">
        <v>2.3</v>
      </c>
      <c r="J236" s="175" t="n">
        <v>0.2</v>
      </c>
      <c r="K236" s="172"/>
    </row>
    <row r="237" customFormat="false" ht="13.8" hidden="false" customHeight="false" outlineLevel="0" collapsed="false">
      <c r="A237" s="0" t="s">
        <v>1198</v>
      </c>
      <c r="B237" s="173" t="n">
        <v>3480.01904837494</v>
      </c>
      <c r="C237" s="169" t="n">
        <v>0</v>
      </c>
      <c r="D237" s="169" t="n">
        <v>0</v>
      </c>
      <c r="F237" s="169"/>
      <c r="G237" s="172" t="s">
        <v>1199</v>
      </c>
      <c r="H237" s="175" t="n">
        <v>71</v>
      </c>
      <c r="I237" s="175" t="n">
        <v>10.5</v>
      </c>
      <c r="J237" s="175" t="n">
        <v>1.2</v>
      </c>
      <c r="K237" s="172"/>
    </row>
    <row r="238" customFormat="false" ht="13.8" hidden="false" customHeight="false" outlineLevel="0" collapsed="false">
      <c r="A238" s="0" t="s">
        <v>1200</v>
      </c>
      <c r="B238" s="173" t="n">
        <v>4450.1167157211</v>
      </c>
      <c r="C238" s="169" t="n">
        <v>0.00497310463818126</v>
      </c>
      <c r="D238" s="169" t="n">
        <v>0.500050745965696</v>
      </c>
      <c r="F238" s="169"/>
      <c r="G238" s="172" t="s">
        <v>1201</v>
      </c>
      <c r="H238" s="175" t="n">
        <v>345</v>
      </c>
      <c r="I238" s="175" t="n">
        <v>49.4</v>
      </c>
      <c r="J238" s="175" t="n">
        <v>4.7</v>
      </c>
      <c r="K238" s="172"/>
    </row>
    <row r="239" customFormat="false" ht="13.8" hidden="false" customHeight="false" outlineLevel="0" collapsed="false">
      <c r="A239" s="0" t="s">
        <v>1202</v>
      </c>
      <c r="B239" s="173" t="n">
        <v>7199.9992862294</v>
      </c>
      <c r="C239" s="169" t="n">
        <v>0.00600000662786984</v>
      </c>
      <c r="D239" s="169" t="n">
        <v>0.809999875090145</v>
      </c>
      <c r="F239" s="169"/>
    </row>
    <row r="240" customFormat="false" ht="13.8" hidden="false" customHeight="false" outlineLevel="0" collapsed="false">
      <c r="A240" s="0" t="s">
        <v>488</v>
      </c>
      <c r="B240" s="173" t="n">
        <v>400</v>
      </c>
      <c r="C240" s="169" t="n">
        <v>0.100414937759336</v>
      </c>
      <c r="D240" s="169" t="n">
        <v>0</v>
      </c>
      <c r="F240" s="169"/>
    </row>
    <row r="241" customFormat="false" ht="13.8" hidden="false" customHeight="false" outlineLevel="0" collapsed="false">
      <c r="A241" s="0" t="s">
        <v>987</v>
      </c>
      <c r="B241" s="173" t="n">
        <v>1260</v>
      </c>
      <c r="C241" s="169" t="n">
        <v>0.164</v>
      </c>
      <c r="D241" s="169" t="n">
        <v>0.06</v>
      </c>
      <c r="F241" s="169"/>
    </row>
    <row r="242" customFormat="false" ht="13.8" hidden="false" customHeight="false" outlineLevel="0" collapsed="false">
      <c r="A242" s="0" t="s">
        <v>1203</v>
      </c>
      <c r="B242" s="173" t="n">
        <v>2419.84629904274</v>
      </c>
      <c r="C242" s="169" t="n">
        <v>0.206013212889308</v>
      </c>
      <c r="D242" s="169" t="n">
        <v>0.168936227585277</v>
      </c>
      <c r="F242" s="169"/>
      <c r="G242" s="172" t="s">
        <v>1204</v>
      </c>
      <c r="H242" s="175" t="n">
        <v>280</v>
      </c>
      <c r="I242" s="175" t="n">
        <v>16</v>
      </c>
      <c r="J242" s="175" t="n">
        <v>15</v>
      </c>
      <c r="K242" s="172"/>
    </row>
    <row r="243" customFormat="false" ht="13.8" hidden="false" customHeight="false" outlineLevel="0" collapsed="false">
      <c r="A243" s="0" t="s">
        <v>1006</v>
      </c>
      <c r="B243" s="173" t="n">
        <v>939.997711027645</v>
      </c>
      <c r="C243" s="169" t="n">
        <v>0.15000052022099</v>
      </c>
      <c r="D243" s="169" t="n">
        <v>0.0300011444861777</v>
      </c>
      <c r="F243" s="169"/>
      <c r="G243" s="172" t="s">
        <v>1205</v>
      </c>
      <c r="H243" s="175" t="n">
        <v>35</v>
      </c>
      <c r="I243" s="175" t="n">
        <v>3.4</v>
      </c>
      <c r="J243" s="175" t="n">
        <v>0.2</v>
      </c>
      <c r="K243" s="172"/>
    </row>
    <row r="244" customFormat="false" ht="13.8" hidden="false" customHeight="false" outlineLevel="0" collapsed="false">
      <c r="A244" s="0" t="s">
        <v>1206</v>
      </c>
      <c r="B244" s="173" t="n">
        <v>3129.92889463478</v>
      </c>
      <c r="C244" s="169" t="n">
        <v>0.117000646412411</v>
      </c>
      <c r="D244" s="169" t="n">
        <v>0.28409825468649</v>
      </c>
      <c r="F244" s="169"/>
      <c r="G244" s="172" t="s">
        <v>1207</v>
      </c>
      <c r="H244" s="175" t="n">
        <v>73</v>
      </c>
      <c r="I244" s="175" t="n">
        <v>3.8</v>
      </c>
      <c r="J244" s="175" t="n">
        <v>4.5</v>
      </c>
      <c r="K244" s="172"/>
    </row>
    <row r="245" customFormat="false" ht="13.8" hidden="false" customHeight="false" outlineLevel="0" collapsed="false">
      <c r="A245" s="0" t="s">
        <v>1208</v>
      </c>
      <c r="B245" s="173" t="n">
        <v>2027.02702702703</v>
      </c>
      <c r="C245" s="169" t="n">
        <v>0.337837837837838</v>
      </c>
      <c r="D245" s="169" t="n">
        <v>0.0675675675675676</v>
      </c>
      <c r="F245" s="169"/>
      <c r="G245" s="172"/>
      <c r="H245" s="175"/>
      <c r="I245" s="175"/>
      <c r="J245" s="175"/>
      <c r="K245" s="172"/>
    </row>
    <row r="246" customFormat="false" ht="14.9" hidden="false" customHeight="false" outlineLevel="0" collapsed="false">
      <c r="A246" s="0" t="s">
        <v>1209</v>
      </c>
      <c r="B246" s="173" t="n">
        <v>2159.94347379239</v>
      </c>
      <c r="C246" s="169" t="n">
        <v>0.252954779033916</v>
      </c>
      <c r="D246" s="169" t="n">
        <v>0.119989722507708</v>
      </c>
      <c r="F246" s="169"/>
      <c r="G246" s="170" t="s">
        <v>1210</v>
      </c>
      <c r="H246" s="175"/>
      <c r="I246" s="175"/>
      <c r="J246" s="175"/>
      <c r="K246" s="172"/>
    </row>
    <row r="247" customFormat="false" ht="14.9" hidden="false" customHeight="false" outlineLevel="0" collapsed="false">
      <c r="A247" s="0" t="s">
        <v>1035</v>
      </c>
      <c r="B247" s="173" t="n">
        <v>1850.53380782918</v>
      </c>
      <c r="C247" s="169" t="n">
        <v>0.170818505338078</v>
      </c>
      <c r="D247" s="169" t="n">
        <v>0.124555160142349</v>
      </c>
      <c r="F247" s="169"/>
      <c r="G247" s="170" t="s">
        <v>1211</v>
      </c>
      <c r="H247" s="175"/>
      <c r="I247" s="175"/>
      <c r="J247" s="175"/>
      <c r="K247" s="172"/>
    </row>
    <row r="248" customFormat="false" ht="13.8" hidden="false" customHeight="false" outlineLevel="0" collapsed="false">
      <c r="A248" s="0" t="s">
        <v>1024</v>
      </c>
      <c r="B248" s="173" t="n">
        <v>2075.82170440509</v>
      </c>
      <c r="C248" s="169" t="n">
        <v>0.131405161512087</v>
      </c>
      <c r="D248" s="169" t="n">
        <v>0.16854143915385</v>
      </c>
      <c r="F248" s="173"/>
      <c r="G248" s="172"/>
      <c r="H248" s="175"/>
      <c r="I248" s="175"/>
      <c r="J248" s="175"/>
      <c r="K248" s="172"/>
    </row>
    <row r="249" customFormat="false" ht="13.8" hidden="false" customHeight="false" outlineLevel="0" collapsed="false">
      <c r="A249" s="0" t="s">
        <v>959</v>
      </c>
      <c r="B249" s="173" t="n">
        <v>1740.00482775268</v>
      </c>
      <c r="C249" s="169" t="n">
        <v>0.126997482671816</v>
      </c>
      <c r="D249" s="169" t="n">
        <v>0.131997655091555</v>
      </c>
      <c r="F249" s="169"/>
      <c r="G249" s="172" t="s">
        <v>1212</v>
      </c>
      <c r="H249" s="175" t="n">
        <v>884</v>
      </c>
      <c r="I249" s="175" t="n">
        <v>0</v>
      </c>
      <c r="J249" s="175" t="n">
        <v>100</v>
      </c>
      <c r="K249" s="172"/>
    </row>
    <row r="250" customFormat="false" ht="13.8" hidden="false" customHeight="false" outlineLevel="0" collapsed="false">
      <c r="A250" s="0" t="s">
        <v>964</v>
      </c>
      <c r="B250" s="173" t="n">
        <v>2075.82170440509</v>
      </c>
      <c r="C250" s="169" t="n">
        <v>0.131405161512087</v>
      </c>
      <c r="D250" s="169" t="n">
        <v>0.16854143915385</v>
      </c>
      <c r="F250" s="169"/>
      <c r="G250" s="172" t="s">
        <v>1213</v>
      </c>
      <c r="H250" s="175" t="n">
        <v>884</v>
      </c>
      <c r="I250" s="175" t="n">
        <v>0</v>
      </c>
      <c r="J250" s="175" t="n">
        <v>100</v>
      </c>
      <c r="K250" s="172"/>
    </row>
    <row r="251" customFormat="false" ht="13.8" hidden="false" customHeight="false" outlineLevel="0" collapsed="false">
      <c r="A251" s="0" t="s">
        <v>1214</v>
      </c>
      <c r="B251" s="173" t="n">
        <v>1500.0000615486</v>
      </c>
      <c r="C251" s="169" t="n">
        <v>0.184999964917295</v>
      </c>
      <c r="D251" s="169" t="n">
        <v>0.0789999730417111</v>
      </c>
      <c r="F251" s="169"/>
      <c r="G251" s="172" t="s">
        <v>1215</v>
      </c>
      <c r="H251" s="175" t="n">
        <v>884</v>
      </c>
      <c r="I251" s="175" t="n">
        <v>0</v>
      </c>
      <c r="J251" s="175" t="n">
        <v>100</v>
      </c>
      <c r="K251" s="172"/>
    </row>
    <row r="252" customFormat="false" ht="13.8" hidden="false" customHeight="false" outlineLevel="0" collapsed="false">
      <c r="A252" s="0" t="s">
        <v>969</v>
      </c>
      <c r="B252" s="173" t="n">
        <v>1460.00000624309</v>
      </c>
      <c r="C252" s="169" t="n">
        <v>0.125999994381221</v>
      </c>
      <c r="D252" s="169" t="n">
        <v>0.102000004370161</v>
      </c>
      <c r="F252" s="169"/>
      <c r="G252" s="172" t="s">
        <v>1216</v>
      </c>
      <c r="H252" s="175" t="n">
        <v>884</v>
      </c>
      <c r="I252" s="175" t="n">
        <v>0</v>
      </c>
      <c r="J252" s="175" t="n">
        <v>100</v>
      </c>
      <c r="K252" s="172"/>
    </row>
    <row r="253" customFormat="false" ht="13.8" hidden="false" customHeight="false" outlineLevel="0" collapsed="false">
      <c r="A253" s="0" t="s">
        <v>1217</v>
      </c>
      <c r="B253" s="173" t="n">
        <v>1750</v>
      </c>
      <c r="C253" s="169" t="n">
        <v>0.25</v>
      </c>
      <c r="D253" s="169" t="n">
        <v>0</v>
      </c>
      <c r="F253" s="169"/>
      <c r="G253" s="172" t="s">
        <v>1218</v>
      </c>
      <c r="H253" s="175" t="n">
        <v>884</v>
      </c>
      <c r="I253" s="175" t="n">
        <v>0</v>
      </c>
      <c r="J253" s="175" t="n">
        <v>100</v>
      </c>
      <c r="K253" s="172"/>
    </row>
    <row r="254" customFormat="false" ht="13.8" hidden="false" customHeight="false" outlineLevel="0" collapsed="false">
      <c r="A254" s="0" t="s">
        <v>1219</v>
      </c>
      <c r="B254" s="173" t="n">
        <v>2499.99147121535</v>
      </c>
      <c r="C254" s="169" t="n">
        <v>0.553995735607676</v>
      </c>
      <c r="D254" s="169" t="n">
        <v>0.015002132196162</v>
      </c>
      <c r="F254" s="169"/>
      <c r="G254" s="172" t="s">
        <v>1220</v>
      </c>
      <c r="H254" s="175" t="n">
        <v>884</v>
      </c>
      <c r="I254" s="175" t="n">
        <v>0</v>
      </c>
      <c r="J254" s="175" t="n">
        <v>100</v>
      </c>
      <c r="K254" s="172"/>
    </row>
    <row r="255" customFormat="false" ht="13.8" hidden="false" customHeight="false" outlineLevel="0" collapsed="false">
      <c r="A255" s="0" t="s">
        <v>1011</v>
      </c>
      <c r="B255" s="173" t="n">
        <v>2910.01888916449</v>
      </c>
      <c r="C255" s="169" t="n">
        <v>0.0829978439640534</v>
      </c>
      <c r="D255" s="169" t="n">
        <v>0.282994027971227</v>
      </c>
      <c r="F255" s="169"/>
      <c r="G255" s="172" t="s">
        <v>1221</v>
      </c>
      <c r="H255" s="175" t="n">
        <v>884</v>
      </c>
      <c r="I255" s="175" t="n">
        <v>0</v>
      </c>
      <c r="J255" s="175" t="n">
        <v>100</v>
      </c>
      <c r="K255" s="172"/>
    </row>
    <row r="256" customFormat="false" ht="13.8" hidden="false" customHeight="false" outlineLevel="0" collapsed="false">
      <c r="A256" s="0" t="s">
        <v>1222</v>
      </c>
      <c r="B256" s="173" t="n">
        <v>2375.6345177665</v>
      </c>
      <c r="C256" s="169" t="n">
        <v>0.157360406091371</v>
      </c>
      <c r="D256" s="169" t="n">
        <v>0.0913705583756345</v>
      </c>
      <c r="F256" s="169"/>
      <c r="G256" s="172" t="s">
        <v>1223</v>
      </c>
      <c r="H256" s="175" t="n">
        <v>884</v>
      </c>
      <c r="I256" s="175" t="n">
        <v>0</v>
      </c>
      <c r="J256" s="175" t="n">
        <v>100</v>
      </c>
      <c r="K256" s="172"/>
    </row>
    <row r="257" customFormat="false" ht="13.8" hidden="false" customHeight="false" outlineLevel="0" collapsed="false">
      <c r="A257" s="0" t="s">
        <v>974</v>
      </c>
      <c r="B257" s="173" t="n">
        <v>1039.99984350609</v>
      </c>
      <c r="C257" s="169" t="n">
        <v>0.179999295777403</v>
      </c>
      <c r="D257" s="169" t="n">
        <v>0.0299998826295672</v>
      </c>
      <c r="F257" s="169"/>
      <c r="G257" s="172" t="s">
        <v>1224</v>
      </c>
      <c r="H257" s="175" t="n">
        <v>711</v>
      </c>
      <c r="I257" s="175" t="n">
        <v>0</v>
      </c>
      <c r="J257" s="175" t="n">
        <v>85</v>
      </c>
      <c r="K257" s="172"/>
    </row>
    <row r="258" customFormat="false" ht="13.8" hidden="false" customHeight="false" outlineLevel="0" collapsed="false">
      <c r="A258" s="0" t="s">
        <v>979</v>
      </c>
      <c r="B258" s="173" t="n">
        <v>1539.99999140215</v>
      </c>
      <c r="C258" s="169" t="n">
        <v>0.154999886078491</v>
      </c>
      <c r="D258" s="169" t="n">
        <v>0.0960001513221558</v>
      </c>
      <c r="F258" s="169"/>
      <c r="G258" s="172" t="s">
        <v>1225</v>
      </c>
      <c r="H258" s="175" t="n">
        <v>884</v>
      </c>
      <c r="I258" s="175" t="n">
        <v>0</v>
      </c>
      <c r="J258" s="175" t="n">
        <v>100</v>
      </c>
      <c r="K258" s="172"/>
    </row>
    <row r="259" customFormat="false" ht="13.8" hidden="false" customHeight="false" outlineLevel="0" collapsed="false">
      <c r="A259" s="0" t="s">
        <v>1015</v>
      </c>
      <c r="B259" s="173" t="n">
        <v>3009.99969962453</v>
      </c>
      <c r="C259" s="169" t="n">
        <v>0.129000050062578</v>
      </c>
      <c r="D259" s="169" t="n">
        <v>0.272</v>
      </c>
      <c r="F259" s="169"/>
      <c r="G259" s="172" t="s">
        <v>1226</v>
      </c>
      <c r="H259" s="175" t="n">
        <v>884</v>
      </c>
      <c r="I259" s="175" t="n">
        <v>0</v>
      </c>
      <c r="J259" s="175" t="n">
        <v>100</v>
      </c>
      <c r="K259" s="172"/>
    </row>
    <row r="260" customFormat="false" ht="13.8" hidden="false" customHeight="false" outlineLevel="0" collapsed="false">
      <c r="A260" s="0" t="s">
        <v>1227</v>
      </c>
      <c r="B260" s="173" t="n">
        <v>1100.0016846645</v>
      </c>
      <c r="C260" s="169" t="n">
        <v>0.136996917063967</v>
      </c>
      <c r="D260" s="169" t="n">
        <v>0.0569922000033693</v>
      </c>
      <c r="F260" s="169"/>
      <c r="G260" s="172" t="s">
        <v>1228</v>
      </c>
      <c r="H260" s="175" t="n">
        <v>884</v>
      </c>
      <c r="I260" s="175" t="n">
        <v>0</v>
      </c>
      <c r="J260" s="175" t="n">
        <v>100</v>
      </c>
      <c r="K260" s="172"/>
    </row>
    <row r="261" customFormat="false" ht="13.8" hidden="false" customHeight="false" outlineLevel="0" collapsed="false">
      <c r="A261" s="0" t="s">
        <v>995</v>
      </c>
      <c r="B261" s="173" t="n">
        <v>849.99825968918</v>
      </c>
      <c r="C261" s="169" t="n">
        <v>0.155000783139869</v>
      </c>
      <c r="D261" s="169" t="n">
        <v>0.0200005220932459</v>
      </c>
      <c r="F261" s="169"/>
      <c r="G261" s="172" t="s">
        <v>1229</v>
      </c>
      <c r="H261" s="175" t="n">
        <v>884</v>
      </c>
      <c r="I261" s="175" t="n">
        <v>0</v>
      </c>
      <c r="J261" s="175" t="n">
        <v>100</v>
      </c>
      <c r="K261" s="172"/>
    </row>
    <row r="262" customFormat="false" ht="13.8" hidden="false" customHeight="false" outlineLevel="0" collapsed="false">
      <c r="A262" s="0" t="s">
        <v>1020</v>
      </c>
      <c r="B262" s="173" t="n">
        <v>939.996638467141</v>
      </c>
      <c r="C262" s="169" t="n">
        <v>0.149999066240873</v>
      </c>
      <c r="D262" s="169" t="n">
        <v>0.0299923431751545</v>
      </c>
      <c r="F262" s="169"/>
      <c r="G262" s="172" t="s">
        <v>1230</v>
      </c>
      <c r="H262" s="175" t="n">
        <v>884</v>
      </c>
      <c r="I262" s="175" t="n">
        <v>0</v>
      </c>
      <c r="J262" s="175" t="n">
        <v>100</v>
      </c>
      <c r="K262" s="172"/>
    </row>
    <row r="263" customFormat="false" ht="13.8" hidden="false" customHeight="false" outlineLevel="0" collapsed="false">
      <c r="A263" s="0" t="s">
        <v>1031</v>
      </c>
      <c r="B263" s="173" t="n">
        <v>810.028716589353</v>
      </c>
      <c r="C263" s="169" t="n">
        <v>0.161991016861792</v>
      </c>
      <c r="D263" s="169" t="n">
        <v>0.0139901332744275</v>
      </c>
      <c r="F263" s="169"/>
      <c r="G263" s="172" t="s">
        <v>1231</v>
      </c>
      <c r="H263" s="175" t="n">
        <v>884</v>
      </c>
      <c r="I263" s="175" t="n">
        <v>0</v>
      </c>
      <c r="J263" s="175" t="n">
        <v>100</v>
      </c>
      <c r="K263" s="172"/>
    </row>
    <row r="264" customFormat="false" ht="13.8" hidden="false" customHeight="false" outlineLevel="0" collapsed="false">
      <c r="A264" s="0" t="s">
        <v>990</v>
      </c>
      <c r="B264" s="173" t="n">
        <v>3589.99997269791</v>
      </c>
      <c r="C264" s="169" t="n">
        <v>0.111000000455035</v>
      </c>
      <c r="D264" s="169" t="n">
        <v>0.344999990140912</v>
      </c>
      <c r="F264" s="169"/>
      <c r="G264" s="172" t="s">
        <v>1232</v>
      </c>
      <c r="H264" s="175" t="n">
        <v>884</v>
      </c>
      <c r="I264" s="175" t="n">
        <v>0</v>
      </c>
      <c r="J264" s="175" t="n">
        <v>100</v>
      </c>
      <c r="K264" s="172"/>
    </row>
    <row r="265" customFormat="false" ht="13.8" hidden="false" customHeight="false" outlineLevel="0" collapsed="false">
      <c r="A265" s="0" t="s">
        <v>1233</v>
      </c>
      <c r="B265" s="173" t="n">
        <v>4169.35483870968</v>
      </c>
      <c r="C265" s="169" t="n">
        <v>0.116935483870968</v>
      </c>
      <c r="D265" s="169" t="n">
        <v>0.403225806451613</v>
      </c>
      <c r="F265" s="169"/>
      <c r="G265" s="172" t="s">
        <v>1234</v>
      </c>
      <c r="H265" s="175" t="n">
        <v>884</v>
      </c>
      <c r="I265" s="175" t="n">
        <v>0</v>
      </c>
      <c r="J265" s="175" t="n">
        <v>100</v>
      </c>
      <c r="K265" s="172"/>
    </row>
    <row r="266" customFormat="false" ht="13.8" hidden="false" customHeight="false" outlineLevel="0" collapsed="false">
      <c r="A266" s="0" t="s">
        <v>1235</v>
      </c>
      <c r="B266" s="173" t="n">
        <v>13260.8837089634</v>
      </c>
      <c r="C266" s="169" t="n">
        <v>0.463803775325824</v>
      </c>
      <c r="D266" s="169" t="n">
        <v>1.2444320893823</v>
      </c>
      <c r="F266" s="169"/>
      <c r="G266" s="172" t="s">
        <v>1236</v>
      </c>
      <c r="H266" s="175" t="n">
        <v>884</v>
      </c>
      <c r="I266" s="175" t="n">
        <v>0</v>
      </c>
      <c r="J266" s="175" t="n">
        <v>100</v>
      </c>
      <c r="K266" s="172"/>
    </row>
    <row r="267" customFormat="false" ht="13.8" hidden="false" customHeight="false" outlineLevel="0" collapsed="false">
      <c r="A267" s="0" t="s">
        <v>1237</v>
      </c>
      <c r="B267" s="173" t="n">
        <v>2199.99996993345</v>
      </c>
      <c r="C267" s="169" t="n">
        <v>0.133999988875377</v>
      </c>
      <c r="D267" s="169" t="n">
        <v>0.180000003006655</v>
      </c>
      <c r="F267" s="169"/>
      <c r="G267" s="172" t="s">
        <v>1238</v>
      </c>
      <c r="H267" s="175" t="n">
        <v>884</v>
      </c>
      <c r="I267" s="175" t="n">
        <v>0</v>
      </c>
      <c r="J267" s="175" t="n">
        <v>100</v>
      </c>
      <c r="K267" s="172"/>
    </row>
    <row r="268" customFormat="false" ht="13.8" hidden="false" customHeight="false" outlineLevel="0" collapsed="false">
      <c r="A268" s="0" t="s">
        <v>998</v>
      </c>
      <c r="B268" s="173" t="n">
        <v>1179.41585535466</v>
      </c>
      <c r="C268" s="169" t="n">
        <v>0.169680111265647</v>
      </c>
      <c r="D268" s="169" t="n">
        <v>0.0500695410292072</v>
      </c>
      <c r="F268" s="169"/>
      <c r="G268" s="172" t="s">
        <v>1239</v>
      </c>
      <c r="H268" s="175" t="n">
        <v>884</v>
      </c>
      <c r="I268" s="175" t="n">
        <v>0</v>
      </c>
      <c r="J268" s="175" t="n">
        <v>100</v>
      </c>
      <c r="K268" s="172"/>
    </row>
    <row r="269" customFormat="false" ht="13.8" hidden="false" customHeight="false" outlineLevel="0" collapsed="false">
      <c r="A269" s="0" t="s">
        <v>983</v>
      </c>
      <c r="B269" s="173" t="n">
        <v>2460.00415657947</v>
      </c>
      <c r="C269" s="169" t="n">
        <v>0.13399913498211</v>
      </c>
      <c r="D269" s="169" t="n">
        <v>0.209002926456628</v>
      </c>
      <c r="F269" s="169"/>
      <c r="G269" s="172" t="s">
        <v>1240</v>
      </c>
      <c r="H269" s="175" t="n">
        <v>884</v>
      </c>
      <c r="I269" s="175" t="n">
        <v>0</v>
      </c>
      <c r="J269" s="175" t="n">
        <v>100</v>
      </c>
      <c r="K269" s="172"/>
    </row>
    <row r="270" customFormat="false" ht="13.8" hidden="false" customHeight="false" outlineLevel="0" collapsed="false">
      <c r="A270" s="0" t="s">
        <v>1002</v>
      </c>
      <c r="B270" s="173" t="n">
        <v>1259.99987782056</v>
      </c>
      <c r="C270" s="169" t="n">
        <v>0.160999916510718</v>
      </c>
      <c r="D270" s="169" t="n">
        <v>0.0630001975234228</v>
      </c>
      <c r="F270" s="169"/>
      <c r="G270" s="172" t="s">
        <v>1241</v>
      </c>
      <c r="H270" s="175" t="n">
        <v>884</v>
      </c>
      <c r="I270" s="175" t="n">
        <v>0</v>
      </c>
      <c r="J270" s="175" t="n">
        <v>100</v>
      </c>
      <c r="K270" s="172"/>
      <c r="L270" s="172"/>
      <c r="O270" s="172"/>
    </row>
    <row r="271" customFormat="false" ht="13.8" hidden="false" customHeight="false" outlineLevel="0" collapsed="false">
      <c r="A271" s="0" t="s">
        <v>489</v>
      </c>
      <c r="B271" s="173" t="n">
        <v>169.999915870317</v>
      </c>
      <c r="C271" s="169" t="n">
        <v>0.00399989904438028</v>
      </c>
      <c r="D271" s="169" t="n">
        <v>0.00100020845465924</v>
      </c>
      <c r="F271" s="169"/>
      <c r="G271" s="172" t="s">
        <v>1242</v>
      </c>
      <c r="H271" s="175" t="n">
        <v>884</v>
      </c>
      <c r="I271" s="175" t="n">
        <v>0</v>
      </c>
      <c r="J271" s="175" t="n">
        <v>100</v>
      </c>
      <c r="K271" s="172"/>
      <c r="L271" s="172"/>
      <c r="O271" s="172"/>
    </row>
    <row r="272" customFormat="false" ht="13.8" hidden="false" customHeight="false" outlineLevel="0" collapsed="false">
      <c r="A272" s="0" t="s">
        <v>490</v>
      </c>
      <c r="B272" s="173" t="n">
        <v>4000</v>
      </c>
      <c r="C272" s="169" t="n">
        <v>0.182</v>
      </c>
      <c r="D272" s="169" t="n">
        <v>0.339</v>
      </c>
      <c r="F272" s="169"/>
      <c r="G272" s="172" t="s">
        <v>1243</v>
      </c>
      <c r="H272" s="175" t="n">
        <v>884</v>
      </c>
      <c r="I272" s="175" t="n">
        <v>0</v>
      </c>
      <c r="J272" s="175" t="n">
        <v>100</v>
      </c>
      <c r="K272" s="172"/>
      <c r="L272" s="172"/>
      <c r="O272" s="175"/>
    </row>
    <row r="273" customFormat="false" ht="13.8" hidden="false" customHeight="false" outlineLevel="0" collapsed="false">
      <c r="A273" s="0" t="s">
        <v>1244</v>
      </c>
      <c r="B273" s="173" t="n">
        <v>3869.97537337146</v>
      </c>
      <c r="C273" s="169" t="n">
        <v>0.343005243088656</v>
      </c>
      <c r="D273" s="169" t="n">
        <v>0.0579917381633302</v>
      </c>
      <c r="F273" s="169"/>
      <c r="G273" s="172" t="s">
        <v>1245</v>
      </c>
      <c r="H273" s="175" t="n">
        <v>720</v>
      </c>
      <c r="I273" s="175" t="n">
        <v>0.6</v>
      </c>
      <c r="J273" s="175" t="n">
        <v>81</v>
      </c>
      <c r="K273" s="172"/>
      <c r="L273" s="172"/>
      <c r="O273" s="174"/>
    </row>
    <row r="274" customFormat="false" ht="13.8" hidden="false" customHeight="false" outlineLevel="0" collapsed="false">
      <c r="A274" s="0" t="s">
        <v>1246</v>
      </c>
      <c r="B274" s="173" t="n">
        <v>610.027506876719</v>
      </c>
      <c r="C274" s="169" t="n">
        <v>0.0180045011252813</v>
      </c>
      <c r="D274" s="169" t="n">
        <v>0.0340085021255314</v>
      </c>
      <c r="F274" s="169"/>
      <c r="G274" s="172" t="s">
        <v>1247</v>
      </c>
      <c r="H274" s="175" t="n">
        <v>902</v>
      </c>
      <c r="I274" s="175" t="n">
        <v>0</v>
      </c>
      <c r="J274" s="175" t="n">
        <v>100</v>
      </c>
      <c r="K274" s="172"/>
      <c r="L274" s="172"/>
      <c r="O274" s="175"/>
    </row>
    <row r="275" customFormat="false" ht="13.8" hidden="false" customHeight="false" outlineLevel="0" collapsed="false">
      <c r="A275" s="0" t="s">
        <v>1248</v>
      </c>
      <c r="B275" s="173" t="n">
        <v>610.027506876719</v>
      </c>
      <c r="C275" s="169" t="n">
        <v>0.0180045011252813</v>
      </c>
      <c r="D275" s="169" t="n">
        <v>0.0340085021255314</v>
      </c>
      <c r="F275" s="173"/>
      <c r="G275" s="172" t="s">
        <v>1249</v>
      </c>
      <c r="H275" s="175" t="n">
        <v>720</v>
      </c>
      <c r="I275" s="175" t="n">
        <v>0.6</v>
      </c>
      <c r="J275" s="175" t="n">
        <v>81</v>
      </c>
      <c r="K275" s="172"/>
      <c r="L275" s="172"/>
      <c r="O275" s="175"/>
    </row>
    <row r="276" customFormat="false" ht="14.9" hidden="false" customHeight="false" outlineLevel="0" collapsed="false">
      <c r="A276" s="0" t="s">
        <v>1250</v>
      </c>
      <c r="B276" s="173" t="n">
        <v>120.03560673512</v>
      </c>
      <c r="C276" s="169" t="n">
        <v>0.0116605030372462</v>
      </c>
      <c r="D276" s="169" t="n">
        <v>0.00186276327104877</v>
      </c>
      <c r="F276" s="173"/>
      <c r="G276" s="170" t="s">
        <v>1251</v>
      </c>
      <c r="H276" s="175"/>
      <c r="I276" s="175"/>
      <c r="J276" s="175"/>
      <c r="K276" s="172"/>
      <c r="L276" s="172"/>
      <c r="O276" s="175"/>
    </row>
    <row r="277" customFormat="false" ht="13.8" hidden="false" customHeight="false" outlineLevel="0" collapsed="false">
      <c r="A277" s="0" t="s">
        <v>1252</v>
      </c>
      <c r="B277" s="173" t="n">
        <v>2670.00100546124</v>
      </c>
      <c r="C277" s="169" t="n">
        <v>0.0999997354049363</v>
      </c>
      <c r="D277" s="169" t="n">
        <v>0.00200033868168155</v>
      </c>
      <c r="F277" s="169"/>
      <c r="G277" s="172" t="s">
        <v>1253</v>
      </c>
      <c r="H277" s="175" t="n">
        <v>847</v>
      </c>
      <c r="I277" s="175" t="n">
        <v>2</v>
      </c>
      <c r="J277" s="175" t="n">
        <v>93</v>
      </c>
      <c r="K277" s="172"/>
      <c r="L277" s="172"/>
      <c r="O277" s="175"/>
    </row>
    <row r="278" customFormat="false" ht="13.8" hidden="false" customHeight="false" outlineLevel="0" collapsed="false">
      <c r="A278" s="0" t="s">
        <v>1254</v>
      </c>
      <c r="B278" s="173" t="n">
        <v>120.03560673512</v>
      </c>
      <c r="C278" s="169" t="n">
        <v>0.0116605030372462</v>
      </c>
      <c r="D278" s="169" t="n">
        <v>0.00186276327104877</v>
      </c>
      <c r="F278" s="169"/>
      <c r="G278" s="172" t="s">
        <v>1255</v>
      </c>
      <c r="H278" s="175" t="n">
        <v>847</v>
      </c>
      <c r="I278" s="175" t="n">
        <v>2</v>
      </c>
      <c r="J278" s="175" t="n">
        <v>93</v>
      </c>
      <c r="K278" s="172"/>
      <c r="L278" s="172"/>
      <c r="O278" s="172"/>
    </row>
    <row r="279" customFormat="false" ht="13.8" hidden="false" customHeight="false" outlineLevel="0" collapsed="false">
      <c r="A279" s="0" t="s">
        <v>1256</v>
      </c>
      <c r="B279" s="173" t="n">
        <v>3619.99664771619</v>
      </c>
      <c r="C279" s="169" t="n">
        <v>0.36199993954898</v>
      </c>
      <c r="D279" s="169" t="n">
        <v>0.00799876899741984</v>
      </c>
      <c r="F279" s="169"/>
      <c r="G279" s="172" t="s">
        <v>1257</v>
      </c>
      <c r="H279" s="175" t="n">
        <v>717</v>
      </c>
      <c r="I279" s="175" t="n">
        <v>0.9</v>
      </c>
      <c r="J279" s="175" t="n">
        <v>81.1</v>
      </c>
      <c r="K279" s="172"/>
      <c r="L279" s="172"/>
      <c r="O279" s="172"/>
    </row>
    <row r="280" customFormat="false" ht="13.8" hidden="false" customHeight="false" outlineLevel="0" collapsed="false">
      <c r="A280" s="0" t="s">
        <v>1258</v>
      </c>
      <c r="B280" s="173" t="n">
        <v>780.017338534894</v>
      </c>
      <c r="C280" s="169" t="n">
        <v>0.0759644560034677</v>
      </c>
      <c r="D280" s="169" t="n">
        <v>0.00195058517555267</v>
      </c>
      <c r="F280" s="169"/>
      <c r="G280" s="172" t="s">
        <v>1259</v>
      </c>
      <c r="H280" s="175" t="n">
        <v>873</v>
      </c>
      <c r="I280" s="175" t="n">
        <v>0.3</v>
      </c>
      <c r="J280" s="175" t="n">
        <v>99.1</v>
      </c>
      <c r="K280" s="172"/>
      <c r="L280" s="172"/>
      <c r="O280" s="172"/>
    </row>
    <row r="281" customFormat="false" ht="13.8" hidden="false" customHeight="false" outlineLevel="0" collapsed="false">
      <c r="A281" s="0" t="s">
        <v>1260</v>
      </c>
      <c r="B281" s="173" t="n">
        <v>60.2537664669206</v>
      </c>
      <c r="C281" s="169" t="n">
        <v>0.0076566631893059</v>
      </c>
      <c r="D281" s="169" t="n">
        <v>0.000705985103956913</v>
      </c>
      <c r="F281" s="173"/>
      <c r="G281" s="172" t="s">
        <v>1261</v>
      </c>
      <c r="H281" s="175" t="n">
        <v>847</v>
      </c>
      <c r="I281" s="175" t="n">
        <v>2</v>
      </c>
      <c r="J281" s="175" t="n">
        <v>93</v>
      </c>
      <c r="K281" s="172"/>
      <c r="L281" s="172"/>
      <c r="O281" s="175"/>
    </row>
    <row r="282" customFormat="false" ht="13.8" hidden="false" customHeight="false" outlineLevel="0" collapsed="false">
      <c r="A282" s="0" t="s">
        <v>1262</v>
      </c>
      <c r="B282" s="173" t="n">
        <v>60.2537664669206</v>
      </c>
      <c r="C282" s="169" t="n">
        <v>0.0076566631893059</v>
      </c>
      <c r="D282" s="169" t="n">
        <v>0.000705985103956913</v>
      </c>
      <c r="F282" s="169"/>
      <c r="G282" s="172" t="s">
        <v>1263</v>
      </c>
      <c r="H282" s="175" t="n">
        <v>717</v>
      </c>
      <c r="I282" s="175" t="n">
        <v>0.9</v>
      </c>
      <c r="J282" s="175" t="n">
        <v>81.1</v>
      </c>
      <c r="K282" s="172"/>
      <c r="L282" s="172"/>
      <c r="O282" s="175"/>
    </row>
    <row r="283" customFormat="false" ht="13.8" hidden="false" customHeight="false" outlineLevel="0" collapsed="false">
      <c r="A283" s="0" t="s">
        <v>1264</v>
      </c>
      <c r="B283" s="173" t="n">
        <v>3210.00011859723</v>
      </c>
      <c r="C283" s="169" t="n">
        <v>0.078997616195638</v>
      </c>
      <c r="D283" s="169" t="n">
        <v>0.0870029293516289</v>
      </c>
      <c r="F283" s="169"/>
      <c r="G283" s="172" t="s">
        <v>1265</v>
      </c>
      <c r="H283" s="175" t="n">
        <v>873</v>
      </c>
      <c r="I283" s="175" t="n">
        <v>0.3</v>
      </c>
      <c r="J283" s="175" t="n">
        <v>99.1</v>
      </c>
      <c r="K283" s="172"/>
      <c r="L283" s="172"/>
      <c r="O283" s="175"/>
    </row>
    <row r="284" customFormat="false" ht="13.8" hidden="false" customHeight="false" outlineLevel="0" collapsed="false">
      <c r="A284" s="0" t="s">
        <v>1266</v>
      </c>
      <c r="B284" s="173" t="n">
        <v>4959.9169481982</v>
      </c>
      <c r="C284" s="169" t="n">
        <v>0.262985641891892</v>
      </c>
      <c r="D284" s="169" t="n">
        <v>0.266997466216216</v>
      </c>
      <c r="F284" s="169"/>
      <c r="G284" s="172" t="s">
        <v>1267</v>
      </c>
      <c r="H284" s="175" t="n">
        <v>902</v>
      </c>
      <c r="I284" s="175" t="n">
        <v>0</v>
      </c>
      <c r="J284" s="175" t="n">
        <v>100</v>
      </c>
      <c r="K284" s="172"/>
      <c r="L284" s="172"/>
      <c r="O284" s="175"/>
    </row>
    <row r="285" customFormat="false" ht="13.8" hidden="false" customHeight="false" outlineLevel="0" collapsed="false">
      <c r="A285" s="0" t="s">
        <v>1268</v>
      </c>
      <c r="B285" s="173" t="n">
        <v>1340.00264713668</v>
      </c>
      <c r="C285" s="169" t="n">
        <v>0.0679983234801024</v>
      </c>
      <c r="D285" s="169" t="n">
        <v>0.0760003970705021</v>
      </c>
      <c r="F285" s="169"/>
      <c r="G285" s="172" t="s">
        <v>1269</v>
      </c>
      <c r="H285" s="175" t="n">
        <v>716</v>
      </c>
      <c r="I285" s="175" t="n">
        <v>0.6</v>
      </c>
      <c r="J285" s="175" t="n">
        <v>81</v>
      </c>
      <c r="K285" s="172"/>
      <c r="L285" s="172"/>
      <c r="O285" s="172"/>
    </row>
    <row r="286" customFormat="false" ht="13.8" hidden="false" customHeight="false" outlineLevel="0" collapsed="false">
      <c r="A286" s="0" t="s">
        <v>1058</v>
      </c>
      <c r="B286" s="173" t="n">
        <v>386.5649811868</v>
      </c>
      <c r="C286" s="169" t="n">
        <v>0.0174794403221382</v>
      </c>
      <c r="D286" s="169" t="n">
        <v>0.0292445020408114</v>
      </c>
      <c r="F286" s="169"/>
      <c r="G286" s="172" t="s">
        <v>1270</v>
      </c>
      <c r="H286" s="175" t="n">
        <v>873</v>
      </c>
      <c r="I286" s="175" t="n">
        <v>0.3</v>
      </c>
      <c r="J286" s="175" t="n">
        <v>99.1</v>
      </c>
    </row>
    <row r="287" customFormat="false" ht="41.75" hidden="false" customHeight="false" outlineLevel="0" collapsed="false">
      <c r="A287" s="0" t="s">
        <v>1043</v>
      </c>
      <c r="B287" s="173" t="n">
        <v>107.401184409861</v>
      </c>
      <c r="C287" s="169" t="n">
        <v>0.00340999862277923</v>
      </c>
      <c r="D287" s="169" t="n">
        <v>0.00698939540008263</v>
      </c>
      <c r="F287" s="169"/>
      <c r="G287" s="170" t="s">
        <v>561</v>
      </c>
      <c r="H287" s="170" t="s">
        <v>562</v>
      </c>
      <c r="I287" s="170" t="s">
        <v>563</v>
      </c>
      <c r="J287" s="170" t="s">
        <v>564</v>
      </c>
      <c r="M287" s="181" t="s">
        <v>1271</v>
      </c>
    </row>
    <row r="288" customFormat="false" ht="14.9" hidden="false" customHeight="false" outlineLevel="0" collapsed="false">
      <c r="A288" s="0" t="s">
        <v>1046</v>
      </c>
      <c r="B288" s="173" t="n">
        <v>609.999999379165</v>
      </c>
      <c r="C288" s="169" t="n">
        <v>0.0329999842928761</v>
      </c>
      <c r="D288" s="169" t="n">
        <v>0.0329999842928761</v>
      </c>
      <c r="F288" s="169"/>
      <c r="G288" s="172"/>
      <c r="H288" s="171" t="s">
        <v>568</v>
      </c>
      <c r="I288" s="171" t="s">
        <v>569</v>
      </c>
      <c r="J288" s="171" t="s">
        <v>569</v>
      </c>
    </row>
    <row r="289" customFormat="false" ht="13.8" hidden="false" customHeight="false" outlineLevel="0" collapsed="false">
      <c r="A289" s="0" t="s">
        <v>1051</v>
      </c>
      <c r="B289" s="173" t="n">
        <v>284.171041087712</v>
      </c>
      <c r="C289" s="169" t="n">
        <v>0.0148643308601403</v>
      </c>
      <c r="D289" s="169" t="n">
        <v>0.0166130856051855</v>
      </c>
      <c r="F289" s="169"/>
      <c r="G289" s="172" t="s">
        <v>1272</v>
      </c>
      <c r="H289" s="175" t="n">
        <v>342</v>
      </c>
      <c r="I289" s="175" t="n">
        <v>12</v>
      </c>
      <c r="J289" s="175" t="n">
        <v>5</v>
      </c>
    </row>
    <row r="290" customFormat="false" ht="13.8" hidden="false" customHeight="false" outlineLevel="0" collapsed="false">
      <c r="A290" s="0" t="s">
        <v>1055</v>
      </c>
      <c r="B290" s="173" t="n">
        <v>873.201729547902</v>
      </c>
      <c r="C290" s="169" t="n">
        <v>0.0548079049769467</v>
      </c>
      <c r="D290" s="169" t="n">
        <v>0.0557363581787734</v>
      </c>
      <c r="F290" s="169"/>
      <c r="G290" s="172" t="s">
        <v>1273</v>
      </c>
      <c r="H290" s="175" t="n">
        <v>338</v>
      </c>
      <c r="I290" s="175" t="n">
        <v>8</v>
      </c>
      <c r="J290" s="175" t="n">
        <v>3</v>
      </c>
    </row>
    <row r="291" customFormat="false" ht="13.8" hidden="false" customHeight="false" outlineLevel="0" collapsed="false">
      <c r="A291" s="0" t="s">
        <v>491</v>
      </c>
      <c r="B291" s="173" t="n">
        <v>3400</v>
      </c>
      <c r="C291" s="169" t="n">
        <v>0.097</v>
      </c>
      <c r="D291" s="169" t="n">
        <v>0.03</v>
      </c>
      <c r="F291" s="169"/>
      <c r="G291" s="172" t="s">
        <v>1274</v>
      </c>
      <c r="H291" s="175" t="n">
        <v>355</v>
      </c>
      <c r="I291" s="175" t="n">
        <v>9</v>
      </c>
      <c r="J291" s="175" t="n">
        <v>2.2</v>
      </c>
    </row>
    <row r="292" customFormat="false" ht="13.8" hidden="false" customHeight="false" outlineLevel="0" collapsed="false">
      <c r="A292" s="0" t="s">
        <v>1275</v>
      </c>
      <c r="B292" s="173" t="n">
        <v>3930</v>
      </c>
      <c r="C292" s="169" t="n">
        <v>0.062</v>
      </c>
      <c r="D292" s="169" t="n">
        <v>0.12</v>
      </c>
      <c r="F292" s="169"/>
      <c r="G292" s="172" t="s">
        <v>1276</v>
      </c>
      <c r="H292" s="175" t="n">
        <v>327</v>
      </c>
      <c r="I292" s="175" t="n">
        <v>11.6</v>
      </c>
      <c r="J292" s="175" t="n">
        <v>2.1</v>
      </c>
    </row>
    <row r="293" customFormat="false" ht="13.8" hidden="false" customHeight="false" outlineLevel="0" collapsed="false">
      <c r="A293" s="0" t="s">
        <v>1277</v>
      </c>
      <c r="B293" s="173" t="n">
        <v>2320</v>
      </c>
      <c r="C293" s="169" t="n">
        <v>0</v>
      </c>
      <c r="D293" s="169" t="n">
        <v>0</v>
      </c>
      <c r="F293" s="169"/>
      <c r="G293" s="172" t="s">
        <v>1278</v>
      </c>
      <c r="H293" s="175" t="n">
        <v>341</v>
      </c>
      <c r="I293" s="175" t="n">
        <v>11.4</v>
      </c>
      <c r="J293" s="175" t="n">
        <v>2.1</v>
      </c>
    </row>
    <row r="294" customFormat="false" ht="13.8" hidden="false" customHeight="false" outlineLevel="0" collapsed="false">
      <c r="A294" s="0" t="s">
        <v>492</v>
      </c>
      <c r="B294" s="173" t="n">
        <v>240.000442850184</v>
      </c>
      <c r="C294" s="169" t="n">
        <v>0.0199991142996324</v>
      </c>
      <c r="D294" s="169" t="n">
        <v>0.00399893715955892</v>
      </c>
      <c r="F294" s="169"/>
      <c r="G294" s="172" t="s">
        <v>1279</v>
      </c>
      <c r="H294" s="175" t="n">
        <v>388</v>
      </c>
      <c r="I294" s="175" t="n">
        <v>16</v>
      </c>
      <c r="J294" s="175" t="n">
        <v>6</v>
      </c>
    </row>
    <row r="295" customFormat="false" ht="13.8" hidden="false" customHeight="false" outlineLevel="0" collapsed="false">
      <c r="A295" s="0" t="s">
        <v>1280</v>
      </c>
      <c r="B295" s="173" t="n">
        <v>240.009711094926</v>
      </c>
      <c r="C295" s="169" t="n">
        <v>0.0190094683175528</v>
      </c>
      <c r="D295" s="169" t="n">
        <v>0.0030104394270454</v>
      </c>
      <c r="F295" s="169"/>
      <c r="G295" s="172" t="s">
        <v>1281</v>
      </c>
      <c r="H295" s="175" t="n">
        <v>340</v>
      </c>
      <c r="I295" s="175" t="n">
        <v>8</v>
      </c>
      <c r="J295" s="175" t="n">
        <v>1.5</v>
      </c>
    </row>
    <row r="296" customFormat="false" ht="13.8" hidden="false" customHeight="false" outlineLevel="0" collapsed="false">
      <c r="A296" s="0" t="s">
        <v>1282</v>
      </c>
      <c r="B296" s="173" t="n">
        <v>2959.92796037821</v>
      </c>
      <c r="C296" s="169" t="n">
        <v>0.0959027465105808</v>
      </c>
      <c r="D296" s="169" t="n">
        <v>0.00990544799639802</v>
      </c>
      <c r="F296" s="169"/>
      <c r="G296" s="172" t="s">
        <v>1283</v>
      </c>
      <c r="H296" s="175" t="n">
        <v>364</v>
      </c>
      <c r="I296" s="175" t="n">
        <v>10</v>
      </c>
      <c r="J296" s="175" t="n">
        <v>1.1</v>
      </c>
    </row>
    <row r="297" customFormat="false" ht="13.8" hidden="false" customHeight="false" outlineLevel="0" collapsed="false">
      <c r="A297" s="0" t="s">
        <v>493</v>
      </c>
      <c r="B297" s="173" t="n">
        <v>4690</v>
      </c>
      <c r="C297" s="169" t="n">
        <v>0.249</v>
      </c>
      <c r="D297" s="169" t="n">
        <v>0.288</v>
      </c>
      <c r="F297" s="169"/>
      <c r="G297" s="172" t="s">
        <v>1284</v>
      </c>
      <c r="H297" s="175" t="n">
        <v>340</v>
      </c>
      <c r="I297" s="175" t="n">
        <v>8</v>
      </c>
      <c r="J297" s="175" t="n">
        <v>1.5</v>
      </c>
    </row>
    <row r="298" customFormat="false" ht="13.8" hidden="false" customHeight="false" outlineLevel="0" collapsed="false">
      <c r="A298" s="0" t="s">
        <v>494</v>
      </c>
      <c r="B298" s="173" t="n">
        <v>5249.60851863451</v>
      </c>
      <c r="C298" s="169" t="n">
        <v>0.0579392420920764</v>
      </c>
      <c r="D298" s="169" t="n">
        <v>0.362981522079549</v>
      </c>
      <c r="F298" s="169"/>
      <c r="G298" s="172" t="s">
        <v>1285</v>
      </c>
      <c r="H298" s="175" t="n">
        <v>439</v>
      </c>
      <c r="I298" s="175" t="n">
        <v>9.2</v>
      </c>
      <c r="J298" s="175" t="n">
        <v>13.1</v>
      </c>
    </row>
    <row r="299" customFormat="false" ht="13.8" hidden="false" customHeight="false" outlineLevel="0" collapsed="false">
      <c r="A299" s="0" t="s">
        <v>495</v>
      </c>
      <c r="B299" s="173" t="n">
        <v>2620</v>
      </c>
      <c r="C299" s="169" t="n">
        <v>0.07</v>
      </c>
      <c r="D299" s="169" t="n">
        <v>0.25</v>
      </c>
      <c r="F299" s="169"/>
      <c r="G299" s="172" t="s">
        <v>1286</v>
      </c>
      <c r="H299" s="175" t="n">
        <v>364</v>
      </c>
      <c r="I299" s="175" t="n">
        <v>10</v>
      </c>
      <c r="J299" s="175" t="n">
        <v>1.1</v>
      </c>
    </row>
    <row r="300" customFormat="false" ht="13.8" hidden="false" customHeight="false" outlineLevel="0" collapsed="false">
      <c r="A300" s="0" t="s">
        <v>1287</v>
      </c>
      <c r="B300" s="173" t="n">
        <v>6149.72761321076</v>
      </c>
      <c r="C300" s="169" t="n">
        <v>0.155005107252298</v>
      </c>
      <c r="D300" s="169" t="n">
        <v>0.561967994552264</v>
      </c>
      <c r="F300" s="169"/>
      <c r="G300" s="172" t="s">
        <v>1288</v>
      </c>
      <c r="H300" s="175" t="n">
        <v>389</v>
      </c>
      <c r="I300" s="175" t="n">
        <v>7.4</v>
      </c>
      <c r="J300" s="175" t="n">
        <v>0.7</v>
      </c>
    </row>
    <row r="301" customFormat="false" ht="13.8" hidden="false" customHeight="false" outlineLevel="0" collapsed="false">
      <c r="A301" s="0" t="s">
        <v>496</v>
      </c>
      <c r="B301" s="173" t="n">
        <v>3850</v>
      </c>
      <c r="C301" s="169" t="n">
        <v>0.13</v>
      </c>
      <c r="D301" s="169" t="n">
        <v>0.075</v>
      </c>
      <c r="F301" s="169"/>
      <c r="G301" s="172" t="s">
        <v>1289</v>
      </c>
      <c r="H301" s="175" t="n">
        <v>364</v>
      </c>
      <c r="I301" s="175" t="n">
        <v>10</v>
      </c>
      <c r="J301" s="175" t="n">
        <v>1.1</v>
      </c>
    </row>
    <row r="302" customFormat="false" ht="13.8" hidden="false" customHeight="false" outlineLevel="0" collapsed="false">
      <c r="A302" s="0" t="s">
        <v>1290</v>
      </c>
      <c r="B302" s="173" t="n">
        <v>3840</v>
      </c>
      <c r="C302" s="169" t="n">
        <v>0.16</v>
      </c>
      <c r="D302" s="169" t="n">
        <v>0.063</v>
      </c>
      <c r="F302" s="169"/>
      <c r="G302" s="172" t="s">
        <v>1291</v>
      </c>
      <c r="H302" s="175" t="n">
        <v>393</v>
      </c>
      <c r="I302" s="175" t="n">
        <v>6.2</v>
      </c>
      <c r="J302" s="175" t="n">
        <v>12</v>
      </c>
    </row>
    <row r="303" customFormat="false" ht="13.8" hidden="false" customHeight="false" outlineLevel="0" collapsed="false">
      <c r="A303" s="0" t="s">
        <v>1292</v>
      </c>
      <c r="B303" s="173" t="n">
        <v>1050</v>
      </c>
      <c r="C303" s="169" t="n">
        <v>0.184</v>
      </c>
      <c r="D303" s="169" t="n">
        <v>0.025</v>
      </c>
      <c r="F303" s="169"/>
      <c r="G303" s="172" t="s">
        <v>1293</v>
      </c>
      <c r="H303" s="175" t="n">
        <v>377</v>
      </c>
      <c r="I303" s="175" t="n">
        <v>7.5</v>
      </c>
      <c r="J303" s="175" t="n">
        <v>2.7</v>
      </c>
    </row>
    <row r="304" customFormat="false" ht="13.8" hidden="false" customHeight="false" outlineLevel="0" collapsed="false">
      <c r="A304" s="0" t="s">
        <v>1294</v>
      </c>
      <c r="B304" s="173" t="n">
        <v>752.524295110933</v>
      </c>
      <c r="C304" s="169" t="n">
        <v>0.13187139418348</v>
      </c>
      <c r="D304" s="169" t="n">
        <v>0.0179159677090524</v>
      </c>
      <c r="F304" s="169"/>
      <c r="G304" s="172"/>
      <c r="H304" s="175"/>
      <c r="I304" s="175"/>
      <c r="J304" s="175"/>
    </row>
    <row r="305" customFormat="false" ht="28.35" hidden="false" customHeight="false" outlineLevel="0" collapsed="false">
      <c r="A305" s="0" t="s">
        <v>1295</v>
      </c>
      <c r="B305" s="173" t="n">
        <v>1050.02129860646</v>
      </c>
      <c r="C305" s="169" t="n">
        <v>0.184019959836914</v>
      </c>
      <c r="D305" s="169" t="n">
        <v>0.0250106493032313</v>
      </c>
      <c r="F305" s="169"/>
      <c r="G305" s="170" t="s">
        <v>1296</v>
      </c>
      <c r="H305" s="175"/>
      <c r="I305" s="175"/>
      <c r="J305" s="175"/>
    </row>
    <row r="306" customFormat="false" ht="13.8" hidden="false" customHeight="false" outlineLevel="0" collapsed="false">
      <c r="A306" s="0" t="s">
        <v>1297</v>
      </c>
      <c r="B306" s="173" t="n">
        <v>1050.00760893458</v>
      </c>
      <c r="C306" s="169" t="n">
        <v>0.184000946889637</v>
      </c>
      <c r="D306" s="169" t="n">
        <v>0.0249995772814122</v>
      </c>
      <c r="F306" s="169"/>
      <c r="G306" s="172" t="s">
        <v>1298</v>
      </c>
      <c r="H306" s="175" t="n">
        <v>67</v>
      </c>
      <c r="I306" s="175" t="n">
        <v>1.6</v>
      </c>
      <c r="J306" s="175" t="n">
        <v>0.1</v>
      </c>
    </row>
    <row r="307" customFormat="false" ht="13.8" hidden="false" customHeight="false" outlineLevel="0" collapsed="false">
      <c r="A307" s="0" t="s">
        <v>1299</v>
      </c>
      <c r="B307" s="173" t="n">
        <v>1170.08069522036</v>
      </c>
      <c r="C307" s="169" t="n">
        <v>0.145872129112353</v>
      </c>
      <c r="D307" s="169" t="n">
        <v>0.0571073867163253</v>
      </c>
      <c r="F307" s="169"/>
      <c r="G307" s="172" t="s">
        <v>1300</v>
      </c>
      <c r="H307" s="175" t="n">
        <v>349</v>
      </c>
      <c r="I307" s="175" t="n">
        <v>8.5</v>
      </c>
      <c r="J307" s="175" t="n">
        <v>0.4</v>
      </c>
    </row>
    <row r="308" customFormat="false" ht="13.8" hidden="false" customHeight="false" outlineLevel="0" collapsed="false">
      <c r="A308" s="0" t="s">
        <v>1301</v>
      </c>
      <c r="B308" s="173" t="n">
        <v>1049.99601307711</v>
      </c>
      <c r="C308" s="169" t="n">
        <v>0.184036360736783</v>
      </c>
      <c r="D308" s="169" t="n">
        <v>0.0250378757674827</v>
      </c>
      <c r="F308" s="169"/>
      <c r="G308" s="172" t="s">
        <v>1302</v>
      </c>
      <c r="H308" s="175" t="n">
        <v>73</v>
      </c>
      <c r="I308" s="175" t="n">
        <v>1.2</v>
      </c>
      <c r="J308" s="175" t="n">
        <v>0</v>
      </c>
    </row>
    <row r="309" customFormat="false" ht="13.8" hidden="false" customHeight="false" outlineLevel="0" collapsed="false">
      <c r="A309" s="0" t="s">
        <v>1303</v>
      </c>
      <c r="B309" s="173" t="n">
        <v>1255.03355704698</v>
      </c>
      <c r="C309" s="169" t="n">
        <v>0.181208053691275</v>
      </c>
      <c r="D309" s="169" t="n">
        <v>0.0402684563758389</v>
      </c>
      <c r="F309" s="169"/>
      <c r="G309" s="172" t="s">
        <v>1304</v>
      </c>
      <c r="H309" s="175" t="n">
        <v>362</v>
      </c>
      <c r="I309" s="175" t="n">
        <v>0.5</v>
      </c>
      <c r="J309" s="175" t="n">
        <v>0.3</v>
      </c>
    </row>
    <row r="310" customFormat="false" ht="13.8" hidden="false" customHeight="false" outlineLevel="0" collapsed="false">
      <c r="A310" s="0" t="s">
        <v>1305</v>
      </c>
      <c r="B310" s="173" t="n">
        <v>795.053003533569</v>
      </c>
      <c r="C310" s="169" t="n">
        <v>0.109540636042403</v>
      </c>
      <c r="D310" s="169" t="n">
        <v>0.0267541645633518</v>
      </c>
      <c r="F310" s="169"/>
      <c r="G310" s="172" t="s">
        <v>1306</v>
      </c>
      <c r="H310" s="175" t="n">
        <v>362</v>
      </c>
      <c r="I310" s="175" t="n">
        <v>0.5</v>
      </c>
      <c r="J310" s="175" t="n">
        <v>0.3</v>
      </c>
    </row>
    <row r="311" customFormat="false" ht="13.8" hidden="false" customHeight="false" outlineLevel="0" collapsed="false">
      <c r="A311" s="0" t="s">
        <v>1307</v>
      </c>
      <c r="B311" s="173" t="n">
        <v>558.591104086701</v>
      </c>
      <c r="C311" s="169" t="n">
        <v>0.0688643034545044</v>
      </c>
      <c r="D311" s="169" t="n">
        <v>0.0180627681192143</v>
      </c>
      <c r="F311" s="169"/>
      <c r="G311" s="172" t="s">
        <v>1308</v>
      </c>
      <c r="H311" s="175" t="n">
        <v>92</v>
      </c>
      <c r="I311" s="175" t="n">
        <v>0.7</v>
      </c>
      <c r="J311" s="175" t="n">
        <v>0.2</v>
      </c>
    </row>
    <row r="312" customFormat="false" ht="13.8" hidden="false" customHeight="false" outlineLevel="0" collapsed="false">
      <c r="A312" s="0" t="s">
        <v>1309</v>
      </c>
      <c r="B312" s="173" t="n">
        <v>815.801114748297</v>
      </c>
      <c r="C312" s="169" t="n">
        <v>0.119083429178094</v>
      </c>
      <c r="D312" s="169" t="n">
        <v>0.0237989914182076</v>
      </c>
      <c r="F312" s="169"/>
      <c r="G312" s="172" t="s">
        <v>1310</v>
      </c>
      <c r="H312" s="175" t="n">
        <v>109</v>
      </c>
      <c r="I312" s="175" t="n">
        <v>0.9</v>
      </c>
      <c r="J312" s="175" t="n">
        <v>0.2</v>
      </c>
    </row>
    <row r="313" customFormat="false" ht="13.8" hidden="false" customHeight="false" outlineLevel="0" collapsed="false">
      <c r="A313" s="0" t="s">
        <v>1311</v>
      </c>
      <c r="B313" s="173" t="n">
        <v>1129.93421052632</v>
      </c>
      <c r="C313" s="169" t="n">
        <v>0.183114035087719</v>
      </c>
      <c r="D313" s="169" t="n">
        <v>0.0350877192982456</v>
      </c>
      <c r="F313" s="169"/>
      <c r="G313" s="172" t="s">
        <v>1312</v>
      </c>
      <c r="H313" s="175" t="n">
        <v>338</v>
      </c>
      <c r="I313" s="175" t="n">
        <v>1.5</v>
      </c>
      <c r="J313" s="175" t="n">
        <v>0.6</v>
      </c>
    </row>
    <row r="314" customFormat="false" ht="13.8" hidden="false" customHeight="false" outlineLevel="0" collapsed="false">
      <c r="A314" s="0" t="s">
        <v>1313</v>
      </c>
      <c r="B314" s="173" t="n">
        <v>1170.0019192234</v>
      </c>
      <c r="C314" s="169" t="n">
        <v>0.145999244692728</v>
      </c>
      <c r="D314" s="169" t="n">
        <v>0.0570009348475249</v>
      </c>
      <c r="F314" s="169"/>
      <c r="G314" s="172" t="s">
        <v>1314</v>
      </c>
      <c r="H314" s="175" t="n">
        <v>362</v>
      </c>
      <c r="I314" s="175" t="n">
        <v>0.5</v>
      </c>
      <c r="J314" s="175" t="n">
        <v>0.3</v>
      </c>
    </row>
    <row r="315" customFormat="false" ht="13.8" hidden="false" customHeight="false" outlineLevel="0" collapsed="false">
      <c r="A315" s="0" t="s">
        <v>497</v>
      </c>
      <c r="B315" s="173" t="n">
        <v>1580</v>
      </c>
      <c r="C315" s="169" t="n">
        <v>0.003</v>
      </c>
      <c r="D315" s="169" t="n">
        <v>0.132</v>
      </c>
      <c r="F315" s="169"/>
      <c r="G315" s="172" t="s">
        <v>1315</v>
      </c>
      <c r="H315" s="175" t="n">
        <v>255</v>
      </c>
      <c r="I315" s="175" t="n">
        <v>2.8</v>
      </c>
      <c r="J315" s="175" t="n">
        <v>0.7</v>
      </c>
    </row>
    <row r="316" customFormat="false" ht="13.8" hidden="false" customHeight="false" outlineLevel="0" collapsed="false">
      <c r="A316" s="0" t="s">
        <v>1316</v>
      </c>
      <c r="B316" s="173" t="n">
        <v>9057.14285714286</v>
      </c>
      <c r="C316" s="169" t="n">
        <v>0</v>
      </c>
      <c r="D316" s="169" t="n">
        <v>1</v>
      </c>
      <c r="F316" s="169"/>
      <c r="G316" s="172" t="s">
        <v>1317</v>
      </c>
      <c r="H316" s="175" t="n">
        <v>362</v>
      </c>
      <c r="I316" s="175" t="n">
        <v>0.5</v>
      </c>
      <c r="J316" s="175" t="n">
        <v>0.3</v>
      </c>
    </row>
    <row r="317" customFormat="false" ht="13.8" hidden="false" customHeight="false" outlineLevel="0" collapsed="false">
      <c r="A317" s="0" t="s">
        <v>1318</v>
      </c>
      <c r="B317" s="173" t="n">
        <v>8838</v>
      </c>
      <c r="C317" s="169" t="n">
        <v>0</v>
      </c>
      <c r="D317" s="169" t="n">
        <v>1</v>
      </c>
      <c r="F317" s="169"/>
      <c r="G317" s="172" t="s">
        <v>1319</v>
      </c>
      <c r="H317" s="175" t="n">
        <v>109</v>
      </c>
      <c r="I317" s="175" t="n">
        <v>1.7</v>
      </c>
      <c r="J317" s="175" t="n">
        <v>0.3</v>
      </c>
    </row>
    <row r="318" customFormat="false" ht="13.8" hidden="false" customHeight="false" outlineLevel="0" collapsed="false">
      <c r="A318" s="0" t="s">
        <v>1320</v>
      </c>
      <c r="B318" s="173" t="n">
        <v>8839.9870522227</v>
      </c>
      <c r="C318" s="169" t="n">
        <v>0</v>
      </c>
      <c r="D318" s="169" t="n">
        <v>1</v>
      </c>
      <c r="F318" s="169"/>
      <c r="G318" s="172" t="s">
        <v>1321</v>
      </c>
      <c r="H318" s="175" t="n">
        <v>86</v>
      </c>
      <c r="I318" s="175" t="n">
        <v>1.5</v>
      </c>
      <c r="J318" s="175" t="n">
        <v>0.2</v>
      </c>
    </row>
    <row r="319" customFormat="false" ht="13.8" hidden="false" customHeight="false" outlineLevel="0" collapsed="false">
      <c r="A319" s="0" t="s">
        <v>1322</v>
      </c>
      <c r="B319" s="173" t="n">
        <v>8840.0290394301</v>
      </c>
      <c r="C319" s="169" t="n">
        <v>0</v>
      </c>
      <c r="D319" s="169" t="n">
        <v>1</v>
      </c>
      <c r="F319" s="169"/>
      <c r="G319" s="172" t="s">
        <v>1323</v>
      </c>
      <c r="H319" s="175" t="n">
        <v>101</v>
      </c>
      <c r="I319" s="175" t="n">
        <v>1.3</v>
      </c>
      <c r="J319" s="175" t="n">
        <v>0.2</v>
      </c>
    </row>
    <row r="320" customFormat="false" ht="13.8" hidden="false" customHeight="false" outlineLevel="0" collapsed="false">
      <c r="A320" s="0" t="s">
        <v>1324</v>
      </c>
      <c r="B320" s="173" t="n">
        <v>8839.99609825885</v>
      </c>
      <c r="C320" s="169" t="n">
        <v>0</v>
      </c>
      <c r="D320" s="169" t="n">
        <v>1</v>
      </c>
      <c r="F320" s="169"/>
      <c r="G320" s="172" t="s">
        <v>1325</v>
      </c>
      <c r="H320" s="175" t="n">
        <v>91</v>
      </c>
      <c r="I320" s="175" t="n">
        <v>1.6</v>
      </c>
      <c r="J320" s="175" t="n">
        <v>0.2</v>
      </c>
    </row>
    <row r="321" customFormat="false" ht="13.8" hidden="false" customHeight="false" outlineLevel="0" collapsed="false">
      <c r="A321" s="0" t="s">
        <v>1326</v>
      </c>
      <c r="B321" s="173" t="n">
        <v>8642.85714285714</v>
      </c>
      <c r="C321" s="169" t="n">
        <v>0</v>
      </c>
      <c r="D321" s="169" t="n">
        <v>1</v>
      </c>
      <c r="F321" s="169"/>
      <c r="G321" s="172" t="s">
        <v>1327</v>
      </c>
      <c r="H321" s="175" t="n">
        <v>282</v>
      </c>
      <c r="I321" s="175" t="n">
        <v>5</v>
      </c>
      <c r="J321" s="175" t="n">
        <v>0.6</v>
      </c>
    </row>
    <row r="322" customFormat="false" ht="13.8" hidden="false" customHeight="false" outlineLevel="0" collapsed="false">
      <c r="A322" s="0" t="s">
        <v>1328</v>
      </c>
      <c r="B322" s="173" t="n">
        <v>8839.99609825885</v>
      </c>
      <c r="C322" s="169" t="n">
        <v>0</v>
      </c>
      <c r="D322" s="169" t="n">
        <v>1</v>
      </c>
      <c r="F322" s="173"/>
      <c r="G322" s="172" t="s">
        <v>1329</v>
      </c>
      <c r="H322" s="175" t="n">
        <v>282</v>
      </c>
      <c r="I322" s="175" t="n">
        <v>5</v>
      </c>
      <c r="J322" s="175" t="n">
        <v>0.6</v>
      </c>
    </row>
    <row r="323" customFormat="false" ht="13.8" hidden="false" customHeight="false" outlineLevel="0" collapsed="false">
      <c r="A323" s="0" t="s">
        <v>1330</v>
      </c>
      <c r="B323" s="173" t="n">
        <v>8642.85714285714</v>
      </c>
      <c r="C323" s="169" t="n">
        <v>0</v>
      </c>
      <c r="D323" s="169" t="n">
        <v>1</v>
      </c>
      <c r="F323" s="173"/>
      <c r="G323" s="172"/>
      <c r="H323" s="175"/>
      <c r="I323" s="175"/>
      <c r="J323" s="175"/>
    </row>
    <row r="324" customFormat="false" ht="14.9" hidden="false" customHeight="false" outlineLevel="0" collapsed="false">
      <c r="A324" s="0" t="s">
        <v>1331</v>
      </c>
      <c r="B324" s="173" t="n">
        <v>8839.99609825885</v>
      </c>
      <c r="C324" s="169" t="n">
        <v>0</v>
      </c>
      <c r="D324" s="169" t="n">
        <v>1</v>
      </c>
      <c r="F324" s="173"/>
      <c r="G324" s="170" t="s">
        <v>1332</v>
      </c>
      <c r="H324" s="175"/>
      <c r="I324" s="175"/>
      <c r="J324" s="175"/>
    </row>
    <row r="325" customFormat="false" ht="13.8" hidden="false" customHeight="false" outlineLevel="0" collapsed="false">
      <c r="A325" s="0" t="s">
        <v>1333</v>
      </c>
      <c r="B325" s="173" t="n">
        <v>8642.85714285714</v>
      </c>
      <c r="C325" s="169" t="n">
        <v>0</v>
      </c>
      <c r="D325" s="169" t="n">
        <v>1</v>
      </c>
      <c r="F325" s="173"/>
      <c r="G325" s="172" t="s">
        <v>1334</v>
      </c>
      <c r="H325" s="175" t="n">
        <v>30</v>
      </c>
      <c r="I325" s="175" t="n">
        <v>0.2</v>
      </c>
      <c r="J325" s="175" t="n">
        <v>0</v>
      </c>
    </row>
    <row r="326" customFormat="false" ht="13.8" hidden="false" customHeight="false" outlineLevel="0" collapsed="false">
      <c r="A326" s="0" t="s">
        <v>1335</v>
      </c>
      <c r="B326" s="173" t="n">
        <v>8840.00036395952</v>
      </c>
      <c r="C326" s="169" t="n">
        <v>0</v>
      </c>
      <c r="D326" s="169" t="n">
        <v>1</v>
      </c>
      <c r="F326" s="169"/>
      <c r="G326" s="172" t="s">
        <v>1336</v>
      </c>
      <c r="H326" s="175" t="n">
        <v>70</v>
      </c>
      <c r="I326" s="175" t="n">
        <v>1.3</v>
      </c>
      <c r="J326" s="175" t="n">
        <v>0.1</v>
      </c>
    </row>
    <row r="327" customFormat="false" ht="13.8" hidden="false" customHeight="false" outlineLevel="0" collapsed="false">
      <c r="A327" s="0" t="s">
        <v>1337</v>
      </c>
      <c r="B327" s="173" t="n">
        <v>8804.12371134021</v>
      </c>
      <c r="C327" s="169" t="n">
        <v>0</v>
      </c>
      <c r="D327" s="169" t="n">
        <v>1</v>
      </c>
      <c r="F327" s="169"/>
      <c r="G327" s="172" t="s">
        <v>1338</v>
      </c>
      <c r="H327" s="175" t="n">
        <v>390</v>
      </c>
      <c r="I327" s="175" t="n">
        <v>0</v>
      </c>
      <c r="J327" s="175" t="n">
        <v>0</v>
      </c>
    </row>
    <row r="328" customFormat="false" ht="13.8" hidden="false" customHeight="false" outlineLevel="0" collapsed="false">
      <c r="A328" s="0" t="s">
        <v>1339</v>
      </c>
      <c r="B328" s="173" t="n">
        <v>8840.23988005997</v>
      </c>
      <c r="C328" s="169" t="n">
        <v>0</v>
      </c>
      <c r="D328" s="169" t="n">
        <v>1</v>
      </c>
      <c r="F328" s="169"/>
      <c r="G328" s="172" t="s">
        <v>1340</v>
      </c>
      <c r="H328" s="175" t="n">
        <v>373</v>
      </c>
      <c r="I328" s="175" t="n">
        <v>0</v>
      </c>
      <c r="J328" s="175" t="n">
        <v>0</v>
      </c>
    </row>
    <row r="329" customFormat="false" ht="13.8" hidden="false" customHeight="false" outlineLevel="0" collapsed="false">
      <c r="A329" s="0" t="s">
        <v>1341</v>
      </c>
      <c r="B329" s="173" t="n">
        <v>8839.99537434745</v>
      </c>
      <c r="C329" s="169" t="n">
        <v>0</v>
      </c>
      <c r="D329" s="169" t="n">
        <v>1</v>
      </c>
      <c r="F329" s="169"/>
      <c r="G329" s="172" t="s">
        <v>1342</v>
      </c>
      <c r="H329" s="175" t="n">
        <v>387</v>
      </c>
      <c r="I329" s="175" t="n">
        <v>0</v>
      </c>
      <c r="J329" s="175" t="n">
        <v>0</v>
      </c>
    </row>
    <row r="330" customFormat="false" ht="13.8" hidden="false" customHeight="false" outlineLevel="0" collapsed="false">
      <c r="A330" s="0" t="s">
        <v>1343</v>
      </c>
      <c r="B330" s="173" t="n">
        <v>8907.35668109691</v>
      </c>
      <c r="C330" s="169" t="n">
        <v>0</v>
      </c>
      <c r="D330" s="169" t="n">
        <v>1.00761949683486</v>
      </c>
      <c r="F330" s="169"/>
    </row>
    <row r="331" customFormat="false" ht="13.8" hidden="false" customHeight="false" outlineLevel="0" collapsed="false">
      <c r="A331" s="0" t="s">
        <v>498</v>
      </c>
      <c r="B331" s="173" t="n">
        <v>8840.10840108401</v>
      </c>
      <c r="C331" s="169" t="n">
        <v>0</v>
      </c>
      <c r="D331" s="169" t="n">
        <v>1</v>
      </c>
      <c r="F331" s="169"/>
    </row>
    <row r="332" customFormat="false" ht="13.8" hidden="false" customHeight="false" outlineLevel="0" collapsed="false">
      <c r="A332" s="0" t="s">
        <v>1344</v>
      </c>
      <c r="B332" s="173" t="n">
        <v>8853.26086956522</v>
      </c>
      <c r="C332" s="169" t="n">
        <v>0</v>
      </c>
      <c r="D332" s="169" t="n">
        <v>1</v>
      </c>
      <c r="F332" s="169"/>
    </row>
    <row r="333" customFormat="false" ht="13.8" hidden="false" customHeight="false" outlineLevel="0" collapsed="false">
      <c r="A333" s="0" t="s">
        <v>39</v>
      </c>
      <c r="B333" s="173" t="n">
        <v>8839.99778450847</v>
      </c>
      <c r="C333" s="169" t="n">
        <v>0</v>
      </c>
      <c r="D333" s="169" t="n">
        <v>1</v>
      </c>
      <c r="F333" s="169"/>
      <c r="G333" s="172" t="s">
        <v>1345</v>
      </c>
      <c r="H333" s="175" t="n">
        <v>261</v>
      </c>
      <c r="I333" s="175" t="n">
        <v>46</v>
      </c>
      <c r="J333" s="175" t="n">
        <v>5</v>
      </c>
    </row>
    <row r="334" customFormat="false" ht="13.8" hidden="false" customHeight="false" outlineLevel="0" collapsed="false">
      <c r="A334" s="0" t="s">
        <v>1346</v>
      </c>
      <c r="B334" s="173" t="n">
        <v>4473.92909796708</v>
      </c>
      <c r="C334" s="169" t="n">
        <v>0</v>
      </c>
      <c r="D334" s="169" t="n">
        <v>0.506102371967412</v>
      </c>
      <c r="F334" s="169"/>
      <c r="G334" s="172" t="s">
        <v>1347</v>
      </c>
      <c r="H334" s="175" t="n">
        <v>56</v>
      </c>
      <c r="I334" s="175" t="n">
        <v>5.5</v>
      </c>
      <c r="J334" s="175" t="n">
        <v>0.5</v>
      </c>
    </row>
    <row r="335" customFormat="false" ht="13.8" hidden="false" customHeight="false" outlineLevel="0" collapsed="false">
      <c r="A335" s="0" t="s">
        <v>1348</v>
      </c>
      <c r="B335" s="173" t="n">
        <v>5024.70030060483</v>
      </c>
      <c r="C335" s="169" t="n">
        <v>0</v>
      </c>
      <c r="D335" s="169" t="n">
        <v>0.56839665350766</v>
      </c>
      <c r="F335" s="169"/>
      <c r="G335" s="172" t="s">
        <v>1349</v>
      </c>
      <c r="H335" s="175" t="n">
        <v>114</v>
      </c>
      <c r="I335" s="175" t="n">
        <v>11</v>
      </c>
      <c r="J335" s="175" t="n">
        <v>5.8</v>
      </c>
    </row>
    <row r="336" customFormat="false" ht="13.8" hidden="false" customHeight="false" outlineLevel="0" collapsed="false">
      <c r="A336" s="0" t="s">
        <v>1350</v>
      </c>
      <c r="B336" s="173" t="n">
        <v>8839.98932268375</v>
      </c>
      <c r="C336" s="169" t="n">
        <v>6.93332224001775E-006</v>
      </c>
      <c r="D336" s="169" t="n">
        <v>1</v>
      </c>
      <c r="F336" s="169"/>
      <c r="G336" s="172" t="s">
        <v>1351</v>
      </c>
      <c r="H336" s="175" t="n">
        <v>58</v>
      </c>
      <c r="I336" s="175" t="n">
        <v>6.3</v>
      </c>
      <c r="J336" s="175" t="n">
        <v>3.1</v>
      </c>
    </row>
    <row r="337" customFormat="false" ht="13.8" hidden="false" customHeight="false" outlineLevel="0" collapsed="false">
      <c r="A337" s="0" t="s">
        <v>1352</v>
      </c>
      <c r="B337" s="173" t="n">
        <v>8839.99994630525</v>
      </c>
      <c r="C337" s="169" t="n">
        <v>0</v>
      </c>
      <c r="D337" s="169" t="n">
        <v>1</v>
      </c>
      <c r="F337" s="169"/>
      <c r="G337" s="172" t="s">
        <v>1353</v>
      </c>
      <c r="H337" s="175" t="n">
        <v>414</v>
      </c>
      <c r="I337" s="175" t="n">
        <v>18.7</v>
      </c>
      <c r="J337" s="175" t="n">
        <v>35.9</v>
      </c>
    </row>
    <row r="338" customFormat="false" ht="13.8" hidden="false" customHeight="false" outlineLevel="0" collapsed="false">
      <c r="A338" s="0" t="s">
        <v>1354</v>
      </c>
      <c r="B338" s="173" t="n">
        <v>8839.97378768021</v>
      </c>
      <c r="C338" s="169" t="n">
        <v>0</v>
      </c>
      <c r="D338" s="169" t="n">
        <v>1</v>
      </c>
      <c r="F338" s="169"/>
      <c r="G338" s="172" t="s">
        <v>1355</v>
      </c>
      <c r="H338" s="175" t="n">
        <v>567</v>
      </c>
      <c r="I338" s="175" t="n">
        <v>25.7</v>
      </c>
      <c r="J338" s="175" t="n">
        <v>49.2</v>
      </c>
    </row>
    <row r="339" customFormat="false" ht="13.8" hidden="false" customHeight="false" outlineLevel="0" collapsed="false">
      <c r="A339" s="0" t="s">
        <v>1356</v>
      </c>
      <c r="B339" s="173" t="n">
        <v>8839.97378768021</v>
      </c>
      <c r="C339" s="169" t="n">
        <v>0</v>
      </c>
      <c r="D339" s="169" t="n">
        <v>1</v>
      </c>
      <c r="F339" s="173"/>
      <c r="G339" s="172" t="s">
        <v>1357</v>
      </c>
      <c r="H339" s="175" t="n">
        <v>363</v>
      </c>
      <c r="I339" s="175" t="n">
        <v>41.7</v>
      </c>
      <c r="J339" s="175" t="n">
        <v>7.6</v>
      </c>
    </row>
    <row r="340" customFormat="false" ht="13.8" hidden="false" customHeight="false" outlineLevel="0" collapsed="false">
      <c r="A340" s="0" t="s">
        <v>1358</v>
      </c>
      <c r="B340" s="173" t="n">
        <v>8839.97274474971</v>
      </c>
      <c r="C340" s="169" t="n">
        <v>0</v>
      </c>
      <c r="D340" s="169" t="n">
        <v>1</v>
      </c>
      <c r="F340" s="169"/>
      <c r="G340" s="172" t="s">
        <v>1359</v>
      </c>
      <c r="H340" s="175" t="n">
        <v>580</v>
      </c>
      <c r="I340" s="175" t="n">
        <v>26.8</v>
      </c>
      <c r="J340" s="175" t="n">
        <v>49.2</v>
      </c>
    </row>
    <row r="341" customFormat="false" ht="13.8" hidden="false" customHeight="false" outlineLevel="0" collapsed="false">
      <c r="A341" s="0" t="s">
        <v>1360</v>
      </c>
      <c r="B341" s="173" t="n">
        <v>9081.63265306122</v>
      </c>
      <c r="C341" s="169" t="n">
        <v>0</v>
      </c>
      <c r="D341" s="169" t="n">
        <v>1</v>
      </c>
      <c r="F341" s="169"/>
      <c r="G341" s="172" t="s">
        <v>1361</v>
      </c>
      <c r="H341" s="175" t="n">
        <v>589</v>
      </c>
      <c r="I341" s="175" t="n">
        <v>24.3</v>
      </c>
      <c r="J341" s="175" t="n">
        <v>50</v>
      </c>
    </row>
    <row r="342" customFormat="false" ht="13.8" hidden="false" customHeight="false" outlineLevel="0" collapsed="false">
      <c r="A342" s="0" t="s">
        <v>783</v>
      </c>
      <c r="B342" s="173" t="n">
        <v>3870</v>
      </c>
      <c r="C342" s="169" t="n">
        <v>0.147</v>
      </c>
      <c r="D342" s="169" t="n">
        <v>0.317</v>
      </c>
      <c r="F342" s="169"/>
      <c r="G342" s="172" t="s">
        <v>1362</v>
      </c>
      <c r="H342" s="175" t="n">
        <v>184</v>
      </c>
      <c r="I342" s="175" t="n">
        <v>1.7</v>
      </c>
      <c r="J342" s="175" t="n">
        <v>17.4</v>
      </c>
    </row>
    <row r="343" customFormat="false" ht="13.8" hidden="false" customHeight="false" outlineLevel="0" collapsed="false">
      <c r="A343" s="0" t="s">
        <v>499</v>
      </c>
      <c r="B343" s="173" t="n">
        <v>310</v>
      </c>
      <c r="C343" s="169" t="n">
        <v>0.016</v>
      </c>
      <c r="D343" s="169" t="n">
        <v>0.003</v>
      </c>
      <c r="F343" s="169"/>
      <c r="G343" s="172" t="s">
        <v>1363</v>
      </c>
      <c r="H343" s="175" t="n">
        <v>660</v>
      </c>
      <c r="I343" s="175" t="n">
        <v>6.9</v>
      </c>
      <c r="J343" s="175" t="n">
        <v>64.5</v>
      </c>
    </row>
    <row r="344" customFormat="false" ht="13.8" hidden="false" customHeight="false" outlineLevel="0" collapsed="false">
      <c r="A344" s="0" t="s">
        <v>500</v>
      </c>
      <c r="B344" s="173" t="n">
        <v>1750</v>
      </c>
      <c r="C344" s="169" t="n">
        <v>0.013</v>
      </c>
      <c r="D344" s="169" t="n">
        <v>0.175</v>
      </c>
      <c r="F344" s="169"/>
      <c r="G344" s="172" t="s">
        <v>1364</v>
      </c>
      <c r="H344" s="175" t="n">
        <v>636</v>
      </c>
      <c r="I344" s="175" t="n">
        <v>6</v>
      </c>
      <c r="J344" s="175" t="n">
        <v>61.4</v>
      </c>
    </row>
    <row r="345" customFormat="false" ht="13.8" hidden="false" customHeight="false" outlineLevel="0" collapsed="false">
      <c r="A345" s="0" t="s">
        <v>1365</v>
      </c>
      <c r="B345" s="173" t="n">
        <v>1090.0038843074</v>
      </c>
      <c r="C345" s="169" t="n">
        <v>0.0110030476873431</v>
      </c>
      <c r="D345" s="169" t="n">
        <v>0.111001553722959</v>
      </c>
      <c r="F345" s="169"/>
      <c r="G345" s="172" t="s">
        <v>1366</v>
      </c>
      <c r="H345" s="175" t="n">
        <v>158</v>
      </c>
      <c r="I345" s="175" t="n">
        <v>0.3</v>
      </c>
      <c r="J345" s="175" t="n">
        <v>13.2</v>
      </c>
    </row>
    <row r="346" customFormat="false" ht="13.8" hidden="false" customHeight="false" outlineLevel="0" collapsed="false">
      <c r="A346" s="0" t="s">
        <v>501</v>
      </c>
      <c r="B346" s="173" t="n">
        <v>310</v>
      </c>
      <c r="C346" s="169" t="n">
        <v>0.011</v>
      </c>
      <c r="D346" s="169" t="n">
        <v>0.002</v>
      </c>
      <c r="F346" s="169"/>
      <c r="G346" s="172" t="s">
        <v>1367</v>
      </c>
      <c r="H346" s="175" t="n">
        <v>514</v>
      </c>
      <c r="I346" s="175" t="n">
        <v>7.3</v>
      </c>
      <c r="J346" s="175" t="n">
        <v>43.4</v>
      </c>
    </row>
    <row r="347" customFormat="false" ht="13.8" hidden="false" customHeight="false" outlineLevel="0" collapsed="false">
      <c r="A347" s="0" t="s">
        <v>502</v>
      </c>
      <c r="B347" s="173" t="n">
        <v>249.99943913618</v>
      </c>
      <c r="C347" s="169" t="n">
        <v>0.0140002826753653</v>
      </c>
      <c r="D347" s="169" t="n">
        <v>0.00400008076439008</v>
      </c>
      <c r="F347" s="169"/>
      <c r="G347" s="172" t="s">
        <v>1368</v>
      </c>
      <c r="H347" s="175" t="n">
        <v>175</v>
      </c>
      <c r="I347" s="175" t="n">
        <v>1.3</v>
      </c>
      <c r="J347" s="175" t="n">
        <v>17.5</v>
      </c>
    </row>
    <row r="348" customFormat="false" ht="13.8" hidden="false" customHeight="false" outlineLevel="0" collapsed="false">
      <c r="A348" s="0" t="s">
        <v>503</v>
      </c>
      <c r="B348" s="173" t="n">
        <v>340</v>
      </c>
      <c r="C348" s="169" t="n">
        <v>0.007</v>
      </c>
      <c r="D348" s="169" t="n">
        <v>0.001</v>
      </c>
      <c r="F348" s="169"/>
      <c r="G348" s="172" t="s">
        <v>1369</v>
      </c>
      <c r="H348" s="175" t="n">
        <v>109</v>
      </c>
      <c r="I348" s="175" t="n">
        <v>1.1</v>
      </c>
      <c r="J348" s="175" t="n">
        <v>11.1</v>
      </c>
    </row>
    <row r="349" customFormat="false" ht="13.8" hidden="false" customHeight="false" outlineLevel="0" collapsed="false">
      <c r="A349" s="0" t="s">
        <v>1370</v>
      </c>
      <c r="B349" s="173" t="n">
        <v>5140</v>
      </c>
      <c r="C349" s="169" t="n">
        <v>0.073</v>
      </c>
      <c r="D349" s="169" t="n">
        <v>0.434</v>
      </c>
      <c r="F349" s="169"/>
      <c r="G349" s="172" t="s">
        <v>1371</v>
      </c>
      <c r="H349" s="175" t="n">
        <v>579</v>
      </c>
      <c r="I349" s="175" t="n">
        <v>6.8</v>
      </c>
      <c r="J349" s="175" t="n">
        <v>49</v>
      </c>
    </row>
    <row r="350" customFormat="false" ht="13.8" hidden="false" customHeight="false" outlineLevel="0" collapsed="false">
      <c r="A350" s="0" t="s">
        <v>504</v>
      </c>
      <c r="B350" s="173" t="n">
        <v>260</v>
      </c>
      <c r="C350" s="169" t="n">
        <v>0.004</v>
      </c>
      <c r="D350" s="169" t="n">
        <v>0.001</v>
      </c>
      <c r="F350" s="169"/>
      <c r="G350" s="172" t="s">
        <v>1372</v>
      </c>
      <c r="H350" s="175" t="n">
        <v>308</v>
      </c>
      <c r="I350" s="175" t="n">
        <v>12.3</v>
      </c>
      <c r="J350" s="175" t="n">
        <v>26.8</v>
      </c>
    </row>
    <row r="351" customFormat="false" ht="13.8" hidden="false" customHeight="false" outlineLevel="0" collapsed="false">
      <c r="A351" s="0" t="s">
        <v>1373</v>
      </c>
      <c r="B351" s="173" t="n">
        <v>3690</v>
      </c>
      <c r="C351" s="169" t="n">
        <v>0.074</v>
      </c>
      <c r="D351" s="169" t="n">
        <v>0.17</v>
      </c>
      <c r="F351" s="169"/>
      <c r="G351" s="172" t="s">
        <v>1374</v>
      </c>
      <c r="H351" s="175" t="n">
        <v>494</v>
      </c>
      <c r="I351" s="175" t="n">
        <v>19.6</v>
      </c>
      <c r="J351" s="175" t="n">
        <v>45</v>
      </c>
    </row>
    <row r="352" customFormat="false" ht="13.8" hidden="false" customHeight="false" outlineLevel="0" collapsed="false">
      <c r="A352" s="0" t="s">
        <v>505</v>
      </c>
      <c r="B352" s="173" t="n">
        <v>330</v>
      </c>
      <c r="C352" s="169" t="n">
        <v>0.005</v>
      </c>
      <c r="D352" s="169" t="n">
        <v>0.001</v>
      </c>
      <c r="F352" s="169"/>
      <c r="G352" s="172" t="s">
        <v>1375</v>
      </c>
      <c r="H352" s="175" t="n">
        <v>314</v>
      </c>
      <c r="I352" s="175" t="n">
        <v>9.7</v>
      </c>
      <c r="J352" s="175" t="n">
        <v>30.3</v>
      </c>
    </row>
    <row r="353" customFormat="false" ht="13.8" hidden="false" customHeight="false" outlineLevel="0" collapsed="false">
      <c r="A353" s="0" t="s">
        <v>1376</v>
      </c>
      <c r="B353" s="173" t="n">
        <v>5890</v>
      </c>
      <c r="C353" s="169" t="n">
        <v>0.243</v>
      </c>
      <c r="D353" s="169" t="n">
        <v>0.5</v>
      </c>
      <c r="F353" s="169"/>
      <c r="G353" s="172" t="s">
        <v>1377</v>
      </c>
      <c r="H353" s="175" t="n">
        <v>573</v>
      </c>
      <c r="I353" s="175" t="n">
        <v>17.7</v>
      </c>
      <c r="J353" s="175" t="n">
        <v>49.7</v>
      </c>
    </row>
    <row r="354" customFormat="false" ht="13.8" hidden="false" customHeight="false" outlineLevel="0" collapsed="false">
      <c r="A354" s="0" t="s">
        <v>506</v>
      </c>
      <c r="B354" s="173" t="n">
        <v>540</v>
      </c>
      <c r="C354" s="169" t="n">
        <v>0.004</v>
      </c>
      <c r="D354" s="169" t="n">
        <v>0.004</v>
      </c>
      <c r="F354" s="169"/>
      <c r="G354" s="172" t="s">
        <v>1378</v>
      </c>
      <c r="H354" s="175" t="n">
        <v>376</v>
      </c>
      <c r="I354" s="175" t="n">
        <v>40.7</v>
      </c>
      <c r="J354" s="175" t="n">
        <v>3.4</v>
      </c>
    </row>
    <row r="355" customFormat="false" ht="13.8" hidden="false" customHeight="false" outlineLevel="0" collapsed="false">
      <c r="A355" s="0" t="s">
        <v>507</v>
      </c>
      <c r="B355" s="173" t="n">
        <v>3460</v>
      </c>
      <c r="C355" s="169" t="n">
        <v>0.225</v>
      </c>
      <c r="D355" s="169" t="n">
        <v>0.018</v>
      </c>
      <c r="F355" s="169"/>
      <c r="G355" s="172" t="s">
        <v>1379</v>
      </c>
      <c r="H355" s="175" t="n">
        <v>469</v>
      </c>
      <c r="I355" s="175" t="n">
        <v>24.9</v>
      </c>
      <c r="J355" s="175" t="n">
        <v>28.8</v>
      </c>
    </row>
    <row r="356" customFormat="false" ht="13.8" hidden="false" customHeight="false" outlineLevel="0" collapsed="false">
      <c r="A356" s="0" t="s">
        <v>508</v>
      </c>
      <c r="B356" s="173" t="n">
        <v>310</v>
      </c>
      <c r="C356" s="169" t="n">
        <v>0.021</v>
      </c>
      <c r="D356" s="169" t="n">
        <v>0.002</v>
      </c>
      <c r="F356" s="169"/>
      <c r="G356" s="172" t="s">
        <v>1380</v>
      </c>
      <c r="H356" s="175" t="n">
        <v>469</v>
      </c>
      <c r="I356" s="175" t="n">
        <v>26.4</v>
      </c>
      <c r="J356" s="175" t="n">
        <v>36.3</v>
      </c>
    </row>
    <row r="357" customFormat="false" ht="13.8" hidden="false" customHeight="false" outlineLevel="0" collapsed="false">
      <c r="A357" s="0" t="s">
        <v>509</v>
      </c>
      <c r="B357" s="173" t="n">
        <v>2759.98668969561</v>
      </c>
      <c r="C357" s="169" t="n">
        <v>0.107005339967358</v>
      </c>
      <c r="D357" s="169" t="n">
        <v>0.0270009031992267</v>
      </c>
      <c r="F357" s="169"/>
      <c r="G357" s="172" t="s">
        <v>1381</v>
      </c>
      <c r="H357" s="175" t="n">
        <v>533</v>
      </c>
      <c r="I357" s="175" t="n">
        <v>18</v>
      </c>
      <c r="J357" s="175" t="n">
        <v>44.7</v>
      </c>
    </row>
    <row r="358" customFormat="false" ht="13.8" hidden="false" customHeight="false" outlineLevel="0" collapsed="false">
      <c r="A358" s="0" t="s">
        <v>511</v>
      </c>
      <c r="B358" s="173" t="n">
        <v>820</v>
      </c>
      <c r="C358" s="169" t="n">
        <v>0.006</v>
      </c>
      <c r="D358" s="169" t="n">
        <v>0.003</v>
      </c>
      <c r="F358" s="169"/>
      <c r="G358" s="172" t="s">
        <v>1382</v>
      </c>
      <c r="H358" s="175" t="n">
        <v>400</v>
      </c>
      <c r="I358" s="175" t="n">
        <v>18.2</v>
      </c>
      <c r="J358" s="175" t="n">
        <v>33.9</v>
      </c>
    </row>
    <row r="359" customFormat="false" ht="13.8" hidden="false" customHeight="false" outlineLevel="0" collapsed="false">
      <c r="A359" s="0" t="s">
        <v>512</v>
      </c>
      <c r="B359" s="173" t="n">
        <v>3430</v>
      </c>
      <c r="C359" s="169" t="n">
        <v>0.209</v>
      </c>
      <c r="D359" s="169" t="n">
        <v>0.017</v>
      </c>
      <c r="F359" s="169"/>
      <c r="G359" s="172" t="s">
        <v>1383</v>
      </c>
      <c r="H359" s="175" t="n">
        <v>253</v>
      </c>
      <c r="I359" s="175" t="n">
        <v>17.3</v>
      </c>
      <c r="J359" s="175" t="n">
        <v>17.9</v>
      </c>
    </row>
    <row r="360" customFormat="false" ht="13.8" hidden="false" customHeight="false" outlineLevel="0" collapsed="false">
      <c r="A360" s="0" t="s">
        <v>513</v>
      </c>
      <c r="B360" s="173" t="n">
        <v>260</v>
      </c>
      <c r="C360" s="169" t="n">
        <v>0.002</v>
      </c>
      <c r="D360" s="169" t="n">
        <v>0.002</v>
      </c>
      <c r="F360" s="169"/>
      <c r="G360" s="172" t="s">
        <v>1384</v>
      </c>
      <c r="H360" s="175" t="n">
        <v>498</v>
      </c>
      <c r="I360" s="175" t="n">
        <v>18</v>
      </c>
      <c r="J360" s="175" t="n">
        <v>34</v>
      </c>
    </row>
    <row r="361" customFormat="false" ht="13.8" hidden="false" customHeight="false" outlineLevel="0" collapsed="false">
      <c r="A361" s="0" t="s">
        <v>1385</v>
      </c>
      <c r="B361" s="173" t="n">
        <v>780</v>
      </c>
      <c r="C361" s="169" t="n">
        <v>0.004</v>
      </c>
      <c r="D361" s="169" t="n">
        <v>0.001</v>
      </c>
      <c r="F361" s="169"/>
      <c r="G361" s="172" t="s">
        <v>1386</v>
      </c>
      <c r="H361" s="175" t="n">
        <v>387</v>
      </c>
      <c r="I361" s="175" t="n">
        <v>14.7</v>
      </c>
      <c r="J361" s="175" t="n">
        <v>31.7</v>
      </c>
    </row>
    <row r="362" customFormat="false" ht="13.8" hidden="false" customHeight="false" outlineLevel="0" collapsed="false">
      <c r="A362" s="0" t="s">
        <v>514</v>
      </c>
      <c r="B362" s="173" t="n">
        <v>2890</v>
      </c>
      <c r="C362" s="169" t="n">
        <v>0.103</v>
      </c>
      <c r="D362" s="169" t="n">
        <v>0.242</v>
      </c>
      <c r="F362" s="169"/>
      <c r="G362" s="172" t="s">
        <v>1387</v>
      </c>
      <c r="H362" s="175" t="n">
        <v>393</v>
      </c>
      <c r="I362" s="175" t="n">
        <v>37.2</v>
      </c>
      <c r="J362" s="175" t="n">
        <v>15.6</v>
      </c>
    </row>
    <row r="363" customFormat="false" ht="13.8" hidden="false" customHeight="false" outlineLevel="0" collapsed="false">
      <c r="A363" s="0" t="s">
        <v>515</v>
      </c>
      <c r="B363" s="173" t="n">
        <v>750.000679685822</v>
      </c>
      <c r="C363" s="169" t="n">
        <v>0.00800126149688568</v>
      </c>
      <c r="D363" s="169" t="n">
        <v>0.00299877384677707</v>
      </c>
      <c r="F363" s="169"/>
      <c r="G363" s="172" t="s">
        <v>1388</v>
      </c>
      <c r="H363" s="175" t="n">
        <v>314</v>
      </c>
      <c r="I363" s="175" t="n">
        <v>9.7</v>
      </c>
      <c r="J363" s="175" t="n">
        <v>30.3</v>
      </c>
    </row>
    <row r="364" customFormat="false" ht="14.9" hidden="false" customHeight="false" outlineLevel="0" collapsed="false">
      <c r="A364" s="0" t="s">
        <v>516</v>
      </c>
      <c r="B364" s="173" t="n">
        <v>520.028870443883</v>
      </c>
      <c r="C364" s="169" t="n">
        <v>0.00703717069649946</v>
      </c>
      <c r="D364" s="169" t="n">
        <v>0.00595452905088416</v>
      </c>
      <c r="F364" s="169"/>
      <c r="G364" s="170" t="s">
        <v>1389</v>
      </c>
      <c r="H364" s="175"/>
      <c r="I364" s="175"/>
      <c r="J364" s="175"/>
    </row>
    <row r="365" customFormat="false" ht="13.8" hidden="false" customHeight="false" outlineLevel="0" collapsed="false">
      <c r="A365" s="0" t="s">
        <v>1390</v>
      </c>
      <c r="B365" s="173" t="n">
        <v>2080.00454643042</v>
      </c>
      <c r="C365" s="169" t="n">
        <v>0.0229973605445613</v>
      </c>
      <c r="D365" s="169" t="n">
        <v>0.00500107346273821</v>
      </c>
      <c r="F365" s="169"/>
      <c r="G365" s="172" t="s">
        <v>1391</v>
      </c>
      <c r="H365" s="175" t="n">
        <v>19</v>
      </c>
      <c r="I365" s="175" t="n">
        <v>1</v>
      </c>
      <c r="J365" s="175" t="n">
        <v>0.1</v>
      </c>
    </row>
    <row r="366" customFormat="false" ht="13.8" hidden="false" customHeight="false" outlineLevel="0" collapsed="false">
      <c r="A366" s="0" t="s">
        <v>517</v>
      </c>
      <c r="B366" s="173" t="n">
        <v>5330</v>
      </c>
      <c r="C366" s="169" t="n">
        <v>0.18</v>
      </c>
      <c r="D366" s="169" t="n">
        <v>0.447</v>
      </c>
      <c r="F366" s="169"/>
      <c r="G366" s="172" t="s">
        <v>1392</v>
      </c>
      <c r="H366" s="175" t="n">
        <v>20</v>
      </c>
      <c r="I366" s="175" t="n">
        <v>1.1</v>
      </c>
      <c r="J366" s="175" t="n">
        <v>0.1</v>
      </c>
    </row>
    <row r="367" customFormat="false" ht="13.8" hidden="false" customHeight="false" outlineLevel="0" collapsed="false">
      <c r="A367" s="0" t="s">
        <v>40</v>
      </c>
      <c r="B367" s="173" t="n">
        <v>670</v>
      </c>
      <c r="C367" s="169" t="n">
        <v>0.016</v>
      </c>
      <c r="D367" s="169" t="n">
        <v>0.001</v>
      </c>
      <c r="F367" s="169"/>
      <c r="G367" s="172" t="s">
        <v>1393</v>
      </c>
      <c r="H367" s="175" t="n">
        <v>12</v>
      </c>
      <c r="I367" s="175" t="n">
        <v>1.6</v>
      </c>
      <c r="J367" s="175" t="n">
        <v>0.1</v>
      </c>
    </row>
    <row r="368" customFormat="false" ht="13.8" hidden="false" customHeight="false" outlineLevel="0" collapsed="false">
      <c r="A368" s="0" t="s">
        <v>1394</v>
      </c>
      <c r="B368" s="173" t="n">
        <v>730</v>
      </c>
      <c r="C368" s="169" t="n">
        <v>0.0119955898566703</v>
      </c>
      <c r="D368" s="169" t="n">
        <v>0</v>
      </c>
      <c r="F368" s="169"/>
      <c r="G368" s="172" t="s">
        <v>1395</v>
      </c>
      <c r="H368" s="175" t="n">
        <v>12</v>
      </c>
      <c r="I368" s="175" t="n">
        <v>1.1</v>
      </c>
      <c r="J368" s="175" t="n">
        <v>0.2</v>
      </c>
    </row>
    <row r="369" customFormat="false" ht="13.8" hidden="false" customHeight="false" outlineLevel="0" collapsed="false">
      <c r="A369" s="0" t="s">
        <v>518</v>
      </c>
      <c r="B369" s="173" t="n">
        <v>3400</v>
      </c>
      <c r="C369" s="169" t="n">
        <v>0.22</v>
      </c>
      <c r="D369" s="169" t="n">
        <v>0.02</v>
      </c>
      <c r="F369" s="169"/>
      <c r="G369" s="172" t="s">
        <v>1396</v>
      </c>
      <c r="H369" s="175" t="n">
        <v>16</v>
      </c>
      <c r="I369" s="175" t="n">
        <v>2.1</v>
      </c>
      <c r="J369" s="175" t="n">
        <v>0.3</v>
      </c>
    </row>
    <row r="370" customFormat="false" ht="13.8" hidden="false" customHeight="false" outlineLevel="0" collapsed="false">
      <c r="A370" s="0" t="s">
        <v>519</v>
      </c>
      <c r="B370" s="173" t="n">
        <v>189.999660868744</v>
      </c>
      <c r="C370" s="169" t="n">
        <v>0.00899981026981099</v>
      </c>
      <c r="D370" s="169" t="n">
        <v>0.000999978918867888</v>
      </c>
      <c r="F370" s="169"/>
      <c r="G370" s="172" t="s">
        <v>1397</v>
      </c>
      <c r="H370" s="175" t="n">
        <v>53</v>
      </c>
      <c r="I370" s="175" t="n">
        <v>5.8</v>
      </c>
      <c r="J370" s="175" t="n">
        <v>1.1</v>
      </c>
    </row>
    <row r="371" customFormat="false" ht="13.8" hidden="false" customHeight="false" outlineLevel="0" collapsed="false">
      <c r="A371" s="0" t="s">
        <v>521</v>
      </c>
      <c r="B371" s="173" t="n">
        <v>350</v>
      </c>
      <c r="C371" s="169" t="n">
        <v>0.002</v>
      </c>
      <c r="D371" s="169" t="n">
        <v>0.001</v>
      </c>
      <c r="F371" s="169"/>
      <c r="G371" s="172" t="s">
        <v>1398</v>
      </c>
      <c r="H371" s="175" t="n">
        <v>17</v>
      </c>
      <c r="I371" s="175" t="n">
        <v>0.8</v>
      </c>
      <c r="J371" s="175" t="n">
        <v>0.2</v>
      </c>
    </row>
    <row r="372" customFormat="false" ht="13.8" hidden="false" customHeight="false" outlineLevel="0" collapsed="false">
      <c r="A372" s="0" t="s">
        <v>522</v>
      </c>
      <c r="B372" s="173" t="n">
        <v>3420</v>
      </c>
      <c r="C372" s="169" t="n">
        <v>0.12</v>
      </c>
      <c r="D372" s="169" t="n">
        <v>0.05</v>
      </c>
      <c r="F372" s="169"/>
      <c r="G372" s="172" t="s">
        <v>1399</v>
      </c>
      <c r="H372" s="175" t="n">
        <v>17</v>
      </c>
      <c r="I372" s="175" t="n">
        <v>0.8</v>
      </c>
      <c r="J372" s="175" t="n">
        <v>0.1</v>
      </c>
    </row>
    <row r="373" customFormat="false" ht="13.8" hidden="false" customHeight="false" outlineLevel="0" collapsed="false">
      <c r="A373" s="0" t="s">
        <v>1400</v>
      </c>
      <c r="B373" s="173" t="n">
        <v>2990</v>
      </c>
      <c r="C373" s="169" t="n">
        <v>0.032</v>
      </c>
      <c r="D373" s="169" t="n">
        <v>0.005</v>
      </c>
      <c r="F373" s="169"/>
      <c r="G373" s="172" t="s">
        <v>1401</v>
      </c>
      <c r="H373" s="175" t="n">
        <v>76</v>
      </c>
      <c r="I373" s="175" t="n">
        <v>3.4</v>
      </c>
      <c r="J373" s="175" t="n">
        <v>0.4</v>
      </c>
    </row>
    <row r="374" customFormat="false" ht="13.8" hidden="false" customHeight="false" outlineLevel="0" collapsed="false">
      <c r="A374" s="0" t="s">
        <v>44</v>
      </c>
      <c r="B374" s="173" t="n">
        <v>4940</v>
      </c>
      <c r="C374" s="169" t="n">
        <v>0.196</v>
      </c>
      <c r="D374" s="169" t="n">
        <v>0.45</v>
      </c>
      <c r="F374" s="169"/>
      <c r="G374" s="172" t="s">
        <v>1402</v>
      </c>
      <c r="H374" s="175" t="n">
        <v>84</v>
      </c>
      <c r="I374" s="175" t="n">
        <v>3.8</v>
      </c>
      <c r="J374" s="175" t="n">
        <v>0.9</v>
      </c>
    </row>
    <row r="375" customFormat="false" ht="13.8" hidden="false" customHeight="false" outlineLevel="0" collapsed="false">
      <c r="A375" s="0" t="s">
        <v>524</v>
      </c>
      <c r="B375" s="173" t="n">
        <v>470</v>
      </c>
      <c r="C375" s="169" t="n">
        <v>0.009</v>
      </c>
      <c r="D375" s="169" t="n">
        <v>0.005</v>
      </c>
      <c r="F375" s="169"/>
      <c r="G375" s="172" t="s">
        <v>1403</v>
      </c>
      <c r="H375" s="175" t="n">
        <v>19</v>
      </c>
      <c r="I375" s="175" t="n">
        <v>0.9</v>
      </c>
      <c r="J375" s="175" t="n">
        <v>0.2</v>
      </c>
    </row>
    <row r="376" customFormat="false" ht="13.8" hidden="false" customHeight="false" outlineLevel="0" collapsed="false">
      <c r="A376" s="0" t="s">
        <v>1404</v>
      </c>
      <c r="B376" s="173" t="n">
        <v>452.078666184187</v>
      </c>
      <c r="C376" s="169" t="n">
        <v>0.00841384111916046</v>
      </c>
      <c r="D376" s="169" t="n">
        <v>0.000879047769270236</v>
      </c>
      <c r="F376" s="169"/>
      <c r="G376" s="172" t="s">
        <v>1405</v>
      </c>
      <c r="H376" s="175" t="n">
        <v>9</v>
      </c>
      <c r="I376" s="175" t="n">
        <v>0.8</v>
      </c>
      <c r="J376" s="175" t="n">
        <v>0.1</v>
      </c>
    </row>
    <row r="377" customFormat="false" ht="13.8" hidden="false" customHeight="false" outlineLevel="0" collapsed="false">
      <c r="A377" s="0" t="s">
        <v>1406</v>
      </c>
      <c r="B377" s="173" t="n">
        <v>3599.99674277711</v>
      </c>
      <c r="C377" s="169" t="n">
        <v>0.0749975570828312</v>
      </c>
      <c r="D377" s="169" t="n">
        <v>0.0189977525162047</v>
      </c>
      <c r="F377" s="169"/>
      <c r="G377" s="172" t="s">
        <v>1407</v>
      </c>
      <c r="H377" s="175" t="n">
        <v>19</v>
      </c>
      <c r="I377" s="175" t="n">
        <v>0.9</v>
      </c>
      <c r="J377" s="175" t="n">
        <v>0.1</v>
      </c>
    </row>
    <row r="378" customFormat="false" ht="13.8" hidden="false" customHeight="false" outlineLevel="0" collapsed="false">
      <c r="A378" s="0" t="s">
        <v>117</v>
      </c>
      <c r="B378" s="173" t="n">
        <v>3630.00004917477</v>
      </c>
      <c r="C378" s="169" t="n">
        <v>0.0669997983834615</v>
      </c>
      <c r="D378" s="169" t="n">
        <v>0.00399995738186992</v>
      </c>
      <c r="F378" s="169"/>
      <c r="G378" s="172" t="s">
        <v>1408</v>
      </c>
      <c r="H378" s="175" t="n">
        <v>13</v>
      </c>
      <c r="I378" s="175" t="n">
        <v>0.5</v>
      </c>
      <c r="J378" s="175" t="n">
        <v>0.1</v>
      </c>
    </row>
    <row r="379" customFormat="false" ht="13.8" hidden="false" customHeight="false" outlineLevel="0" collapsed="false">
      <c r="A379" s="0" t="s">
        <v>1409</v>
      </c>
      <c r="B379" s="173" t="n">
        <v>3630.00004917477</v>
      </c>
      <c r="C379" s="169" t="n">
        <v>0.0669997983834615</v>
      </c>
      <c r="D379" s="169" t="n">
        <v>0.00399995738186992</v>
      </c>
      <c r="F379" s="173"/>
    </row>
    <row r="380" customFormat="false" ht="13.8" hidden="false" customHeight="false" outlineLevel="0" collapsed="false">
      <c r="A380" s="0" t="s">
        <v>45</v>
      </c>
      <c r="B380" s="173" t="n">
        <v>3630.00004917477</v>
      </c>
      <c r="C380" s="169" t="n">
        <v>0.0669997983834615</v>
      </c>
      <c r="D380" s="169" t="n">
        <v>0.00399995738186992</v>
      </c>
      <c r="F380" s="173"/>
    </row>
    <row r="381" customFormat="false" ht="13.8" hidden="false" customHeight="false" outlineLevel="0" collapsed="false">
      <c r="A381" s="0" t="s">
        <v>1410</v>
      </c>
      <c r="B381" s="173" t="n">
        <v>2818.77444589309</v>
      </c>
      <c r="C381" s="169" t="n">
        <v>0.0495436766623207</v>
      </c>
      <c r="D381" s="169" t="n">
        <v>0.00651890482398957</v>
      </c>
      <c r="F381" s="169"/>
    </row>
    <row r="382" customFormat="false" ht="23.85" hidden="false" customHeight="false" outlineLevel="0" collapsed="false">
      <c r="A382" s="0" t="s">
        <v>525</v>
      </c>
      <c r="B382" s="173" t="n">
        <v>910.004007614468</v>
      </c>
      <c r="C382" s="169" t="n">
        <v>0.0160054102795311</v>
      </c>
      <c r="D382" s="169" t="n">
        <v>0.00200380723374411</v>
      </c>
      <c r="F382" s="169"/>
      <c r="G382" s="172" t="s">
        <v>1411</v>
      </c>
      <c r="H382" s="175" t="n">
        <v>157</v>
      </c>
      <c r="I382" s="175" t="n">
        <v>2.1</v>
      </c>
      <c r="J382" s="175" t="n">
        <v>0.5</v>
      </c>
    </row>
    <row r="383" customFormat="false" ht="13.8" hidden="false" customHeight="false" outlineLevel="0" collapsed="false">
      <c r="A383" s="0" t="s">
        <v>527</v>
      </c>
      <c r="B383" s="173" t="n">
        <v>3190</v>
      </c>
      <c r="C383" s="169" t="n">
        <v>0.11</v>
      </c>
      <c r="D383" s="169" t="n">
        <v>0.019</v>
      </c>
      <c r="F383" s="169"/>
      <c r="G383" s="172" t="s">
        <v>1412</v>
      </c>
      <c r="H383" s="175" t="n">
        <v>48</v>
      </c>
      <c r="I383" s="175" t="n">
        <v>0.1</v>
      </c>
      <c r="J383" s="175" t="n">
        <v>0.3</v>
      </c>
    </row>
    <row r="384" customFormat="false" ht="13.8" hidden="false" customHeight="false" outlineLevel="0" collapsed="false">
      <c r="A384" s="0" t="s">
        <v>528</v>
      </c>
      <c r="B384" s="173" t="n">
        <v>3140</v>
      </c>
      <c r="C384" s="169" t="n">
        <v>0.097</v>
      </c>
      <c r="D384" s="169" t="n">
        <v>0.303</v>
      </c>
      <c r="F384" s="169"/>
      <c r="G384" s="172" t="s">
        <v>1413</v>
      </c>
      <c r="H384" s="175" t="n">
        <v>47</v>
      </c>
      <c r="I384" s="175" t="n">
        <v>0.1</v>
      </c>
      <c r="J384" s="175" t="n">
        <v>0.1</v>
      </c>
    </row>
    <row r="385" customFormat="false" ht="13.8" hidden="false" customHeight="false" outlineLevel="0" collapsed="false">
      <c r="A385" s="0" t="s">
        <v>530</v>
      </c>
      <c r="B385" s="173" t="n">
        <v>5730</v>
      </c>
      <c r="C385" s="169" t="n">
        <v>0.177</v>
      </c>
      <c r="D385" s="169" t="n">
        <v>0.497</v>
      </c>
      <c r="F385" s="169"/>
      <c r="G385" s="172" t="s">
        <v>1414</v>
      </c>
      <c r="H385" s="175" t="n">
        <v>166</v>
      </c>
      <c r="I385" s="175" t="n">
        <v>0.5</v>
      </c>
      <c r="J385" s="175" t="n">
        <v>0.4</v>
      </c>
    </row>
    <row r="386" customFormat="false" ht="13.8" hidden="false" customHeight="false" outlineLevel="0" collapsed="false">
      <c r="A386" s="0" t="s">
        <v>1039</v>
      </c>
      <c r="B386" s="173" t="n">
        <v>419.230769230769</v>
      </c>
      <c r="C386" s="169" t="n">
        <v>0.0615384615384615</v>
      </c>
      <c r="D386" s="169" t="n">
        <v>0.00384615384615385</v>
      </c>
      <c r="F386" s="169"/>
      <c r="G386" s="172" t="s">
        <v>1415</v>
      </c>
      <c r="H386" s="175" t="n">
        <v>54</v>
      </c>
      <c r="I386" s="175" t="n">
        <v>0.4</v>
      </c>
      <c r="J386" s="175" t="n">
        <v>0.4</v>
      </c>
    </row>
    <row r="387" customFormat="false" ht="13.8" hidden="false" customHeight="false" outlineLevel="0" collapsed="false">
      <c r="A387" s="0" t="s">
        <v>379</v>
      </c>
      <c r="B387" s="173" t="n">
        <v>3430</v>
      </c>
      <c r="C387" s="169" t="n">
        <v>0.101</v>
      </c>
      <c r="D387" s="169" t="n">
        <v>0.033</v>
      </c>
      <c r="F387" s="169"/>
      <c r="G387" s="172" t="s">
        <v>1416</v>
      </c>
      <c r="H387" s="175" t="n">
        <v>35</v>
      </c>
      <c r="I387" s="175" t="n">
        <v>0.2</v>
      </c>
      <c r="J387" s="175" t="n">
        <v>0.1</v>
      </c>
    </row>
    <row r="388" customFormat="false" ht="13.8" hidden="false" customHeight="false" outlineLevel="0" collapsed="false">
      <c r="A388" s="0" t="s">
        <v>1417</v>
      </c>
      <c r="B388" s="173" t="n">
        <v>580</v>
      </c>
      <c r="C388" s="169" t="n">
        <v>0.063</v>
      </c>
      <c r="D388" s="169" t="n">
        <v>0.031</v>
      </c>
      <c r="F388" s="169"/>
      <c r="G388" s="172" t="s">
        <v>1418</v>
      </c>
      <c r="H388" s="175" t="n">
        <v>45</v>
      </c>
      <c r="I388" s="175" t="n">
        <v>1.3</v>
      </c>
      <c r="J388" s="175" t="n">
        <v>0.4</v>
      </c>
    </row>
    <row r="389" customFormat="false" ht="13.8" hidden="false" customHeight="false" outlineLevel="0" collapsed="false">
      <c r="A389" s="0" t="s">
        <v>1419</v>
      </c>
      <c r="B389" s="173" t="n">
        <v>1140</v>
      </c>
      <c r="C389" s="169" t="n">
        <v>0.11</v>
      </c>
      <c r="D389" s="169" t="n">
        <v>0.058</v>
      </c>
      <c r="F389" s="169"/>
      <c r="G389" s="172" t="s">
        <v>1420</v>
      </c>
      <c r="H389" s="175" t="n">
        <v>45</v>
      </c>
      <c r="I389" s="175" t="n">
        <v>0.9</v>
      </c>
      <c r="J389" s="175" t="n">
        <v>0.3</v>
      </c>
    </row>
    <row r="390" customFormat="false" ht="13.8" hidden="false" customHeight="false" outlineLevel="0" collapsed="false">
      <c r="A390" s="0" t="s">
        <v>1421</v>
      </c>
      <c r="B390" s="173" t="n">
        <v>560</v>
      </c>
      <c r="C390" s="169" t="n">
        <v>0.055</v>
      </c>
      <c r="D390" s="169" t="n">
        <v>0.005</v>
      </c>
      <c r="F390" s="169"/>
      <c r="G390" s="172" t="s">
        <v>1422</v>
      </c>
      <c r="H390" s="175" t="n">
        <v>65</v>
      </c>
      <c r="I390" s="175" t="n">
        <v>1.1</v>
      </c>
      <c r="J390" s="175" t="n">
        <v>0.9</v>
      </c>
    </row>
    <row r="391" customFormat="false" ht="13.8" hidden="false" customHeight="false" outlineLevel="0" collapsed="false">
      <c r="A391" s="0" t="s">
        <v>43</v>
      </c>
      <c r="B391" s="173" t="n">
        <v>3350</v>
      </c>
      <c r="C391" s="169" t="n">
        <v>0.38</v>
      </c>
      <c r="D391" s="169" t="n">
        <v>0.18</v>
      </c>
      <c r="F391" s="169"/>
      <c r="G391" s="172" t="s">
        <v>1423</v>
      </c>
      <c r="H391" s="175" t="n">
        <v>33</v>
      </c>
      <c r="I391" s="175" t="n">
        <v>0.5</v>
      </c>
      <c r="J391" s="175" t="n">
        <v>0.1</v>
      </c>
    </row>
    <row r="392" customFormat="false" ht="13.8" hidden="false" customHeight="false" outlineLevel="0" collapsed="false">
      <c r="A392" s="0" t="s">
        <v>531</v>
      </c>
      <c r="B392" s="173" t="n">
        <v>3370</v>
      </c>
      <c r="C392" s="169" t="n">
        <v>0.113</v>
      </c>
      <c r="D392" s="169" t="n">
        <v>0.155</v>
      </c>
      <c r="F392" s="169"/>
      <c r="G392" s="172" t="s">
        <v>1424</v>
      </c>
      <c r="H392" s="175" t="n">
        <v>52</v>
      </c>
      <c r="I392" s="175" t="n">
        <v>0.7</v>
      </c>
      <c r="J392" s="175" t="n">
        <v>0.6</v>
      </c>
    </row>
    <row r="393" customFormat="false" ht="13.8" hidden="false" customHeight="false" outlineLevel="0" collapsed="false">
      <c r="A393" s="0" t="s">
        <v>532</v>
      </c>
      <c r="B393" s="173" t="n">
        <v>160</v>
      </c>
      <c r="C393" s="169" t="n">
        <v>0.021</v>
      </c>
      <c r="D393" s="169" t="n">
        <v>0.003</v>
      </c>
      <c r="F393" s="169"/>
      <c r="G393" s="172" t="s">
        <v>1425</v>
      </c>
      <c r="H393" s="175" t="n">
        <v>71</v>
      </c>
      <c r="I393" s="175" t="n">
        <v>0.6</v>
      </c>
      <c r="J393" s="175" t="n">
        <v>0</v>
      </c>
    </row>
    <row r="394" customFormat="false" ht="13.8" hidden="false" customHeight="false" outlineLevel="0" collapsed="false">
      <c r="A394" s="0" t="s">
        <v>1426</v>
      </c>
      <c r="B394" s="173" t="n">
        <v>333.163254893157</v>
      </c>
      <c r="C394" s="169" t="n">
        <v>0.000469416494887442</v>
      </c>
      <c r="D394" s="169" t="n">
        <v>0.000285731779496704</v>
      </c>
      <c r="F394" s="169"/>
      <c r="G394" s="172" t="s">
        <v>1427</v>
      </c>
      <c r="H394" s="175" t="n">
        <v>215</v>
      </c>
      <c r="I394" s="175" t="n">
        <v>2</v>
      </c>
      <c r="J394" s="175" t="n">
        <v>0.1</v>
      </c>
    </row>
    <row r="395" customFormat="false" ht="13.8" hidden="false" customHeight="false" outlineLevel="0" collapsed="false">
      <c r="A395" s="0" t="s">
        <v>1428</v>
      </c>
      <c r="B395" s="173" t="n">
        <v>3620.0002284522</v>
      </c>
      <c r="C395" s="169" t="n">
        <v>0.00499929560572197</v>
      </c>
      <c r="D395" s="169" t="n">
        <v>0.00300033887076078</v>
      </c>
      <c r="F395" s="169"/>
      <c r="G395" s="172" t="s">
        <v>1429</v>
      </c>
      <c r="H395" s="175" t="n">
        <v>52</v>
      </c>
      <c r="I395" s="175" t="n">
        <v>0.9</v>
      </c>
      <c r="J395" s="175" t="n">
        <v>0.3</v>
      </c>
    </row>
    <row r="396" customFormat="false" ht="13.8" hidden="false" customHeight="false" outlineLevel="0" collapsed="false">
      <c r="A396" s="0" t="s">
        <v>1430</v>
      </c>
      <c r="B396" s="173" t="n">
        <v>459.202612655557</v>
      </c>
      <c r="C396" s="169" t="n">
        <v>0.000633893526172196</v>
      </c>
      <c r="D396" s="169" t="n">
        <v>0.000380336115703318</v>
      </c>
      <c r="F396" s="169"/>
      <c r="G396" s="172" t="s">
        <v>1431</v>
      </c>
      <c r="H396" s="175" t="n">
        <v>48</v>
      </c>
      <c r="I396" s="175" t="n">
        <v>0.4</v>
      </c>
      <c r="J396" s="175" t="n">
        <v>0.3</v>
      </c>
    </row>
    <row r="397" customFormat="false" ht="13.8" hidden="false" customHeight="false" outlineLevel="0" collapsed="false">
      <c r="A397" s="0" t="s">
        <v>1432</v>
      </c>
      <c r="B397" s="173" t="n">
        <v>3620.02104313843</v>
      </c>
      <c r="C397" s="169" t="n">
        <v>0.00499774537802495</v>
      </c>
      <c r="D397" s="169" t="n">
        <v>0.00300616263339847</v>
      </c>
      <c r="F397" s="169"/>
      <c r="G397" s="172" t="s">
        <v>1433</v>
      </c>
      <c r="H397" s="175" t="n">
        <v>111</v>
      </c>
      <c r="I397" s="175" t="n">
        <v>1.6</v>
      </c>
      <c r="J397" s="175" t="n">
        <v>0.5</v>
      </c>
    </row>
    <row r="398" customFormat="false" ht="13.8" hidden="false" customHeight="false" outlineLevel="0" collapsed="false">
      <c r="A398" s="0" t="s">
        <v>1434</v>
      </c>
      <c r="B398" s="173" t="n">
        <v>3619.9832146162</v>
      </c>
      <c r="C398" s="169" t="n">
        <v>0.00500333555703803</v>
      </c>
      <c r="D398" s="169" t="n">
        <v>0.00300200133422282</v>
      </c>
      <c r="F398" s="169"/>
      <c r="G398" s="172" t="s">
        <v>1435</v>
      </c>
      <c r="H398" s="175" t="n">
        <v>28</v>
      </c>
      <c r="I398" s="175" t="n">
        <v>0.6</v>
      </c>
      <c r="J398" s="175" t="n">
        <v>0.4</v>
      </c>
    </row>
    <row r="399" customFormat="false" ht="13.8" hidden="false" customHeight="false" outlineLevel="0" collapsed="false">
      <c r="A399" s="0" t="s">
        <v>533</v>
      </c>
      <c r="B399" s="173" t="n">
        <v>280</v>
      </c>
      <c r="C399" s="169" t="n">
        <v>0.006</v>
      </c>
      <c r="D399" s="169" t="n">
        <v>0.004</v>
      </c>
      <c r="F399" s="169"/>
      <c r="G399" s="172" t="s">
        <v>1436</v>
      </c>
      <c r="H399" s="175" t="n">
        <v>47</v>
      </c>
      <c r="I399" s="175" t="n">
        <v>0.9</v>
      </c>
      <c r="J399" s="175" t="n">
        <v>0.5</v>
      </c>
    </row>
    <row r="400" customFormat="false" ht="13.8" hidden="false" customHeight="false" outlineLevel="0" collapsed="false">
      <c r="A400" s="0" t="s">
        <v>534</v>
      </c>
      <c r="B400" s="173" t="n">
        <v>270</v>
      </c>
      <c r="C400" s="169" t="n">
        <v>0.016</v>
      </c>
      <c r="D400" s="169" t="n">
        <v>0.001</v>
      </c>
      <c r="F400" s="169"/>
      <c r="G400" s="172" t="s">
        <v>1437</v>
      </c>
      <c r="H400" s="175" t="n">
        <v>44</v>
      </c>
      <c r="I400" s="175" t="n">
        <v>0.9</v>
      </c>
      <c r="J400" s="175" t="n">
        <v>0.6</v>
      </c>
    </row>
    <row r="401" customFormat="false" ht="13.8" hidden="false" customHeight="false" outlineLevel="0" collapsed="false">
      <c r="A401" s="0" t="s">
        <v>41</v>
      </c>
      <c r="B401" s="173" t="n">
        <v>699.985725501392</v>
      </c>
      <c r="C401" s="169" t="n">
        <v>0.0129897937334951</v>
      </c>
      <c r="D401" s="169" t="n">
        <v>0.000999214902576547</v>
      </c>
      <c r="F401" s="169"/>
      <c r="G401" s="172" t="s">
        <v>1438</v>
      </c>
      <c r="H401" s="175" t="n">
        <v>59</v>
      </c>
      <c r="I401" s="175" t="n">
        <v>1.4</v>
      </c>
      <c r="J401" s="175" t="n">
        <v>0.3</v>
      </c>
    </row>
    <row r="402" customFormat="false" ht="13.8" hidden="false" customHeight="false" outlineLevel="0" collapsed="false">
      <c r="A402" s="0" t="s">
        <v>535</v>
      </c>
      <c r="B402" s="173" t="n">
        <v>300</v>
      </c>
      <c r="C402" s="169" t="n">
        <v>0.002</v>
      </c>
      <c r="D402" s="169" t="n">
        <v>0</v>
      </c>
      <c r="F402" s="169"/>
      <c r="G402" s="172" t="s">
        <v>1439</v>
      </c>
      <c r="H402" s="175" t="n">
        <v>55</v>
      </c>
      <c r="I402" s="175" t="n">
        <v>0.7</v>
      </c>
      <c r="J402" s="175" t="n">
        <v>0.4</v>
      </c>
    </row>
    <row r="403" customFormat="false" ht="13.8" hidden="false" customHeight="false" outlineLevel="0" collapsed="false">
      <c r="A403" s="0" t="s">
        <v>1440</v>
      </c>
      <c r="B403" s="173" t="n">
        <v>3100</v>
      </c>
      <c r="C403" s="169" t="n">
        <v>0</v>
      </c>
      <c r="D403" s="169" t="n">
        <v>0</v>
      </c>
      <c r="F403" s="169"/>
      <c r="G403" s="172" t="s">
        <v>1441</v>
      </c>
      <c r="H403" s="175" t="n">
        <v>47</v>
      </c>
      <c r="I403" s="175" t="n">
        <v>0.4</v>
      </c>
      <c r="J403" s="175" t="n">
        <v>0.2</v>
      </c>
    </row>
    <row r="404" customFormat="false" ht="13.8" hidden="false" customHeight="false" outlineLevel="0" collapsed="false">
      <c r="A404" s="0" t="s">
        <v>536</v>
      </c>
      <c r="B404" s="173" t="n">
        <v>3900</v>
      </c>
      <c r="C404" s="169" t="n">
        <v>0</v>
      </c>
      <c r="D404" s="169" t="n">
        <v>0</v>
      </c>
      <c r="F404" s="169"/>
      <c r="G404" s="172" t="s">
        <v>1442</v>
      </c>
      <c r="H404" s="175" t="n">
        <v>49</v>
      </c>
      <c r="I404" s="175" t="n">
        <v>1</v>
      </c>
      <c r="J404" s="175" t="n">
        <v>0.7</v>
      </c>
    </row>
    <row r="405" customFormat="false" ht="13.8" hidden="false" customHeight="false" outlineLevel="0" collapsed="false">
      <c r="A405" s="0" t="s">
        <v>1443</v>
      </c>
      <c r="B405" s="173" t="n">
        <v>2899.98089415361</v>
      </c>
      <c r="C405" s="169" t="n">
        <v>0</v>
      </c>
      <c r="D405" s="169" t="n">
        <v>0</v>
      </c>
      <c r="F405" s="169"/>
      <c r="G405" s="172" t="s">
        <v>1444</v>
      </c>
      <c r="H405" s="175" t="n">
        <v>53</v>
      </c>
      <c r="I405" s="175" t="n">
        <v>0.5</v>
      </c>
      <c r="J405" s="175" t="n">
        <v>0.4</v>
      </c>
    </row>
    <row r="406" customFormat="false" ht="13.8" hidden="false" customHeight="false" outlineLevel="0" collapsed="false">
      <c r="A406" s="0" t="s">
        <v>1445</v>
      </c>
      <c r="B406" s="173" t="n">
        <v>1500.57357594937</v>
      </c>
      <c r="C406" s="169" t="n">
        <v>0.00427527481678881</v>
      </c>
      <c r="D406" s="169" t="n">
        <v>0.00080675383077948</v>
      </c>
      <c r="F406" s="169"/>
      <c r="G406" s="172" t="s">
        <v>1446</v>
      </c>
      <c r="H406" s="175" t="n">
        <v>61</v>
      </c>
      <c r="I406" s="175" t="n">
        <v>0.6</v>
      </c>
      <c r="J406" s="175" t="n">
        <v>0.1</v>
      </c>
    </row>
    <row r="407" customFormat="false" ht="13.8" hidden="false" customHeight="false" outlineLevel="0" collapsed="false">
      <c r="A407" s="0" t="s">
        <v>1447</v>
      </c>
      <c r="B407" s="173" t="n">
        <v>3729.99977699833</v>
      </c>
      <c r="C407" s="169" t="n">
        <v>0</v>
      </c>
      <c r="D407" s="169" t="n">
        <v>0</v>
      </c>
      <c r="F407" s="169"/>
      <c r="G407" s="172" t="s">
        <v>1448</v>
      </c>
      <c r="H407" s="175" t="n">
        <v>17</v>
      </c>
      <c r="I407" s="175" t="n">
        <v>0.3</v>
      </c>
      <c r="J407" s="175" t="n">
        <v>0.2</v>
      </c>
    </row>
    <row r="408" customFormat="false" ht="13.8" hidden="false" customHeight="false" outlineLevel="0" collapsed="false">
      <c r="A408" s="0" t="s">
        <v>1449</v>
      </c>
      <c r="B408" s="173" t="n">
        <v>3870</v>
      </c>
      <c r="C408" s="169" t="n">
        <v>0</v>
      </c>
      <c r="D408" s="169" t="n">
        <v>0</v>
      </c>
      <c r="F408" s="169"/>
      <c r="G408" s="172" t="s">
        <v>1450</v>
      </c>
      <c r="H408" s="175" t="n">
        <v>17</v>
      </c>
      <c r="I408" s="175" t="n">
        <v>0.4</v>
      </c>
      <c r="J408" s="175" t="n">
        <v>0.1</v>
      </c>
    </row>
    <row r="409" customFormat="false" ht="13.8" hidden="false" customHeight="false" outlineLevel="0" collapsed="false">
      <c r="A409" s="0" t="s">
        <v>380</v>
      </c>
      <c r="B409" s="173" t="n">
        <v>3080</v>
      </c>
      <c r="C409" s="169" t="n">
        <v>0.123</v>
      </c>
      <c r="D409" s="169" t="n">
        <v>0.268</v>
      </c>
      <c r="F409" s="169"/>
      <c r="G409" s="172" t="s">
        <v>1451</v>
      </c>
      <c r="H409" s="175" t="n">
        <v>73</v>
      </c>
      <c r="I409" s="175" t="n">
        <v>0.8</v>
      </c>
      <c r="J409" s="175" t="n">
        <v>0.3</v>
      </c>
    </row>
    <row r="410" customFormat="false" ht="13.8" hidden="false" customHeight="false" outlineLevel="0" collapsed="false">
      <c r="A410" s="0" t="s">
        <v>1452</v>
      </c>
      <c r="B410" s="173" t="n">
        <v>540</v>
      </c>
      <c r="C410" s="169" t="n">
        <v>0.018</v>
      </c>
      <c r="D410" s="169" t="n">
        <v>0.004</v>
      </c>
      <c r="F410" s="169"/>
      <c r="G410" s="172" t="s">
        <v>1453</v>
      </c>
      <c r="H410" s="175" t="n">
        <v>45</v>
      </c>
      <c r="I410" s="175" t="n">
        <v>0.4</v>
      </c>
      <c r="J410" s="175" t="n">
        <v>0.2</v>
      </c>
    </row>
    <row r="411" customFormat="false" ht="13.8" hidden="false" customHeight="false" outlineLevel="0" collapsed="false">
      <c r="A411" s="0" t="s">
        <v>1454</v>
      </c>
      <c r="B411" s="173" t="n">
        <v>770.00054261994</v>
      </c>
      <c r="C411" s="169" t="n">
        <v>0.0230013736852176</v>
      </c>
      <c r="D411" s="169" t="n">
        <v>0.00600023418334271</v>
      </c>
      <c r="F411" s="169"/>
      <c r="G411" s="172" t="s">
        <v>1455</v>
      </c>
      <c r="H411" s="175" t="n">
        <v>62</v>
      </c>
      <c r="I411" s="175" t="n">
        <v>0.3</v>
      </c>
      <c r="J411" s="175" t="n">
        <v>0.4</v>
      </c>
    </row>
    <row r="412" customFormat="false" ht="13.8" hidden="false" customHeight="false" outlineLevel="0" collapsed="false">
      <c r="A412" s="0" t="s">
        <v>537</v>
      </c>
      <c r="B412" s="173" t="n">
        <v>920</v>
      </c>
      <c r="C412" s="169" t="n">
        <v>0.007</v>
      </c>
      <c r="D412" s="169" t="n">
        <v>0.002</v>
      </c>
      <c r="F412" s="169"/>
      <c r="G412" s="172" t="s">
        <v>1456</v>
      </c>
      <c r="H412" s="175" t="n">
        <v>65</v>
      </c>
      <c r="I412" s="175" t="n">
        <v>0.5</v>
      </c>
      <c r="J412" s="175" t="n">
        <v>0.3</v>
      </c>
    </row>
    <row r="413" customFormat="false" ht="13.8" hidden="false" customHeight="false" outlineLevel="0" collapsed="false">
      <c r="A413" s="0" t="s">
        <v>1457</v>
      </c>
      <c r="B413" s="173" t="n">
        <v>8840</v>
      </c>
      <c r="C413" s="169" t="n">
        <v>0</v>
      </c>
      <c r="D413" s="169" t="n">
        <v>1</v>
      </c>
      <c r="F413" s="169"/>
      <c r="G413" s="172" t="s">
        <v>1458</v>
      </c>
      <c r="H413" s="175" t="n">
        <v>119</v>
      </c>
      <c r="I413" s="175" t="n">
        <v>1.5</v>
      </c>
      <c r="J413" s="175" t="n">
        <v>11.3</v>
      </c>
    </row>
    <row r="414" customFormat="false" ht="13.8" hidden="false" customHeight="false" outlineLevel="0" collapsed="false">
      <c r="A414" s="0" t="s">
        <v>538</v>
      </c>
      <c r="B414" s="173" t="n">
        <v>5730</v>
      </c>
      <c r="C414" s="0" t="n">
        <v>0.177</v>
      </c>
      <c r="D414" s="0" t="n">
        <v>0.497</v>
      </c>
      <c r="F414" s="169"/>
      <c r="G414" s="172" t="s">
        <v>1459</v>
      </c>
      <c r="H414" s="175" t="n">
        <v>26</v>
      </c>
      <c r="I414" s="175" t="n">
        <v>0.2</v>
      </c>
      <c r="J414" s="175" t="n">
        <v>0.2</v>
      </c>
    </row>
    <row r="415" customFormat="false" ht="13.8" hidden="false" customHeight="false" outlineLevel="0" collapsed="false">
      <c r="A415" s="0" t="s">
        <v>539</v>
      </c>
      <c r="B415" s="173" t="n">
        <v>320.00085464607</v>
      </c>
      <c r="C415" s="169" t="n">
        <v>0.00499967950772386</v>
      </c>
      <c r="D415" s="169" t="n">
        <v>0.00100064810660285</v>
      </c>
      <c r="F415" s="169"/>
      <c r="G415" s="172" t="s">
        <v>1460</v>
      </c>
      <c r="H415" s="175" t="n">
        <v>78</v>
      </c>
      <c r="I415" s="175" t="n">
        <v>0.4</v>
      </c>
      <c r="J415" s="175" t="n">
        <v>0.1</v>
      </c>
    </row>
    <row r="416" customFormat="false" ht="13.8" hidden="false" customHeight="false" outlineLevel="0" collapsed="false">
      <c r="A416" s="0" t="s">
        <v>1461</v>
      </c>
      <c r="B416" s="173" t="n">
        <v>3619.90860321876</v>
      </c>
      <c r="C416" s="169" t="n">
        <v>0.00496721637194516</v>
      </c>
      <c r="D416" s="169" t="n">
        <v>0.0029803298231671</v>
      </c>
      <c r="F416" s="169"/>
      <c r="G416" s="172" t="s">
        <v>1462</v>
      </c>
      <c r="H416" s="175" t="n">
        <v>56</v>
      </c>
      <c r="I416" s="175" t="n">
        <v>0.3</v>
      </c>
      <c r="J416" s="175" t="n">
        <v>0.1</v>
      </c>
    </row>
    <row r="417" customFormat="false" ht="13.8" hidden="false" customHeight="false" outlineLevel="0" collapsed="false">
      <c r="A417" s="0" t="s">
        <v>1463</v>
      </c>
      <c r="B417" s="173" t="n">
        <v>3617.85216178522</v>
      </c>
      <c r="C417" s="169" t="n">
        <v>0.00557880055788006</v>
      </c>
      <c r="D417" s="169" t="n">
        <v>0.00278940027894003</v>
      </c>
      <c r="F417" s="169"/>
      <c r="G417" s="172" t="s">
        <v>1464</v>
      </c>
      <c r="H417" s="175" t="n">
        <v>179</v>
      </c>
      <c r="I417" s="175" t="n">
        <v>1.3</v>
      </c>
      <c r="J417" s="175" t="n">
        <v>0.1</v>
      </c>
    </row>
    <row r="418" customFormat="false" ht="13.8" hidden="false" customHeight="false" outlineLevel="0" collapsed="false">
      <c r="A418" s="0" t="s">
        <v>540</v>
      </c>
      <c r="B418" s="173" t="n">
        <v>860</v>
      </c>
      <c r="C418" s="169" t="n">
        <v>0.015</v>
      </c>
      <c r="D418" s="169" t="n">
        <v>0.002</v>
      </c>
      <c r="F418" s="169"/>
      <c r="G418" s="172" t="s">
        <v>1465</v>
      </c>
      <c r="H418" s="175" t="n">
        <v>82</v>
      </c>
      <c r="I418" s="175" t="n">
        <v>0.6</v>
      </c>
      <c r="J418" s="175" t="n">
        <v>0.3</v>
      </c>
    </row>
    <row r="419" customFormat="false" ht="13.8" hidden="false" customHeight="false" outlineLevel="0" collapsed="false">
      <c r="A419" s="0" t="s">
        <v>541</v>
      </c>
      <c r="B419" s="173" t="n">
        <v>400</v>
      </c>
      <c r="C419" s="169" t="n">
        <v>0.1</v>
      </c>
      <c r="D419" s="169" t="n">
        <v>0</v>
      </c>
      <c r="F419" s="169"/>
      <c r="G419" s="172" t="s">
        <v>1466</v>
      </c>
      <c r="H419" s="175" t="n">
        <v>43</v>
      </c>
      <c r="I419" s="175" t="n">
        <v>0.8</v>
      </c>
      <c r="J419" s="175" t="n">
        <v>0.6</v>
      </c>
    </row>
    <row r="420" customFormat="false" ht="13.8" hidden="false" customHeight="false" outlineLevel="0" collapsed="false">
      <c r="A420" s="0" t="s">
        <v>1467</v>
      </c>
      <c r="B420" s="173" t="n">
        <v>180.00560209824</v>
      </c>
      <c r="C420" s="169" t="n">
        <v>0.0449950345038323</v>
      </c>
      <c r="D420" s="169" t="n">
        <v>0</v>
      </c>
      <c r="F420" s="169"/>
      <c r="G420" s="172" t="s">
        <v>1468</v>
      </c>
      <c r="H420" s="175" t="n">
        <v>52</v>
      </c>
      <c r="I420" s="175" t="n">
        <v>0.9</v>
      </c>
      <c r="J420" s="175" t="n">
        <v>0.4</v>
      </c>
    </row>
    <row r="421" customFormat="false" ht="13.8" hidden="false" customHeight="false" outlineLevel="0" collapsed="false">
      <c r="A421" s="0" t="s">
        <v>543</v>
      </c>
      <c r="B421" s="173" t="n">
        <v>170</v>
      </c>
      <c r="C421" s="169" t="n">
        <v>0.008</v>
      </c>
      <c r="D421" s="169" t="n">
        <v>0.002</v>
      </c>
      <c r="F421" s="169"/>
      <c r="G421" s="172" t="s">
        <v>1469</v>
      </c>
      <c r="H421" s="175" t="n">
        <v>26</v>
      </c>
      <c r="I421" s="175" t="n">
        <v>0.4</v>
      </c>
      <c r="J421" s="175" t="n">
        <v>0.1</v>
      </c>
    </row>
    <row r="422" customFormat="false" ht="13.8" hidden="false" customHeight="false" outlineLevel="0" collapsed="false">
      <c r="A422" s="0" t="s">
        <v>1470</v>
      </c>
      <c r="B422" s="173" t="n">
        <v>840.015224562294</v>
      </c>
      <c r="C422" s="169" t="n">
        <v>0.0379979700583608</v>
      </c>
      <c r="D422" s="169" t="n">
        <v>0.00900786602385182</v>
      </c>
      <c r="F422" s="169"/>
      <c r="G422" s="172" t="s">
        <v>1471</v>
      </c>
      <c r="H422" s="175" t="n">
        <v>41</v>
      </c>
      <c r="I422" s="175" t="n">
        <v>0.5</v>
      </c>
      <c r="J422" s="175" t="n">
        <v>0.7</v>
      </c>
    </row>
    <row r="423" customFormat="false" ht="13.8" hidden="false" customHeight="false" outlineLevel="0" collapsed="false">
      <c r="A423" s="0" t="s">
        <v>1472</v>
      </c>
      <c r="B423" s="173" t="n">
        <v>189.730200174064</v>
      </c>
      <c r="C423" s="169" t="n">
        <v>0.00870322019147084</v>
      </c>
      <c r="D423" s="169" t="n">
        <v>0.00174064403829417</v>
      </c>
      <c r="F423" s="169"/>
      <c r="G423" s="172" t="s">
        <v>1473</v>
      </c>
      <c r="H423" s="175" t="n">
        <v>45</v>
      </c>
      <c r="I423" s="175" t="n">
        <v>0.5</v>
      </c>
      <c r="J423" s="175" t="n">
        <v>0.5</v>
      </c>
    </row>
    <row r="424" customFormat="false" ht="13.8" hidden="false" customHeight="false" outlineLevel="0" collapsed="false">
      <c r="A424" s="0" t="s">
        <v>544</v>
      </c>
      <c r="B424" s="173" t="n">
        <v>3270</v>
      </c>
      <c r="C424" s="169" t="n">
        <v>0.116</v>
      </c>
      <c r="D424" s="169" t="n">
        <v>0.021</v>
      </c>
      <c r="F424" s="169"/>
      <c r="G424" s="172" t="s">
        <v>1474</v>
      </c>
      <c r="H424" s="175" t="n">
        <v>48</v>
      </c>
      <c r="I424" s="175" t="n">
        <v>0.5</v>
      </c>
      <c r="J424" s="175" t="n">
        <v>0.1</v>
      </c>
    </row>
    <row r="425" customFormat="false" ht="13.8" hidden="false" customHeight="false" outlineLevel="0" collapsed="false">
      <c r="A425" s="0" t="s">
        <v>545</v>
      </c>
      <c r="B425" s="173" t="n">
        <v>0</v>
      </c>
      <c r="C425" s="169" t="n">
        <v>0</v>
      </c>
      <c r="D425" s="169" t="n">
        <v>0</v>
      </c>
      <c r="F425" s="169"/>
      <c r="G425" s="172" t="s">
        <v>1475</v>
      </c>
      <c r="H425" s="175" t="n">
        <v>36</v>
      </c>
      <c r="I425" s="175" t="n">
        <v>0.5</v>
      </c>
      <c r="J425" s="175" t="n">
        <v>0.2</v>
      </c>
    </row>
    <row r="426" customFormat="false" ht="13.8" hidden="false" customHeight="false" outlineLevel="0" collapsed="false">
      <c r="A426" s="0" t="s">
        <v>546</v>
      </c>
      <c r="B426" s="173" t="n">
        <v>3340.27777777778</v>
      </c>
      <c r="C426" s="169" t="n">
        <v>0.112847222222222</v>
      </c>
      <c r="D426" s="169" t="n">
        <v>0.115162037037037</v>
      </c>
      <c r="F426" s="169"/>
      <c r="G426" s="172" t="s">
        <v>1476</v>
      </c>
      <c r="H426" s="175" t="n">
        <v>346</v>
      </c>
      <c r="I426" s="175" t="n">
        <v>3.9</v>
      </c>
      <c r="J426" s="175" t="n">
        <v>1.8</v>
      </c>
    </row>
    <row r="427" customFormat="false" ht="23.85" hidden="false" customHeight="false" outlineLevel="0" collapsed="false">
      <c r="A427" s="0" t="s">
        <v>1477</v>
      </c>
      <c r="B427" s="173" t="n">
        <v>88400</v>
      </c>
      <c r="C427" s="169" t="n">
        <v>0</v>
      </c>
      <c r="D427" s="169" t="n">
        <v>0.01</v>
      </c>
      <c r="F427" s="169"/>
      <c r="G427" s="172" t="s">
        <v>1478</v>
      </c>
      <c r="H427" s="175" t="n">
        <v>212</v>
      </c>
      <c r="I427" s="175" t="n">
        <v>0.6</v>
      </c>
      <c r="J427" s="175" t="n">
        <v>0</v>
      </c>
    </row>
    <row r="428" customFormat="false" ht="13.8" hidden="false" customHeight="false" outlineLevel="0" collapsed="false">
      <c r="A428" s="0" t="s">
        <v>1479</v>
      </c>
      <c r="B428" s="173" t="n">
        <v>290.003160902857</v>
      </c>
      <c r="C428" s="169" t="n">
        <v>0.0139982840813062</v>
      </c>
      <c r="D428" s="169" t="n">
        <v>0.0129984066469272</v>
      </c>
      <c r="F428" s="169"/>
    </row>
    <row r="429" customFormat="false" ht="13.8" hidden="false" customHeight="false" outlineLevel="0" collapsed="false">
      <c r="A429" s="0" t="s">
        <v>1480</v>
      </c>
      <c r="B429" s="173" t="n">
        <v>3410.02820202908</v>
      </c>
      <c r="C429" s="169" t="n">
        <v>0.0660000732520236</v>
      </c>
      <c r="D429" s="169" t="n">
        <v>0.0130022341867194</v>
      </c>
      <c r="F429" s="169"/>
      <c r="G429" s="172" t="s">
        <v>1481</v>
      </c>
      <c r="H429" s="175" t="n">
        <v>68</v>
      </c>
      <c r="I429" s="175" t="n">
        <v>0</v>
      </c>
      <c r="J429" s="175" t="n">
        <v>0</v>
      </c>
    </row>
    <row r="430" customFormat="false" ht="13.8" hidden="false" customHeight="false" outlineLevel="0" collapsed="false">
      <c r="A430" s="0" t="s">
        <v>547</v>
      </c>
      <c r="B430" s="173" t="n">
        <v>219.999864955503</v>
      </c>
      <c r="C430" s="169" t="n">
        <v>0.0139996128724415</v>
      </c>
      <c r="D430" s="169" t="n">
        <v>0.00199978392880454</v>
      </c>
      <c r="F430" s="169"/>
      <c r="G430" s="172" t="s">
        <v>1482</v>
      </c>
      <c r="H430" s="175" t="n">
        <v>137</v>
      </c>
      <c r="I430" s="175" t="n">
        <v>0.1</v>
      </c>
      <c r="J430" s="175" t="n">
        <v>0</v>
      </c>
    </row>
    <row r="431" customFormat="false" ht="13.8" hidden="false" customHeight="false" outlineLevel="0" collapsed="false">
      <c r="A431" s="0" t="s">
        <v>1483</v>
      </c>
      <c r="B431" s="173" t="n">
        <v>709.999983433588</v>
      </c>
      <c r="C431" s="169" t="n">
        <v>0.033000293225497</v>
      </c>
      <c r="D431" s="169" t="n">
        <v>0.00499974322060994</v>
      </c>
      <c r="F431" s="169"/>
      <c r="G431" s="172" t="s">
        <v>1484</v>
      </c>
      <c r="H431" s="175" t="n">
        <v>295</v>
      </c>
      <c r="I431" s="175" t="n">
        <v>0</v>
      </c>
      <c r="J431" s="175" t="n">
        <v>0</v>
      </c>
    </row>
    <row r="432" customFormat="false" ht="13.8" hidden="false" customHeight="false" outlineLevel="0" collapsed="false">
      <c r="A432" s="0" t="s">
        <v>1485</v>
      </c>
      <c r="B432" s="173" t="n">
        <v>409.926470588235</v>
      </c>
      <c r="C432" s="169" t="n">
        <v>0.0122549019607843</v>
      </c>
      <c r="D432" s="169" t="n">
        <v>0.00490196078431373</v>
      </c>
      <c r="F432" s="169"/>
      <c r="G432" s="172"/>
      <c r="H432" s="175"/>
      <c r="I432" s="175"/>
      <c r="J432" s="175"/>
    </row>
    <row r="433" customFormat="false" ht="14.9" hidden="false" customHeight="false" outlineLevel="0" collapsed="false">
      <c r="A433" s="0" t="s">
        <v>548</v>
      </c>
      <c r="B433" s="173" t="n">
        <v>229.994332413112</v>
      </c>
      <c r="C433" s="169" t="n">
        <v>0.0229994332413112</v>
      </c>
      <c r="D433" s="169" t="n">
        <v>0.00100553960911933</v>
      </c>
      <c r="F433" s="169"/>
      <c r="G433" s="170" t="s">
        <v>1486</v>
      </c>
      <c r="H433" s="175"/>
      <c r="I433" s="175"/>
      <c r="J433" s="175"/>
    </row>
    <row r="434" customFormat="false" ht="13.8" hidden="false" customHeight="false" outlineLevel="0" collapsed="false">
      <c r="A434" s="0" t="s">
        <v>1487</v>
      </c>
      <c r="B434" s="173" t="n">
        <v>379.99862526239</v>
      </c>
      <c r="C434" s="169" t="n">
        <v>0.0210017607216315</v>
      </c>
      <c r="D434" s="169" t="n">
        <v>0.00299798548065586</v>
      </c>
      <c r="F434" s="169"/>
      <c r="G434" s="172"/>
      <c r="H434" s="175"/>
      <c r="I434" s="175"/>
      <c r="J434" s="175"/>
    </row>
    <row r="435" customFormat="false" ht="13.8" hidden="false" customHeight="false" outlineLevel="0" collapsed="false">
      <c r="A435" s="0" t="s">
        <v>1488</v>
      </c>
      <c r="B435" s="173" t="n">
        <v>540.022348997236</v>
      </c>
      <c r="C435" s="169" t="n">
        <v>0.0239957654531553</v>
      </c>
      <c r="D435" s="169" t="n">
        <v>0.00399929424219255</v>
      </c>
      <c r="F435" s="169"/>
      <c r="G435" s="172" t="s">
        <v>1489</v>
      </c>
      <c r="H435" s="175" t="n">
        <v>150</v>
      </c>
      <c r="I435" s="175" t="n">
        <v>18.5</v>
      </c>
      <c r="J435" s="175" t="n">
        <v>7.9</v>
      </c>
    </row>
    <row r="436" customFormat="false" ht="13.8" hidden="false" customHeight="false" outlineLevel="0" collapsed="false">
      <c r="A436" s="0" t="s">
        <v>1490</v>
      </c>
      <c r="B436" s="173" t="n">
        <v>650.050469756969</v>
      </c>
      <c r="C436" s="169" t="n">
        <v>0.0329994564795403</v>
      </c>
      <c r="D436" s="169" t="n">
        <v>0.00302818541812253</v>
      </c>
      <c r="F436" s="169"/>
      <c r="G436" s="172" t="s">
        <v>1491</v>
      </c>
      <c r="H436" s="175" t="n">
        <v>203</v>
      </c>
      <c r="I436" s="175" t="n">
        <v>34.3</v>
      </c>
      <c r="J436" s="175" t="n">
        <v>6.3</v>
      </c>
    </row>
    <row r="437" customFormat="false" ht="13.8" hidden="false" customHeight="false" outlineLevel="0" collapsed="false">
      <c r="A437" s="0" t="s">
        <v>1492</v>
      </c>
      <c r="B437" s="173" t="n">
        <v>1369.99022482893</v>
      </c>
      <c r="C437" s="169" t="n">
        <v>0.000977517106549365</v>
      </c>
      <c r="D437" s="169" t="n">
        <v>0</v>
      </c>
      <c r="F437" s="169"/>
      <c r="G437" s="172" t="s">
        <v>1493</v>
      </c>
      <c r="H437" s="175" t="n">
        <v>238</v>
      </c>
      <c r="I437" s="175" t="n">
        <v>16</v>
      </c>
      <c r="J437" s="175" t="n">
        <v>8.9</v>
      </c>
    </row>
    <row r="438" customFormat="false" ht="13.8" hidden="false" customHeight="false" outlineLevel="0" collapsed="false">
      <c r="A438" s="0" t="s">
        <v>549</v>
      </c>
      <c r="B438" s="173" t="n">
        <v>3250</v>
      </c>
      <c r="C438" s="169" t="n">
        <v>0.315</v>
      </c>
      <c r="D438" s="169" t="n">
        <v>0.019</v>
      </c>
      <c r="F438" s="169"/>
      <c r="G438" s="172" t="s">
        <v>1494</v>
      </c>
      <c r="H438" s="175" t="n">
        <v>313</v>
      </c>
      <c r="I438" s="175" t="n">
        <v>11.7</v>
      </c>
      <c r="J438" s="175" t="n">
        <v>28.4</v>
      </c>
    </row>
    <row r="439" customFormat="false" ht="13.8" hidden="false" customHeight="false" outlineLevel="0" collapsed="false">
      <c r="A439" s="0" t="s">
        <v>1495</v>
      </c>
      <c r="B439" s="173" t="n">
        <v>4390</v>
      </c>
      <c r="C439" s="169" t="n">
        <v>0.092</v>
      </c>
      <c r="D439" s="169" t="n">
        <v>0.131</v>
      </c>
      <c r="F439" s="169"/>
      <c r="G439" s="172" t="s">
        <v>1496</v>
      </c>
      <c r="H439" s="175" t="n">
        <v>233</v>
      </c>
      <c r="I439" s="175" t="n">
        <v>25</v>
      </c>
      <c r="J439" s="175" t="n">
        <v>14</v>
      </c>
    </row>
    <row r="440" customFormat="false" ht="13.8" hidden="false" customHeight="false" outlineLevel="0" collapsed="false">
      <c r="A440" s="0" t="s">
        <v>1497</v>
      </c>
      <c r="B440" s="173" t="n">
        <v>6420.02070122423</v>
      </c>
      <c r="C440" s="169" t="n">
        <v>0.143005008744483</v>
      </c>
      <c r="D440" s="169" t="n">
        <v>0.619002296170274</v>
      </c>
      <c r="F440" s="169"/>
      <c r="G440" s="172" t="s">
        <v>1498</v>
      </c>
      <c r="H440" s="175" t="n">
        <v>233</v>
      </c>
      <c r="I440" s="175" t="n">
        <v>25</v>
      </c>
      <c r="J440" s="175" t="n">
        <v>14</v>
      </c>
    </row>
    <row r="441" customFormat="false" ht="13.8" hidden="false" customHeight="false" outlineLevel="0" collapsed="false">
      <c r="A441" s="0" t="s">
        <v>550</v>
      </c>
      <c r="B441" s="173" t="n">
        <v>2770.00332368862</v>
      </c>
      <c r="C441" s="169" t="n">
        <v>0.0620009636120508</v>
      </c>
      <c r="D441" s="169" t="n">
        <v>0.274000767797837</v>
      </c>
      <c r="F441" s="169"/>
      <c r="G441" s="172" t="s">
        <v>1499</v>
      </c>
      <c r="H441" s="175" t="n">
        <v>110</v>
      </c>
      <c r="I441" s="175" t="n">
        <v>13.7</v>
      </c>
      <c r="J441" s="175" t="n">
        <v>5.7</v>
      </c>
    </row>
    <row r="442" customFormat="false" ht="13.8" hidden="false" customHeight="false" outlineLevel="0" collapsed="false">
      <c r="A442" s="0" t="s">
        <v>551</v>
      </c>
      <c r="B442" s="173" t="n">
        <v>170</v>
      </c>
      <c r="C442" s="169" t="n">
        <v>0.003</v>
      </c>
      <c r="D442" s="169" t="n">
        <v>0.002</v>
      </c>
      <c r="F442" s="169"/>
      <c r="G442" s="172" t="s">
        <v>1500</v>
      </c>
      <c r="H442" s="175" t="n">
        <v>315</v>
      </c>
      <c r="I442" s="175" t="n">
        <v>13.6</v>
      </c>
      <c r="J442" s="175" t="n">
        <v>2.8</v>
      </c>
    </row>
    <row r="443" customFormat="false" ht="13.8" hidden="false" customHeight="false" outlineLevel="0" collapsed="false">
      <c r="A443" s="0" t="s">
        <v>37</v>
      </c>
      <c r="B443" s="173" t="n">
        <v>3340</v>
      </c>
      <c r="C443" s="169" t="n">
        <v>0.122</v>
      </c>
      <c r="D443" s="169" t="n">
        <v>0.023</v>
      </c>
      <c r="F443" s="169"/>
      <c r="G443" s="172" t="s">
        <v>1501</v>
      </c>
      <c r="H443" s="175" t="n">
        <v>105</v>
      </c>
      <c r="I443" s="175" t="n">
        <v>18.4</v>
      </c>
      <c r="J443" s="175" t="n">
        <v>2.5</v>
      </c>
    </row>
    <row r="444" customFormat="false" ht="13.8" hidden="false" customHeight="false" outlineLevel="0" collapsed="false">
      <c r="A444" s="0" t="s">
        <v>1502</v>
      </c>
      <c r="B444" s="173" t="n">
        <v>720.010225602352</v>
      </c>
      <c r="C444" s="169" t="n">
        <v>0.123985428516649</v>
      </c>
      <c r="D444" s="169" t="n">
        <v>0.00996996229309133</v>
      </c>
      <c r="F444" s="169"/>
      <c r="G444" s="172" t="s">
        <v>1503</v>
      </c>
      <c r="H444" s="175" t="n">
        <v>77</v>
      </c>
      <c r="I444" s="175" t="n">
        <v>11.3</v>
      </c>
      <c r="J444" s="175" t="n">
        <v>3.1</v>
      </c>
    </row>
    <row r="445" customFormat="false" ht="13.8" hidden="false" customHeight="false" outlineLevel="0" collapsed="false">
      <c r="A445" s="0" t="s">
        <v>1504</v>
      </c>
      <c r="B445" s="173" t="n">
        <v>260.005758710049</v>
      </c>
      <c r="C445" s="169" t="n">
        <v>0.00901238122660524</v>
      </c>
      <c r="D445" s="169" t="n">
        <v>0.0029945292254535</v>
      </c>
      <c r="F445" s="169"/>
      <c r="G445" s="172" t="s">
        <v>1505</v>
      </c>
      <c r="H445" s="175" t="n">
        <v>105</v>
      </c>
      <c r="I445" s="175" t="n">
        <v>18.4</v>
      </c>
      <c r="J445" s="175" t="n">
        <v>2.5</v>
      </c>
    </row>
    <row r="446" customFormat="false" ht="13.8" hidden="false" customHeight="false" outlineLevel="0" collapsed="false">
      <c r="A446" s="0" t="s">
        <v>1506</v>
      </c>
      <c r="B446" s="173" t="n">
        <v>3459.98298411191</v>
      </c>
      <c r="C446" s="169" t="n">
        <v>0.123009042163788</v>
      </c>
      <c r="D446" s="169" t="n">
        <v>0.00799351021942581</v>
      </c>
      <c r="F446" s="169"/>
      <c r="G446" s="172" t="s">
        <v>1507</v>
      </c>
      <c r="H446" s="175" t="n">
        <v>263</v>
      </c>
      <c r="I446" s="175" t="n">
        <v>13.5</v>
      </c>
      <c r="J446" s="175" t="n">
        <v>22.8</v>
      </c>
    </row>
    <row r="447" customFormat="false" ht="13.8" hidden="false" customHeight="false" outlineLevel="0" collapsed="false">
      <c r="A447" s="0" t="s">
        <v>1508</v>
      </c>
      <c r="B447" s="173" t="n">
        <v>3459.98298411191</v>
      </c>
      <c r="C447" s="169" t="n">
        <v>0.123009042163788</v>
      </c>
      <c r="D447" s="169" t="n">
        <v>0.00799351021942581</v>
      </c>
      <c r="F447" s="173"/>
      <c r="G447" s="172" t="s">
        <v>1509</v>
      </c>
      <c r="H447" s="175" t="n">
        <v>117</v>
      </c>
      <c r="I447" s="175" t="n">
        <v>14.6</v>
      </c>
      <c r="J447" s="175" t="n">
        <v>5.7</v>
      </c>
    </row>
    <row r="448" customFormat="false" ht="13.8" hidden="false" customHeight="false" outlineLevel="0" collapsed="false">
      <c r="A448" s="0" t="s">
        <v>1510</v>
      </c>
      <c r="B448" s="173" t="n">
        <v>680</v>
      </c>
      <c r="C448" s="169" t="n">
        <v>0</v>
      </c>
      <c r="D448" s="169" t="n">
        <v>0</v>
      </c>
      <c r="F448" s="169"/>
      <c r="G448" s="172" t="s">
        <v>1511</v>
      </c>
      <c r="H448" s="175" t="n">
        <v>123</v>
      </c>
      <c r="I448" s="175" t="n">
        <v>14</v>
      </c>
      <c r="J448" s="175" t="n">
        <v>7</v>
      </c>
    </row>
    <row r="449" customFormat="false" ht="13.8" hidden="false" customHeight="false" outlineLevel="0" collapsed="false">
      <c r="A449" s="0" t="s">
        <v>552</v>
      </c>
      <c r="B449" s="173" t="n">
        <v>1010</v>
      </c>
      <c r="C449" s="169" t="n">
        <v>0.013</v>
      </c>
      <c r="D449" s="169" t="n">
        <v>0.002</v>
      </c>
      <c r="F449" s="169"/>
      <c r="G449" s="172" t="s">
        <v>1512</v>
      </c>
      <c r="H449" s="175" t="n">
        <v>117</v>
      </c>
      <c r="I449" s="175" t="n">
        <v>14.6</v>
      </c>
      <c r="J449" s="175" t="n">
        <v>5.7</v>
      </c>
    </row>
    <row r="450" customFormat="false" ht="13.8" hidden="false" customHeight="false" outlineLevel="0" collapsed="false">
      <c r="A450" s="0" t="s">
        <v>553</v>
      </c>
      <c r="B450" s="173" t="n">
        <v>1090</v>
      </c>
      <c r="C450" s="169" t="n">
        <v>0.017</v>
      </c>
      <c r="D450" s="169" t="n">
        <v>0.003</v>
      </c>
      <c r="F450" s="169"/>
      <c r="G450" s="172" t="s">
        <v>1513</v>
      </c>
      <c r="H450" s="175" t="n">
        <v>326</v>
      </c>
      <c r="I450" s="175" t="n">
        <v>11</v>
      </c>
      <c r="J450" s="175" t="n">
        <v>31</v>
      </c>
    </row>
    <row r="451" customFormat="false" ht="13.8" hidden="false" customHeight="false" outlineLevel="0" collapsed="false">
      <c r="A451" s="0" t="s">
        <v>1514</v>
      </c>
      <c r="B451" s="173" t="n">
        <v>610</v>
      </c>
      <c r="C451" s="169" t="n">
        <v>0.035</v>
      </c>
      <c r="D451" s="169" t="n">
        <v>0.033</v>
      </c>
      <c r="F451" s="169"/>
      <c r="G451" s="172" t="s">
        <v>1515</v>
      </c>
      <c r="H451" s="175" t="n">
        <v>220</v>
      </c>
      <c r="I451" s="175" t="n">
        <v>13.4</v>
      </c>
      <c r="J451" s="175" t="n">
        <v>18</v>
      </c>
    </row>
    <row r="452" customFormat="false" ht="13.8" hidden="false" customHeight="false" outlineLevel="0" collapsed="false">
      <c r="A452" s="0" t="s">
        <v>1516</v>
      </c>
      <c r="B452" s="173" t="n">
        <v>151.126657263752</v>
      </c>
      <c r="C452" s="169" t="n">
        <v>0.008662341325811</v>
      </c>
      <c r="D452" s="169" t="n">
        <v>0.00276445698166432</v>
      </c>
      <c r="F452" s="169"/>
      <c r="G452" s="172" t="s">
        <v>1517</v>
      </c>
      <c r="H452" s="175" t="n">
        <v>362</v>
      </c>
      <c r="I452" s="175" t="n">
        <v>13.1</v>
      </c>
      <c r="J452" s="175" t="n">
        <v>34.1</v>
      </c>
    </row>
    <row r="453" customFormat="false" ht="12.8" hidden="false" customHeight="false" outlineLevel="0" collapsed="false">
      <c r="G453" s="172" t="s">
        <v>1518</v>
      </c>
      <c r="H453" s="175" t="n">
        <v>417</v>
      </c>
      <c r="I453" s="175" t="n">
        <v>11.7</v>
      </c>
      <c r="J453" s="175" t="n">
        <v>40.3</v>
      </c>
    </row>
    <row r="454" customFormat="false" ht="12.8" hidden="false" customHeight="false" outlineLevel="0" collapsed="false">
      <c r="G454" s="172" t="s">
        <v>1519</v>
      </c>
      <c r="H454" s="175" t="n">
        <v>239</v>
      </c>
      <c r="I454" s="175" t="n">
        <v>16.1</v>
      </c>
      <c r="J454" s="175" t="n">
        <v>18.8</v>
      </c>
    </row>
    <row r="455" customFormat="false" ht="12.8" hidden="false" customHeight="false" outlineLevel="0" collapsed="false">
      <c r="G455" s="172" t="s">
        <v>1520</v>
      </c>
      <c r="H455" s="175" t="n">
        <v>113</v>
      </c>
      <c r="I455" s="175" t="n">
        <v>18.3</v>
      </c>
      <c r="J455" s="175" t="n">
        <v>3.5</v>
      </c>
    </row>
    <row r="456" customFormat="false" ht="12.8" hidden="false" customHeight="false" outlineLevel="0" collapsed="false">
      <c r="G456" s="172" t="s">
        <v>1521</v>
      </c>
      <c r="H456" s="175" t="n">
        <v>122</v>
      </c>
      <c r="I456" s="175" t="n">
        <v>12.3</v>
      </c>
      <c r="J456" s="175" t="n">
        <v>7.7</v>
      </c>
    </row>
    <row r="457" customFormat="false" ht="12.8" hidden="false" customHeight="false" outlineLevel="0" collapsed="false">
      <c r="G457" s="172" t="s">
        <v>1522</v>
      </c>
      <c r="H457" s="175" t="n">
        <v>165</v>
      </c>
      <c r="I457" s="175" t="n">
        <v>21.8</v>
      </c>
      <c r="J457" s="175" t="n">
        <v>8</v>
      </c>
    </row>
    <row r="458" customFormat="false" ht="12.8" hidden="false" customHeight="false" outlineLevel="0" collapsed="false">
      <c r="G458" s="172" t="s">
        <v>1523</v>
      </c>
      <c r="H458" s="175" t="n">
        <v>125</v>
      </c>
      <c r="I458" s="175" t="n">
        <v>18</v>
      </c>
      <c r="J458" s="175" t="n">
        <v>3.9</v>
      </c>
    </row>
    <row r="459" customFormat="false" ht="12.8" hidden="false" customHeight="false" outlineLevel="0" collapsed="false">
      <c r="G459" s="172" t="s">
        <v>1524</v>
      </c>
      <c r="H459" s="175" t="n">
        <v>462</v>
      </c>
      <c r="I459" s="175" t="n">
        <v>11.4</v>
      </c>
      <c r="J459" s="175" t="n">
        <v>43.8</v>
      </c>
    </row>
    <row r="460" customFormat="false" ht="12.8" hidden="false" customHeight="false" outlineLevel="0" collapsed="false">
      <c r="G460" s="172" t="s">
        <v>1525</v>
      </c>
      <c r="H460" s="175" t="n">
        <v>291</v>
      </c>
      <c r="I460" s="175" t="n">
        <v>8.3</v>
      </c>
      <c r="J460" s="175" t="n">
        <v>28.3</v>
      </c>
    </row>
    <row r="461" customFormat="false" ht="12.8" hidden="false" customHeight="false" outlineLevel="0" collapsed="false">
      <c r="G461" s="172" t="s">
        <v>1526</v>
      </c>
      <c r="H461" s="175" t="n">
        <v>136</v>
      </c>
      <c r="I461" s="175" t="n">
        <v>18.7</v>
      </c>
      <c r="J461" s="175" t="n">
        <v>4.6</v>
      </c>
    </row>
    <row r="462" customFormat="false" ht="12.8" hidden="false" customHeight="false" outlineLevel="0" collapsed="false">
      <c r="G462" s="172" t="s">
        <v>1527</v>
      </c>
      <c r="H462" s="175" t="n">
        <v>301</v>
      </c>
      <c r="I462" s="175" t="n">
        <v>12.9</v>
      </c>
      <c r="J462" s="175" t="n">
        <v>27.2</v>
      </c>
    </row>
    <row r="463" customFormat="false" ht="12.8" hidden="false" customHeight="false" outlineLevel="0" collapsed="false">
      <c r="G463" s="172" t="s">
        <v>1528</v>
      </c>
      <c r="H463" s="175" t="n">
        <v>133</v>
      </c>
      <c r="I463" s="175" t="n">
        <v>16.4</v>
      </c>
      <c r="J463" s="175" t="n">
        <v>4.3</v>
      </c>
    </row>
    <row r="464" customFormat="false" ht="12.8" hidden="false" customHeight="false" outlineLevel="0" collapsed="false">
      <c r="G464" s="172" t="s">
        <v>1529</v>
      </c>
      <c r="H464" s="175" t="n">
        <v>126</v>
      </c>
      <c r="I464" s="175" t="n">
        <v>16.1</v>
      </c>
      <c r="J464" s="175" t="n">
        <v>6.3</v>
      </c>
    </row>
    <row r="465" customFormat="false" ht="12.8" hidden="false" customHeight="false" outlineLevel="0" collapsed="false">
      <c r="G465" s="172" t="s">
        <v>1530</v>
      </c>
      <c r="H465" s="175" t="n">
        <v>137</v>
      </c>
      <c r="I465" s="175" t="n">
        <v>20</v>
      </c>
      <c r="J465" s="175" t="n">
        <v>4</v>
      </c>
    </row>
    <row r="466" customFormat="false" ht="12.8" hidden="false" customHeight="false" outlineLevel="0" collapsed="false">
      <c r="G466" s="172" t="s">
        <v>1531</v>
      </c>
      <c r="H466" s="175" t="n">
        <v>226</v>
      </c>
      <c r="I466" s="175" t="n">
        <v>14.2</v>
      </c>
      <c r="J466" s="175" t="n">
        <v>18.3</v>
      </c>
    </row>
    <row r="467" customFormat="false" ht="12.8" hidden="false" customHeight="false" outlineLevel="0" collapsed="false">
      <c r="G467" s="172" t="s">
        <v>1532</v>
      </c>
      <c r="H467" s="175" t="n">
        <v>185</v>
      </c>
      <c r="I467" s="175" t="n">
        <v>17.1</v>
      </c>
      <c r="J467" s="175" t="n">
        <v>12.4</v>
      </c>
    </row>
    <row r="468" customFormat="false" ht="12.8" hidden="false" customHeight="false" outlineLevel="0" collapsed="false">
      <c r="G468" s="172" t="s">
        <v>1533</v>
      </c>
      <c r="H468" s="175" t="n">
        <v>85</v>
      </c>
      <c r="I468" s="175" t="n">
        <v>15.5</v>
      </c>
      <c r="J468" s="175" t="n">
        <v>2</v>
      </c>
    </row>
    <row r="469" customFormat="false" ht="12.8" hidden="false" customHeight="false" outlineLevel="0" collapsed="false">
      <c r="G469" s="172" t="s">
        <v>1534</v>
      </c>
      <c r="H469" s="175" t="n">
        <v>105</v>
      </c>
      <c r="I469" s="175" t="n">
        <v>18.4</v>
      </c>
      <c r="J469" s="175" t="n">
        <v>2.5</v>
      </c>
    </row>
    <row r="470" customFormat="false" ht="12.8" hidden="false" customHeight="false" outlineLevel="0" collapsed="false">
      <c r="G470" s="172" t="s">
        <v>1535</v>
      </c>
      <c r="H470" s="175" t="n">
        <v>94</v>
      </c>
      <c r="I470" s="175" t="n">
        <v>15</v>
      </c>
      <c r="J470" s="175" t="n">
        <v>3</v>
      </c>
    </row>
    <row r="471" customFormat="false" ht="12.8" hidden="false" customHeight="false" outlineLevel="0" collapsed="false">
      <c r="G471" s="172" t="s">
        <v>1536</v>
      </c>
      <c r="H471" s="175" t="n">
        <v>94</v>
      </c>
      <c r="I471" s="175" t="n">
        <v>15</v>
      </c>
      <c r="J471" s="175" t="n">
        <v>3</v>
      </c>
    </row>
    <row r="472" customFormat="false" ht="12.8" hidden="false" customHeight="false" outlineLevel="0" collapsed="false">
      <c r="G472" s="172" t="s">
        <v>1537</v>
      </c>
      <c r="H472" s="175" t="n">
        <v>174</v>
      </c>
      <c r="I472" s="175" t="n">
        <v>12.7</v>
      </c>
      <c r="J472" s="175" t="n">
        <v>13.2</v>
      </c>
    </row>
    <row r="473" customFormat="false" ht="12.8" hidden="false" customHeight="false" outlineLevel="0" collapsed="false">
      <c r="G473" s="172" t="s">
        <v>1538</v>
      </c>
      <c r="H473" s="175" t="n">
        <v>105</v>
      </c>
      <c r="I473" s="175" t="n">
        <v>18.4</v>
      </c>
      <c r="J473" s="175" t="n">
        <v>2.5</v>
      </c>
    </row>
    <row r="474" customFormat="false" ht="12.8" hidden="false" customHeight="false" outlineLevel="0" collapsed="false">
      <c r="G474" s="172" t="s">
        <v>1539</v>
      </c>
      <c r="H474" s="175" t="n">
        <v>118</v>
      </c>
      <c r="I474" s="175" t="n">
        <v>17</v>
      </c>
      <c r="J474" s="175" t="n">
        <v>5</v>
      </c>
    </row>
    <row r="478" customFormat="false" ht="12.8" hidden="false" customHeight="false" outlineLevel="0" collapsed="false">
      <c r="G478" s="172" t="s">
        <v>1540</v>
      </c>
      <c r="H478" s="175" t="n">
        <v>98</v>
      </c>
      <c r="I478" s="175" t="n">
        <v>14.9</v>
      </c>
      <c r="J478" s="175" t="n">
        <v>2.6</v>
      </c>
    </row>
    <row r="479" customFormat="false" ht="12.8" hidden="false" customHeight="false" outlineLevel="0" collapsed="false">
      <c r="G479" s="172" t="s">
        <v>1541</v>
      </c>
      <c r="H479" s="175" t="n">
        <v>66</v>
      </c>
      <c r="I479" s="175" t="n">
        <v>13.5</v>
      </c>
      <c r="J479" s="175" t="n">
        <v>0.7</v>
      </c>
    </row>
    <row r="480" customFormat="false" ht="12.8" hidden="false" customHeight="false" outlineLevel="0" collapsed="false">
      <c r="G480" s="172" t="s">
        <v>1542</v>
      </c>
      <c r="H480" s="175" t="n">
        <v>74</v>
      </c>
      <c r="I480" s="175" t="n">
        <v>15.1</v>
      </c>
      <c r="J480" s="175" t="n">
        <v>0.9</v>
      </c>
    </row>
    <row r="481" customFormat="false" ht="12.8" hidden="false" customHeight="false" outlineLevel="0" collapsed="false">
      <c r="G481" s="172" t="s">
        <v>1543</v>
      </c>
      <c r="H481" s="175" t="n">
        <v>341</v>
      </c>
      <c r="I481" s="175" t="n">
        <v>61.6</v>
      </c>
      <c r="J481" s="175" t="n">
        <v>6.2</v>
      </c>
    </row>
    <row r="482" customFormat="false" ht="12.8" hidden="false" customHeight="false" outlineLevel="0" collapsed="false">
      <c r="G482" s="172" t="s">
        <v>1544</v>
      </c>
      <c r="H482" s="175" t="n">
        <v>137</v>
      </c>
      <c r="I482" s="175" t="n">
        <v>20.8</v>
      </c>
      <c r="J482" s="175" t="n">
        <v>2.8</v>
      </c>
    </row>
    <row r="483" customFormat="false" ht="12.8" hidden="false" customHeight="false" outlineLevel="0" collapsed="false">
      <c r="G483" s="172" t="s">
        <v>1545</v>
      </c>
      <c r="H483" s="175" t="n">
        <v>130</v>
      </c>
      <c r="I483" s="175" t="n">
        <v>20.8</v>
      </c>
      <c r="J483" s="175" t="n">
        <v>1.5</v>
      </c>
    </row>
    <row r="484" customFormat="false" ht="12.8" hidden="false" customHeight="false" outlineLevel="0" collapsed="false">
      <c r="G484" s="172" t="s">
        <v>1546</v>
      </c>
      <c r="H484" s="175" t="n">
        <v>136</v>
      </c>
      <c r="I484" s="175" t="n">
        <v>21</v>
      </c>
      <c r="J484" s="175" t="n">
        <v>5</v>
      </c>
    </row>
    <row r="485" customFormat="false" ht="12.8" hidden="false" customHeight="false" outlineLevel="0" collapsed="false">
      <c r="G485" s="172" t="s">
        <v>1547</v>
      </c>
      <c r="H485" s="175" t="n">
        <v>156</v>
      </c>
      <c r="I485" s="175" t="n">
        <v>20.6</v>
      </c>
      <c r="J485" s="175" t="n">
        <v>7.5</v>
      </c>
    </row>
    <row r="486" customFormat="false" ht="12.8" hidden="false" customHeight="false" outlineLevel="0" collapsed="false">
      <c r="G486" s="172" t="s">
        <v>1548</v>
      </c>
      <c r="H486" s="175" t="n">
        <v>30</v>
      </c>
      <c r="I486" s="175" t="n">
        <v>4</v>
      </c>
      <c r="J486" s="175" t="n">
        <v>0.2</v>
      </c>
    </row>
    <row r="487" customFormat="false" ht="12.8" hidden="false" customHeight="false" outlineLevel="0" collapsed="false">
      <c r="G487" s="172" t="s">
        <v>1549</v>
      </c>
      <c r="H487" s="175" t="n">
        <v>33</v>
      </c>
      <c r="I487" s="175" t="n">
        <v>5.5</v>
      </c>
      <c r="J487" s="175" t="n">
        <v>0.1</v>
      </c>
    </row>
    <row r="488" customFormat="false" ht="12.8" hidden="false" customHeight="false" outlineLevel="0" collapsed="false">
      <c r="G488" s="172" t="s">
        <v>1550</v>
      </c>
      <c r="H488" s="175" t="n">
        <v>168</v>
      </c>
      <c r="I488" s="175" t="n">
        <v>11.5</v>
      </c>
      <c r="J488" s="175" t="n">
        <v>3.8</v>
      </c>
    </row>
    <row r="489" customFormat="false" ht="12.8" hidden="false" customHeight="false" outlineLevel="0" collapsed="false">
      <c r="G489" s="172" t="s">
        <v>1551</v>
      </c>
      <c r="H489" s="175" t="n">
        <v>54</v>
      </c>
      <c r="I489" s="175" t="n">
        <v>2.8</v>
      </c>
      <c r="J489" s="175" t="n">
        <v>0.6</v>
      </c>
    </row>
    <row r="490" customFormat="false" ht="12.8" hidden="false" customHeight="false" outlineLevel="0" collapsed="false">
      <c r="G490" s="172" t="s">
        <v>1552</v>
      </c>
      <c r="H490" s="175" t="n">
        <v>215</v>
      </c>
      <c r="I490" s="175" t="n">
        <v>16.4</v>
      </c>
      <c r="J490" s="175" t="n">
        <v>0.9</v>
      </c>
    </row>
    <row r="491" customFormat="false" ht="12.8" hidden="false" customHeight="false" outlineLevel="0" collapsed="false">
      <c r="G491" s="172" t="s">
        <v>1553</v>
      </c>
      <c r="H491" s="175" t="n">
        <v>312</v>
      </c>
      <c r="I491" s="175" t="n">
        <v>1.3</v>
      </c>
      <c r="J491" s="175" t="n">
        <v>1.2</v>
      </c>
    </row>
    <row r="492" customFormat="false" ht="12.8" hidden="false" customHeight="false" outlineLevel="0" collapsed="false">
      <c r="G492" s="172"/>
      <c r="H492" s="175"/>
      <c r="I492" s="175"/>
      <c r="J492" s="175"/>
    </row>
    <row r="493" customFormat="false" ht="14.9" hidden="false" customHeight="false" outlineLevel="0" collapsed="false">
      <c r="G493" s="170" t="s">
        <v>1554</v>
      </c>
      <c r="H493" s="175"/>
      <c r="I493" s="175"/>
      <c r="J493" s="175"/>
    </row>
    <row r="494" customFormat="false" ht="12.8" hidden="false" customHeight="false" outlineLevel="0" collapsed="false">
      <c r="G494" s="172" t="s">
        <v>1555</v>
      </c>
      <c r="H494" s="175" t="n">
        <v>61</v>
      </c>
      <c r="I494" s="175" t="n">
        <v>3.3</v>
      </c>
      <c r="J494" s="175" t="n">
        <v>3.3</v>
      </c>
    </row>
    <row r="495" customFormat="false" ht="12.8" hidden="false" customHeight="false" outlineLevel="0" collapsed="false">
      <c r="G495" s="172" t="s">
        <v>1556</v>
      </c>
      <c r="H495" s="175" t="n">
        <v>48</v>
      </c>
      <c r="I495" s="175" t="n">
        <v>3.3</v>
      </c>
      <c r="J495" s="175" t="n">
        <v>1.5</v>
      </c>
    </row>
    <row r="496" customFormat="false" ht="12.8" hidden="false" customHeight="false" outlineLevel="0" collapsed="false">
      <c r="G496" s="172" t="s">
        <v>1557</v>
      </c>
      <c r="H496" s="175" t="n">
        <v>195</v>
      </c>
      <c r="I496" s="175" t="n">
        <v>2.7</v>
      </c>
      <c r="J496" s="175" t="n">
        <v>19.3</v>
      </c>
    </row>
    <row r="497" customFormat="false" ht="12.8" hidden="false" customHeight="false" outlineLevel="0" collapsed="false">
      <c r="G497" s="172" t="s">
        <v>1558</v>
      </c>
      <c r="H497" s="175" t="n">
        <v>134</v>
      </c>
      <c r="I497" s="175" t="n">
        <v>6.8</v>
      </c>
      <c r="J497" s="175" t="n">
        <v>7.6</v>
      </c>
    </row>
    <row r="498" customFormat="false" ht="12.8" hidden="false" customHeight="false" outlineLevel="0" collapsed="false">
      <c r="G498" s="172" t="s">
        <v>1559</v>
      </c>
      <c r="H498" s="175" t="n">
        <v>321</v>
      </c>
      <c r="I498" s="175" t="n">
        <v>7.9</v>
      </c>
      <c r="J498" s="175" t="n">
        <v>8.7</v>
      </c>
    </row>
    <row r="499" customFormat="false" ht="12.8" hidden="false" customHeight="false" outlineLevel="0" collapsed="false">
      <c r="G499" s="172" t="s">
        <v>1560</v>
      </c>
      <c r="H499" s="175" t="n">
        <v>496</v>
      </c>
      <c r="I499" s="175" t="n">
        <v>26.3</v>
      </c>
      <c r="J499" s="175" t="n">
        <v>26.7</v>
      </c>
    </row>
    <row r="500" customFormat="false" ht="12.8" hidden="false" customHeight="false" outlineLevel="0" collapsed="false">
      <c r="G500" s="172" t="s">
        <v>1561</v>
      </c>
      <c r="H500" s="175" t="n">
        <v>35</v>
      </c>
      <c r="I500" s="175" t="n">
        <v>3.4</v>
      </c>
      <c r="J500" s="175" t="n">
        <v>0.2</v>
      </c>
    </row>
    <row r="501" customFormat="false" ht="12.8" hidden="false" customHeight="false" outlineLevel="0" collapsed="false">
      <c r="G501" s="172" t="s">
        <v>1562</v>
      </c>
      <c r="H501" s="175" t="n">
        <v>78</v>
      </c>
      <c r="I501" s="175" t="n">
        <v>7.6</v>
      </c>
      <c r="J501" s="175" t="n">
        <v>0.2</v>
      </c>
    </row>
    <row r="502" customFormat="false" ht="12.8" hidden="false" customHeight="false" outlineLevel="0" collapsed="false">
      <c r="G502" s="172" t="s">
        <v>1563</v>
      </c>
      <c r="H502" s="175" t="n">
        <v>271</v>
      </c>
      <c r="I502" s="175" t="n">
        <v>10</v>
      </c>
      <c r="J502" s="175" t="n">
        <v>0.2</v>
      </c>
    </row>
    <row r="503" customFormat="false" ht="12.8" hidden="false" customHeight="false" outlineLevel="0" collapsed="false">
      <c r="G503" s="172" t="s">
        <v>1564</v>
      </c>
      <c r="H503" s="175" t="n">
        <v>362</v>
      </c>
      <c r="I503" s="175" t="n">
        <v>36.2</v>
      </c>
      <c r="J503" s="175" t="n">
        <v>0.8</v>
      </c>
    </row>
    <row r="504" customFormat="false" ht="12.8" hidden="false" customHeight="false" outlineLevel="0" collapsed="false">
      <c r="G504" s="172" t="s">
        <v>1565</v>
      </c>
      <c r="H504" s="175" t="n">
        <v>75</v>
      </c>
      <c r="I504" s="175" t="n">
        <v>3</v>
      </c>
      <c r="J504" s="175" t="n">
        <v>5.2</v>
      </c>
    </row>
    <row r="505" customFormat="false" ht="12.8" hidden="false" customHeight="false" outlineLevel="0" collapsed="false">
      <c r="G505" s="172" t="s">
        <v>1566</v>
      </c>
      <c r="H505" s="175" t="n">
        <v>387</v>
      </c>
      <c r="I505" s="175" t="n">
        <v>34.3</v>
      </c>
      <c r="J505" s="175" t="n">
        <v>5.8</v>
      </c>
    </row>
    <row r="506" customFormat="false" ht="12.8" hidden="false" customHeight="false" outlineLevel="0" collapsed="false">
      <c r="G506" s="172" t="s">
        <v>1567</v>
      </c>
      <c r="H506" s="175" t="n">
        <v>61</v>
      </c>
      <c r="I506" s="175" t="n">
        <v>3.5</v>
      </c>
      <c r="J506" s="175" t="n">
        <v>3.3</v>
      </c>
    </row>
    <row r="507" customFormat="false" ht="12.8" hidden="false" customHeight="false" outlineLevel="0" collapsed="false">
      <c r="G507" s="172" t="s">
        <v>1568</v>
      </c>
      <c r="H507" s="175" t="n">
        <v>82</v>
      </c>
      <c r="I507" s="175" t="n">
        <v>4.7</v>
      </c>
      <c r="J507" s="175" t="n">
        <v>1.5</v>
      </c>
    </row>
    <row r="508" customFormat="false" ht="12.8" hidden="false" customHeight="false" outlineLevel="0" collapsed="false">
      <c r="G508" s="172" t="s">
        <v>1569</v>
      </c>
      <c r="H508" s="175" t="n">
        <v>61</v>
      </c>
      <c r="I508" s="175" t="n">
        <v>1.8</v>
      </c>
      <c r="J508" s="175" t="n">
        <v>3.4</v>
      </c>
    </row>
    <row r="509" customFormat="false" ht="12.8" hidden="false" customHeight="false" outlineLevel="0" collapsed="false">
      <c r="G509" s="172" t="s">
        <v>1570</v>
      </c>
      <c r="H509" s="175" t="n">
        <v>387</v>
      </c>
      <c r="I509" s="175" t="n">
        <v>25</v>
      </c>
      <c r="J509" s="175" t="n">
        <v>31</v>
      </c>
    </row>
    <row r="510" customFormat="false" ht="12.8" hidden="false" customHeight="false" outlineLevel="0" collapsed="false">
      <c r="G510" s="172" t="s">
        <v>1571</v>
      </c>
      <c r="H510" s="175" t="n">
        <v>247</v>
      </c>
      <c r="I510" s="175" t="n">
        <v>46</v>
      </c>
      <c r="J510" s="175" t="n">
        <v>4</v>
      </c>
    </row>
    <row r="511" customFormat="false" ht="12.8" hidden="false" customHeight="false" outlineLevel="0" collapsed="false">
      <c r="G511" s="172" t="s">
        <v>1572</v>
      </c>
      <c r="H511" s="175" t="n">
        <v>72</v>
      </c>
      <c r="I511" s="175" t="n">
        <v>12.4</v>
      </c>
      <c r="J511" s="175" t="n">
        <v>1</v>
      </c>
    </row>
    <row r="512" customFormat="false" ht="12.8" hidden="false" customHeight="false" outlineLevel="0" collapsed="false">
      <c r="G512" s="172" t="s">
        <v>1573</v>
      </c>
      <c r="H512" s="175" t="n">
        <v>103</v>
      </c>
      <c r="I512" s="175" t="n">
        <v>12.5</v>
      </c>
      <c r="J512" s="175" t="n">
        <v>4.5</v>
      </c>
    </row>
    <row r="513" customFormat="false" ht="12.8" hidden="false" customHeight="false" outlineLevel="0" collapsed="false">
      <c r="G513" s="172" t="s">
        <v>1574</v>
      </c>
      <c r="H513" s="175" t="n">
        <v>26</v>
      </c>
      <c r="I513" s="175" t="n">
        <v>0.8</v>
      </c>
      <c r="J513" s="175" t="n">
        <v>0.2</v>
      </c>
    </row>
    <row r="514" customFormat="false" ht="12.8" hidden="false" customHeight="false" outlineLevel="0" collapsed="false">
      <c r="G514" s="172" t="s">
        <v>1575</v>
      </c>
      <c r="H514" s="175" t="n">
        <v>26</v>
      </c>
      <c r="I514" s="175" t="n">
        <v>0.9</v>
      </c>
      <c r="J514" s="175" t="n">
        <v>0.3</v>
      </c>
    </row>
    <row r="515" customFormat="false" ht="12.8" hidden="false" customHeight="false" outlineLevel="0" collapsed="false">
      <c r="G515" s="172" t="s">
        <v>1576</v>
      </c>
      <c r="H515" s="175" t="n">
        <v>346</v>
      </c>
      <c r="I515" s="175" t="n">
        <v>12.3</v>
      </c>
      <c r="J515" s="175" t="n">
        <v>0.8</v>
      </c>
    </row>
    <row r="516" customFormat="false" ht="12.8" hidden="false" customHeight="false" outlineLevel="0" collapsed="false">
      <c r="G516" s="172" t="s">
        <v>1577</v>
      </c>
      <c r="H516" s="175" t="n">
        <v>427</v>
      </c>
      <c r="I516" s="175" t="n">
        <v>100</v>
      </c>
      <c r="J516" s="175" t="n">
        <v>0</v>
      </c>
    </row>
    <row r="517" customFormat="false" ht="12.8" hidden="false" customHeight="false" outlineLevel="0" collapsed="false">
      <c r="G517" s="172" t="s">
        <v>1578</v>
      </c>
      <c r="H517" s="175" t="n">
        <v>97</v>
      </c>
      <c r="I517" s="175" t="n">
        <v>3.8</v>
      </c>
      <c r="J517" s="175" t="n">
        <v>6.9</v>
      </c>
    </row>
    <row r="518" customFormat="false" ht="12.8" hidden="false" customHeight="false" outlineLevel="0" collapsed="false">
      <c r="G518" s="172" t="s">
        <v>1579</v>
      </c>
      <c r="H518" s="175" t="n">
        <v>41</v>
      </c>
      <c r="I518" s="175" t="n">
        <v>4.3</v>
      </c>
      <c r="J518" s="175" t="n">
        <v>0.1</v>
      </c>
    </row>
    <row r="519" customFormat="false" ht="12.8" hidden="false" customHeight="false" outlineLevel="0" collapsed="false">
      <c r="G519" s="172" t="s">
        <v>1580</v>
      </c>
      <c r="H519" s="175" t="n">
        <v>269</v>
      </c>
      <c r="I519" s="175" t="n">
        <v>16.9</v>
      </c>
      <c r="J519" s="175" t="n">
        <v>22</v>
      </c>
    </row>
    <row r="520" customFormat="false" ht="12.8" hidden="false" customHeight="false" outlineLevel="0" collapsed="false">
      <c r="G520" s="172" t="s">
        <v>1581</v>
      </c>
      <c r="H520" s="175" t="n">
        <v>94</v>
      </c>
      <c r="I520" s="175" t="n">
        <v>5.9</v>
      </c>
      <c r="J520" s="175" t="n">
        <v>6</v>
      </c>
    </row>
    <row r="521" customFormat="false" ht="12.8" hidden="false" customHeight="false" outlineLevel="0" collapsed="false">
      <c r="G521" s="172" t="s">
        <v>1582</v>
      </c>
      <c r="H521" s="175" t="n">
        <v>310</v>
      </c>
      <c r="I521" s="175" t="n">
        <v>23.2</v>
      </c>
      <c r="J521" s="175" t="n">
        <v>22.8</v>
      </c>
    </row>
    <row r="522" customFormat="false" ht="12.8" hidden="false" customHeight="false" outlineLevel="0" collapsed="false">
      <c r="G522" s="172" t="s">
        <v>1583</v>
      </c>
      <c r="H522" s="175" t="n">
        <v>48</v>
      </c>
      <c r="I522" s="175" t="n">
        <v>6.1</v>
      </c>
      <c r="J522" s="175" t="n">
        <v>0.4</v>
      </c>
    </row>
    <row r="523" customFormat="false" ht="12.8" hidden="false" customHeight="false" outlineLevel="0" collapsed="false">
      <c r="G523" s="172" t="s">
        <v>1584</v>
      </c>
      <c r="H523" s="175" t="n">
        <v>69</v>
      </c>
      <c r="I523" s="175" t="n">
        <v>3.6</v>
      </c>
      <c r="J523" s="175" t="n">
        <v>4.1</v>
      </c>
    </row>
    <row r="524" customFormat="false" ht="12.8" hidden="false" customHeight="false" outlineLevel="0" collapsed="false">
      <c r="G524" s="0" t="s">
        <v>1585</v>
      </c>
      <c r="H524" s="0" t="n">
        <v>8840</v>
      </c>
      <c r="I524" s="0" t="n">
        <v>0</v>
      </c>
      <c r="J524" s="0" t="n">
        <v>1</v>
      </c>
    </row>
    <row r="525" customFormat="false" ht="14.9" hidden="false" customHeight="false" outlineLevel="0" collapsed="false">
      <c r="G525" s="182" t="s">
        <v>1586</v>
      </c>
      <c r="H525" s="0" t="n">
        <v>387</v>
      </c>
      <c r="I525" s="0" t="n">
        <v>25</v>
      </c>
      <c r="J525" s="0" t="n">
        <v>31</v>
      </c>
    </row>
    <row r="527" customFormat="false" ht="12.8" hidden="false" customHeight="false" outlineLevel="0" collapsed="false">
      <c r="G527" s="172" t="s">
        <v>1587</v>
      </c>
      <c r="H527" s="175" t="n">
        <v>847</v>
      </c>
      <c r="I527" s="175" t="n">
        <v>2</v>
      </c>
      <c r="J527" s="175" t="n">
        <v>93</v>
      </c>
    </row>
    <row r="528" customFormat="false" ht="12.8" hidden="false" customHeight="false" outlineLevel="0" collapsed="false">
      <c r="G528" s="172" t="s">
        <v>1588</v>
      </c>
      <c r="H528" s="175" t="n">
        <v>717</v>
      </c>
      <c r="I528" s="175" t="n">
        <v>0.9</v>
      </c>
      <c r="J528" s="175" t="n">
        <v>81.1</v>
      </c>
    </row>
    <row r="529" customFormat="false" ht="12.8" hidden="false" customHeight="false" outlineLevel="0" collapsed="false">
      <c r="G529" s="172" t="s">
        <v>1589</v>
      </c>
      <c r="H529" s="175" t="n">
        <v>712</v>
      </c>
      <c r="I529" s="175" t="n">
        <v>4.7</v>
      </c>
      <c r="J529" s="175" t="n">
        <v>76.7</v>
      </c>
    </row>
    <row r="530" customFormat="false" ht="12.8" hidden="false" customHeight="false" outlineLevel="0" collapsed="false">
      <c r="G530" s="172" t="s">
        <v>1590</v>
      </c>
      <c r="H530" s="175" t="n">
        <v>712</v>
      </c>
      <c r="I530" s="175" t="n">
        <v>4.7</v>
      </c>
      <c r="J530" s="175" t="n">
        <v>76.7</v>
      </c>
    </row>
    <row r="531" customFormat="false" ht="12.8" hidden="false" customHeight="false" outlineLevel="0" collapsed="false">
      <c r="G531" s="172" t="s">
        <v>1591</v>
      </c>
      <c r="H531" s="175" t="n">
        <v>902</v>
      </c>
      <c r="I531" s="175" t="n">
        <v>0</v>
      </c>
      <c r="J531" s="175" t="n">
        <v>100</v>
      </c>
    </row>
    <row r="532" customFormat="false" ht="12.8" hidden="false" customHeight="false" outlineLevel="0" collapsed="false">
      <c r="G532" s="172" t="s">
        <v>1592</v>
      </c>
      <c r="H532" s="175" t="n">
        <v>629</v>
      </c>
      <c r="I532" s="175" t="n">
        <v>3.7</v>
      </c>
      <c r="J532" s="175" t="n">
        <v>68</v>
      </c>
    </row>
    <row r="533" customFormat="false" ht="12.8" hidden="false" customHeight="false" outlineLevel="0" collapsed="false">
      <c r="G533" s="172"/>
      <c r="H533" s="175"/>
      <c r="I533" s="175"/>
      <c r="J533" s="175"/>
    </row>
    <row r="534" customFormat="false" ht="12.8" hidden="false" customHeight="false" outlineLevel="0" collapsed="false">
      <c r="G534" s="172" t="s">
        <v>1593</v>
      </c>
      <c r="H534" s="175" t="n">
        <v>901</v>
      </c>
      <c r="I534" s="175" t="n">
        <v>0</v>
      </c>
      <c r="J534" s="175" t="n">
        <v>99.8</v>
      </c>
    </row>
    <row r="535" customFormat="false" ht="12.8" hidden="false" customHeight="false" outlineLevel="0" collapsed="false">
      <c r="G535" s="172" t="s">
        <v>1594</v>
      </c>
      <c r="H535" s="175" t="n">
        <v>847</v>
      </c>
      <c r="I535" s="175" t="n">
        <v>2</v>
      </c>
      <c r="J535" s="175" t="n">
        <v>93</v>
      </c>
    </row>
    <row r="536" customFormat="false" ht="12.8" hidden="false" customHeight="false" outlineLevel="0" collapsed="false">
      <c r="G536" s="172" t="s">
        <v>1595</v>
      </c>
      <c r="H536" s="175" t="n">
        <v>847</v>
      </c>
      <c r="I536" s="175" t="n">
        <v>2</v>
      </c>
      <c r="J536" s="175" t="n">
        <v>93</v>
      </c>
    </row>
    <row r="537" customFormat="false" ht="12.8" hidden="false" customHeight="false" outlineLevel="0" collapsed="false">
      <c r="G537" s="172" t="s">
        <v>1596</v>
      </c>
      <c r="H537" s="175" t="n">
        <v>902</v>
      </c>
      <c r="I537" s="175" t="n">
        <v>0</v>
      </c>
      <c r="J537" s="175" t="n">
        <v>100</v>
      </c>
    </row>
    <row r="538" customFormat="false" ht="12.8" hidden="false" customHeight="false" outlineLevel="0" collapsed="false">
      <c r="G538" s="172" t="s">
        <v>1597</v>
      </c>
      <c r="H538" s="175" t="n">
        <v>884</v>
      </c>
      <c r="I538" s="175" t="n">
        <v>0</v>
      </c>
      <c r="J538" s="175" t="n">
        <v>100</v>
      </c>
    </row>
    <row r="539" customFormat="false" ht="12.8" hidden="false" customHeight="false" outlineLevel="0" collapsed="false">
      <c r="G539" s="172" t="s">
        <v>1598</v>
      </c>
      <c r="H539" s="175" t="n">
        <v>720</v>
      </c>
      <c r="I539" s="175" t="n">
        <v>0.6</v>
      </c>
      <c r="J539" s="175" t="n">
        <v>81</v>
      </c>
    </row>
    <row r="540" customFormat="false" ht="23.85" hidden="false" customHeight="false" outlineLevel="0" collapsed="false">
      <c r="G540" s="172" t="s">
        <v>1599</v>
      </c>
      <c r="H540" s="175" t="n">
        <v>902</v>
      </c>
      <c r="I540" s="175" t="n">
        <v>0</v>
      </c>
      <c r="J540" s="175" t="n">
        <v>100</v>
      </c>
    </row>
    <row r="541" customFormat="false" ht="23.85" hidden="false" customHeight="false" outlineLevel="0" collapsed="false">
      <c r="G541" s="172" t="s">
        <v>1600</v>
      </c>
      <c r="H541" s="175" t="n">
        <v>902</v>
      </c>
      <c r="I541" s="175" t="n">
        <v>0</v>
      </c>
      <c r="J541" s="175" t="n">
        <v>100</v>
      </c>
    </row>
    <row r="542" customFormat="false" ht="12.8" hidden="false" customHeight="false" outlineLevel="0" collapsed="false">
      <c r="G542" s="172" t="s">
        <v>1601</v>
      </c>
      <c r="H542" s="175" t="n">
        <v>902</v>
      </c>
      <c r="I542" s="175" t="n">
        <v>0</v>
      </c>
      <c r="J542" s="175" t="n">
        <v>100</v>
      </c>
    </row>
    <row r="543" customFormat="false" ht="12.8" hidden="false" customHeight="false" outlineLevel="0" collapsed="false">
      <c r="G543" s="172" t="s">
        <v>1602</v>
      </c>
      <c r="H543" s="175" t="n">
        <v>902</v>
      </c>
      <c r="I543" s="175" t="n">
        <v>0</v>
      </c>
      <c r="J543" s="175" t="n">
        <v>100</v>
      </c>
    </row>
    <row r="544" customFormat="false" ht="12.8" hidden="false" customHeight="false" outlineLevel="0" collapsed="false">
      <c r="G544" s="172" t="s">
        <v>1603</v>
      </c>
      <c r="H544" s="175" t="n">
        <v>902</v>
      </c>
      <c r="I544" s="175" t="n">
        <v>0</v>
      </c>
      <c r="J544" s="175" t="n">
        <v>100</v>
      </c>
    </row>
    <row r="545" customFormat="false" ht="12.8" hidden="false" customHeight="false" outlineLevel="0" collapsed="false">
      <c r="G545" s="172" t="s">
        <v>1604</v>
      </c>
      <c r="H545" s="175" t="n">
        <v>902</v>
      </c>
      <c r="I545" s="175" t="n">
        <v>0</v>
      </c>
      <c r="J545" s="175" t="n">
        <v>100</v>
      </c>
    </row>
    <row r="546" customFormat="false" ht="12.8" hidden="false" customHeight="false" outlineLevel="0" collapsed="false">
      <c r="G546" s="172" t="s">
        <v>1605</v>
      </c>
      <c r="H546" s="175" t="n">
        <v>902</v>
      </c>
      <c r="I546" s="175" t="n">
        <v>0</v>
      </c>
      <c r="J546" s="175" t="n">
        <v>100</v>
      </c>
    </row>
    <row r="547" customFormat="false" ht="12.8" hidden="false" customHeight="false" outlineLevel="0" collapsed="false">
      <c r="G547" s="172" t="s">
        <v>1606</v>
      </c>
      <c r="H547" s="175" t="n">
        <v>902</v>
      </c>
      <c r="I547" s="175" t="n">
        <v>0</v>
      </c>
      <c r="J547" s="175" t="n">
        <v>100</v>
      </c>
    </row>
    <row r="548" customFormat="false" ht="12.8" hidden="false" customHeight="false" outlineLevel="0" collapsed="false">
      <c r="G548" s="172" t="s">
        <v>1607</v>
      </c>
      <c r="H548" s="175" t="n">
        <v>902</v>
      </c>
      <c r="I548" s="175" t="n">
        <v>0</v>
      </c>
      <c r="J548" s="175" t="n">
        <v>100</v>
      </c>
    </row>
    <row r="549" customFormat="false" ht="12.8" hidden="false" customHeight="false" outlineLevel="0" collapsed="false">
      <c r="G549" s="172"/>
      <c r="H549" s="175"/>
      <c r="I549" s="175"/>
      <c r="J549" s="175"/>
    </row>
    <row r="550" customFormat="false" ht="14.9" hidden="false" customHeight="false" outlineLevel="0" collapsed="false">
      <c r="G550" s="170" t="s">
        <v>1608</v>
      </c>
      <c r="H550" s="175"/>
      <c r="I550" s="175"/>
      <c r="J550" s="175"/>
    </row>
    <row r="551" customFormat="false" ht="12.8" hidden="false" customHeight="false" outlineLevel="0" collapsed="false">
      <c r="G551" s="172" t="s">
        <v>1609</v>
      </c>
      <c r="H551" s="175" t="n">
        <v>368</v>
      </c>
      <c r="I551" s="175" t="n">
        <v>15.2</v>
      </c>
      <c r="J551" s="175" t="n">
        <v>2.9</v>
      </c>
    </row>
    <row r="552" customFormat="false" ht="12.8" hidden="false" customHeight="false" outlineLevel="0" collapsed="false">
      <c r="G552" s="172" t="s">
        <v>1610</v>
      </c>
      <c r="H552" s="175" t="n">
        <v>39</v>
      </c>
      <c r="I552" s="175" t="n">
        <v>0</v>
      </c>
      <c r="J552" s="175" t="n">
        <v>0</v>
      </c>
    </row>
    <row r="553" customFormat="false" ht="12.8" hidden="false" customHeight="false" outlineLevel="0" collapsed="false">
      <c r="G553" s="172" t="s">
        <v>1611</v>
      </c>
      <c r="H553" s="175" t="n">
        <v>149</v>
      </c>
      <c r="I553" s="175" t="n">
        <v>2</v>
      </c>
      <c r="J553" s="175" t="n">
        <v>6.7</v>
      </c>
    </row>
    <row r="554" customFormat="false" ht="12.8" hidden="false" customHeight="false" outlineLevel="0" collapsed="false">
      <c r="G554" s="172" t="s">
        <v>1612</v>
      </c>
      <c r="H554" s="175" t="n">
        <v>41</v>
      </c>
      <c r="I554" s="175" t="n">
        <v>1.2</v>
      </c>
      <c r="J554" s="175" t="n">
        <v>0.5</v>
      </c>
    </row>
  </sheetData>
  <hyperlinks>
    <hyperlink ref="G1" r:id="rId1" display="https://www.fao.org/3/X9892E/X9892e05.ht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1" sqref="E3:G3 A1"/>
    </sheetView>
  </sheetViews>
  <sheetFormatPr defaultColWidth="14.60546875" defaultRowHeight="12.8" zeroHeight="false" outlineLevelRow="0" outlineLevelCol="0"/>
  <cols>
    <col collapsed="false" customWidth="true" hidden="false" outlineLevel="0" max="1" min="1" style="0" width="31.29"/>
  </cols>
  <sheetData>
    <row r="1" customFormat="false" ht="17.35" hidden="false" customHeight="false" outlineLevel="0" collapsed="false">
      <c r="A1" s="9" t="s">
        <v>17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10"/>
      <c r="B2" s="1"/>
      <c r="C2" s="1"/>
      <c r="D2" s="1"/>
      <c r="E2" s="1"/>
      <c r="F2" s="1"/>
      <c r="G2" s="1"/>
      <c r="H2" s="1"/>
      <c r="I2" s="1"/>
      <c r="J2" s="1"/>
      <c r="K2" s="1"/>
      <c r="L2" s="1"/>
      <c r="M2" s="1"/>
      <c r="N2" s="1"/>
      <c r="O2" s="1"/>
      <c r="P2" s="1"/>
      <c r="Q2" s="1"/>
      <c r="R2" s="1"/>
      <c r="S2" s="1"/>
      <c r="T2" s="1"/>
      <c r="U2" s="1"/>
      <c r="V2" s="1"/>
      <c r="W2" s="1"/>
      <c r="X2" s="1"/>
      <c r="Y2" s="1"/>
      <c r="Z2" s="1"/>
      <c r="AA2" s="1"/>
      <c r="AB2" s="1"/>
      <c r="AC2" s="1"/>
      <c r="AD2" s="1"/>
      <c r="AE2" s="1"/>
    </row>
    <row r="3" customFormat="false" ht="15.75" hidden="false" customHeight="true" outlineLevel="0" collapsed="false">
      <c r="A3" s="11" t="s">
        <v>18</v>
      </c>
      <c r="B3" s="11"/>
      <c r="C3" s="11"/>
      <c r="D3" s="11"/>
      <c r="E3" s="11"/>
      <c r="F3" s="11"/>
      <c r="G3" s="11"/>
      <c r="H3" s="11"/>
      <c r="I3" s="11"/>
      <c r="J3" s="1"/>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12"/>
      <c r="B4" s="1"/>
      <c r="C4" s="1"/>
      <c r="D4" s="1"/>
      <c r="E4" s="1"/>
      <c r="F4" s="1"/>
      <c r="G4" s="1"/>
      <c r="H4" s="1"/>
      <c r="I4" s="1"/>
      <c r="J4" s="1"/>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12"/>
      <c r="B5" s="1"/>
      <c r="C5" s="1"/>
      <c r="D5" s="1"/>
      <c r="E5" s="1"/>
      <c r="F5" s="1"/>
      <c r="G5" s="1"/>
      <c r="H5" s="1"/>
      <c r="I5" s="1"/>
      <c r="J5" s="1"/>
      <c r="K5" s="1"/>
      <c r="L5" s="1"/>
      <c r="M5" s="1"/>
      <c r="N5" s="1"/>
      <c r="O5" s="1"/>
      <c r="P5" s="1"/>
      <c r="Q5" s="1"/>
      <c r="R5" s="1"/>
      <c r="S5" s="1"/>
      <c r="T5" s="1"/>
      <c r="U5" s="1"/>
      <c r="V5" s="1"/>
      <c r="W5" s="1"/>
      <c r="X5" s="1"/>
      <c r="Y5" s="1"/>
      <c r="Z5" s="1"/>
      <c r="AA5" s="1"/>
      <c r="AB5" s="1"/>
      <c r="AC5" s="1"/>
      <c r="AD5" s="1"/>
      <c r="AE5" s="1"/>
    </row>
    <row r="6" customFormat="false" ht="41.75" hidden="false" customHeight="false" outlineLevel="0" collapsed="false">
      <c r="A6" s="13" t="s">
        <v>19</v>
      </c>
      <c r="B6" s="14" t="s">
        <v>20</v>
      </c>
      <c r="C6" s="14" t="s">
        <v>21</v>
      </c>
      <c r="D6" s="14" t="s">
        <v>22</v>
      </c>
      <c r="E6" s="14" t="s">
        <v>23</v>
      </c>
      <c r="F6" s="13" t="s">
        <v>24</v>
      </c>
      <c r="G6" s="14" t="s">
        <v>25</v>
      </c>
      <c r="H6" s="13" t="s">
        <v>26</v>
      </c>
      <c r="I6" s="14" t="s">
        <v>27</v>
      </c>
      <c r="J6" s="13" t="s">
        <v>22</v>
      </c>
      <c r="K6" s="1"/>
      <c r="L6" s="12" t="s">
        <v>28</v>
      </c>
      <c r="M6" s="12" t="s">
        <v>28</v>
      </c>
      <c r="N6" s="1"/>
      <c r="O6" s="1"/>
      <c r="P6" s="1"/>
      <c r="Q6" s="1"/>
      <c r="R6" s="1"/>
      <c r="S6" s="1"/>
      <c r="T6" s="1"/>
      <c r="U6" s="1"/>
      <c r="V6" s="1"/>
      <c r="W6" s="1"/>
      <c r="X6" s="1"/>
      <c r="Y6" s="1"/>
      <c r="Z6" s="1"/>
      <c r="AA6" s="1"/>
      <c r="AB6" s="1"/>
      <c r="AC6" s="1"/>
      <c r="AD6" s="1"/>
      <c r="AE6" s="1"/>
    </row>
    <row r="7" customFormat="false" ht="13.8" hidden="false" customHeight="false" outlineLevel="0" collapsed="false">
      <c r="A7" s="15"/>
      <c r="B7" s="12" t="s">
        <v>29</v>
      </c>
      <c r="C7" s="12" t="s">
        <v>30</v>
      </c>
      <c r="D7" s="12" t="s">
        <v>31</v>
      </c>
      <c r="E7" s="12" t="s">
        <v>32</v>
      </c>
      <c r="F7" s="16" t="s">
        <v>33</v>
      </c>
      <c r="G7" s="17" t="s">
        <v>33</v>
      </c>
      <c r="H7" s="16" t="s">
        <v>33</v>
      </c>
      <c r="I7" s="12" t="s">
        <v>34</v>
      </c>
      <c r="J7" s="10" t="s">
        <v>35</v>
      </c>
      <c r="K7" s="1"/>
      <c r="L7" s="12" t="s">
        <v>32</v>
      </c>
      <c r="M7" s="12" t="s">
        <v>36</v>
      </c>
      <c r="N7" s="1"/>
      <c r="O7" s="1"/>
      <c r="P7" s="1"/>
      <c r="Q7" s="1"/>
      <c r="R7" s="1"/>
      <c r="S7" s="1"/>
      <c r="T7" s="1"/>
      <c r="U7" s="1"/>
      <c r="V7" s="1"/>
      <c r="W7" s="1"/>
      <c r="X7" s="1"/>
      <c r="Y7" s="1"/>
      <c r="Z7" s="1"/>
      <c r="AA7" s="1"/>
      <c r="AB7" s="1"/>
      <c r="AC7" s="1"/>
      <c r="AD7" s="1"/>
      <c r="AE7" s="1"/>
    </row>
    <row r="8" customFormat="false" ht="13.8" hidden="false" customHeight="false" outlineLevel="0" collapsed="false">
      <c r="A8" s="15" t="s">
        <v>37</v>
      </c>
      <c r="B8" s="18" t="n">
        <f aca="false">SUMIFS($L$25:$L$320,$H$25:$H$320,$A8,$F$25:$F$320,"Area harvested")/1000000/5</f>
        <v>11.2862138</v>
      </c>
      <c r="C8" s="18" t="n">
        <f aca="false">SUMIFS($L$25:$L$320,$H$25:$H$320,$A8,$F$25:$F$320,"Production")/1000000/5</f>
        <v>83.925128</v>
      </c>
      <c r="D8" s="18" t="n">
        <f aca="false">C8/B8</f>
        <v>7.43607462052509</v>
      </c>
      <c r="E8" s="19" t="n">
        <f aca="false">AVERAGEIFS($AC$25:$AC$128,$W$25:$W$128,A8)</f>
        <v>179.558823529412</v>
      </c>
      <c r="F8" s="20" t="n">
        <f aca="false">E8*D8</f>
        <v>1335.2128105384</v>
      </c>
      <c r="G8" s="1" t="n">
        <f aca="false">365.6</f>
        <v>365.6</v>
      </c>
      <c r="H8" s="20" t="n">
        <f aca="false">G8+F8</f>
        <v>1700.8128105384</v>
      </c>
      <c r="I8" s="21" t="n">
        <f aca="false">3290/4000</f>
        <v>0.8225</v>
      </c>
      <c r="J8" s="22" t="n">
        <f aca="false">D8*I8</f>
        <v>6.11617137538188</v>
      </c>
      <c r="K8" s="1"/>
      <c r="L8" s="12" t="n">
        <v>107</v>
      </c>
      <c r="M8" s="22" t="n">
        <f aca="false">L8/I8</f>
        <v>130.091185410334</v>
      </c>
      <c r="N8" s="1"/>
      <c r="O8" s="1"/>
      <c r="P8" s="1"/>
      <c r="Q8" s="1"/>
      <c r="R8" s="1"/>
      <c r="S8" s="1"/>
      <c r="T8" s="1"/>
      <c r="U8" s="1"/>
      <c r="V8" s="1"/>
      <c r="W8" s="1"/>
      <c r="X8" s="1"/>
      <c r="Y8" s="1"/>
      <c r="Z8" s="1"/>
      <c r="AA8" s="1"/>
      <c r="AB8" s="1"/>
      <c r="AC8" s="1"/>
      <c r="AD8" s="1"/>
      <c r="AE8" s="1"/>
    </row>
    <row r="9" customFormat="false" ht="13.8" hidden="false" customHeight="false" outlineLevel="0" collapsed="false">
      <c r="A9" s="15" t="s">
        <v>38</v>
      </c>
      <c r="B9" s="18" t="n">
        <f aca="false">SUMIFS($L$25:$L$320,$H$25:$H$320,$A9,$F$25:$F$320,"Area harvested")/1000000/5</f>
        <v>1.9865586</v>
      </c>
      <c r="C9" s="18" t="n">
        <f aca="false">SUMIFS($L$25:$L$320,$H$25:$H$320,$A9,$F$25:$F$320,"Production")/1000000/5</f>
        <v>17.6654952</v>
      </c>
      <c r="D9" s="18" t="n">
        <f aca="false">C9/B9</f>
        <v>8.89251150205184</v>
      </c>
      <c r="E9" s="19" t="n">
        <f aca="false">AVERAGEIFS($AC$25:$AC$128,$W$25:$W$128,A9)</f>
        <v>177.5</v>
      </c>
      <c r="F9" s="20" t="n">
        <f aca="false">E9*D9</f>
        <v>1578.4207916142</v>
      </c>
      <c r="G9" s="1" t="n">
        <f aca="false">365.6</f>
        <v>365.6</v>
      </c>
      <c r="H9" s="20" t="n">
        <f aca="false">G9+F9</f>
        <v>1944.0207916142</v>
      </c>
      <c r="I9" s="21" t="n">
        <f aca="false">3660/4000</f>
        <v>0.915</v>
      </c>
      <c r="J9" s="22" t="n">
        <f aca="false">D9*I9</f>
        <v>8.13664802437743</v>
      </c>
      <c r="K9" s="1"/>
      <c r="L9" s="12" t="n">
        <v>107</v>
      </c>
      <c r="M9" s="22" t="n">
        <f aca="false">L9/I9</f>
        <v>116.939890710383</v>
      </c>
      <c r="N9" s="1"/>
      <c r="O9" s="1"/>
      <c r="P9" s="1"/>
      <c r="Q9" s="1"/>
      <c r="R9" s="1"/>
      <c r="S9" s="1"/>
      <c r="T9" s="1"/>
      <c r="U9" s="1"/>
      <c r="V9" s="1"/>
      <c r="W9" s="1"/>
      <c r="X9" s="1"/>
      <c r="Y9" s="1"/>
      <c r="Z9" s="1"/>
      <c r="AA9" s="1"/>
      <c r="AB9" s="1"/>
      <c r="AC9" s="1"/>
      <c r="AD9" s="1"/>
      <c r="AE9" s="1"/>
    </row>
    <row r="10" customFormat="false" ht="13.8" hidden="false" customHeight="false" outlineLevel="0" collapsed="false">
      <c r="A10" s="15" t="s">
        <v>39</v>
      </c>
      <c r="B10" s="18" t="n">
        <f aca="false">SUMIFS($L$25:$L$320,$H$25:$H$320,"Rapeseed",$F$25:$F$320,"Area harvested")/1000000/5</f>
        <v>3.4086244</v>
      </c>
      <c r="C10" s="18" t="n">
        <f aca="false">SUMIFS($L$25:$L$320,$H$25:$H$320,$A10,$F$25:$F$320,"Production")/1000000/5</f>
        <v>6.3837946</v>
      </c>
      <c r="D10" s="18" t="n">
        <f aca="false">C10/B10</f>
        <v>1.87283603321035</v>
      </c>
      <c r="E10" s="19" t="n">
        <f aca="false">E16/D10*D16</f>
        <v>673.906972884121</v>
      </c>
      <c r="F10" s="20" t="n">
        <f aca="false">E10*D10</f>
        <v>1262.11726184909</v>
      </c>
      <c r="G10" s="1" t="n">
        <f aca="false">365.6</f>
        <v>365.6</v>
      </c>
      <c r="H10" s="20" t="n">
        <f aca="false">G10+F10</f>
        <v>1627.71726184909</v>
      </c>
      <c r="I10" s="21" t="n">
        <f aca="false">8840/4000</f>
        <v>2.21</v>
      </c>
      <c r="J10" s="22" t="n">
        <f aca="false">D10*I10</f>
        <v>4.13896763339487</v>
      </c>
      <c r="K10" s="1"/>
      <c r="L10" s="12" t="n">
        <v>107</v>
      </c>
      <c r="M10" s="22" t="n">
        <f aca="false">L10/I10</f>
        <v>48.4162895927602</v>
      </c>
      <c r="N10" s="1"/>
      <c r="O10" s="1"/>
      <c r="P10" s="1"/>
      <c r="Q10" s="1"/>
      <c r="R10" s="1"/>
      <c r="S10" s="1"/>
      <c r="T10" s="1"/>
      <c r="U10" s="1"/>
      <c r="V10" s="1"/>
      <c r="W10" s="1"/>
      <c r="X10" s="1"/>
      <c r="Y10" s="1"/>
      <c r="Z10" s="1"/>
      <c r="AA10" s="1"/>
      <c r="AB10" s="1"/>
      <c r="AC10" s="1"/>
      <c r="AD10" s="1"/>
      <c r="AE10" s="1"/>
    </row>
    <row r="11" customFormat="false" ht="13.8" hidden="false" customHeight="false" outlineLevel="0" collapsed="false">
      <c r="A11" s="15" t="s">
        <v>40</v>
      </c>
      <c r="B11" s="18" t="n">
        <f aca="false">SUMIFS($L$25:$L$320,$H$25:$H$320,$A11,$F$25:$F$320,"Area harvested")/1000000/5</f>
        <v>0.8888686</v>
      </c>
      <c r="C11" s="18" t="n">
        <f aca="false">SUMIFS($L$25:$L$320,$H$25:$H$320,$A11,$F$25:$F$320,"Production")/1000000/5</f>
        <v>36.6184336</v>
      </c>
      <c r="D11" s="18" t="n">
        <f aca="false">C11/B11</f>
        <v>41.196678114178</v>
      </c>
      <c r="E11" s="19" t="n">
        <f aca="false">AVERAGEIFS($AC$25:$AC$128,$W$25:$W$128,A11)</f>
        <v>232.466666666667</v>
      </c>
      <c r="F11" s="20" t="n">
        <f aca="false">E11*D11</f>
        <v>9576.85443894257</v>
      </c>
      <c r="G11" s="1" t="n">
        <f aca="false">365.6</f>
        <v>365.6</v>
      </c>
      <c r="H11" s="20" t="n">
        <f aca="false">G11+F11</f>
        <v>9942.45443894257</v>
      </c>
      <c r="I11" s="21" t="n">
        <f aca="false">870/4000</f>
        <v>0.2175</v>
      </c>
      <c r="J11" s="22" t="n">
        <f aca="false">D11*I11</f>
        <v>8.9602774898337</v>
      </c>
      <c r="K11" s="1"/>
      <c r="L11" s="12" t="n">
        <v>107</v>
      </c>
      <c r="M11" s="22" t="n">
        <f aca="false">L11/I11</f>
        <v>491.954022988506</v>
      </c>
      <c r="N11" s="1"/>
      <c r="O11" s="1"/>
      <c r="P11" s="1"/>
      <c r="Q11" s="1"/>
      <c r="R11" s="1"/>
      <c r="S11" s="1"/>
      <c r="T11" s="1"/>
      <c r="U11" s="1"/>
      <c r="V11" s="1"/>
      <c r="W11" s="1"/>
      <c r="X11" s="1"/>
      <c r="Y11" s="1"/>
      <c r="Z11" s="1"/>
      <c r="AA11" s="1"/>
      <c r="AB11" s="1"/>
      <c r="AC11" s="1"/>
      <c r="AD11" s="1"/>
      <c r="AE11" s="1"/>
    </row>
    <row r="12" customFormat="false" ht="13.8" hidden="false" customHeight="false" outlineLevel="0" collapsed="false">
      <c r="A12" s="12" t="s">
        <v>41</v>
      </c>
      <c r="B12" s="18" t="n">
        <f aca="false">SUMIFS($L$25:$L$390,$H$25:$H$390,$A12,$F$25:$F$390,"Area harvested")/1000000/5</f>
        <v>1.090774</v>
      </c>
      <c r="C12" s="18" t="n">
        <f aca="false">SUMIFS($L$25:$L$390,$H$25:$H$390,$A12,$F$25:$F$390,"Production")/1000000/5</f>
        <v>87.1075242</v>
      </c>
      <c r="D12" s="18" t="n">
        <f aca="false">C12/B12</f>
        <v>79.8584529884284</v>
      </c>
      <c r="E12" s="19" t="n">
        <f aca="false">AVERAGEIFS($AC$25:$AC$182,$W$25:$W$182,A12)</f>
        <v>33</v>
      </c>
      <c r="F12" s="20" t="n">
        <f aca="false">E12*D12</f>
        <v>2635.32894861814</v>
      </c>
      <c r="G12" s="1" t="n">
        <f aca="false">365.6</f>
        <v>365.6</v>
      </c>
      <c r="H12" s="20" t="n">
        <f aca="false">G12+F12</f>
        <v>3000.92894861814</v>
      </c>
      <c r="I12" s="21" t="n">
        <f aca="false">538/4000</f>
        <v>0.1345</v>
      </c>
      <c r="J12" s="22" t="n">
        <f aca="false">D12*I12</f>
        <v>10.7409619269436</v>
      </c>
      <c r="K12" s="1"/>
      <c r="L12" s="12" t="n">
        <v>107</v>
      </c>
      <c r="M12" s="22" t="n">
        <f aca="false">L12/I12</f>
        <v>795.539033457249</v>
      </c>
      <c r="N12" s="1"/>
      <c r="O12" s="1"/>
      <c r="P12" s="1"/>
      <c r="Q12" s="1"/>
      <c r="R12" s="1"/>
      <c r="S12" s="1"/>
      <c r="T12" s="1"/>
      <c r="U12" s="1"/>
      <c r="V12" s="1"/>
      <c r="W12" s="1"/>
      <c r="X12" s="1"/>
      <c r="Y12" s="1"/>
      <c r="Z12" s="1"/>
      <c r="AA12" s="1"/>
      <c r="AB12" s="1"/>
      <c r="AC12" s="1"/>
      <c r="AD12" s="1"/>
      <c r="AE12" s="1"/>
    </row>
    <row r="13" customFormat="false" ht="13.8" hidden="false" customHeight="false" outlineLevel="0" collapsed="false">
      <c r="A13" s="12" t="s">
        <v>42</v>
      </c>
      <c r="B13" s="18" t="n">
        <f aca="false">SUMIFS($L$25:$L$470,$H$25:$H$470,"Rice, paddy",$F$25:$F$470,"Area harvested")/1000000/5</f>
        <v>0.0156814</v>
      </c>
      <c r="C13" s="18" t="n">
        <f aca="false">SUMIFS($L$25:$L$470,$H$25:$H$470,$A13,$F$25:$F$470,"Production")/1000000/5</f>
        <v>0.054387</v>
      </c>
      <c r="D13" s="18" t="n">
        <f aca="false">C13/B13</f>
        <v>3.46824900837935</v>
      </c>
      <c r="E13" s="19" t="n">
        <f aca="false">E17*D17/D13</f>
        <v>543.028951036093</v>
      </c>
      <c r="F13" s="20" t="n">
        <f aca="false">E13*D13</f>
        <v>1883.35962095221</v>
      </c>
      <c r="G13" s="1" t="n">
        <f aca="false">365.6</f>
        <v>365.6</v>
      </c>
      <c r="H13" s="20" t="n">
        <f aca="false">G13+F13</f>
        <v>2248.95962095221</v>
      </c>
      <c r="I13" s="21" t="n">
        <f aca="false">3630/4000</f>
        <v>0.9075</v>
      </c>
      <c r="J13" s="22" t="n">
        <f aca="false">D13*I13</f>
        <v>3.14743597510426</v>
      </c>
      <c r="K13" s="1"/>
      <c r="L13" s="12" t="n">
        <v>107</v>
      </c>
      <c r="M13" s="22" t="n">
        <f aca="false">L13/I13</f>
        <v>117.906336088154</v>
      </c>
      <c r="N13" s="1"/>
      <c r="O13" s="1"/>
      <c r="P13" s="1"/>
      <c r="Q13" s="1"/>
      <c r="R13" s="1"/>
      <c r="S13" s="1"/>
      <c r="T13" s="1"/>
      <c r="U13" s="1"/>
      <c r="V13" s="1"/>
      <c r="W13" s="1"/>
      <c r="X13" s="1"/>
      <c r="Y13" s="1"/>
      <c r="Z13" s="1"/>
      <c r="AA13" s="1"/>
      <c r="AB13" s="1"/>
      <c r="AC13" s="1"/>
      <c r="AD13" s="1"/>
      <c r="AE13" s="1"/>
    </row>
    <row r="14" customFormat="false" ht="13.8" hidden="false" customHeight="false" outlineLevel="0" collapsed="false">
      <c r="A14" s="12" t="s">
        <v>43</v>
      </c>
      <c r="B14" s="18" t="n">
        <f aca="false">SUMIFS($L$25:$L$470,$H$25:$H$470,$A14,$F$25:$F$470,"Area harvested")/1000000/5</f>
        <v>0.1639092</v>
      </c>
      <c r="C14" s="18" t="n">
        <f aca="false">SUMIFS($L$25:$L$470,$H$25:$H$470,$A14,$F$25:$F$470,"Production")/1000000/5</f>
        <v>0.4393594</v>
      </c>
      <c r="D14" s="18" t="n">
        <f aca="false">C14/B14</f>
        <v>2.6805048160811</v>
      </c>
      <c r="E14" s="19" t="n">
        <f aca="false">AVERAGEIFS($AC$25:$AC$182,$W$25:$W$182,A14)</f>
        <v>377.25</v>
      </c>
      <c r="F14" s="20" t="n">
        <f aca="false">E14*D14</f>
        <v>1011.22044186659</v>
      </c>
      <c r="G14" s="1" t="n">
        <f aca="false">365.6</f>
        <v>365.6</v>
      </c>
      <c r="H14" s="20" t="n">
        <f aca="false">G14+F14</f>
        <v>1376.82044186659</v>
      </c>
      <c r="I14" s="21" t="n">
        <f aca="false">3740/4000</f>
        <v>0.935</v>
      </c>
      <c r="J14" s="22" t="n">
        <f aca="false">D14*I14</f>
        <v>2.50627200303583</v>
      </c>
      <c r="K14" s="1"/>
      <c r="L14" s="12" t="n">
        <v>107</v>
      </c>
      <c r="M14" s="22" t="n">
        <f aca="false">L14/I14</f>
        <v>114.438502673797</v>
      </c>
      <c r="N14" s="1"/>
      <c r="O14" s="1"/>
      <c r="P14" s="1"/>
      <c r="Q14" s="1"/>
      <c r="R14" s="1"/>
      <c r="S14" s="1"/>
      <c r="T14" s="1"/>
      <c r="U14" s="1"/>
      <c r="V14" s="1"/>
      <c r="W14" s="1"/>
      <c r="X14" s="1"/>
      <c r="Y14" s="1"/>
      <c r="Z14" s="1"/>
      <c r="AA14" s="1"/>
      <c r="AB14" s="1"/>
      <c r="AC14" s="1"/>
      <c r="AD14" s="1"/>
      <c r="AE14" s="1"/>
    </row>
    <row r="15" customFormat="false" ht="13.8" hidden="false" customHeight="false" outlineLevel="0" collapsed="false">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row>
    <row r="16" customFormat="false" ht="13.8" hidden="false" customHeight="false" outlineLevel="0" collapsed="false">
      <c r="A16" s="17" t="s">
        <v>44</v>
      </c>
      <c r="B16" s="23" t="n">
        <f aca="false">SUMIFS($L$25:$L$320,$H$25:$H$320,$A16,$F$25:$F$320,"Area harvested")/1000000/5</f>
        <v>3.4086244</v>
      </c>
      <c r="C16" s="23" t="n">
        <f aca="false">SUMIFS($L$25:$L$320,$H$25:$H$320,$A16,$F$25:$F$320,"Production")/1000000/5</f>
        <v>11.650344</v>
      </c>
      <c r="D16" s="23" t="n">
        <f aca="false">C16/B16</f>
        <v>3.4179019548179</v>
      </c>
      <c r="E16" s="24" t="n">
        <f aca="false">AVERAGEIFS($AC$25:$AC$128,$W$25:$W$128,A16)</f>
        <v>369.266666666667</v>
      </c>
      <c r="F16" s="25" t="n">
        <f aca="false">E16*D16</f>
        <v>1262.11726184909</v>
      </c>
      <c r="G16" s="26" t="n">
        <f aca="false">365.6</f>
        <v>365.6</v>
      </c>
      <c r="H16" s="25" t="n">
        <f aca="false">G16+F16</f>
        <v>1627.71726184909</v>
      </c>
      <c r="I16" s="1"/>
      <c r="J16" s="1"/>
      <c r="K16" s="1"/>
      <c r="L16" s="1"/>
      <c r="M16" s="1"/>
      <c r="N16" s="1"/>
      <c r="O16" s="1"/>
      <c r="P16" s="1"/>
      <c r="Q16" s="1"/>
      <c r="R16" s="1"/>
      <c r="S16" s="1"/>
      <c r="T16" s="1"/>
      <c r="U16" s="1"/>
      <c r="V16" s="1"/>
      <c r="W16" s="1"/>
      <c r="X16" s="1"/>
      <c r="Y16" s="1"/>
      <c r="Z16" s="1"/>
      <c r="AA16" s="1"/>
      <c r="AB16" s="1"/>
      <c r="AC16" s="1"/>
      <c r="AD16" s="1"/>
      <c r="AE16" s="1"/>
    </row>
    <row r="17" customFormat="false" ht="13.8" hidden="false" customHeight="false" outlineLevel="0" collapsed="false">
      <c r="A17" s="17" t="s">
        <v>45</v>
      </c>
      <c r="B17" s="18" t="n">
        <f aca="false">SUMIFS($L$25:$L$470,$H$25:$H$470,"Rice, paddy",$F$25:$F$470,"Area harvested")/1000000/5</f>
        <v>0.0156814</v>
      </c>
      <c r="C17" s="18" t="n">
        <f aca="false">SUMIFS($L$25:$L$470,$H$25:$H$470,$A17,$F$25:$F$470,"Production")/1000000/5</f>
        <v>0.0815398</v>
      </c>
      <c r="D17" s="18" t="n">
        <f aca="false">C17/B17</f>
        <v>5.19977808103868</v>
      </c>
      <c r="E17" s="19" t="n">
        <f aca="false">AVERAGEIFS($AC$25:$AC$182,$W$25:$W$182,"Rice, paddy")</f>
        <v>362.2</v>
      </c>
      <c r="F17" s="20" t="n">
        <f aca="false">E17*D17</f>
        <v>1883.35962095221</v>
      </c>
      <c r="G17" s="1" t="n">
        <f aca="false">365.6</f>
        <v>365.6</v>
      </c>
      <c r="H17" s="20" t="n">
        <f aca="false">G17+F17</f>
        <v>2248.95962095221</v>
      </c>
      <c r="I17" s="1"/>
      <c r="J17" s="1"/>
      <c r="K17" s="1"/>
      <c r="L17" s="1"/>
      <c r="M17" s="1"/>
      <c r="N17" s="1"/>
      <c r="O17" s="1"/>
      <c r="P17" s="1"/>
      <c r="Q17" s="1"/>
      <c r="R17" s="1"/>
      <c r="S17" s="1"/>
      <c r="T17" s="1"/>
      <c r="U17" s="1"/>
      <c r="V17" s="1"/>
      <c r="W17" s="1"/>
      <c r="X17" s="1"/>
      <c r="Y17" s="1"/>
      <c r="Z17" s="1"/>
      <c r="AA17" s="1"/>
      <c r="AB17" s="1"/>
      <c r="AC17" s="1"/>
      <c r="AD17" s="1"/>
      <c r="AE17" s="1"/>
    </row>
    <row r="18" customFormat="false" ht="13.8" hidden="false" customHeight="false" outlineLevel="0" collapsed="false">
      <c r="A18" s="27"/>
      <c r="B18" s="27"/>
      <c r="C18" s="27"/>
      <c r="D18" s="27"/>
      <c r="E18" s="27"/>
      <c r="F18" s="27"/>
      <c r="G18" s="27"/>
      <c r="H18" s="28"/>
      <c r="I18" s="1"/>
      <c r="J18" s="1"/>
      <c r="K18" s="1"/>
      <c r="L18" s="1"/>
      <c r="M18" s="1"/>
      <c r="N18" s="1"/>
      <c r="O18" s="1"/>
      <c r="P18" s="1"/>
      <c r="Q18" s="1"/>
      <c r="R18" s="1"/>
      <c r="S18" s="1"/>
      <c r="T18" s="1"/>
      <c r="U18" s="1"/>
      <c r="V18" s="1"/>
      <c r="W18" s="1"/>
      <c r="X18" s="1"/>
      <c r="Y18" s="1"/>
      <c r="Z18" s="1"/>
      <c r="AA18" s="1"/>
      <c r="AB18" s="1"/>
      <c r="AC18" s="1"/>
      <c r="AD18" s="1"/>
      <c r="AE18" s="1"/>
    </row>
    <row r="19" customFormat="false" ht="13.8" hidden="false" customHeight="false" outlineLevel="0" collapsed="false">
      <c r="A19" s="1"/>
      <c r="B19" s="1"/>
      <c r="C19" s="1"/>
      <c r="D19" s="1"/>
      <c r="E19" s="1"/>
      <c r="F19" s="1"/>
      <c r="G19" s="29"/>
      <c r="H19" s="1"/>
      <c r="I19" s="1"/>
      <c r="J19" s="1"/>
      <c r="K19" s="1"/>
      <c r="L19" s="1"/>
      <c r="M19" s="1"/>
      <c r="N19" s="1"/>
      <c r="O19" s="1"/>
      <c r="P19" s="1"/>
      <c r="Q19" s="1"/>
      <c r="R19" s="1"/>
      <c r="S19" s="1"/>
      <c r="T19" s="1"/>
      <c r="U19" s="1"/>
      <c r="V19" s="1"/>
      <c r="W19" s="1"/>
      <c r="X19" s="1"/>
      <c r="Y19" s="1"/>
      <c r="Z19" s="1"/>
      <c r="AA19" s="1"/>
      <c r="AB19" s="1"/>
      <c r="AC19" s="1"/>
      <c r="AD19" s="1"/>
      <c r="AE19" s="1"/>
    </row>
    <row r="20" customFormat="false" ht="13.8" hidden="false" customHeight="false" outlineLevel="0" collapsed="false">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customFormat="false" ht="13.8" hidden="false" customHeight="false" outlineLevel="0" collapsed="false">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row>
    <row r="22" customFormat="false" ht="14.9" hidden="false" customHeight="false" outlineLevel="0" collapsed="false">
      <c r="A22" s="30" t="s">
        <v>46</v>
      </c>
      <c r="B22" s="1"/>
      <c r="C22" s="1"/>
      <c r="D22" s="1"/>
      <c r="E22" s="1"/>
      <c r="F22" s="1"/>
      <c r="G22" s="1"/>
      <c r="H22" s="1"/>
      <c r="I22" s="1"/>
      <c r="J22" s="1"/>
      <c r="K22" s="1"/>
      <c r="L22" s="1"/>
      <c r="M22" s="1"/>
      <c r="N22" s="1"/>
      <c r="O22" s="1"/>
      <c r="P22" s="30" t="s">
        <v>47</v>
      </c>
      <c r="Q22" s="1"/>
      <c r="R22" s="1"/>
      <c r="S22" s="1"/>
      <c r="T22" s="1"/>
      <c r="U22" s="1"/>
      <c r="V22" s="1"/>
      <c r="W22" s="1"/>
      <c r="X22" s="1"/>
      <c r="Y22" s="1"/>
      <c r="Z22" s="1"/>
      <c r="AA22" s="1"/>
      <c r="AB22" s="1"/>
      <c r="AC22" s="1"/>
      <c r="AD22" s="1"/>
      <c r="AE22" s="1"/>
    </row>
    <row r="23" customFormat="false" ht="13.8" hidden="false" customHeight="false" outlineLevel="0" collapsed="false">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row>
    <row r="24" customFormat="false" ht="13.8" hidden="false" customHeight="false" outlineLevel="0" collapsed="false">
      <c r="A24" s="15" t="s">
        <v>48</v>
      </c>
      <c r="B24" s="15" t="s">
        <v>49</v>
      </c>
      <c r="C24" s="15" t="s">
        <v>50</v>
      </c>
      <c r="D24" s="15" t="s">
        <v>20</v>
      </c>
      <c r="E24" s="15" t="s">
        <v>51</v>
      </c>
      <c r="F24" s="15" t="s">
        <v>52</v>
      </c>
      <c r="G24" s="15" t="s">
        <v>53</v>
      </c>
      <c r="H24" s="15" t="s">
        <v>54</v>
      </c>
      <c r="I24" s="15" t="s">
        <v>55</v>
      </c>
      <c r="J24" s="15" t="s">
        <v>56</v>
      </c>
      <c r="K24" s="15" t="s">
        <v>57</v>
      </c>
      <c r="L24" s="15" t="s">
        <v>58</v>
      </c>
      <c r="M24" s="15" t="s">
        <v>59</v>
      </c>
      <c r="N24" s="15" t="s">
        <v>60</v>
      </c>
      <c r="O24" s="1"/>
      <c r="P24" s="15" t="s">
        <v>48</v>
      </c>
      <c r="Q24" s="15" t="s">
        <v>49</v>
      </c>
      <c r="R24" s="15" t="s">
        <v>50</v>
      </c>
      <c r="S24" s="15" t="s">
        <v>20</v>
      </c>
      <c r="T24" s="15" t="s">
        <v>51</v>
      </c>
      <c r="U24" s="15" t="s">
        <v>52</v>
      </c>
      <c r="V24" s="15" t="s">
        <v>61</v>
      </c>
      <c r="W24" s="15" t="s">
        <v>54</v>
      </c>
      <c r="X24" s="15" t="s">
        <v>55</v>
      </c>
      <c r="Y24" s="15" t="s">
        <v>56</v>
      </c>
      <c r="Z24" s="15" t="s">
        <v>62</v>
      </c>
      <c r="AA24" s="15" t="s">
        <v>63</v>
      </c>
      <c r="AB24" s="15" t="s">
        <v>57</v>
      </c>
      <c r="AC24" s="15" t="s">
        <v>58</v>
      </c>
      <c r="AD24" s="15" t="s">
        <v>59</v>
      </c>
      <c r="AE24" s="15" t="s">
        <v>60</v>
      </c>
    </row>
    <row r="25" customFormat="false" ht="13.8" hidden="false" customHeight="false" outlineLevel="0" collapsed="false">
      <c r="A25" s="15" t="s">
        <v>64</v>
      </c>
      <c r="B25" s="15" t="s">
        <v>65</v>
      </c>
      <c r="C25" s="31" t="n">
        <v>255</v>
      </c>
      <c r="D25" s="15" t="s">
        <v>66</v>
      </c>
      <c r="E25" s="31" t="n">
        <v>5312</v>
      </c>
      <c r="F25" s="15" t="s">
        <v>67</v>
      </c>
      <c r="G25" s="31" t="n">
        <v>56</v>
      </c>
      <c r="H25" s="15" t="s">
        <v>38</v>
      </c>
      <c r="I25" s="31" t="n">
        <v>2015</v>
      </c>
      <c r="J25" s="31" t="n">
        <v>2015</v>
      </c>
      <c r="K25" s="15" t="s">
        <v>68</v>
      </c>
      <c r="L25" s="31" t="n">
        <v>58384</v>
      </c>
      <c r="M25" s="15"/>
      <c r="N25" s="15" t="s">
        <v>69</v>
      </c>
      <c r="O25" s="1"/>
      <c r="P25" s="15" t="s">
        <v>70</v>
      </c>
      <c r="Q25" s="15" t="s">
        <v>71</v>
      </c>
      <c r="R25" s="31" t="n">
        <v>255</v>
      </c>
      <c r="S25" s="15" t="s">
        <v>66</v>
      </c>
      <c r="T25" s="31" t="n">
        <v>5532</v>
      </c>
      <c r="U25" s="15" t="s">
        <v>72</v>
      </c>
      <c r="V25" s="31" t="n">
        <v>116</v>
      </c>
      <c r="W25" s="15" t="s">
        <v>40</v>
      </c>
      <c r="X25" s="31" t="n">
        <v>2015</v>
      </c>
      <c r="Y25" s="31" t="n">
        <v>2015</v>
      </c>
      <c r="Z25" s="31" t="n">
        <v>7021</v>
      </c>
      <c r="AA25" s="15" t="s">
        <v>73</v>
      </c>
      <c r="AB25" s="15" t="s">
        <v>74</v>
      </c>
      <c r="AC25" s="31" t="n">
        <v>115</v>
      </c>
      <c r="AD25" s="15"/>
      <c r="AE25" s="15" t="s">
        <v>69</v>
      </c>
    </row>
    <row r="26" customFormat="false" ht="13.8" hidden="false" customHeight="false" outlineLevel="0" collapsed="false">
      <c r="A26" s="15" t="s">
        <v>64</v>
      </c>
      <c r="B26" s="15" t="s">
        <v>65</v>
      </c>
      <c r="C26" s="31" t="n">
        <v>255</v>
      </c>
      <c r="D26" s="15" t="s">
        <v>66</v>
      </c>
      <c r="E26" s="31" t="n">
        <v>5312</v>
      </c>
      <c r="F26" s="15" t="s">
        <v>67</v>
      </c>
      <c r="G26" s="31" t="n">
        <v>56</v>
      </c>
      <c r="H26" s="15" t="s">
        <v>38</v>
      </c>
      <c r="I26" s="31" t="n">
        <v>2016</v>
      </c>
      <c r="J26" s="31" t="n">
        <v>2016</v>
      </c>
      <c r="K26" s="15" t="s">
        <v>68</v>
      </c>
      <c r="L26" s="31" t="n">
        <v>52076</v>
      </c>
      <c r="M26" s="15"/>
      <c r="N26" s="15" t="s">
        <v>69</v>
      </c>
      <c r="O26" s="1"/>
      <c r="P26" s="15" t="s">
        <v>70</v>
      </c>
      <c r="Q26" s="15" t="s">
        <v>71</v>
      </c>
      <c r="R26" s="31" t="n">
        <v>255</v>
      </c>
      <c r="S26" s="15" t="s">
        <v>66</v>
      </c>
      <c r="T26" s="31" t="n">
        <v>5532</v>
      </c>
      <c r="U26" s="15" t="s">
        <v>72</v>
      </c>
      <c r="V26" s="31" t="n">
        <v>270</v>
      </c>
      <c r="W26" s="15" t="s">
        <v>44</v>
      </c>
      <c r="X26" s="31" t="n">
        <v>2015</v>
      </c>
      <c r="Y26" s="31" t="n">
        <v>2015</v>
      </c>
      <c r="Z26" s="31" t="n">
        <v>7021</v>
      </c>
      <c r="AA26" s="15" t="s">
        <v>73</v>
      </c>
      <c r="AB26" s="15" t="s">
        <v>74</v>
      </c>
      <c r="AC26" s="31" t="n">
        <v>252</v>
      </c>
      <c r="AD26" s="15"/>
      <c r="AE26" s="15" t="s">
        <v>69</v>
      </c>
    </row>
    <row r="27" customFormat="false" ht="13.8" hidden="false" customHeight="false" outlineLevel="0" collapsed="false">
      <c r="A27" s="15" t="s">
        <v>64</v>
      </c>
      <c r="B27" s="15" t="s">
        <v>65</v>
      </c>
      <c r="C27" s="31" t="n">
        <v>255</v>
      </c>
      <c r="D27" s="15" t="s">
        <v>66</v>
      </c>
      <c r="E27" s="31" t="n">
        <v>5312</v>
      </c>
      <c r="F27" s="15" t="s">
        <v>67</v>
      </c>
      <c r="G27" s="31" t="n">
        <v>56</v>
      </c>
      <c r="H27" s="15" t="s">
        <v>38</v>
      </c>
      <c r="I27" s="31" t="n">
        <v>2017</v>
      </c>
      <c r="J27" s="31" t="n">
        <v>2017</v>
      </c>
      <c r="K27" s="15" t="s">
        <v>68</v>
      </c>
      <c r="L27" s="31" t="n">
        <v>49005</v>
      </c>
      <c r="M27" s="15"/>
      <c r="N27" s="15" t="s">
        <v>69</v>
      </c>
      <c r="O27" s="1"/>
      <c r="P27" s="15" t="s">
        <v>70</v>
      </c>
      <c r="Q27" s="15" t="s">
        <v>71</v>
      </c>
      <c r="R27" s="31" t="n">
        <v>255</v>
      </c>
      <c r="S27" s="15" t="s">
        <v>66</v>
      </c>
      <c r="T27" s="31" t="n">
        <v>5532</v>
      </c>
      <c r="U27" s="15" t="s">
        <v>72</v>
      </c>
      <c r="V27" s="31" t="n">
        <v>15</v>
      </c>
      <c r="W27" s="15" t="s">
        <v>37</v>
      </c>
      <c r="X27" s="31" t="n">
        <v>2015</v>
      </c>
      <c r="Y27" s="31" t="n">
        <v>2015</v>
      </c>
      <c r="Z27" s="31" t="n">
        <v>7021</v>
      </c>
      <c r="AA27" s="15" t="s">
        <v>73</v>
      </c>
      <c r="AB27" s="15" t="s">
        <v>74</v>
      </c>
      <c r="AC27" s="31" t="n">
        <v>171</v>
      </c>
      <c r="AD27" s="15"/>
      <c r="AE27" s="15" t="s">
        <v>69</v>
      </c>
    </row>
    <row r="28" customFormat="false" ht="13.8" hidden="false" customHeight="false" outlineLevel="0" collapsed="false">
      <c r="A28" s="15" t="s">
        <v>64</v>
      </c>
      <c r="B28" s="15" t="s">
        <v>65</v>
      </c>
      <c r="C28" s="31" t="n">
        <v>255</v>
      </c>
      <c r="D28" s="15" t="s">
        <v>66</v>
      </c>
      <c r="E28" s="31" t="n">
        <v>5312</v>
      </c>
      <c r="F28" s="15" t="s">
        <v>67</v>
      </c>
      <c r="G28" s="31" t="n">
        <v>56</v>
      </c>
      <c r="H28" s="15" t="s">
        <v>38</v>
      </c>
      <c r="I28" s="31" t="n">
        <v>2018</v>
      </c>
      <c r="J28" s="31" t="n">
        <v>2018</v>
      </c>
      <c r="K28" s="15" t="s">
        <v>68</v>
      </c>
      <c r="L28" s="31" t="n">
        <v>53990</v>
      </c>
      <c r="M28" s="15"/>
      <c r="N28" s="15" t="s">
        <v>69</v>
      </c>
      <c r="O28" s="1"/>
      <c r="P28" s="15" t="s">
        <v>70</v>
      </c>
      <c r="Q28" s="15" t="s">
        <v>71</v>
      </c>
      <c r="R28" s="31" t="n">
        <v>255</v>
      </c>
      <c r="S28" s="15" t="s">
        <v>66</v>
      </c>
      <c r="T28" s="31" t="n">
        <v>5532</v>
      </c>
      <c r="U28" s="15" t="s">
        <v>72</v>
      </c>
      <c r="V28" s="31" t="n">
        <v>116</v>
      </c>
      <c r="W28" s="15" t="s">
        <v>40</v>
      </c>
      <c r="X28" s="31" t="n">
        <v>2016</v>
      </c>
      <c r="Y28" s="31" t="n">
        <v>2016</v>
      </c>
      <c r="Z28" s="31" t="n">
        <v>7021</v>
      </c>
      <c r="AA28" s="15" t="s">
        <v>73</v>
      </c>
      <c r="AB28" s="15" t="s">
        <v>74</v>
      </c>
      <c r="AC28" s="31" t="n">
        <v>210</v>
      </c>
      <c r="AD28" s="15"/>
      <c r="AE28" s="15" t="s">
        <v>69</v>
      </c>
    </row>
    <row r="29" customFormat="false" ht="13.8" hidden="false" customHeight="false" outlineLevel="0" collapsed="false">
      <c r="A29" s="15" t="s">
        <v>64</v>
      </c>
      <c r="B29" s="15" t="s">
        <v>65</v>
      </c>
      <c r="C29" s="31" t="n">
        <v>255</v>
      </c>
      <c r="D29" s="15" t="s">
        <v>66</v>
      </c>
      <c r="E29" s="31" t="n">
        <v>5312</v>
      </c>
      <c r="F29" s="15" t="s">
        <v>67</v>
      </c>
      <c r="G29" s="31" t="n">
        <v>56</v>
      </c>
      <c r="H29" s="15" t="s">
        <v>38</v>
      </c>
      <c r="I29" s="31" t="n">
        <v>2019</v>
      </c>
      <c r="J29" s="31" t="n">
        <v>2019</v>
      </c>
      <c r="K29" s="15" t="s">
        <v>68</v>
      </c>
      <c r="L29" s="31" t="n">
        <v>48640</v>
      </c>
      <c r="M29" s="15"/>
      <c r="N29" s="15" t="s">
        <v>69</v>
      </c>
      <c r="O29" s="1"/>
      <c r="P29" s="15" t="s">
        <v>70</v>
      </c>
      <c r="Q29" s="15" t="s">
        <v>71</v>
      </c>
      <c r="R29" s="31" t="n">
        <v>255</v>
      </c>
      <c r="S29" s="15" t="s">
        <v>66</v>
      </c>
      <c r="T29" s="31" t="n">
        <v>5532</v>
      </c>
      <c r="U29" s="15" t="s">
        <v>72</v>
      </c>
      <c r="V29" s="31" t="n">
        <v>270</v>
      </c>
      <c r="W29" s="15" t="s">
        <v>44</v>
      </c>
      <c r="X29" s="31" t="n">
        <v>2016</v>
      </c>
      <c r="Y29" s="31" t="n">
        <v>2016</v>
      </c>
      <c r="Z29" s="31" t="n">
        <v>7021</v>
      </c>
      <c r="AA29" s="15" t="s">
        <v>73</v>
      </c>
      <c r="AB29" s="15" t="s">
        <v>74</v>
      </c>
      <c r="AC29" s="31" t="n">
        <v>216</v>
      </c>
      <c r="AD29" s="15"/>
      <c r="AE29" s="15" t="s">
        <v>69</v>
      </c>
    </row>
    <row r="30" customFormat="false" ht="13.8" hidden="false" customHeight="false" outlineLevel="0" collapsed="false">
      <c r="A30" s="15" t="s">
        <v>64</v>
      </c>
      <c r="B30" s="15" t="s">
        <v>65</v>
      </c>
      <c r="C30" s="31" t="n">
        <v>255</v>
      </c>
      <c r="D30" s="15" t="s">
        <v>66</v>
      </c>
      <c r="E30" s="31" t="n">
        <v>5510</v>
      </c>
      <c r="F30" s="15" t="s">
        <v>75</v>
      </c>
      <c r="G30" s="31" t="n">
        <v>56</v>
      </c>
      <c r="H30" s="15" t="s">
        <v>38</v>
      </c>
      <c r="I30" s="31" t="n">
        <v>2015</v>
      </c>
      <c r="J30" s="31" t="n">
        <v>2015</v>
      </c>
      <c r="K30" s="15" t="s">
        <v>76</v>
      </c>
      <c r="L30" s="31" t="n">
        <v>597169</v>
      </c>
      <c r="M30" s="15"/>
      <c r="N30" s="15" t="s">
        <v>69</v>
      </c>
      <c r="O30" s="1"/>
      <c r="P30" s="15" t="s">
        <v>70</v>
      </c>
      <c r="Q30" s="15" t="s">
        <v>71</v>
      </c>
      <c r="R30" s="31" t="n">
        <v>255</v>
      </c>
      <c r="S30" s="15" t="s">
        <v>66</v>
      </c>
      <c r="T30" s="31" t="n">
        <v>5532</v>
      </c>
      <c r="U30" s="15" t="s">
        <v>72</v>
      </c>
      <c r="V30" s="31" t="n">
        <v>15</v>
      </c>
      <c r="W30" s="15" t="s">
        <v>37</v>
      </c>
      <c r="X30" s="31" t="n">
        <v>2016</v>
      </c>
      <c r="Y30" s="31" t="n">
        <v>2016</v>
      </c>
      <c r="Z30" s="31" t="n">
        <v>7021</v>
      </c>
      <c r="AA30" s="15" t="s">
        <v>73</v>
      </c>
      <c r="AB30" s="15" t="s">
        <v>74</v>
      </c>
      <c r="AC30" s="31" t="n">
        <v>148</v>
      </c>
      <c r="AD30" s="15"/>
      <c r="AE30" s="15" t="s">
        <v>69</v>
      </c>
    </row>
    <row r="31" customFormat="false" ht="13.8" hidden="false" customHeight="false" outlineLevel="0" collapsed="false">
      <c r="A31" s="15" t="s">
        <v>64</v>
      </c>
      <c r="B31" s="15" t="s">
        <v>65</v>
      </c>
      <c r="C31" s="31" t="n">
        <v>255</v>
      </c>
      <c r="D31" s="15" t="s">
        <v>66</v>
      </c>
      <c r="E31" s="31" t="n">
        <v>5510</v>
      </c>
      <c r="F31" s="15" t="s">
        <v>75</v>
      </c>
      <c r="G31" s="31" t="n">
        <v>56</v>
      </c>
      <c r="H31" s="15" t="s">
        <v>38</v>
      </c>
      <c r="I31" s="31" t="n">
        <v>2016</v>
      </c>
      <c r="J31" s="31" t="n">
        <v>2016</v>
      </c>
      <c r="K31" s="15" t="s">
        <v>76</v>
      </c>
      <c r="L31" s="31" t="n">
        <v>480496</v>
      </c>
      <c r="M31" s="15"/>
      <c r="N31" s="15" t="s">
        <v>69</v>
      </c>
      <c r="O31" s="1"/>
      <c r="P31" s="15" t="s">
        <v>70</v>
      </c>
      <c r="Q31" s="15" t="s">
        <v>71</v>
      </c>
      <c r="R31" s="31" t="n">
        <v>255</v>
      </c>
      <c r="S31" s="15" t="s">
        <v>66</v>
      </c>
      <c r="T31" s="31" t="n">
        <v>5532</v>
      </c>
      <c r="U31" s="15" t="s">
        <v>72</v>
      </c>
      <c r="V31" s="31" t="n">
        <v>116</v>
      </c>
      <c r="W31" s="15" t="s">
        <v>40</v>
      </c>
      <c r="X31" s="31" t="n">
        <v>2017</v>
      </c>
      <c r="Y31" s="31" t="n">
        <v>2017</v>
      </c>
      <c r="Z31" s="31" t="n">
        <v>7021</v>
      </c>
      <c r="AA31" s="15" t="s">
        <v>73</v>
      </c>
      <c r="AB31" s="15" t="s">
        <v>74</v>
      </c>
      <c r="AC31" s="31" t="n">
        <v>128</v>
      </c>
      <c r="AD31" s="15"/>
      <c r="AE31" s="15" t="s">
        <v>69</v>
      </c>
    </row>
    <row r="32" customFormat="false" ht="13.8" hidden="false" customHeight="false" outlineLevel="0" collapsed="false">
      <c r="A32" s="15" t="s">
        <v>64</v>
      </c>
      <c r="B32" s="15" t="s">
        <v>65</v>
      </c>
      <c r="C32" s="31" t="n">
        <v>255</v>
      </c>
      <c r="D32" s="15" t="s">
        <v>66</v>
      </c>
      <c r="E32" s="31" t="n">
        <v>5510</v>
      </c>
      <c r="F32" s="15" t="s">
        <v>75</v>
      </c>
      <c r="G32" s="31" t="n">
        <v>56</v>
      </c>
      <c r="H32" s="15" t="s">
        <v>38</v>
      </c>
      <c r="I32" s="31" t="n">
        <v>2017</v>
      </c>
      <c r="J32" s="31" t="n">
        <v>2017</v>
      </c>
      <c r="K32" s="15" t="s">
        <v>76</v>
      </c>
      <c r="L32" s="31" t="n">
        <v>608671</v>
      </c>
      <c r="M32" s="15"/>
      <c r="N32" s="15" t="s">
        <v>69</v>
      </c>
      <c r="O32" s="1"/>
      <c r="P32" s="15" t="s">
        <v>70</v>
      </c>
      <c r="Q32" s="15" t="s">
        <v>71</v>
      </c>
      <c r="R32" s="31" t="n">
        <v>255</v>
      </c>
      <c r="S32" s="15" t="s">
        <v>66</v>
      </c>
      <c r="T32" s="31" t="n">
        <v>5532</v>
      </c>
      <c r="U32" s="15" t="s">
        <v>72</v>
      </c>
      <c r="V32" s="31" t="n">
        <v>270</v>
      </c>
      <c r="W32" s="15" t="s">
        <v>44</v>
      </c>
      <c r="X32" s="31" t="n">
        <v>2017</v>
      </c>
      <c r="Y32" s="31" t="n">
        <v>2017</v>
      </c>
      <c r="Z32" s="31" t="n">
        <v>7021</v>
      </c>
      <c r="AA32" s="15" t="s">
        <v>73</v>
      </c>
      <c r="AB32" s="15" t="s">
        <v>74</v>
      </c>
      <c r="AC32" s="31" t="n">
        <v>200</v>
      </c>
      <c r="AD32" s="15"/>
      <c r="AE32" s="15" t="s">
        <v>69</v>
      </c>
    </row>
    <row r="33" customFormat="false" ht="13.8" hidden="false" customHeight="false" outlineLevel="0" collapsed="false">
      <c r="A33" s="15" t="s">
        <v>64</v>
      </c>
      <c r="B33" s="15" t="s">
        <v>65</v>
      </c>
      <c r="C33" s="31" t="n">
        <v>255</v>
      </c>
      <c r="D33" s="15" t="s">
        <v>66</v>
      </c>
      <c r="E33" s="31" t="n">
        <v>5510</v>
      </c>
      <c r="F33" s="15" t="s">
        <v>75</v>
      </c>
      <c r="G33" s="31" t="n">
        <v>56</v>
      </c>
      <c r="H33" s="15" t="s">
        <v>38</v>
      </c>
      <c r="I33" s="31" t="n">
        <v>2018</v>
      </c>
      <c r="J33" s="31" t="n">
        <v>2018</v>
      </c>
      <c r="K33" s="15" t="s">
        <v>76</v>
      </c>
      <c r="L33" s="31" t="n">
        <v>376550</v>
      </c>
      <c r="M33" s="15"/>
      <c r="N33" s="15" t="s">
        <v>69</v>
      </c>
      <c r="O33" s="1"/>
      <c r="P33" s="15" t="s">
        <v>70</v>
      </c>
      <c r="Q33" s="15" t="s">
        <v>71</v>
      </c>
      <c r="R33" s="31" t="n">
        <v>255</v>
      </c>
      <c r="S33" s="15" t="s">
        <v>66</v>
      </c>
      <c r="T33" s="31" t="n">
        <v>5532</v>
      </c>
      <c r="U33" s="15" t="s">
        <v>72</v>
      </c>
      <c r="V33" s="31" t="n">
        <v>15</v>
      </c>
      <c r="W33" s="15" t="s">
        <v>37</v>
      </c>
      <c r="X33" s="31" t="n">
        <v>2017</v>
      </c>
      <c r="Y33" s="31" t="n">
        <v>2017</v>
      </c>
      <c r="Z33" s="31" t="n">
        <v>7021</v>
      </c>
      <c r="AA33" s="15" t="s">
        <v>73</v>
      </c>
      <c r="AB33" s="15" t="s">
        <v>74</v>
      </c>
      <c r="AC33" s="31" t="n">
        <v>160</v>
      </c>
      <c r="AD33" s="15"/>
      <c r="AE33" s="15" t="s">
        <v>69</v>
      </c>
    </row>
    <row r="34" customFormat="false" ht="13.8" hidden="false" customHeight="false" outlineLevel="0" collapsed="false">
      <c r="A34" s="15" t="s">
        <v>64</v>
      </c>
      <c r="B34" s="15" t="s">
        <v>65</v>
      </c>
      <c r="C34" s="31" t="n">
        <v>255</v>
      </c>
      <c r="D34" s="15" t="s">
        <v>66</v>
      </c>
      <c r="E34" s="31" t="n">
        <v>5510</v>
      </c>
      <c r="F34" s="15" t="s">
        <v>75</v>
      </c>
      <c r="G34" s="31" t="n">
        <v>56</v>
      </c>
      <c r="H34" s="15" t="s">
        <v>38</v>
      </c>
      <c r="I34" s="31" t="n">
        <v>2019</v>
      </c>
      <c r="J34" s="31" t="n">
        <v>2019</v>
      </c>
      <c r="K34" s="15" t="s">
        <v>76</v>
      </c>
      <c r="L34" s="31" t="n">
        <v>429220</v>
      </c>
      <c r="M34" s="15"/>
      <c r="N34" s="15" t="s">
        <v>69</v>
      </c>
      <c r="O34" s="1"/>
      <c r="P34" s="15" t="s">
        <v>70</v>
      </c>
      <c r="Q34" s="15" t="s">
        <v>71</v>
      </c>
      <c r="R34" s="31" t="n">
        <v>255</v>
      </c>
      <c r="S34" s="15" t="s">
        <v>66</v>
      </c>
      <c r="T34" s="31" t="n">
        <v>5532</v>
      </c>
      <c r="U34" s="15" t="s">
        <v>72</v>
      </c>
      <c r="V34" s="31" t="n">
        <v>116</v>
      </c>
      <c r="W34" s="15" t="s">
        <v>40</v>
      </c>
      <c r="X34" s="31" t="n">
        <v>2018</v>
      </c>
      <c r="Y34" s="31" t="n">
        <v>2018</v>
      </c>
      <c r="Z34" s="31" t="n">
        <v>7021</v>
      </c>
      <c r="AA34" s="15" t="s">
        <v>73</v>
      </c>
      <c r="AB34" s="15" t="s">
        <v>74</v>
      </c>
      <c r="AC34" s="31" t="n">
        <v>268</v>
      </c>
      <c r="AD34" s="15"/>
      <c r="AE34" s="15" t="s">
        <v>69</v>
      </c>
    </row>
    <row r="35" customFormat="false" ht="13.8" hidden="false" customHeight="false" outlineLevel="0" collapsed="false">
      <c r="A35" s="15" t="s">
        <v>64</v>
      </c>
      <c r="B35" s="15" t="s">
        <v>65</v>
      </c>
      <c r="C35" s="31" t="n">
        <v>255</v>
      </c>
      <c r="D35" s="15" t="s">
        <v>66</v>
      </c>
      <c r="E35" s="31" t="n">
        <v>5510</v>
      </c>
      <c r="F35" s="15" t="s">
        <v>75</v>
      </c>
      <c r="G35" s="31" t="n">
        <v>271</v>
      </c>
      <c r="H35" s="15" t="s">
        <v>39</v>
      </c>
      <c r="I35" s="31" t="n">
        <v>2015</v>
      </c>
      <c r="J35" s="31" t="n">
        <v>2015</v>
      </c>
      <c r="K35" s="15" t="s">
        <v>76</v>
      </c>
      <c r="L35" s="31" t="n">
        <v>632200</v>
      </c>
      <c r="M35" s="15" t="s">
        <v>77</v>
      </c>
      <c r="N35" s="15" t="s">
        <v>78</v>
      </c>
      <c r="O35" s="1"/>
      <c r="P35" s="15" t="s">
        <v>70</v>
      </c>
      <c r="Q35" s="15" t="s">
        <v>71</v>
      </c>
      <c r="R35" s="31" t="n">
        <v>255</v>
      </c>
      <c r="S35" s="15" t="s">
        <v>66</v>
      </c>
      <c r="T35" s="31" t="n">
        <v>5532</v>
      </c>
      <c r="U35" s="15" t="s">
        <v>72</v>
      </c>
      <c r="V35" s="31" t="n">
        <v>270</v>
      </c>
      <c r="W35" s="15" t="s">
        <v>44</v>
      </c>
      <c r="X35" s="31" t="n">
        <v>2018</v>
      </c>
      <c r="Y35" s="31" t="n">
        <v>2018</v>
      </c>
      <c r="Z35" s="31" t="n">
        <v>7021</v>
      </c>
      <c r="AA35" s="15" t="s">
        <v>73</v>
      </c>
      <c r="AB35" s="15" t="s">
        <v>74</v>
      </c>
      <c r="AC35" s="31" t="n">
        <v>337</v>
      </c>
      <c r="AD35" s="15"/>
      <c r="AE35" s="15" t="s">
        <v>69</v>
      </c>
    </row>
    <row r="36" customFormat="false" ht="13.8" hidden="false" customHeight="false" outlineLevel="0" collapsed="false">
      <c r="A36" s="15" t="s">
        <v>64</v>
      </c>
      <c r="B36" s="15" t="s">
        <v>65</v>
      </c>
      <c r="C36" s="31" t="n">
        <v>255</v>
      </c>
      <c r="D36" s="15" t="s">
        <v>66</v>
      </c>
      <c r="E36" s="31" t="n">
        <v>5510</v>
      </c>
      <c r="F36" s="15" t="s">
        <v>75</v>
      </c>
      <c r="G36" s="31" t="n">
        <v>271</v>
      </c>
      <c r="H36" s="15" t="s">
        <v>39</v>
      </c>
      <c r="I36" s="31" t="n">
        <v>2016</v>
      </c>
      <c r="J36" s="31" t="n">
        <v>2016</v>
      </c>
      <c r="K36" s="15" t="s">
        <v>76</v>
      </c>
      <c r="L36" s="31" t="n">
        <v>632400</v>
      </c>
      <c r="M36" s="15" t="s">
        <v>77</v>
      </c>
      <c r="N36" s="15" t="s">
        <v>78</v>
      </c>
      <c r="O36" s="1"/>
      <c r="P36" s="15" t="s">
        <v>70</v>
      </c>
      <c r="Q36" s="15" t="s">
        <v>71</v>
      </c>
      <c r="R36" s="31" t="n">
        <v>255</v>
      </c>
      <c r="S36" s="15" t="s">
        <v>66</v>
      </c>
      <c r="T36" s="31" t="n">
        <v>5532</v>
      </c>
      <c r="U36" s="15" t="s">
        <v>72</v>
      </c>
      <c r="V36" s="31" t="n">
        <v>15</v>
      </c>
      <c r="W36" s="15" t="s">
        <v>37</v>
      </c>
      <c r="X36" s="31" t="n">
        <v>2018</v>
      </c>
      <c r="Y36" s="31" t="n">
        <v>2018</v>
      </c>
      <c r="Z36" s="31" t="n">
        <v>7021</v>
      </c>
      <c r="AA36" s="15" t="s">
        <v>73</v>
      </c>
      <c r="AB36" s="15" t="s">
        <v>74</v>
      </c>
      <c r="AC36" s="31" t="n">
        <v>197</v>
      </c>
      <c r="AD36" s="15"/>
      <c r="AE36" s="15" t="s">
        <v>69</v>
      </c>
    </row>
    <row r="37" customFormat="false" ht="13.8" hidden="false" customHeight="false" outlineLevel="0" collapsed="false">
      <c r="A37" s="15" t="s">
        <v>64</v>
      </c>
      <c r="B37" s="15" t="s">
        <v>65</v>
      </c>
      <c r="C37" s="31" t="n">
        <v>255</v>
      </c>
      <c r="D37" s="15" t="s">
        <v>66</v>
      </c>
      <c r="E37" s="31" t="n">
        <v>5510</v>
      </c>
      <c r="F37" s="15" t="s">
        <v>75</v>
      </c>
      <c r="G37" s="31" t="n">
        <v>271</v>
      </c>
      <c r="H37" s="15" t="s">
        <v>39</v>
      </c>
      <c r="I37" s="31" t="n">
        <v>2017</v>
      </c>
      <c r="J37" s="31" t="n">
        <v>2017</v>
      </c>
      <c r="K37" s="15" t="s">
        <v>76</v>
      </c>
      <c r="L37" s="31" t="n">
        <v>677800</v>
      </c>
      <c r="M37" s="15" t="s">
        <v>77</v>
      </c>
      <c r="N37" s="15" t="s">
        <v>78</v>
      </c>
      <c r="O37" s="1"/>
      <c r="P37" s="15" t="s">
        <v>70</v>
      </c>
      <c r="Q37" s="15" t="s">
        <v>71</v>
      </c>
      <c r="R37" s="31" t="n">
        <v>255</v>
      </c>
      <c r="S37" s="15" t="s">
        <v>66</v>
      </c>
      <c r="T37" s="31" t="n">
        <v>5532</v>
      </c>
      <c r="U37" s="15" t="s">
        <v>72</v>
      </c>
      <c r="V37" s="31" t="n">
        <v>116</v>
      </c>
      <c r="W37" s="15" t="s">
        <v>40</v>
      </c>
      <c r="X37" s="31" t="n">
        <v>2019</v>
      </c>
      <c r="Y37" s="31" t="n">
        <v>2019</v>
      </c>
      <c r="Z37" s="31" t="n">
        <v>7021</v>
      </c>
      <c r="AA37" s="15" t="s">
        <v>73</v>
      </c>
      <c r="AB37" s="15" t="s">
        <v>74</v>
      </c>
      <c r="AC37" s="31" t="n">
        <v>195</v>
      </c>
      <c r="AD37" s="15"/>
      <c r="AE37" s="15" t="s">
        <v>69</v>
      </c>
    </row>
    <row r="38" customFormat="false" ht="13.8" hidden="false" customHeight="false" outlineLevel="0" collapsed="false">
      <c r="A38" s="15" t="s">
        <v>64</v>
      </c>
      <c r="B38" s="15" t="s">
        <v>65</v>
      </c>
      <c r="C38" s="31" t="n">
        <v>255</v>
      </c>
      <c r="D38" s="15" t="s">
        <v>66</v>
      </c>
      <c r="E38" s="31" t="n">
        <v>5510</v>
      </c>
      <c r="F38" s="15" t="s">
        <v>75</v>
      </c>
      <c r="G38" s="31" t="n">
        <v>271</v>
      </c>
      <c r="H38" s="15" t="s">
        <v>39</v>
      </c>
      <c r="I38" s="31" t="n">
        <v>2018</v>
      </c>
      <c r="J38" s="31" t="n">
        <v>2018</v>
      </c>
      <c r="K38" s="15" t="s">
        <v>76</v>
      </c>
      <c r="L38" s="31" t="n">
        <v>652900</v>
      </c>
      <c r="M38" s="15" t="s">
        <v>77</v>
      </c>
      <c r="N38" s="15" t="s">
        <v>78</v>
      </c>
      <c r="O38" s="1"/>
      <c r="P38" s="15" t="s">
        <v>70</v>
      </c>
      <c r="Q38" s="15" t="s">
        <v>71</v>
      </c>
      <c r="R38" s="31" t="n">
        <v>255</v>
      </c>
      <c r="S38" s="15" t="s">
        <v>66</v>
      </c>
      <c r="T38" s="31" t="n">
        <v>5532</v>
      </c>
      <c r="U38" s="15" t="s">
        <v>72</v>
      </c>
      <c r="V38" s="31" t="n">
        <v>270</v>
      </c>
      <c r="W38" s="15" t="s">
        <v>44</v>
      </c>
      <c r="X38" s="31" t="n">
        <v>2019</v>
      </c>
      <c r="Y38" s="31" t="n">
        <v>2019</v>
      </c>
      <c r="Z38" s="31" t="n">
        <v>7021</v>
      </c>
      <c r="AA38" s="15" t="s">
        <v>73</v>
      </c>
      <c r="AB38" s="15" t="s">
        <v>74</v>
      </c>
      <c r="AC38" s="31" t="n">
        <v>300</v>
      </c>
      <c r="AD38" s="15"/>
      <c r="AE38" s="15" t="s">
        <v>69</v>
      </c>
    </row>
    <row r="39" customFormat="false" ht="13.8" hidden="false" customHeight="false" outlineLevel="0" collapsed="false">
      <c r="A39" s="15" t="s">
        <v>64</v>
      </c>
      <c r="B39" s="15" t="s">
        <v>65</v>
      </c>
      <c r="C39" s="31" t="n">
        <v>255</v>
      </c>
      <c r="D39" s="15" t="s">
        <v>66</v>
      </c>
      <c r="E39" s="31" t="n">
        <v>5510</v>
      </c>
      <c r="F39" s="15" t="s">
        <v>75</v>
      </c>
      <c r="G39" s="31" t="n">
        <v>271</v>
      </c>
      <c r="H39" s="15" t="s">
        <v>39</v>
      </c>
      <c r="I39" s="31" t="n">
        <v>2019</v>
      </c>
      <c r="J39" s="31" t="n">
        <v>2019</v>
      </c>
      <c r="K39" s="15" t="s">
        <v>76</v>
      </c>
      <c r="L39" s="31" t="n">
        <v>584800</v>
      </c>
      <c r="M39" s="15" t="s">
        <v>77</v>
      </c>
      <c r="N39" s="15" t="s">
        <v>78</v>
      </c>
      <c r="O39" s="1"/>
      <c r="P39" s="15" t="s">
        <v>70</v>
      </c>
      <c r="Q39" s="15" t="s">
        <v>71</v>
      </c>
      <c r="R39" s="31" t="n">
        <v>255</v>
      </c>
      <c r="S39" s="15" t="s">
        <v>66</v>
      </c>
      <c r="T39" s="31" t="n">
        <v>5532</v>
      </c>
      <c r="U39" s="15" t="s">
        <v>72</v>
      </c>
      <c r="V39" s="31" t="n">
        <v>15</v>
      </c>
      <c r="W39" s="15" t="s">
        <v>37</v>
      </c>
      <c r="X39" s="31" t="n">
        <v>2019</v>
      </c>
      <c r="Y39" s="31" t="n">
        <v>2019</v>
      </c>
      <c r="Z39" s="31" t="n">
        <v>7021</v>
      </c>
      <c r="AA39" s="15" t="s">
        <v>73</v>
      </c>
      <c r="AB39" s="15" t="s">
        <v>74</v>
      </c>
      <c r="AC39" s="31" t="n">
        <v>175</v>
      </c>
      <c r="AD39" s="15"/>
      <c r="AE39" s="15" t="s">
        <v>69</v>
      </c>
    </row>
    <row r="40" customFormat="false" ht="13.8" hidden="false" customHeight="false" outlineLevel="0" collapsed="false">
      <c r="A40" s="15" t="s">
        <v>64</v>
      </c>
      <c r="B40" s="15" t="s">
        <v>65</v>
      </c>
      <c r="C40" s="31" t="n">
        <v>255</v>
      </c>
      <c r="D40" s="15" t="s">
        <v>66</v>
      </c>
      <c r="E40" s="31" t="n">
        <v>5312</v>
      </c>
      <c r="F40" s="15" t="s">
        <v>67</v>
      </c>
      <c r="G40" s="31" t="n">
        <v>116</v>
      </c>
      <c r="H40" s="15" t="s">
        <v>40</v>
      </c>
      <c r="I40" s="31" t="n">
        <v>2015</v>
      </c>
      <c r="J40" s="31" t="n">
        <v>2015</v>
      </c>
      <c r="K40" s="15" t="s">
        <v>68</v>
      </c>
      <c r="L40" s="31" t="n">
        <v>78640</v>
      </c>
      <c r="M40" s="15"/>
      <c r="N40" s="15" t="s">
        <v>69</v>
      </c>
      <c r="O40" s="1"/>
      <c r="P40" s="15" t="s">
        <v>70</v>
      </c>
      <c r="Q40" s="15" t="s">
        <v>71</v>
      </c>
      <c r="R40" s="31" t="n">
        <v>54</v>
      </c>
      <c r="S40" s="15" t="s">
        <v>79</v>
      </c>
      <c r="T40" s="31" t="n">
        <v>5532</v>
      </c>
      <c r="U40" s="15" t="s">
        <v>72</v>
      </c>
      <c r="V40" s="31" t="n">
        <v>116</v>
      </c>
      <c r="W40" s="15" t="s">
        <v>40</v>
      </c>
      <c r="X40" s="31" t="n">
        <v>2015</v>
      </c>
      <c r="Y40" s="31" t="n">
        <v>2015</v>
      </c>
      <c r="Z40" s="31" t="n">
        <v>7021</v>
      </c>
      <c r="AA40" s="15" t="s">
        <v>73</v>
      </c>
      <c r="AB40" s="15" t="s">
        <v>74</v>
      </c>
      <c r="AC40" s="31" t="n">
        <v>279</v>
      </c>
      <c r="AD40" s="15"/>
      <c r="AE40" s="15" t="s">
        <v>69</v>
      </c>
    </row>
    <row r="41" customFormat="false" ht="13.8" hidden="false" customHeight="false" outlineLevel="0" collapsed="false">
      <c r="A41" s="15" t="s">
        <v>64</v>
      </c>
      <c r="B41" s="15" t="s">
        <v>65</v>
      </c>
      <c r="C41" s="31" t="n">
        <v>255</v>
      </c>
      <c r="D41" s="15" t="s">
        <v>66</v>
      </c>
      <c r="E41" s="31" t="n">
        <v>5312</v>
      </c>
      <c r="F41" s="15" t="s">
        <v>67</v>
      </c>
      <c r="G41" s="31" t="n">
        <v>116</v>
      </c>
      <c r="H41" s="15" t="s">
        <v>40</v>
      </c>
      <c r="I41" s="31" t="n">
        <v>2016</v>
      </c>
      <c r="J41" s="31" t="n">
        <v>2016</v>
      </c>
      <c r="K41" s="15" t="s">
        <v>68</v>
      </c>
      <c r="L41" s="31" t="n">
        <v>89164</v>
      </c>
      <c r="M41" s="15"/>
      <c r="N41" s="15" t="s">
        <v>69</v>
      </c>
      <c r="O41" s="1"/>
      <c r="P41" s="15" t="s">
        <v>70</v>
      </c>
      <c r="Q41" s="15" t="s">
        <v>71</v>
      </c>
      <c r="R41" s="31" t="n">
        <v>54</v>
      </c>
      <c r="S41" s="15" t="s">
        <v>79</v>
      </c>
      <c r="T41" s="31" t="n">
        <v>5532</v>
      </c>
      <c r="U41" s="15" t="s">
        <v>72</v>
      </c>
      <c r="V41" s="31" t="n">
        <v>270</v>
      </c>
      <c r="W41" s="15" t="s">
        <v>44</v>
      </c>
      <c r="X41" s="31" t="n">
        <v>2015</v>
      </c>
      <c r="Y41" s="31" t="n">
        <v>2015</v>
      </c>
      <c r="Z41" s="31" t="n">
        <v>7021</v>
      </c>
      <c r="AA41" s="15" t="s">
        <v>73</v>
      </c>
      <c r="AB41" s="15" t="s">
        <v>74</v>
      </c>
      <c r="AC41" s="31" t="n">
        <v>386</v>
      </c>
      <c r="AD41" s="15"/>
      <c r="AE41" s="15" t="s">
        <v>69</v>
      </c>
    </row>
    <row r="42" customFormat="false" ht="13.8" hidden="false" customHeight="false" outlineLevel="0" collapsed="false">
      <c r="A42" s="15" t="s">
        <v>64</v>
      </c>
      <c r="B42" s="15" t="s">
        <v>65</v>
      </c>
      <c r="C42" s="31" t="n">
        <v>255</v>
      </c>
      <c r="D42" s="15" t="s">
        <v>66</v>
      </c>
      <c r="E42" s="31" t="n">
        <v>5312</v>
      </c>
      <c r="F42" s="15" t="s">
        <v>67</v>
      </c>
      <c r="G42" s="31" t="n">
        <v>116</v>
      </c>
      <c r="H42" s="15" t="s">
        <v>40</v>
      </c>
      <c r="I42" s="31" t="n">
        <v>2017</v>
      </c>
      <c r="J42" s="31" t="n">
        <v>2017</v>
      </c>
      <c r="K42" s="15" t="s">
        <v>68</v>
      </c>
      <c r="L42" s="31" t="n">
        <v>92855</v>
      </c>
      <c r="M42" s="15"/>
      <c r="N42" s="15" t="s">
        <v>69</v>
      </c>
      <c r="O42" s="1"/>
      <c r="P42" s="15" t="s">
        <v>70</v>
      </c>
      <c r="Q42" s="15" t="s">
        <v>71</v>
      </c>
      <c r="R42" s="31" t="n">
        <v>54</v>
      </c>
      <c r="S42" s="15" t="s">
        <v>79</v>
      </c>
      <c r="T42" s="31" t="n">
        <v>5532</v>
      </c>
      <c r="U42" s="15" t="s">
        <v>72</v>
      </c>
      <c r="V42" s="31" t="n">
        <v>15</v>
      </c>
      <c r="W42" s="15" t="s">
        <v>37</v>
      </c>
      <c r="X42" s="31" t="n">
        <v>2015</v>
      </c>
      <c r="Y42" s="31" t="n">
        <v>2015</v>
      </c>
      <c r="Z42" s="31" t="n">
        <v>7021</v>
      </c>
      <c r="AA42" s="15" t="s">
        <v>73</v>
      </c>
      <c r="AB42" s="15" t="s">
        <v>74</v>
      </c>
      <c r="AC42" s="31" t="n">
        <v>171</v>
      </c>
      <c r="AD42" s="15"/>
      <c r="AE42" s="15" t="s">
        <v>69</v>
      </c>
    </row>
    <row r="43" customFormat="false" ht="13.8" hidden="false" customHeight="false" outlineLevel="0" collapsed="false">
      <c r="A43" s="15" t="s">
        <v>64</v>
      </c>
      <c r="B43" s="15" t="s">
        <v>65</v>
      </c>
      <c r="C43" s="31" t="n">
        <v>255</v>
      </c>
      <c r="D43" s="15" t="s">
        <v>66</v>
      </c>
      <c r="E43" s="31" t="n">
        <v>5312</v>
      </c>
      <c r="F43" s="15" t="s">
        <v>67</v>
      </c>
      <c r="G43" s="31" t="n">
        <v>116</v>
      </c>
      <c r="H43" s="15" t="s">
        <v>40</v>
      </c>
      <c r="I43" s="31" t="n">
        <v>2018</v>
      </c>
      <c r="J43" s="31" t="n">
        <v>2018</v>
      </c>
      <c r="K43" s="15" t="s">
        <v>68</v>
      </c>
      <c r="L43" s="31" t="n">
        <v>93330</v>
      </c>
      <c r="M43" s="15"/>
      <c r="N43" s="15" t="s">
        <v>69</v>
      </c>
      <c r="O43" s="1"/>
      <c r="P43" s="15" t="s">
        <v>70</v>
      </c>
      <c r="Q43" s="15" t="s">
        <v>71</v>
      </c>
      <c r="R43" s="31" t="n">
        <v>54</v>
      </c>
      <c r="S43" s="15" t="s">
        <v>79</v>
      </c>
      <c r="T43" s="31" t="n">
        <v>5532</v>
      </c>
      <c r="U43" s="15" t="s">
        <v>72</v>
      </c>
      <c r="V43" s="31" t="n">
        <v>116</v>
      </c>
      <c r="W43" s="15" t="s">
        <v>40</v>
      </c>
      <c r="X43" s="31" t="n">
        <v>2016</v>
      </c>
      <c r="Y43" s="31" t="n">
        <v>2016</v>
      </c>
      <c r="Z43" s="31" t="n">
        <v>7021</v>
      </c>
      <c r="AA43" s="15" t="s">
        <v>73</v>
      </c>
      <c r="AB43" s="15" t="s">
        <v>74</v>
      </c>
      <c r="AC43" s="31" t="n">
        <v>258</v>
      </c>
      <c r="AD43" s="15"/>
      <c r="AE43" s="15" t="s">
        <v>69</v>
      </c>
    </row>
    <row r="44" customFormat="false" ht="13.8" hidden="false" customHeight="false" outlineLevel="0" collapsed="false">
      <c r="A44" s="15" t="s">
        <v>64</v>
      </c>
      <c r="B44" s="15" t="s">
        <v>65</v>
      </c>
      <c r="C44" s="31" t="n">
        <v>255</v>
      </c>
      <c r="D44" s="15" t="s">
        <v>66</v>
      </c>
      <c r="E44" s="31" t="n">
        <v>5312</v>
      </c>
      <c r="F44" s="15" t="s">
        <v>67</v>
      </c>
      <c r="G44" s="31" t="n">
        <v>116</v>
      </c>
      <c r="H44" s="15" t="s">
        <v>40</v>
      </c>
      <c r="I44" s="31" t="n">
        <v>2019</v>
      </c>
      <c r="J44" s="31" t="n">
        <v>2019</v>
      </c>
      <c r="K44" s="15" t="s">
        <v>68</v>
      </c>
      <c r="L44" s="31" t="n">
        <v>98190</v>
      </c>
      <c r="M44" s="15"/>
      <c r="N44" s="15" t="s">
        <v>69</v>
      </c>
      <c r="O44" s="1"/>
      <c r="P44" s="15" t="s">
        <v>70</v>
      </c>
      <c r="Q44" s="15" t="s">
        <v>71</v>
      </c>
      <c r="R44" s="31" t="n">
        <v>54</v>
      </c>
      <c r="S44" s="15" t="s">
        <v>79</v>
      </c>
      <c r="T44" s="31" t="n">
        <v>5532</v>
      </c>
      <c r="U44" s="15" t="s">
        <v>72</v>
      </c>
      <c r="V44" s="31" t="n">
        <v>270</v>
      </c>
      <c r="W44" s="15" t="s">
        <v>44</v>
      </c>
      <c r="X44" s="31" t="n">
        <v>2016</v>
      </c>
      <c r="Y44" s="31" t="n">
        <v>2016</v>
      </c>
      <c r="Z44" s="31" t="n">
        <v>7021</v>
      </c>
      <c r="AA44" s="15" t="s">
        <v>73</v>
      </c>
      <c r="AB44" s="15" t="s">
        <v>74</v>
      </c>
      <c r="AC44" s="31" t="n">
        <v>398</v>
      </c>
      <c r="AD44" s="15"/>
      <c r="AE44" s="15" t="s">
        <v>69</v>
      </c>
    </row>
    <row r="45" customFormat="false" ht="13.8" hidden="false" customHeight="false" outlineLevel="0" collapsed="false">
      <c r="A45" s="15" t="s">
        <v>64</v>
      </c>
      <c r="B45" s="15" t="s">
        <v>65</v>
      </c>
      <c r="C45" s="31" t="n">
        <v>255</v>
      </c>
      <c r="D45" s="15" t="s">
        <v>66</v>
      </c>
      <c r="E45" s="31" t="n">
        <v>5510</v>
      </c>
      <c r="F45" s="15" t="s">
        <v>75</v>
      </c>
      <c r="G45" s="31" t="n">
        <v>116</v>
      </c>
      <c r="H45" s="15" t="s">
        <v>40</v>
      </c>
      <c r="I45" s="31" t="n">
        <v>2015</v>
      </c>
      <c r="J45" s="31" t="n">
        <v>2015</v>
      </c>
      <c r="K45" s="15" t="s">
        <v>76</v>
      </c>
      <c r="L45" s="31" t="n">
        <v>3689994</v>
      </c>
      <c r="M45" s="15"/>
      <c r="N45" s="15" t="s">
        <v>69</v>
      </c>
      <c r="O45" s="1"/>
      <c r="P45" s="15" t="s">
        <v>70</v>
      </c>
      <c r="Q45" s="15" t="s">
        <v>71</v>
      </c>
      <c r="R45" s="31" t="n">
        <v>54</v>
      </c>
      <c r="S45" s="15" t="s">
        <v>79</v>
      </c>
      <c r="T45" s="31" t="n">
        <v>5532</v>
      </c>
      <c r="U45" s="15" t="s">
        <v>72</v>
      </c>
      <c r="V45" s="31" t="n">
        <v>15</v>
      </c>
      <c r="W45" s="15" t="s">
        <v>37</v>
      </c>
      <c r="X45" s="31" t="n">
        <v>2016</v>
      </c>
      <c r="Y45" s="31" t="n">
        <v>2016</v>
      </c>
      <c r="Z45" s="31" t="n">
        <v>7021</v>
      </c>
      <c r="AA45" s="15" t="s">
        <v>73</v>
      </c>
      <c r="AB45" s="15" t="s">
        <v>74</v>
      </c>
      <c r="AC45" s="31" t="n">
        <v>156</v>
      </c>
      <c r="AD45" s="15"/>
      <c r="AE45" s="15" t="s">
        <v>69</v>
      </c>
    </row>
    <row r="46" customFormat="false" ht="13.8" hidden="false" customHeight="false" outlineLevel="0" collapsed="false">
      <c r="A46" s="15" t="s">
        <v>64</v>
      </c>
      <c r="B46" s="15" t="s">
        <v>65</v>
      </c>
      <c r="C46" s="31" t="n">
        <v>255</v>
      </c>
      <c r="D46" s="15" t="s">
        <v>66</v>
      </c>
      <c r="E46" s="31" t="n">
        <v>5510</v>
      </c>
      <c r="F46" s="15" t="s">
        <v>75</v>
      </c>
      <c r="G46" s="31" t="n">
        <v>116</v>
      </c>
      <c r="H46" s="15" t="s">
        <v>40</v>
      </c>
      <c r="I46" s="31" t="n">
        <v>2016</v>
      </c>
      <c r="J46" s="31" t="n">
        <v>2016</v>
      </c>
      <c r="K46" s="15" t="s">
        <v>76</v>
      </c>
      <c r="L46" s="31" t="n">
        <v>3402787</v>
      </c>
      <c r="M46" s="15"/>
      <c r="N46" s="15" t="s">
        <v>69</v>
      </c>
      <c r="O46" s="1"/>
      <c r="P46" s="15" t="s">
        <v>70</v>
      </c>
      <c r="Q46" s="15" t="s">
        <v>71</v>
      </c>
      <c r="R46" s="31" t="n">
        <v>54</v>
      </c>
      <c r="S46" s="15" t="s">
        <v>79</v>
      </c>
      <c r="T46" s="31" t="n">
        <v>5532</v>
      </c>
      <c r="U46" s="15" t="s">
        <v>72</v>
      </c>
      <c r="V46" s="31" t="n">
        <v>116</v>
      </c>
      <c r="W46" s="15" t="s">
        <v>40</v>
      </c>
      <c r="X46" s="31" t="n">
        <v>2017</v>
      </c>
      <c r="Y46" s="31" t="n">
        <v>2017</v>
      </c>
      <c r="Z46" s="31" t="n">
        <v>7021</v>
      </c>
      <c r="AA46" s="15" t="s">
        <v>73</v>
      </c>
      <c r="AB46" s="15" t="s">
        <v>74</v>
      </c>
      <c r="AC46" s="31" t="n">
        <v>286</v>
      </c>
      <c r="AD46" s="15"/>
      <c r="AE46" s="15" t="s">
        <v>69</v>
      </c>
    </row>
    <row r="47" customFormat="false" ht="13.8" hidden="false" customHeight="false" outlineLevel="0" collapsed="false">
      <c r="A47" s="15" t="s">
        <v>64</v>
      </c>
      <c r="B47" s="15" t="s">
        <v>65</v>
      </c>
      <c r="C47" s="31" t="n">
        <v>255</v>
      </c>
      <c r="D47" s="15" t="s">
        <v>66</v>
      </c>
      <c r="E47" s="31" t="n">
        <v>5510</v>
      </c>
      <c r="F47" s="15" t="s">
        <v>75</v>
      </c>
      <c r="G47" s="31" t="n">
        <v>116</v>
      </c>
      <c r="H47" s="15" t="s">
        <v>40</v>
      </c>
      <c r="I47" s="31" t="n">
        <v>2017</v>
      </c>
      <c r="J47" s="31" t="n">
        <v>2017</v>
      </c>
      <c r="K47" s="15" t="s">
        <v>76</v>
      </c>
      <c r="L47" s="31" t="n">
        <v>4416665</v>
      </c>
      <c r="M47" s="15"/>
      <c r="N47" s="15" t="s">
        <v>69</v>
      </c>
      <c r="O47" s="1"/>
      <c r="P47" s="15" t="s">
        <v>70</v>
      </c>
      <c r="Q47" s="15" t="s">
        <v>71</v>
      </c>
      <c r="R47" s="31" t="n">
        <v>54</v>
      </c>
      <c r="S47" s="15" t="s">
        <v>79</v>
      </c>
      <c r="T47" s="31" t="n">
        <v>5532</v>
      </c>
      <c r="U47" s="15" t="s">
        <v>72</v>
      </c>
      <c r="V47" s="31" t="n">
        <v>270</v>
      </c>
      <c r="W47" s="15" t="s">
        <v>44</v>
      </c>
      <c r="X47" s="31" t="n">
        <v>2017</v>
      </c>
      <c r="Y47" s="31" t="n">
        <v>2017</v>
      </c>
      <c r="Z47" s="31" t="n">
        <v>7021</v>
      </c>
      <c r="AA47" s="15" t="s">
        <v>73</v>
      </c>
      <c r="AB47" s="15" t="s">
        <v>74</v>
      </c>
      <c r="AC47" s="31" t="n">
        <v>416</v>
      </c>
      <c r="AD47" s="15"/>
      <c r="AE47" s="15" t="s">
        <v>69</v>
      </c>
    </row>
    <row r="48" customFormat="false" ht="13.8" hidden="false" customHeight="false" outlineLevel="0" collapsed="false">
      <c r="A48" s="15" t="s">
        <v>64</v>
      </c>
      <c r="B48" s="15" t="s">
        <v>65</v>
      </c>
      <c r="C48" s="31" t="n">
        <v>255</v>
      </c>
      <c r="D48" s="15" t="s">
        <v>66</v>
      </c>
      <c r="E48" s="31" t="n">
        <v>5510</v>
      </c>
      <c r="F48" s="15" t="s">
        <v>75</v>
      </c>
      <c r="G48" s="31" t="n">
        <v>116</v>
      </c>
      <c r="H48" s="15" t="s">
        <v>40</v>
      </c>
      <c r="I48" s="31" t="n">
        <v>2018</v>
      </c>
      <c r="J48" s="31" t="n">
        <v>2018</v>
      </c>
      <c r="K48" s="15" t="s">
        <v>76</v>
      </c>
      <c r="L48" s="31" t="n">
        <v>3045440</v>
      </c>
      <c r="M48" s="15"/>
      <c r="N48" s="15" t="s">
        <v>69</v>
      </c>
      <c r="O48" s="1"/>
      <c r="P48" s="15" t="s">
        <v>70</v>
      </c>
      <c r="Q48" s="15" t="s">
        <v>71</v>
      </c>
      <c r="R48" s="31" t="n">
        <v>54</v>
      </c>
      <c r="S48" s="15" t="s">
        <v>79</v>
      </c>
      <c r="T48" s="31" t="n">
        <v>5532</v>
      </c>
      <c r="U48" s="15" t="s">
        <v>72</v>
      </c>
      <c r="V48" s="31" t="n">
        <v>15</v>
      </c>
      <c r="W48" s="15" t="s">
        <v>37</v>
      </c>
      <c r="X48" s="31" t="n">
        <v>2017</v>
      </c>
      <c r="Y48" s="31" t="n">
        <v>2017</v>
      </c>
      <c r="Z48" s="31" t="n">
        <v>7021</v>
      </c>
      <c r="AA48" s="15" t="s">
        <v>73</v>
      </c>
      <c r="AB48" s="15" t="s">
        <v>74</v>
      </c>
      <c r="AC48" s="31" t="n">
        <v>169</v>
      </c>
      <c r="AD48" s="15"/>
      <c r="AE48" s="15" t="s">
        <v>69</v>
      </c>
    </row>
    <row r="49" customFormat="false" ht="13.8" hidden="false" customHeight="false" outlineLevel="0" collapsed="false">
      <c r="A49" s="15" t="s">
        <v>64</v>
      </c>
      <c r="B49" s="15" t="s">
        <v>65</v>
      </c>
      <c r="C49" s="31" t="n">
        <v>255</v>
      </c>
      <c r="D49" s="15" t="s">
        <v>66</v>
      </c>
      <c r="E49" s="31" t="n">
        <v>5510</v>
      </c>
      <c r="F49" s="15" t="s">
        <v>75</v>
      </c>
      <c r="G49" s="31" t="n">
        <v>116</v>
      </c>
      <c r="H49" s="15" t="s">
        <v>40</v>
      </c>
      <c r="I49" s="31" t="n">
        <v>2019</v>
      </c>
      <c r="J49" s="31" t="n">
        <v>2019</v>
      </c>
      <c r="K49" s="15" t="s">
        <v>76</v>
      </c>
      <c r="L49" s="31" t="n">
        <v>4027620</v>
      </c>
      <c r="M49" s="15"/>
      <c r="N49" s="15" t="s">
        <v>69</v>
      </c>
      <c r="O49" s="1"/>
      <c r="P49" s="15" t="s">
        <v>70</v>
      </c>
      <c r="Q49" s="15" t="s">
        <v>71</v>
      </c>
      <c r="R49" s="31" t="n">
        <v>54</v>
      </c>
      <c r="S49" s="15" t="s">
        <v>79</v>
      </c>
      <c r="T49" s="31" t="n">
        <v>5532</v>
      </c>
      <c r="U49" s="15" t="s">
        <v>72</v>
      </c>
      <c r="V49" s="31" t="n">
        <v>116</v>
      </c>
      <c r="W49" s="15" t="s">
        <v>40</v>
      </c>
      <c r="X49" s="31" t="n">
        <v>2018</v>
      </c>
      <c r="Y49" s="31" t="n">
        <v>2018</v>
      </c>
      <c r="Z49" s="31" t="n">
        <v>7021</v>
      </c>
      <c r="AA49" s="15" t="s">
        <v>73</v>
      </c>
      <c r="AB49" s="15" t="s">
        <v>74</v>
      </c>
      <c r="AC49" s="31" t="n">
        <v>245</v>
      </c>
      <c r="AD49" s="15"/>
      <c r="AE49" s="15" t="s">
        <v>69</v>
      </c>
    </row>
    <row r="50" customFormat="false" ht="13.8" hidden="false" customHeight="false" outlineLevel="0" collapsed="false">
      <c r="A50" s="15" t="s">
        <v>64</v>
      </c>
      <c r="B50" s="15" t="s">
        <v>65</v>
      </c>
      <c r="C50" s="31" t="n">
        <v>255</v>
      </c>
      <c r="D50" s="15" t="s">
        <v>66</v>
      </c>
      <c r="E50" s="31" t="n">
        <v>5312</v>
      </c>
      <c r="F50" s="15" t="s">
        <v>67</v>
      </c>
      <c r="G50" s="31" t="n">
        <v>270</v>
      </c>
      <c r="H50" s="15" t="s">
        <v>44</v>
      </c>
      <c r="I50" s="31" t="n">
        <v>2015</v>
      </c>
      <c r="J50" s="31" t="n">
        <v>2015</v>
      </c>
      <c r="K50" s="15" t="s">
        <v>68</v>
      </c>
      <c r="L50" s="31" t="n">
        <v>11263</v>
      </c>
      <c r="M50" s="15"/>
      <c r="N50" s="15" t="s">
        <v>69</v>
      </c>
      <c r="O50" s="1"/>
      <c r="P50" s="15" t="s">
        <v>70</v>
      </c>
      <c r="Q50" s="15" t="s">
        <v>71</v>
      </c>
      <c r="R50" s="31" t="n">
        <v>54</v>
      </c>
      <c r="S50" s="15" t="s">
        <v>79</v>
      </c>
      <c r="T50" s="31" t="n">
        <v>5532</v>
      </c>
      <c r="U50" s="15" t="s">
        <v>72</v>
      </c>
      <c r="V50" s="31" t="n">
        <v>270</v>
      </c>
      <c r="W50" s="15" t="s">
        <v>44</v>
      </c>
      <c r="X50" s="31" t="n">
        <v>2018</v>
      </c>
      <c r="Y50" s="31" t="n">
        <v>2018</v>
      </c>
      <c r="Z50" s="31" t="n">
        <v>7021</v>
      </c>
      <c r="AA50" s="15" t="s">
        <v>73</v>
      </c>
      <c r="AB50" s="15" t="s">
        <v>74</v>
      </c>
      <c r="AC50" s="31" t="n">
        <v>426</v>
      </c>
      <c r="AD50" s="15"/>
      <c r="AE50" s="15" t="s">
        <v>69</v>
      </c>
    </row>
    <row r="51" customFormat="false" ht="13.8" hidden="false" customHeight="false" outlineLevel="0" collapsed="false">
      <c r="A51" s="15" t="s">
        <v>64</v>
      </c>
      <c r="B51" s="15" t="s">
        <v>65</v>
      </c>
      <c r="C51" s="31" t="n">
        <v>255</v>
      </c>
      <c r="D51" s="15" t="s">
        <v>66</v>
      </c>
      <c r="E51" s="31" t="n">
        <v>5312</v>
      </c>
      <c r="F51" s="15" t="s">
        <v>67</v>
      </c>
      <c r="G51" s="31" t="n">
        <v>270</v>
      </c>
      <c r="H51" s="15" t="s">
        <v>44</v>
      </c>
      <c r="I51" s="31" t="n">
        <v>2016</v>
      </c>
      <c r="J51" s="31" t="n">
        <v>2016</v>
      </c>
      <c r="K51" s="15" t="s">
        <v>68</v>
      </c>
      <c r="L51" s="31" t="n">
        <v>11455</v>
      </c>
      <c r="M51" s="15"/>
      <c r="N51" s="15" t="s">
        <v>69</v>
      </c>
      <c r="O51" s="1"/>
      <c r="P51" s="15" t="s">
        <v>70</v>
      </c>
      <c r="Q51" s="15" t="s">
        <v>71</v>
      </c>
      <c r="R51" s="31" t="n">
        <v>54</v>
      </c>
      <c r="S51" s="15" t="s">
        <v>79</v>
      </c>
      <c r="T51" s="31" t="n">
        <v>5532</v>
      </c>
      <c r="U51" s="15" t="s">
        <v>72</v>
      </c>
      <c r="V51" s="31" t="n">
        <v>15</v>
      </c>
      <c r="W51" s="15" t="s">
        <v>37</v>
      </c>
      <c r="X51" s="31" t="n">
        <v>2018</v>
      </c>
      <c r="Y51" s="31" t="n">
        <v>2018</v>
      </c>
      <c r="Z51" s="31" t="n">
        <v>7021</v>
      </c>
      <c r="AA51" s="15" t="s">
        <v>73</v>
      </c>
      <c r="AB51" s="15" t="s">
        <v>74</v>
      </c>
      <c r="AC51" s="31" t="n">
        <v>199</v>
      </c>
      <c r="AD51" s="15"/>
      <c r="AE51" s="15" t="s">
        <v>69</v>
      </c>
    </row>
    <row r="52" customFormat="false" ht="13.8" hidden="false" customHeight="false" outlineLevel="0" collapsed="false">
      <c r="A52" s="15" t="s">
        <v>64</v>
      </c>
      <c r="B52" s="15" t="s">
        <v>65</v>
      </c>
      <c r="C52" s="31" t="n">
        <v>255</v>
      </c>
      <c r="D52" s="15" t="s">
        <v>66</v>
      </c>
      <c r="E52" s="31" t="n">
        <v>5312</v>
      </c>
      <c r="F52" s="15" t="s">
        <v>67</v>
      </c>
      <c r="G52" s="31" t="n">
        <v>270</v>
      </c>
      <c r="H52" s="15" t="s">
        <v>44</v>
      </c>
      <c r="I52" s="31" t="n">
        <v>2017</v>
      </c>
      <c r="J52" s="31" t="n">
        <v>2017</v>
      </c>
      <c r="K52" s="15" t="s">
        <v>68</v>
      </c>
      <c r="L52" s="31" t="n">
        <v>10819</v>
      </c>
      <c r="M52" s="15"/>
      <c r="N52" s="15" t="s">
        <v>69</v>
      </c>
      <c r="O52" s="1"/>
      <c r="P52" s="15" t="s">
        <v>70</v>
      </c>
      <c r="Q52" s="15" t="s">
        <v>71</v>
      </c>
      <c r="R52" s="31" t="n">
        <v>54</v>
      </c>
      <c r="S52" s="15" t="s">
        <v>79</v>
      </c>
      <c r="T52" s="31" t="n">
        <v>5532</v>
      </c>
      <c r="U52" s="15" t="s">
        <v>72</v>
      </c>
      <c r="V52" s="31" t="n">
        <v>116</v>
      </c>
      <c r="W52" s="15" t="s">
        <v>40</v>
      </c>
      <c r="X52" s="31" t="n">
        <v>2019</v>
      </c>
      <c r="Y52" s="31" t="n">
        <v>2019</v>
      </c>
      <c r="Z52" s="31" t="n">
        <v>7021</v>
      </c>
      <c r="AA52" s="15" t="s">
        <v>73</v>
      </c>
      <c r="AB52" s="15" t="s">
        <v>74</v>
      </c>
      <c r="AC52" s="31" t="n">
        <v>275</v>
      </c>
      <c r="AD52" s="15"/>
      <c r="AE52" s="15" t="s">
        <v>69</v>
      </c>
    </row>
    <row r="53" customFormat="false" ht="13.8" hidden="false" customHeight="false" outlineLevel="0" collapsed="false">
      <c r="A53" s="15" t="s">
        <v>64</v>
      </c>
      <c r="B53" s="15" t="s">
        <v>65</v>
      </c>
      <c r="C53" s="31" t="n">
        <v>255</v>
      </c>
      <c r="D53" s="15" t="s">
        <v>66</v>
      </c>
      <c r="E53" s="31" t="n">
        <v>5312</v>
      </c>
      <c r="F53" s="15" t="s">
        <v>67</v>
      </c>
      <c r="G53" s="31" t="n">
        <v>270</v>
      </c>
      <c r="H53" s="15" t="s">
        <v>44</v>
      </c>
      <c r="I53" s="31" t="n">
        <v>2018</v>
      </c>
      <c r="J53" s="31" t="n">
        <v>2018</v>
      </c>
      <c r="K53" s="15" t="s">
        <v>68</v>
      </c>
      <c r="L53" s="31" t="n">
        <v>11310</v>
      </c>
      <c r="M53" s="15"/>
      <c r="N53" s="15" t="s">
        <v>69</v>
      </c>
      <c r="O53" s="1"/>
      <c r="P53" s="15" t="s">
        <v>70</v>
      </c>
      <c r="Q53" s="15" t="s">
        <v>71</v>
      </c>
      <c r="R53" s="31" t="n">
        <v>54</v>
      </c>
      <c r="S53" s="15" t="s">
        <v>79</v>
      </c>
      <c r="T53" s="31" t="n">
        <v>5532</v>
      </c>
      <c r="U53" s="15" t="s">
        <v>72</v>
      </c>
      <c r="V53" s="31" t="n">
        <v>270</v>
      </c>
      <c r="W53" s="15" t="s">
        <v>44</v>
      </c>
      <c r="X53" s="31" t="n">
        <v>2019</v>
      </c>
      <c r="Y53" s="31" t="n">
        <v>2019</v>
      </c>
      <c r="Z53" s="31" t="n">
        <v>7021</v>
      </c>
      <c r="AA53" s="15" t="s">
        <v>73</v>
      </c>
      <c r="AB53" s="15" t="s">
        <v>74</v>
      </c>
      <c r="AC53" s="31" t="n">
        <v>408</v>
      </c>
      <c r="AD53" s="15"/>
      <c r="AE53" s="15" t="s">
        <v>69</v>
      </c>
    </row>
    <row r="54" customFormat="false" ht="13.8" hidden="false" customHeight="false" outlineLevel="0" collapsed="false">
      <c r="A54" s="15" t="s">
        <v>64</v>
      </c>
      <c r="B54" s="15" t="s">
        <v>65</v>
      </c>
      <c r="C54" s="31" t="n">
        <v>255</v>
      </c>
      <c r="D54" s="15" t="s">
        <v>66</v>
      </c>
      <c r="E54" s="31" t="n">
        <v>5312</v>
      </c>
      <c r="F54" s="15" t="s">
        <v>67</v>
      </c>
      <c r="G54" s="31" t="n">
        <v>270</v>
      </c>
      <c r="H54" s="15" t="s">
        <v>44</v>
      </c>
      <c r="I54" s="31" t="n">
        <v>2019</v>
      </c>
      <c r="J54" s="31" t="n">
        <v>2019</v>
      </c>
      <c r="K54" s="15" t="s">
        <v>68</v>
      </c>
      <c r="L54" s="31" t="n">
        <v>9260</v>
      </c>
      <c r="M54" s="15"/>
      <c r="N54" s="15" t="s">
        <v>69</v>
      </c>
      <c r="O54" s="1"/>
      <c r="P54" s="15" t="s">
        <v>70</v>
      </c>
      <c r="Q54" s="15" t="s">
        <v>71</v>
      </c>
      <c r="R54" s="31" t="n">
        <v>54</v>
      </c>
      <c r="S54" s="15" t="s">
        <v>79</v>
      </c>
      <c r="T54" s="31" t="n">
        <v>5532</v>
      </c>
      <c r="U54" s="15" t="s">
        <v>72</v>
      </c>
      <c r="V54" s="31" t="n">
        <v>15</v>
      </c>
      <c r="W54" s="15" t="s">
        <v>37</v>
      </c>
      <c r="X54" s="31" t="n">
        <v>2019</v>
      </c>
      <c r="Y54" s="31" t="n">
        <v>2019</v>
      </c>
      <c r="Z54" s="31" t="n">
        <v>7021</v>
      </c>
      <c r="AA54" s="15" t="s">
        <v>73</v>
      </c>
      <c r="AB54" s="15" t="s">
        <v>74</v>
      </c>
      <c r="AC54" s="31" t="n">
        <v>201</v>
      </c>
      <c r="AD54" s="15"/>
      <c r="AE54" s="15" t="s">
        <v>69</v>
      </c>
    </row>
    <row r="55" customFormat="false" ht="13.8" hidden="false" customHeight="false" outlineLevel="0" collapsed="false">
      <c r="A55" s="15" t="s">
        <v>64</v>
      </c>
      <c r="B55" s="15" t="s">
        <v>65</v>
      </c>
      <c r="C55" s="31" t="n">
        <v>255</v>
      </c>
      <c r="D55" s="15" t="s">
        <v>66</v>
      </c>
      <c r="E55" s="31" t="n">
        <v>5510</v>
      </c>
      <c r="F55" s="15" t="s">
        <v>75</v>
      </c>
      <c r="G55" s="31" t="n">
        <v>270</v>
      </c>
      <c r="H55" s="15" t="s">
        <v>44</v>
      </c>
      <c r="I55" s="31" t="n">
        <v>2015</v>
      </c>
      <c r="J55" s="31" t="n">
        <v>2015</v>
      </c>
      <c r="K55" s="15" t="s">
        <v>76</v>
      </c>
      <c r="L55" s="31" t="n">
        <v>50744</v>
      </c>
      <c r="M55" s="15"/>
      <c r="N55" s="15" t="s">
        <v>69</v>
      </c>
      <c r="O55" s="1"/>
      <c r="P55" s="15" t="s">
        <v>70</v>
      </c>
      <c r="Q55" s="15" t="s">
        <v>71</v>
      </c>
      <c r="R55" s="31" t="n">
        <v>68</v>
      </c>
      <c r="S55" s="15" t="s">
        <v>80</v>
      </c>
      <c r="T55" s="31" t="n">
        <v>5532</v>
      </c>
      <c r="U55" s="15" t="s">
        <v>72</v>
      </c>
      <c r="V55" s="31" t="n">
        <v>56</v>
      </c>
      <c r="W55" s="15" t="s">
        <v>38</v>
      </c>
      <c r="X55" s="31" t="n">
        <v>2015</v>
      </c>
      <c r="Y55" s="31" t="n">
        <v>2015</v>
      </c>
      <c r="Z55" s="31" t="n">
        <v>7021</v>
      </c>
      <c r="AA55" s="15" t="s">
        <v>73</v>
      </c>
      <c r="AB55" s="15" t="s">
        <v>74</v>
      </c>
      <c r="AC55" s="31" t="n">
        <v>174</v>
      </c>
      <c r="AD55" s="15"/>
      <c r="AE55" s="15" t="s">
        <v>69</v>
      </c>
    </row>
    <row r="56" customFormat="false" ht="13.8" hidden="false" customHeight="false" outlineLevel="0" collapsed="false">
      <c r="A56" s="15" t="s">
        <v>64</v>
      </c>
      <c r="B56" s="15" t="s">
        <v>65</v>
      </c>
      <c r="C56" s="31" t="n">
        <v>255</v>
      </c>
      <c r="D56" s="15" t="s">
        <v>66</v>
      </c>
      <c r="E56" s="31" t="n">
        <v>5510</v>
      </c>
      <c r="F56" s="15" t="s">
        <v>75</v>
      </c>
      <c r="G56" s="31" t="n">
        <v>270</v>
      </c>
      <c r="H56" s="15" t="s">
        <v>44</v>
      </c>
      <c r="I56" s="31" t="n">
        <v>2016</v>
      </c>
      <c r="J56" s="31" t="n">
        <v>2016</v>
      </c>
      <c r="K56" s="15" t="s">
        <v>76</v>
      </c>
      <c r="L56" s="31" t="n">
        <v>39452</v>
      </c>
      <c r="M56" s="15"/>
      <c r="N56" s="15" t="s">
        <v>69</v>
      </c>
      <c r="O56" s="1"/>
      <c r="P56" s="15" t="s">
        <v>70</v>
      </c>
      <c r="Q56" s="15" t="s">
        <v>71</v>
      </c>
      <c r="R56" s="31" t="n">
        <v>68</v>
      </c>
      <c r="S56" s="15" t="s">
        <v>80</v>
      </c>
      <c r="T56" s="31" t="n">
        <v>5532</v>
      </c>
      <c r="U56" s="15" t="s">
        <v>72</v>
      </c>
      <c r="V56" s="31" t="n">
        <v>116</v>
      </c>
      <c r="W56" s="15" t="s">
        <v>40</v>
      </c>
      <c r="X56" s="31" t="n">
        <v>2015</v>
      </c>
      <c r="Y56" s="31" t="n">
        <v>2015</v>
      </c>
      <c r="Z56" s="31" t="n">
        <v>7021</v>
      </c>
      <c r="AA56" s="15" t="s">
        <v>73</v>
      </c>
      <c r="AB56" s="15" t="s">
        <v>74</v>
      </c>
      <c r="AC56" s="31" t="n">
        <v>330</v>
      </c>
      <c r="AD56" s="15"/>
      <c r="AE56" s="15" t="s">
        <v>69</v>
      </c>
    </row>
    <row r="57" customFormat="false" ht="13.8" hidden="false" customHeight="false" outlineLevel="0" collapsed="false">
      <c r="A57" s="15" t="s">
        <v>64</v>
      </c>
      <c r="B57" s="15" t="s">
        <v>65</v>
      </c>
      <c r="C57" s="31" t="n">
        <v>255</v>
      </c>
      <c r="D57" s="15" t="s">
        <v>66</v>
      </c>
      <c r="E57" s="31" t="n">
        <v>5510</v>
      </c>
      <c r="F57" s="15" t="s">
        <v>75</v>
      </c>
      <c r="G57" s="31" t="n">
        <v>270</v>
      </c>
      <c r="H57" s="15" t="s">
        <v>44</v>
      </c>
      <c r="I57" s="31" t="n">
        <v>2017</v>
      </c>
      <c r="J57" s="31" t="n">
        <v>2017</v>
      </c>
      <c r="K57" s="15" t="s">
        <v>76</v>
      </c>
      <c r="L57" s="31" t="n">
        <v>46090</v>
      </c>
      <c r="M57" s="15"/>
      <c r="N57" s="15" t="s">
        <v>69</v>
      </c>
      <c r="O57" s="1"/>
      <c r="P57" s="15" t="s">
        <v>70</v>
      </c>
      <c r="Q57" s="15" t="s">
        <v>71</v>
      </c>
      <c r="R57" s="31" t="n">
        <v>68</v>
      </c>
      <c r="S57" s="15" t="s">
        <v>80</v>
      </c>
      <c r="T57" s="31" t="n">
        <v>5532</v>
      </c>
      <c r="U57" s="15" t="s">
        <v>72</v>
      </c>
      <c r="V57" s="31" t="n">
        <v>270</v>
      </c>
      <c r="W57" s="15" t="s">
        <v>44</v>
      </c>
      <c r="X57" s="31" t="n">
        <v>2015</v>
      </c>
      <c r="Y57" s="31" t="n">
        <v>2015</v>
      </c>
      <c r="Z57" s="31" t="n">
        <v>7021</v>
      </c>
      <c r="AA57" s="15" t="s">
        <v>73</v>
      </c>
      <c r="AB57" s="15" t="s">
        <v>74</v>
      </c>
      <c r="AC57" s="31" t="n">
        <v>404</v>
      </c>
      <c r="AD57" s="15"/>
      <c r="AE57" s="15" t="s">
        <v>69</v>
      </c>
    </row>
    <row r="58" customFormat="false" ht="13.8" hidden="false" customHeight="false" outlineLevel="0" collapsed="false">
      <c r="A58" s="15" t="s">
        <v>64</v>
      </c>
      <c r="B58" s="15" t="s">
        <v>65</v>
      </c>
      <c r="C58" s="31" t="n">
        <v>255</v>
      </c>
      <c r="D58" s="15" t="s">
        <v>66</v>
      </c>
      <c r="E58" s="31" t="n">
        <v>5510</v>
      </c>
      <c r="F58" s="15" t="s">
        <v>75</v>
      </c>
      <c r="G58" s="31" t="n">
        <v>270</v>
      </c>
      <c r="H58" s="15" t="s">
        <v>44</v>
      </c>
      <c r="I58" s="31" t="n">
        <v>2018</v>
      </c>
      <c r="J58" s="31" t="n">
        <v>2018</v>
      </c>
      <c r="K58" s="15" t="s">
        <v>76</v>
      </c>
      <c r="L58" s="31" t="n">
        <v>43300</v>
      </c>
      <c r="M58" s="15"/>
      <c r="N58" s="15" t="s">
        <v>69</v>
      </c>
      <c r="O58" s="1"/>
      <c r="P58" s="15" t="s">
        <v>70</v>
      </c>
      <c r="Q58" s="15" t="s">
        <v>71</v>
      </c>
      <c r="R58" s="31" t="n">
        <v>68</v>
      </c>
      <c r="S58" s="15" t="s">
        <v>80</v>
      </c>
      <c r="T58" s="31" t="n">
        <v>5532</v>
      </c>
      <c r="U58" s="15" t="s">
        <v>72</v>
      </c>
      <c r="V58" s="31" t="n">
        <v>15</v>
      </c>
      <c r="W58" s="15" t="s">
        <v>37</v>
      </c>
      <c r="X58" s="31" t="n">
        <v>2015</v>
      </c>
      <c r="Y58" s="31" t="n">
        <v>2015</v>
      </c>
      <c r="Z58" s="31" t="n">
        <v>7021</v>
      </c>
      <c r="AA58" s="15" t="s">
        <v>73</v>
      </c>
      <c r="AB58" s="15" t="s">
        <v>74</v>
      </c>
      <c r="AC58" s="31" t="n">
        <v>173</v>
      </c>
      <c r="AD58" s="15"/>
      <c r="AE58" s="15" t="s">
        <v>69</v>
      </c>
    </row>
    <row r="59" customFormat="false" ht="13.8" hidden="false" customHeight="false" outlineLevel="0" collapsed="false">
      <c r="A59" s="15" t="s">
        <v>64</v>
      </c>
      <c r="B59" s="15" t="s">
        <v>65</v>
      </c>
      <c r="C59" s="31" t="n">
        <v>255</v>
      </c>
      <c r="D59" s="15" t="s">
        <v>66</v>
      </c>
      <c r="E59" s="31" t="n">
        <v>5510</v>
      </c>
      <c r="F59" s="15" t="s">
        <v>75</v>
      </c>
      <c r="G59" s="31" t="n">
        <v>270</v>
      </c>
      <c r="H59" s="15" t="s">
        <v>44</v>
      </c>
      <c r="I59" s="31" t="n">
        <v>2019</v>
      </c>
      <c r="J59" s="31" t="n">
        <v>2019</v>
      </c>
      <c r="K59" s="15" t="s">
        <v>76</v>
      </c>
      <c r="L59" s="31" t="n">
        <v>33430</v>
      </c>
      <c r="M59" s="15"/>
      <c r="N59" s="15" t="s">
        <v>69</v>
      </c>
      <c r="O59" s="1"/>
      <c r="P59" s="15" t="s">
        <v>70</v>
      </c>
      <c r="Q59" s="15" t="s">
        <v>71</v>
      </c>
      <c r="R59" s="31" t="n">
        <v>68</v>
      </c>
      <c r="S59" s="15" t="s">
        <v>80</v>
      </c>
      <c r="T59" s="31" t="n">
        <v>5532</v>
      </c>
      <c r="U59" s="15" t="s">
        <v>72</v>
      </c>
      <c r="V59" s="31" t="n">
        <v>56</v>
      </c>
      <c r="W59" s="15" t="s">
        <v>38</v>
      </c>
      <c r="X59" s="31" t="n">
        <v>2016</v>
      </c>
      <c r="Y59" s="31" t="n">
        <v>2016</v>
      </c>
      <c r="Z59" s="31" t="n">
        <v>7021</v>
      </c>
      <c r="AA59" s="15" t="s">
        <v>73</v>
      </c>
      <c r="AB59" s="15" t="s">
        <v>74</v>
      </c>
      <c r="AC59" s="31" t="n">
        <v>176</v>
      </c>
      <c r="AD59" s="15"/>
      <c r="AE59" s="15" t="s">
        <v>69</v>
      </c>
    </row>
    <row r="60" customFormat="false" ht="13.8" hidden="false" customHeight="false" outlineLevel="0" collapsed="false">
      <c r="A60" s="15" t="s">
        <v>64</v>
      </c>
      <c r="B60" s="15" t="s">
        <v>65</v>
      </c>
      <c r="C60" s="31" t="n">
        <v>255</v>
      </c>
      <c r="D60" s="15" t="s">
        <v>66</v>
      </c>
      <c r="E60" s="31" t="n">
        <v>5312</v>
      </c>
      <c r="F60" s="15" t="s">
        <v>67</v>
      </c>
      <c r="G60" s="31" t="n">
        <v>15</v>
      </c>
      <c r="H60" s="15" t="s">
        <v>37</v>
      </c>
      <c r="I60" s="31" t="n">
        <v>2015</v>
      </c>
      <c r="J60" s="31" t="n">
        <v>2015</v>
      </c>
      <c r="K60" s="15" t="s">
        <v>68</v>
      </c>
      <c r="L60" s="31" t="n">
        <v>201628</v>
      </c>
      <c r="M60" s="15"/>
      <c r="N60" s="15" t="s">
        <v>69</v>
      </c>
      <c r="O60" s="1"/>
      <c r="P60" s="15" t="s">
        <v>70</v>
      </c>
      <c r="Q60" s="15" t="s">
        <v>71</v>
      </c>
      <c r="R60" s="31" t="n">
        <v>68</v>
      </c>
      <c r="S60" s="15" t="s">
        <v>80</v>
      </c>
      <c r="T60" s="31" t="n">
        <v>5532</v>
      </c>
      <c r="U60" s="15" t="s">
        <v>72</v>
      </c>
      <c r="V60" s="31" t="n">
        <v>116</v>
      </c>
      <c r="W60" s="15" t="s">
        <v>40</v>
      </c>
      <c r="X60" s="31" t="n">
        <v>2016</v>
      </c>
      <c r="Y60" s="31" t="n">
        <v>2016</v>
      </c>
      <c r="Z60" s="31" t="n">
        <v>7021</v>
      </c>
      <c r="AA60" s="15" t="s">
        <v>73</v>
      </c>
      <c r="AB60" s="15" t="s">
        <v>74</v>
      </c>
      <c r="AC60" s="31" t="n">
        <v>396</v>
      </c>
      <c r="AD60" s="15"/>
      <c r="AE60" s="15" t="s">
        <v>69</v>
      </c>
    </row>
    <row r="61" customFormat="false" ht="13.8" hidden="false" customHeight="false" outlineLevel="0" collapsed="false">
      <c r="A61" s="15" t="s">
        <v>64</v>
      </c>
      <c r="B61" s="15" t="s">
        <v>65</v>
      </c>
      <c r="C61" s="31" t="n">
        <v>255</v>
      </c>
      <c r="D61" s="15" t="s">
        <v>66</v>
      </c>
      <c r="E61" s="31" t="n">
        <v>5312</v>
      </c>
      <c r="F61" s="15" t="s">
        <v>67</v>
      </c>
      <c r="G61" s="31" t="n">
        <v>15</v>
      </c>
      <c r="H61" s="15" t="s">
        <v>37</v>
      </c>
      <c r="I61" s="31" t="n">
        <v>2016</v>
      </c>
      <c r="J61" s="31" t="n">
        <v>2016</v>
      </c>
      <c r="K61" s="15" t="s">
        <v>68</v>
      </c>
      <c r="L61" s="31" t="n">
        <v>206284</v>
      </c>
      <c r="M61" s="15"/>
      <c r="N61" s="15" t="s">
        <v>69</v>
      </c>
      <c r="O61" s="1"/>
      <c r="P61" s="15" t="s">
        <v>70</v>
      </c>
      <c r="Q61" s="15" t="s">
        <v>71</v>
      </c>
      <c r="R61" s="31" t="n">
        <v>68</v>
      </c>
      <c r="S61" s="15" t="s">
        <v>80</v>
      </c>
      <c r="T61" s="31" t="n">
        <v>5532</v>
      </c>
      <c r="U61" s="15" t="s">
        <v>72</v>
      </c>
      <c r="V61" s="31" t="n">
        <v>270</v>
      </c>
      <c r="W61" s="15" t="s">
        <v>44</v>
      </c>
      <c r="X61" s="31" t="n">
        <v>2016</v>
      </c>
      <c r="Y61" s="31" t="n">
        <v>2016</v>
      </c>
      <c r="Z61" s="31" t="n">
        <v>7021</v>
      </c>
      <c r="AA61" s="15" t="s">
        <v>73</v>
      </c>
      <c r="AB61" s="15" t="s">
        <v>74</v>
      </c>
      <c r="AC61" s="31" t="n">
        <v>401</v>
      </c>
      <c r="AD61" s="15"/>
      <c r="AE61" s="15" t="s">
        <v>69</v>
      </c>
    </row>
    <row r="62" customFormat="false" ht="13.8" hidden="false" customHeight="false" outlineLevel="0" collapsed="false">
      <c r="A62" s="15" t="s">
        <v>64</v>
      </c>
      <c r="B62" s="15" t="s">
        <v>65</v>
      </c>
      <c r="C62" s="31" t="n">
        <v>255</v>
      </c>
      <c r="D62" s="15" t="s">
        <v>66</v>
      </c>
      <c r="E62" s="31" t="n">
        <v>5312</v>
      </c>
      <c r="F62" s="15" t="s">
        <v>67</v>
      </c>
      <c r="G62" s="31" t="n">
        <v>15</v>
      </c>
      <c r="H62" s="15" t="s">
        <v>37</v>
      </c>
      <c r="I62" s="31" t="n">
        <v>2017</v>
      </c>
      <c r="J62" s="31" t="n">
        <v>2017</v>
      </c>
      <c r="K62" s="15" t="s">
        <v>68</v>
      </c>
      <c r="L62" s="31" t="n">
        <v>197592</v>
      </c>
      <c r="M62" s="15"/>
      <c r="N62" s="15" t="s">
        <v>69</v>
      </c>
      <c r="O62" s="1"/>
      <c r="P62" s="15" t="s">
        <v>70</v>
      </c>
      <c r="Q62" s="15" t="s">
        <v>71</v>
      </c>
      <c r="R62" s="31" t="n">
        <v>68</v>
      </c>
      <c r="S62" s="15" t="s">
        <v>80</v>
      </c>
      <c r="T62" s="31" t="n">
        <v>5532</v>
      </c>
      <c r="U62" s="15" t="s">
        <v>72</v>
      </c>
      <c r="V62" s="31" t="n">
        <v>15</v>
      </c>
      <c r="W62" s="15" t="s">
        <v>37</v>
      </c>
      <c r="X62" s="31" t="n">
        <v>2016</v>
      </c>
      <c r="Y62" s="31" t="n">
        <v>2016</v>
      </c>
      <c r="Z62" s="31" t="n">
        <v>7021</v>
      </c>
      <c r="AA62" s="15" t="s">
        <v>73</v>
      </c>
      <c r="AB62" s="15" t="s">
        <v>74</v>
      </c>
      <c r="AC62" s="31" t="n">
        <v>160</v>
      </c>
      <c r="AD62" s="15"/>
      <c r="AE62" s="15" t="s">
        <v>69</v>
      </c>
    </row>
    <row r="63" customFormat="false" ht="13.8" hidden="false" customHeight="false" outlineLevel="0" collapsed="false">
      <c r="A63" s="15" t="s">
        <v>64</v>
      </c>
      <c r="B63" s="15" t="s">
        <v>65</v>
      </c>
      <c r="C63" s="31" t="n">
        <v>255</v>
      </c>
      <c r="D63" s="15" t="s">
        <v>66</v>
      </c>
      <c r="E63" s="31" t="n">
        <v>5312</v>
      </c>
      <c r="F63" s="15" t="s">
        <v>67</v>
      </c>
      <c r="G63" s="31" t="n">
        <v>15</v>
      </c>
      <c r="H63" s="15" t="s">
        <v>37</v>
      </c>
      <c r="I63" s="31" t="n">
        <v>2018</v>
      </c>
      <c r="J63" s="31" t="n">
        <v>2018</v>
      </c>
      <c r="K63" s="15" t="s">
        <v>68</v>
      </c>
      <c r="L63" s="31" t="n">
        <v>195690</v>
      </c>
      <c r="M63" s="15"/>
      <c r="N63" s="15" t="s">
        <v>69</v>
      </c>
      <c r="O63" s="1"/>
      <c r="P63" s="15" t="s">
        <v>70</v>
      </c>
      <c r="Q63" s="15" t="s">
        <v>71</v>
      </c>
      <c r="R63" s="31" t="n">
        <v>68</v>
      </c>
      <c r="S63" s="15" t="s">
        <v>80</v>
      </c>
      <c r="T63" s="31" t="n">
        <v>5532</v>
      </c>
      <c r="U63" s="15" t="s">
        <v>72</v>
      </c>
      <c r="V63" s="31" t="n">
        <v>56</v>
      </c>
      <c r="W63" s="15" t="s">
        <v>38</v>
      </c>
      <c r="X63" s="31" t="n">
        <v>2017</v>
      </c>
      <c r="Y63" s="31" t="n">
        <v>2017</v>
      </c>
      <c r="Z63" s="31" t="n">
        <v>7021</v>
      </c>
      <c r="AA63" s="15" t="s">
        <v>73</v>
      </c>
      <c r="AB63" s="15" t="s">
        <v>74</v>
      </c>
      <c r="AC63" s="31" t="n">
        <v>161</v>
      </c>
      <c r="AD63" s="15"/>
      <c r="AE63" s="15" t="s">
        <v>69</v>
      </c>
    </row>
    <row r="64" customFormat="false" ht="13.8" hidden="false" customHeight="false" outlineLevel="0" collapsed="false">
      <c r="A64" s="15" t="s">
        <v>64</v>
      </c>
      <c r="B64" s="15" t="s">
        <v>65</v>
      </c>
      <c r="C64" s="31" t="n">
        <v>255</v>
      </c>
      <c r="D64" s="15" t="s">
        <v>66</v>
      </c>
      <c r="E64" s="31" t="n">
        <v>5312</v>
      </c>
      <c r="F64" s="15" t="s">
        <v>67</v>
      </c>
      <c r="G64" s="31" t="n">
        <v>15</v>
      </c>
      <c r="H64" s="15" t="s">
        <v>37</v>
      </c>
      <c r="I64" s="31" t="n">
        <v>2019</v>
      </c>
      <c r="J64" s="31" t="n">
        <v>2019</v>
      </c>
      <c r="K64" s="15" t="s">
        <v>68</v>
      </c>
      <c r="L64" s="31" t="n">
        <v>203760</v>
      </c>
      <c r="M64" s="15"/>
      <c r="N64" s="15" t="s">
        <v>69</v>
      </c>
      <c r="O64" s="1"/>
      <c r="P64" s="15" t="s">
        <v>70</v>
      </c>
      <c r="Q64" s="15" t="s">
        <v>71</v>
      </c>
      <c r="R64" s="31" t="n">
        <v>68</v>
      </c>
      <c r="S64" s="15" t="s">
        <v>80</v>
      </c>
      <c r="T64" s="31" t="n">
        <v>5532</v>
      </c>
      <c r="U64" s="15" t="s">
        <v>72</v>
      </c>
      <c r="V64" s="31" t="n">
        <v>116</v>
      </c>
      <c r="W64" s="15" t="s">
        <v>40</v>
      </c>
      <c r="X64" s="31" t="n">
        <v>2017</v>
      </c>
      <c r="Y64" s="31" t="n">
        <v>2017</v>
      </c>
      <c r="Z64" s="31" t="n">
        <v>7021</v>
      </c>
      <c r="AA64" s="15" t="s">
        <v>73</v>
      </c>
      <c r="AB64" s="15" t="s">
        <v>74</v>
      </c>
      <c r="AC64" s="31" t="n">
        <v>273</v>
      </c>
      <c r="AD64" s="15"/>
      <c r="AE64" s="15" t="s">
        <v>69</v>
      </c>
    </row>
    <row r="65" customFormat="false" ht="13.8" hidden="false" customHeight="false" outlineLevel="0" collapsed="false">
      <c r="A65" s="15" t="s">
        <v>64</v>
      </c>
      <c r="B65" s="15" t="s">
        <v>65</v>
      </c>
      <c r="C65" s="31" t="n">
        <v>255</v>
      </c>
      <c r="D65" s="15" t="s">
        <v>66</v>
      </c>
      <c r="E65" s="31" t="n">
        <v>5510</v>
      </c>
      <c r="F65" s="15" t="s">
        <v>75</v>
      </c>
      <c r="G65" s="31" t="n">
        <v>15</v>
      </c>
      <c r="H65" s="15" t="s">
        <v>37</v>
      </c>
      <c r="I65" s="31" t="n">
        <v>2015</v>
      </c>
      <c r="J65" s="31" t="n">
        <v>2015</v>
      </c>
      <c r="K65" s="15" t="s">
        <v>76</v>
      </c>
      <c r="L65" s="31" t="n">
        <v>2019347</v>
      </c>
      <c r="M65" s="15"/>
      <c r="N65" s="15" t="s">
        <v>69</v>
      </c>
      <c r="O65" s="1"/>
      <c r="P65" s="15" t="s">
        <v>70</v>
      </c>
      <c r="Q65" s="15" t="s">
        <v>71</v>
      </c>
      <c r="R65" s="31" t="n">
        <v>68</v>
      </c>
      <c r="S65" s="15" t="s">
        <v>80</v>
      </c>
      <c r="T65" s="31" t="n">
        <v>5532</v>
      </c>
      <c r="U65" s="15" t="s">
        <v>72</v>
      </c>
      <c r="V65" s="31" t="n">
        <v>270</v>
      </c>
      <c r="W65" s="15" t="s">
        <v>44</v>
      </c>
      <c r="X65" s="31" t="n">
        <v>2017</v>
      </c>
      <c r="Y65" s="31" t="n">
        <v>2017</v>
      </c>
      <c r="Z65" s="31" t="n">
        <v>7021</v>
      </c>
      <c r="AA65" s="15" t="s">
        <v>73</v>
      </c>
      <c r="AB65" s="15" t="s">
        <v>74</v>
      </c>
      <c r="AC65" s="31" t="n">
        <v>384</v>
      </c>
      <c r="AD65" s="15"/>
      <c r="AE65" s="15" t="s">
        <v>69</v>
      </c>
    </row>
    <row r="66" customFormat="false" ht="13.8" hidden="false" customHeight="false" outlineLevel="0" collapsed="false">
      <c r="A66" s="15" t="s">
        <v>64</v>
      </c>
      <c r="B66" s="15" t="s">
        <v>65</v>
      </c>
      <c r="C66" s="31" t="n">
        <v>255</v>
      </c>
      <c r="D66" s="15" t="s">
        <v>66</v>
      </c>
      <c r="E66" s="31" t="n">
        <v>5510</v>
      </c>
      <c r="F66" s="15" t="s">
        <v>75</v>
      </c>
      <c r="G66" s="31" t="n">
        <v>15</v>
      </c>
      <c r="H66" s="15" t="s">
        <v>37</v>
      </c>
      <c r="I66" s="31" t="n">
        <v>2016</v>
      </c>
      <c r="J66" s="31" t="n">
        <v>2016</v>
      </c>
      <c r="K66" s="15" t="s">
        <v>76</v>
      </c>
      <c r="L66" s="31" t="n">
        <v>1400074</v>
      </c>
      <c r="M66" s="15"/>
      <c r="N66" s="15" t="s">
        <v>69</v>
      </c>
      <c r="O66" s="1"/>
      <c r="P66" s="15" t="s">
        <v>70</v>
      </c>
      <c r="Q66" s="15" t="s">
        <v>71</v>
      </c>
      <c r="R66" s="31" t="n">
        <v>68</v>
      </c>
      <c r="S66" s="15" t="s">
        <v>80</v>
      </c>
      <c r="T66" s="31" t="n">
        <v>5532</v>
      </c>
      <c r="U66" s="15" t="s">
        <v>72</v>
      </c>
      <c r="V66" s="31" t="n">
        <v>15</v>
      </c>
      <c r="W66" s="15" t="s">
        <v>37</v>
      </c>
      <c r="X66" s="31" t="n">
        <v>2017</v>
      </c>
      <c r="Y66" s="31" t="n">
        <v>2017</v>
      </c>
      <c r="Z66" s="31" t="n">
        <v>7021</v>
      </c>
      <c r="AA66" s="15" t="s">
        <v>73</v>
      </c>
      <c r="AB66" s="15" t="s">
        <v>74</v>
      </c>
      <c r="AC66" s="31" t="n">
        <v>158</v>
      </c>
      <c r="AD66" s="15"/>
      <c r="AE66" s="15" t="s">
        <v>69</v>
      </c>
    </row>
    <row r="67" customFormat="false" ht="13.8" hidden="false" customHeight="false" outlineLevel="0" collapsed="false">
      <c r="A67" s="15" t="s">
        <v>64</v>
      </c>
      <c r="B67" s="15" t="s">
        <v>65</v>
      </c>
      <c r="C67" s="31" t="n">
        <v>255</v>
      </c>
      <c r="D67" s="15" t="s">
        <v>66</v>
      </c>
      <c r="E67" s="31" t="n">
        <v>5510</v>
      </c>
      <c r="F67" s="15" t="s">
        <v>75</v>
      </c>
      <c r="G67" s="31" t="n">
        <v>15</v>
      </c>
      <c r="H67" s="15" t="s">
        <v>37</v>
      </c>
      <c r="I67" s="31" t="n">
        <v>2017</v>
      </c>
      <c r="J67" s="31" t="n">
        <v>2017</v>
      </c>
      <c r="K67" s="15" t="s">
        <v>76</v>
      </c>
      <c r="L67" s="31" t="n">
        <v>1702721</v>
      </c>
      <c r="M67" s="15"/>
      <c r="N67" s="15" t="s">
        <v>69</v>
      </c>
      <c r="O67" s="1"/>
      <c r="P67" s="15" t="s">
        <v>70</v>
      </c>
      <c r="Q67" s="15" t="s">
        <v>71</v>
      </c>
      <c r="R67" s="31" t="n">
        <v>68</v>
      </c>
      <c r="S67" s="15" t="s">
        <v>80</v>
      </c>
      <c r="T67" s="31" t="n">
        <v>5532</v>
      </c>
      <c r="U67" s="15" t="s">
        <v>72</v>
      </c>
      <c r="V67" s="31" t="n">
        <v>56</v>
      </c>
      <c r="W67" s="15" t="s">
        <v>38</v>
      </c>
      <c r="X67" s="31" t="n">
        <v>2018</v>
      </c>
      <c r="Y67" s="31" t="n">
        <v>2018</v>
      </c>
      <c r="Z67" s="31" t="n">
        <v>7021</v>
      </c>
      <c r="AA67" s="15" t="s">
        <v>73</v>
      </c>
      <c r="AB67" s="15" t="s">
        <v>74</v>
      </c>
      <c r="AC67" s="31" t="n">
        <v>187</v>
      </c>
      <c r="AD67" s="15"/>
      <c r="AE67" s="15" t="s">
        <v>69</v>
      </c>
    </row>
    <row r="68" customFormat="false" ht="13.8" hidden="false" customHeight="false" outlineLevel="0" collapsed="false">
      <c r="A68" s="15" t="s">
        <v>64</v>
      </c>
      <c r="B68" s="15" t="s">
        <v>65</v>
      </c>
      <c r="C68" s="31" t="n">
        <v>255</v>
      </c>
      <c r="D68" s="15" t="s">
        <v>66</v>
      </c>
      <c r="E68" s="31" t="n">
        <v>5510</v>
      </c>
      <c r="F68" s="15" t="s">
        <v>75</v>
      </c>
      <c r="G68" s="31" t="n">
        <v>15</v>
      </c>
      <c r="H68" s="15" t="s">
        <v>37</v>
      </c>
      <c r="I68" s="31" t="n">
        <v>2018</v>
      </c>
      <c r="J68" s="31" t="n">
        <v>2018</v>
      </c>
      <c r="K68" s="15" t="s">
        <v>76</v>
      </c>
      <c r="L68" s="31" t="n">
        <v>1661860</v>
      </c>
      <c r="M68" s="15"/>
      <c r="N68" s="15" t="s">
        <v>69</v>
      </c>
      <c r="O68" s="1"/>
      <c r="P68" s="15" t="s">
        <v>70</v>
      </c>
      <c r="Q68" s="15" t="s">
        <v>71</v>
      </c>
      <c r="R68" s="31" t="n">
        <v>68</v>
      </c>
      <c r="S68" s="15" t="s">
        <v>80</v>
      </c>
      <c r="T68" s="31" t="n">
        <v>5532</v>
      </c>
      <c r="U68" s="15" t="s">
        <v>72</v>
      </c>
      <c r="V68" s="31" t="n">
        <v>116</v>
      </c>
      <c r="W68" s="15" t="s">
        <v>40</v>
      </c>
      <c r="X68" s="31" t="n">
        <v>2018</v>
      </c>
      <c r="Y68" s="31" t="n">
        <v>2018</v>
      </c>
      <c r="Z68" s="31" t="n">
        <v>7021</v>
      </c>
      <c r="AA68" s="15" t="s">
        <v>73</v>
      </c>
      <c r="AB68" s="15" t="s">
        <v>74</v>
      </c>
      <c r="AC68" s="31" t="n">
        <v>277</v>
      </c>
      <c r="AD68" s="15"/>
      <c r="AE68" s="15" t="s">
        <v>69</v>
      </c>
    </row>
    <row r="69" customFormat="false" ht="13.8" hidden="false" customHeight="false" outlineLevel="0" collapsed="false">
      <c r="A69" s="15" t="s">
        <v>64</v>
      </c>
      <c r="B69" s="15" t="s">
        <v>65</v>
      </c>
      <c r="C69" s="31" t="n">
        <v>255</v>
      </c>
      <c r="D69" s="15" t="s">
        <v>66</v>
      </c>
      <c r="E69" s="31" t="n">
        <v>5510</v>
      </c>
      <c r="F69" s="15" t="s">
        <v>75</v>
      </c>
      <c r="G69" s="31" t="n">
        <v>15</v>
      </c>
      <c r="H69" s="15" t="s">
        <v>37</v>
      </c>
      <c r="I69" s="31" t="n">
        <v>2019</v>
      </c>
      <c r="J69" s="31" t="n">
        <v>2019</v>
      </c>
      <c r="K69" s="15" t="s">
        <v>76</v>
      </c>
      <c r="L69" s="31" t="n">
        <v>1902380</v>
      </c>
      <c r="M69" s="15"/>
      <c r="N69" s="15" t="s">
        <v>69</v>
      </c>
      <c r="O69" s="1"/>
      <c r="P69" s="15" t="s">
        <v>70</v>
      </c>
      <c r="Q69" s="15" t="s">
        <v>71</v>
      </c>
      <c r="R69" s="31" t="n">
        <v>68</v>
      </c>
      <c r="S69" s="15" t="s">
        <v>80</v>
      </c>
      <c r="T69" s="31" t="n">
        <v>5532</v>
      </c>
      <c r="U69" s="15" t="s">
        <v>72</v>
      </c>
      <c r="V69" s="31" t="n">
        <v>270</v>
      </c>
      <c r="W69" s="15" t="s">
        <v>44</v>
      </c>
      <c r="X69" s="31" t="n">
        <v>2018</v>
      </c>
      <c r="Y69" s="31" t="n">
        <v>2018</v>
      </c>
      <c r="Z69" s="31" t="n">
        <v>7021</v>
      </c>
      <c r="AA69" s="15" t="s">
        <v>73</v>
      </c>
      <c r="AB69" s="15" t="s">
        <v>74</v>
      </c>
      <c r="AC69" s="31" t="n">
        <v>388</v>
      </c>
      <c r="AD69" s="15"/>
      <c r="AE69" s="15" t="s">
        <v>69</v>
      </c>
    </row>
    <row r="70" customFormat="false" ht="13.8" hidden="false" customHeight="false" outlineLevel="0" collapsed="false">
      <c r="A70" s="15" t="s">
        <v>64</v>
      </c>
      <c r="B70" s="15" t="s">
        <v>65</v>
      </c>
      <c r="C70" s="31" t="n">
        <v>54</v>
      </c>
      <c r="D70" s="15" t="s">
        <v>79</v>
      </c>
      <c r="E70" s="31" t="n">
        <v>5312</v>
      </c>
      <c r="F70" s="15" t="s">
        <v>67</v>
      </c>
      <c r="G70" s="31" t="n">
        <v>56</v>
      </c>
      <c r="H70" s="15" t="s">
        <v>38</v>
      </c>
      <c r="I70" s="31" t="n">
        <v>2015</v>
      </c>
      <c r="J70" s="31" t="n">
        <v>2015</v>
      </c>
      <c r="K70" s="15" t="s">
        <v>68</v>
      </c>
      <c r="L70" s="31" t="n">
        <v>8500</v>
      </c>
      <c r="M70" s="15"/>
      <c r="N70" s="15" t="s">
        <v>69</v>
      </c>
      <c r="O70" s="1"/>
      <c r="P70" s="15" t="s">
        <v>70</v>
      </c>
      <c r="Q70" s="15" t="s">
        <v>71</v>
      </c>
      <c r="R70" s="31" t="n">
        <v>68</v>
      </c>
      <c r="S70" s="15" t="s">
        <v>80</v>
      </c>
      <c r="T70" s="31" t="n">
        <v>5532</v>
      </c>
      <c r="U70" s="15" t="s">
        <v>72</v>
      </c>
      <c r="V70" s="31" t="n">
        <v>15</v>
      </c>
      <c r="W70" s="15" t="s">
        <v>37</v>
      </c>
      <c r="X70" s="31" t="n">
        <v>2018</v>
      </c>
      <c r="Y70" s="31" t="n">
        <v>2018</v>
      </c>
      <c r="Z70" s="31" t="n">
        <v>7021</v>
      </c>
      <c r="AA70" s="15" t="s">
        <v>73</v>
      </c>
      <c r="AB70" s="15" t="s">
        <v>74</v>
      </c>
      <c r="AC70" s="31" t="n">
        <v>195</v>
      </c>
      <c r="AD70" s="15"/>
      <c r="AE70" s="15" t="s">
        <v>69</v>
      </c>
    </row>
    <row r="71" customFormat="false" ht="13.8" hidden="false" customHeight="false" outlineLevel="0" collapsed="false">
      <c r="A71" s="15" t="s">
        <v>64</v>
      </c>
      <c r="B71" s="15" t="s">
        <v>65</v>
      </c>
      <c r="C71" s="31" t="n">
        <v>54</v>
      </c>
      <c r="D71" s="15" t="s">
        <v>79</v>
      </c>
      <c r="E71" s="31" t="n">
        <v>5312</v>
      </c>
      <c r="F71" s="15" t="s">
        <v>67</v>
      </c>
      <c r="G71" s="31" t="n">
        <v>56</v>
      </c>
      <c r="H71" s="15" t="s">
        <v>38</v>
      </c>
      <c r="I71" s="31" t="n">
        <v>2016</v>
      </c>
      <c r="J71" s="31" t="n">
        <v>2016</v>
      </c>
      <c r="K71" s="15" t="s">
        <v>68</v>
      </c>
      <c r="L71" s="31" t="n">
        <v>5700</v>
      </c>
      <c r="M71" s="15"/>
      <c r="N71" s="15" t="s">
        <v>69</v>
      </c>
      <c r="O71" s="1"/>
      <c r="P71" s="15" t="s">
        <v>70</v>
      </c>
      <c r="Q71" s="15" t="s">
        <v>71</v>
      </c>
      <c r="R71" s="31" t="n">
        <v>68</v>
      </c>
      <c r="S71" s="15" t="s">
        <v>80</v>
      </c>
      <c r="T71" s="31" t="n">
        <v>5532</v>
      </c>
      <c r="U71" s="15" t="s">
        <v>72</v>
      </c>
      <c r="V71" s="31" t="n">
        <v>56</v>
      </c>
      <c r="W71" s="15" t="s">
        <v>38</v>
      </c>
      <c r="X71" s="31" t="n">
        <v>2019</v>
      </c>
      <c r="Y71" s="31" t="n">
        <v>2019</v>
      </c>
      <c r="Z71" s="31" t="n">
        <v>7021</v>
      </c>
      <c r="AA71" s="15" t="s">
        <v>73</v>
      </c>
      <c r="AB71" s="15" t="s">
        <v>74</v>
      </c>
      <c r="AC71" s="31" t="n">
        <v>178</v>
      </c>
      <c r="AD71" s="15"/>
      <c r="AE71" s="15" t="s">
        <v>69</v>
      </c>
    </row>
    <row r="72" customFormat="false" ht="13.8" hidden="false" customHeight="false" outlineLevel="0" collapsed="false">
      <c r="A72" s="15" t="s">
        <v>64</v>
      </c>
      <c r="B72" s="15" t="s">
        <v>65</v>
      </c>
      <c r="C72" s="31" t="n">
        <v>54</v>
      </c>
      <c r="D72" s="15" t="s">
        <v>79</v>
      </c>
      <c r="E72" s="31" t="n">
        <v>5312</v>
      </c>
      <c r="F72" s="15" t="s">
        <v>67</v>
      </c>
      <c r="G72" s="31" t="n">
        <v>56</v>
      </c>
      <c r="H72" s="15" t="s">
        <v>38</v>
      </c>
      <c r="I72" s="31" t="n">
        <v>2017</v>
      </c>
      <c r="J72" s="31" t="n">
        <v>2017</v>
      </c>
      <c r="K72" s="15" t="s">
        <v>68</v>
      </c>
      <c r="L72" s="31" t="n">
        <v>5100</v>
      </c>
      <c r="M72" s="15"/>
      <c r="N72" s="15" t="s">
        <v>69</v>
      </c>
      <c r="O72" s="1"/>
      <c r="P72" s="15" t="s">
        <v>70</v>
      </c>
      <c r="Q72" s="15" t="s">
        <v>71</v>
      </c>
      <c r="R72" s="31" t="n">
        <v>68</v>
      </c>
      <c r="S72" s="15" t="s">
        <v>80</v>
      </c>
      <c r="T72" s="31" t="n">
        <v>5532</v>
      </c>
      <c r="U72" s="15" t="s">
        <v>72</v>
      </c>
      <c r="V72" s="31" t="n">
        <v>116</v>
      </c>
      <c r="W72" s="15" t="s">
        <v>40</v>
      </c>
      <c r="X72" s="31" t="n">
        <v>2019</v>
      </c>
      <c r="Y72" s="31" t="n">
        <v>2019</v>
      </c>
      <c r="Z72" s="31" t="n">
        <v>7021</v>
      </c>
      <c r="AA72" s="15" t="s">
        <v>73</v>
      </c>
      <c r="AB72" s="15" t="s">
        <v>74</v>
      </c>
      <c r="AC72" s="31" t="n">
        <v>302</v>
      </c>
      <c r="AD72" s="15"/>
      <c r="AE72" s="15" t="s">
        <v>69</v>
      </c>
    </row>
    <row r="73" customFormat="false" ht="13.8" hidden="false" customHeight="false" outlineLevel="0" collapsed="false">
      <c r="A73" s="15" t="s">
        <v>64</v>
      </c>
      <c r="B73" s="15" t="s">
        <v>65</v>
      </c>
      <c r="C73" s="31" t="n">
        <v>54</v>
      </c>
      <c r="D73" s="15" t="s">
        <v>79</v>
      </c>
      <c r="E73" s="31" t="n">
        <v>5312</v>
      </c>
      <c r="F73" s="15" t="s">
        <v>67</v>
      </c>
      <c r="G73" s="31" t="n">
        <v>56</v>
      </c>
      <c r="H73" s="15" t="s">
        <v>38</v>
      </c>
      <c r="I73" s="31" t="n">
        <v>2018</v>
      </c>
      <c r="J73" s="31" t="n">
        <v>2018</v>
      </c>
      <c r="K73" s="15" t="s">
        <v>68</v>
      </c>
      <c r="L73" s="31" t="n">
        <v>6300</v>
      </c>
      <c r="M73" s="15"/>
      <c r="N73" s="15" t="s">
        <v>69</v>
      </c>
      <c r="O73" s="1"/>
      <c r="P73" s="15" t="s">
        <v>70</v>
      </c>
      <c r="Q73" s="15" t="s">
        <v>71</v>
      </c>
      <c r="R73" s="31" t="n">
        <v>68</v>
      </c>
      <c r="S73" s="15" t="s">
        <v>80</v>
      </c>
      <c r="T73" s="31" t="n">
        <v>5532</v>
      </c>
      <c r="U73" s="15" t="s">
        <v>72</v>
      </c>
      <c r="V73" s="31" t="n">
        <v>270</v>
      </c>
      <c r="W73" s="15" t="s">
        <v>44</v>
      </c>
      <c r="X73" s="31" t="n">
        <v>2019</v>
      </c>
      <c r="Y73" s="31" t="n">
        <v>2019</v>
      </c>
      <c r="Z73" s="31" t="n">
        <v>7021</v>
      </c>
      <c r="AA73" s="15" t="s">
        <v>73</v>
      </c>
      <c r="AB73" s="15" t="s">
        <v>74</v>
      </c>
      <c r="AC73" s="31" t="n">
        <v>390</v>
      </c>
      <c r="AD73" s="15"/>
      <c r="AE73" s="15" t="s">
        <v>69</v>
      </c>
    </row>
    <row r="74" customFormat="false" ht="13.8" hidden="false" customHeight="false" outlineLevel="0" collapsed="false">
      <c r="A74" s="15" t="s">
        <v>64</v>
      </c>
      <c r="B74" s="15" t="s">
        <v>65</v>
      </c>
      <c r="C74" s="31" t="n">
        <v>54</v>
      </c>
      <c r="D74" s="15" t="s">
        <v>79</v>
      </c>
      <c r="E74" s="31" t="n">
        <v>5312</v>
      </c>
      <c r="F74" s="15" t="s">
        <v>67</v>
      </c>
      <c r="G74" s="31" t="n">
        <v>56</v>
      </c>
      <c r="H74" s="15" t="s">
        <v>38</v>
      </c>
      <c r="I74" s="31" t="n">
        <v>2019</v>
      </c>
      <c r="J74" s="31" t="n">
        <v>2019</v>
      </c>
      <c r="K74" s="15" t="s">
        <v>68</v>
      </c>
      <c r="L74" s="31" t="n">
        <v>5400</v>
      </c>
      <c r="M74" s="15"/>
      <c r="N74" s="15" t="s">
        <v>69</v>
      </c>
      <c r="O74" s="1"/>
      <c r="P74" s="15" t="s">
        <v>70</v>
      </c>
      <c r="Q74" s="15" t="s">
        <v>71</v>
      </c>
      <c r="R74" s="31" t="n">
        <v>68</v>
      </c>
      <c r="S74" s="15" t="s">
        <v>80</v>
      </c>
      <c r="T74" s="31" t="n">
        <v>5532</v>
      </c>
      <c r="U74" s="15" t="s">
        <v>72</v>
      </c>
      <c r="V74" s="31" t="n">
        <v>15</v>
      </c>
      <c r="W74" s="15" t="s">
        <v>37</v>
      </c>
      <c r="X74" s="31" t="n">
        <v>2019</v>
      </c>
      <c r="Y74" s="31" t="n">
        <v>2019</v>
      </c>
      <c r="Z74" s="31" t="n">
        <v>7021</v>
      </c>
      <c r="AA74" s="15" t="s">
        <v>73</v>
      </c>
      <c r="AB74" s="15" t="s">
        <v>74</v>
      </c>
      <c r="AC74" s="31" t="n">
        <v>183</v>
      </c>
      <c r="AD74" s="15"/>
      <c r="AE74" s="15" t="s">
        <v>69</v>
      </c>
    </row>
    <row r="75" customFormat="false" ht="13.8" hidden="false" customHeight="false" outlineLevel="0" collapsed="false">
      <c r="A75" s="15" t="s">
        <v>64</v>
      </c>
      <c r="B75" s="15" t="s">
        <v>65</v>
      </c>
      <c r="C75" s="31" t="n">
        <v>54</v>
      </c>
      <c r="D75" s="15" t="s">
        <v>79</v>
      </c>
      <c r="E75" s="31" t="n">
        <v>5510</v>
      </c>
      <c r="F75" s="15" t="s">
        <v>75</v>
      </c>
      <c r="G75" s="31" t="n">
        <v>56</v>
      </c>
      <c r="H75" s="15" t="s">
        <v>38</v>
      </c>
      <c r="I75" s="31" t="n">
        <v>2015</v>
      </c>
      <c r="J75" s="31" t="n">
        <v>2015</v>
      </c>
      <c r="K75" s="15" t="s">
        <v>76</v>
      </c>
      <c r="L75" s="31" t="n">
        <v>52700</v>
      </c>
      <c r="M75" s="15"/>
      <c r="N75" s="15" t="s">
        <v>69</v>
      </c>
      <c r="O75" s="1"/>
      <c r="P75" s="15" t="s">
        <v>70</v>
      </c>
      <c r="Q75" s="15" t="s">
        <v>71</v>
      </c>
      <c r="R75" s="31" t="n">
        <v>79</v>
      </c>
      <c r="S75" s="15" t="s">
        <v>81</v>
      </c>
      <c r="T75" s="31" t="n">
        <v>5532</v>
      </c>
      <c r="U75" s="15" t="s">
        <v>72</v>
      </c>
      <c r="V75" s="31" t="n">
        <v>56</v>
      </c>
      <c r="W75" s="15" t="s">
        <v>38</v>
      </c>
      <c r="X75" s="31" t="n">
        <v>2015</v>
      </c>
      <c r="Y75" s="31" t="n">
        <v>2015</v>
      </c>
      <c r="Z75" s="31" t="n">
        <v>7021</v>
      </c>
      <c r="AA75" s="15" t="s">
        <v>73</v>
      </c>
      <c r="AB75" s="15" t="s">
        <v>74</v>
      </c>
      <c r="AC75" s="31" t="n">
        <v>174</v>
      </c>
      <c r="AD75" s="15"/>
      <c r="AE75" s="15" t="s">
        <v>69</v>
      </c>
    </row>
    <row r="76" customFormat="false" ht="13.8" hidden="false" customHeight="false" outlineLevel="0" collapsed="false">
      <c r="A76" s="15" t="s">
        <v>64</v>
      </c>
      <c r="B76" s="15" t="s">
        <v>65</v>
      </c>
      <c r="C76" s="31" t="n">
        <v>54</v>
      </c>
      <c r="D76" s="15" t="s">
        <v>79</v>
      </c>
      <c r="E76" s="31" t="n">
        <v>5510</v>
      </c>
      <c r="F76" s="15" t="s">
        <v>75</v>
      </c>
      <c r="G76" s="31" t="n">
        <v>56</v>
      </c>
      <c r="H76" s="15" t="s">
        <v>38</v>
      </c>
      <c r="I76" s="31" t="n">
        <v>2016</v>
      </c>
      <c r="J76" s="31" t="n">
        <v>2016</v>
      </c>
      <c r="K76" s="15" t="s">
        <v>76</v>
      </c>
      <c r="L76" s="31" t="n">
        <v>43800</v>
      </c>
      <c r="M76" s="15"/>
      <c r="N76" s="15" t="s">
        <v>69</v>
      </c>
      <c r="O76" s="1"/>
      <c r="P76" s="15" t="s">
        <v>70</v>
      </c>
      <c r="Q76" s="15" t="s">
        <v>71</v>
      </c>
      <c r="R76" s="31" t="n">
        <v>79</v>
      </c>
      <c r="S76" s="15" t="s">
        <v>81</v>
      </c>
      <c r="T76" s="31" t="n">
        <v>5532</v>
      </c>
      <c r="U76" s="15" t="s">
        <v>72</v>
      </c>
      <c r="V76" s="31" t="n">
        <v>116</v>
      </c>
      <c r="W76" s="15" t="s">
        <v>40</v>
      </c>
      <c r="X76" s="31" t="n">
        <v>2015</v>
      </c>
      <c r="Y76" s="31" t="n">
        <v>2015</v>
      </c>
      <c r="Z76" s="31" t="n">
        <v>7021</v>
      </c>
      <c r="AA76" s="15" t="s">
        <v>73</v>
      </c>
      <c r="AB76" s="15" t="s">
        <v>74</v>
      </c>
      <c r="AC76" s="31" t="n">
        <v>142</v>
      </c>
      <c r="AD76" s="15"/>
      <c r="AE76" s="15" t="s">
        <v>69</v>
      </c>
    </row>
    <row r="77" customFormat="false" ht="13.8" hidden="false" customHeight="false" outlineLevel="0" collapsed="false">
      <c r="A77" s="15" t="s">
        <v>64</v>
      </c>
      <c r="B77" s="15" t="s">
        <v>65</v>
      </c>
      <c r="C77" s="31" t="n">
        <v>54</v>
      </c>
      <c r="D77" s="15" t="s">
        <v>79</v>
      </c>
      <c r="E77" s="31" t="n">
        <v>5510</v>
      </c>
      <c r="F77" s="15" t="s">
        <v>75</v>
      </c>
      <c r="G77" s="31" t="n">
        <v>56</v>
      </c>
      <c r="H77" s="15" t="s">
        <v>38</v>
      </c>
      <c r="I77" s="31" t="n">
        <v>2017</v>
      </c>
      <c r="J77" s="31" t="n">
        <v>2017</v>
      </c>
      <c r="K77" s="15" t="s">
        <v>76</v>
      </c>
      <c r="L77" s="31" t="n">
        <v>38900</v>
      </c>
      <c r="M77" s="15"/>
      <c r="N77" s="15" t="s">
        <v>69</v>
      </c>
      <c r="O77" s="1"/>
      <c r="P77" s="15" t="s">
        <v>70</v>
      </c>
      <c r="Q77" s="15" t="s">
        <v>71</v>
      </c>
      <c r="R77" s="31" t="n">
        <v>79</v>
      </c>
      <c r="S77" s="15" t="s">
        <v>81</v>
      </c>
      <c r="T77" s="31" t="n">
        <v>5532</v>
      </c>
      <c r="U77" s="15" t="s">
        <v>72</v>
      </c>
      <c r="V77" s="31" t="n">
        <v>270</v>
      </c>
      <c r="W77" s="15" t="s">
        <v>44</v>
      </c>
      <c r="X77" s="31" t="n">
        <v>2015</v>
      </c>
      <c r="Y77" s="31" t="n">
        <v>2015</v>
      </c>
      <c r="Z77" s="31" t="n">
        <v>7021</v>
      </c>
      <c r="AA77" s="15" t="s">
        <v>73</v>
      </c>
      <c r="AB77" s="15" t="s">
        <v>74</v>
      </c>
      <c r="AC77" s="31" t="n">
        <v>388</v>
      </c>
      <c r="AD77" s="15"/>
      <c r="AE77" s="15" t="s">
        <v>69</v>
      </c>
    </row>
    <row r="78" customFormat="false" ht="13.8" hidden="false" customHeight="false" outlineLevel="0" collapsed="false">
      <c r="A78" s="15" t="s">
        <v>64</v>
      </c>
      <c r="B78" s="15" t="s">
        <v>65</v>
      </c>
      <c r="C78" s="31" t="n">
        <v>54</v>
      </c>
      <c r="D78" s="15" t="s">
        <v>79</v>
      </c>
      <c r="E78" s="31" t="n">
        <v>5510</v>
      </c>
      <c r="F78" s="15" t="s">
        <v>75</v>
      </c>
      <c r="G78" s="31" t="n">
        <v>56</v>
      </c>
      <c r="H78" s="15" t="s">
        <v>38</v>
      </c>
      <c r="I78" s="31" t="n">
        <v>2018</v>
      </c>
      <c r="J78" s="31" t="n">
        <v>2018</v>
      </c>
      <c r="K78" s="15" t="s">
        <v>76</v>
      </c>
      <c r="L78" s="31" t="n">
        <v>35480</v>
      </c>
      <c r="M78" s="15"/>
      <c r="N78" s="15" t="s">
        <v>69</v>
      </c>
      <c r="O78" s="1"/>
      <c r="P78" s="15" t="s">
        <v>70</v>
      </c>
      <c r="Q78" s="15" t="s">
        <v>71</v>
      </c>
      <c r="R78" s="31" t="n">
        <v>79</v>
      </c>
      <c r="S78" s="15" t="s">
        <v>81</v>
      </c>
      <c r="T78" s="31" t="n">
        <v>5532</v>
      </c>
      <c r="U78" s="15" t="s">
        <v>72</v>
      </c>
      <c r="V78" s="31" t="n">
        <v>15</v>
      </c>
      <c r="W78" s="15" t="s">
        <v>37</v>
      </c>
      <c r="X78" s="31" t="n">
        <v>2015</v>
      </c>
      <c r="Y78" s="31" t="n">
        <v>2015</v>
      </c>
      <c r="Z78" s="31" t="n">
        <v>7021</v>
      </c>
      <c r="AA78" s="15" t="s">
        <v>73</v>
      </c>
      <c r="AB78" s="15" t="s">
        <v>74</v>
      </c>
      <c r="AC78" s="31" t="n">
        <v>180</v>
      </c>
      <c r="AD78" s="15"/>
      <c r="AE78" s="15" t="s">
        <v>69</v>
      </c>
    </row>
    <row r="79" customFormat="false" ht="13.8" hidden="false" customHeight="false" outlineLevel="0" collapsed="false">
      <c r="A79" s="15" t="s">
        <v>64</v>
      </c>
      <c r="B79" s="15" t="s">
        <v>65</v>
      </c>
      <c r="C79" s="31" t="n">
        <v>54</v>
      </c>
      <c r="D79" s="15" t="s">
        <v>79</v>
      </c>
      <c r="E79" s="31" t="n">
        <v>5510</v>
      </c>
      <c r="F79" s="15" t="s">
        <v>75</v>
      </c>
      <c r="G79" s="31" t="n">
        <v>56</v>
      </c>
      <c r="H79" s="15" t="s">
        <v>38</v>
      </c>
      <c r="I79" s="31" t="n">
        <v>2019</v>
      </c>
      <c r="J79" s="31" t="n">
        <v>2019</v>
      </c>
      <c r="K79" s="15" t="s">
        <v>76</v>
      </c>
      <c r="L79" s="31" t="n">
        <v>40820</v>
      </c>
      <c r="M79" s="15"/>
      <c r="N79" s="15" t="s">
        <v>69</v>
      </c>
      <c r="O79" s="1"/>
      <c r="P79" s="15" t="s">
        <v>70</v>
      </c>
      <c r="Q79" s="15" t="s">
        <v>71</v>
      </c>
      <c r="R79" s="31" t="n">
        <v>79</v>
      </c>
      <c r="S79" s="15" t="s">
        <v>81</v>
      </c>
      <c r="T79" s="31" t="n">
        <v>5532</v>
      </c>
      <c r="U79" s="15" t="s">
        <v>72</v>
      </c>
      <c r="V79" s="31" t="n">
        <v>56</v>
      </c>
      <c r="W79" s="15" t="s">
        <v>38</v>
      </c>
      <c r="X79" s="31" t="n">
        <v>2016</v>
      </c>
      <c r="Y79" s="31" t="n">
        <v>2016</v>
      </c>
      <c r="Z79" s="31" t="n">
        <v>7021</v>
      </c>
      <c r="AA79" s="15" t="s">
        <v>73</v>
      </c>
      <c r="AB79" s="15" t="s">
        <v>74</v>
      </c>
      <c r="AC79" s="31" t="n">
        <v>168</v>
      </c>
      <c r="AD79" s="15"/>
      <c r="AE79" s="15" t="s">
        <v>69</v>
      </c>
    </row>
    <row r="80" customFormat="false" ht="13.8" hidden="false" customHeight="false" outlineLevel="0" collapsed="false">
      <c r="A80" s="15" t="s">
        <v>64</v>
      </c>
      <c r="B80" s="15" t="s">
        <v>65</v>
      </c>
      <c r="C80" s="31" t="n">
        <v>54</v>
      </c>
      <c r="D80" s="15" t="s">
        <v>79</v>
      </c>
      <c r="E80" s="31" t="n">
        <v>5510</v>
      </c>
      <c r="F80" s="15" t="s">
        <v>75</v>
      </c>
      <c r="G80" s="31" t="n">
        <v>271</v>
      </c>
      <c r="H80" s="15" t="s">
        <v>39</v>
      </c>
      <c r="I80" s="31" t="n">
        <v>2015</v>
      </c>
      <c r="J80" s="31" t="n">
        <v>2015</v>
      </c>
      <c r="K80" s="15" t="s">
        <v>76</v>
      </c>
      <c r="L80" s="31" t="n">
        <v>206800</v>
      </c>
      <c r="M80" s="15" t="s">
        <v>77</v>
      </c>
      <c r="N80" s="15" t="s">
        <v>78</v>
      </c>
      <c r="O80" s="1"/>
      <c r="P80" s="15" t="s">
        <v>70</v>
      </c>
      <c r="Q80" s="15" t="s">
        <v>71</v>
      </c>
      <c r="R80" s="31" t="n">
        <v>79</v>
      </c>
      <c r="S80" s="15" t="s">
        <v>81</v>
      </c>
      <c r="T80" s="31" t="n">
        <v>5532</v>
      </c>
      <c r="U80" s="15" t="s">
        <v>72</v>
      </c>
      <c r="V80" s="31" t="n">
        <v>116</v>
      </c>
      <c r="W80" s="15" t="s">
        <v>40</v>
      </c>
      <c r="X80" s="31" t="n">
        <v>2016</v>
      </c>
      <c r="Y80" s="31" t="n">
        <v>2016</v>
      </c>
      <c r="Z80" s="31" t="n">
        <v>7021</v>
      </c>
      <c r="AA80" s="15" t="s">
        <v>73</v>
      </c>
      <c r="AB80" s="15" t="s">
        <v>74</v>
      </c>
      <c r="AC80" s="31" t="n">
        <v>221</v>
      </c>
      <c r="AD80" s="15"/>
      <c r="AE80" s="15" t="s">
        <v>69</v>
      </c>
    </row>
    <row r="81" customFormat="false" ht="13.8" hidden="false" customHeight="false" outlineLevel="0" collapsed="false">
      <c r="A81" s="15" t="s">
        <v>64</v>
      </c>
      <c r="B81" s="15" t="s">
        <v>65</v>
      </c>
      <c r="C81" s="31" t="n">
        <v>54</v>
      </c>
      <c r="D81" s="15" t="s">
        <v>79</v>
      </c>
      <c r="E81" s="31" t="n">
        <v>5510</v>
      </c>
      <c r="F81" s="15" t="s">
        <v>75</v>
      </c>
      <c r="G81" s="31" t="n">
        <v>271</v>
      </c>
      <c r="H81" s="15" t="s">
        <v>39</v>
      </c>
      <c r="I81" s="31" t="n">
        <v>2016</v>
      </c>
      <c r="J81" s="31" t="n">
        <v>2016</v>
      </c>
      <c r="K81" s="15" t="s">
        <v>76</v>
      </c>
      <c r="L81" s="31" t="n">
        <v>240600</v>
      </c>
      <c r="M81" s="15" t="s">
        <v>77</v>
      </c>
      <c r="N81" s="15" t="s">
        <v>78</v>
      </c>
      <c r="O81" s="1"/>
      <c r="P81" s="15" t="s">
        <v>70</v>
      </c>
      <c r="Q81" s="15" t="s">
        <v>71</v>
      </c>
      <c r="R81" s="31" t="n">
        <v>79</v>
      </c>
      <c r="S81" s="15" t="s">
        <v>81</v>
      </c>
      <c r="T81" s="31" t="n">
        <v>5532</v>
      </c>
      <c r="U81" s="15" t="s">
        <v>72</v>
      </c>
      <c r="V81" s="31" t="n">
        <v>270</v>
      </c>
      <c r="W81" s="15" t="s">
        <v>44</v>
      </c>
      <c r="X81" s="31" t="n">
        <v>2016</v>
      </c>
      <c r="Y81" s="31" t="n">
        <v>2016</v>
      </c>
      <c r="Z81" s="31" t="n">
        <v>7021</v>
      </c>
      <c r="AA81" s="15" t="s">
        <v>73</v>
      </c>
      <c r="AB81" s="15" t="s">
        <v>74</v>
      </c>
      <c r="AC81" s="31" t="n">
        <v>394</v>
      </c>
      <c r="AD81" s="15"/>
      <c r="AE81" s="15" t="s">
        <v>69</v>
      </c>
    </row>
    <row r="82" customFormat="false" ht="13.8" hidden="false" customHeight="false" outlineLevel="0" collapsed="false">
      <c r="A82" s="15" t="s">
        <v>64</v>
      </c>
      <c r="B82" s="15" t="s">
        <v>65</v>
      </c>
      <c r="C82" s="31" t="n">
        <v>54</v>
      </c>
      <c r="D82" s="15" t="s">
        <v>79</v>
      </c>
      <c r="E82" s="31" t="n">
        <v>5510</v>
      </c>
      <c r="F82" s="15" t="s">
        <v>75</v>
      </c>
      <c r="G82" s="31" t="n">
        <v>271</v>
      </c>
      <c r="H82" s="15" t="s">
        <v>39</v>
      </c>
      <c r="I82" s="31" t="n">
        <v>2017</v>
      </c>
      <c r="J82" s="31" t="n">
        <v>2017</v>
      </c>
      <c r="K82" s="15" t="s">
        <v>76</v>
      </c>
      <c r="L82" s="31" t="n">
        <v>245300</v>
      </c>
      <c r="M82" s="15" t="s">
        <v>77</v>
      </c>
      <c r="N82" s="15" t="s">
        <v>78</v>
      </c>
      <c r="O82" s="1"/>
      <c r="P82" s="15" t="s">
        <v>70</v>
      </c>
      <c r="Q82" s="15" t="s">
        <v>71</v>
      </c>
      <c r="R82" s="31" t="n">
        <v>79</v>
      </c>
      <c r="S82" s="15" t="s">
        <v>81</v>
      </c>
      <c r="T82" s="31" t="n">
        <v>5532</v>
      </c>
      <c r="U82" s="15" t="s">
        <v>72</v>
      </c>
      <c r="V82" s="31" t="n">
        <v>15</v>
      </c>
      <c r="W82" s="15" t="s">
        <v>37</v>
      </c>
      <c r="X82" s="31" t="n">
        <v>2016</v>
      </c>
      <c r="Y82" s="31" t="n">
        <v>2016</v>
      </c>
      <c r="Z82" s="31" t="n">
        <v>7021</v>
      </c>
      <c r="AA82" s="15" t="s">
        <v>73</v>
      </c>
      <c r="AB82" s="15" t="s">
        <v>74</v>
      </c>
      <c r="AC82" s="31" t="n">
        <v>155</v>
      </c>
      <c r="AD82" s="15"/>
      <c r="AE82" s="15" t="s">
        <v>69</v>
      </c>
    </row>
    <row r="83" customFormat="false" ht="13.8" hidden="false" customHeight="false" outlineLevel="0" collapsed="false">
      <c r="A83" s="15" t="s">
        <v>64</v>
      </c>
      <c r="B83" s="15" t="s">
        <v>65</v>
      </c>
      <c r="C83" s="31" t="n">
        <v>54</v>
      </c>
      <c r="D83" s="15" t="s">
        <v>79</v>
      </c>
      <c r="E83" s="31" t="n">
        <v>5510</v>
      </c>
      <c r="F83" s="15" t="s">
        <v>75</v>
      </c>
      <c r="G83" s="31" t="n">
        <v>271</v>
      </c>
      <c r="H83" s="15" t="s">
        <v>39</v>
      </c>
      <c r="I83" s="31" t="n">
        <v>2018</v>
      </c>
      <c r="J83" s="31" t="n">
        <v>2018</v>
      </c>
      <c r="K83" s="15" t="s">
        <v>76</v>
      </c>
      <c r="L83" s="31" t="n">
        <v>242600</v>
      </c>
      <c r="M83" s="15" t="s">
        <v>77</v>
      </c>
      <c r="N83" s="15" t="s">
        <v>78</v>
      </c>
      <c r="O83" s="1"/>
      <c r="P83" s="15" t="s">
        <v>70</v>
      </c>
      <c r="Q83" s="15" t="s">
        <v>71</v>
      </c>
      <c r="R83" s="31" t="n">
        <v>79</v>
      </c>
      <c r="S83" s="15" t="s">
        <v>81</v>
      </c>
      <c r="T83" s="31" t="n">
        <v>5532</v>
      </c>
      <c r="U83" s="15" t="s">
        <v>72</v>
      </c>
      <c r="V83" s="31" t="n">
        <v>56</v>
      </c>
      <c r="W83" s="15" t="s">
        <v>38</v>
      </c>
      <c r="X83" s="31" t="n">
        <v>2017</v>
      </c>
      <c r="Y83" s="31" t="n">
        <v>2017</v>
      </c>
      <c r="Z83" s="31" t="n">
        <v>7021</v>
      </c>
      <c r="AA83" s="15" t="s">
        <v>73</v>
      </c>
      <c r="AB83" s="15" t="s">
        <v>74</v>
      </c>
      <c r="AC83" s="31" t="n">
        <v>177</v>
      </c>
      <c r="AD83" s="15"/>
      <c r="AE83" s="15" t="s">
        <v>69</v>
      </c>
    </row>
    <row r="84" customFormat="false" ht="13.8" hidden="false" customHeight="false" outlineLevel="0" collapsed="false">
      <c r="A84" s="15" t="s">
        <v>64</v>
      </c>
      <c r="B84" s="15" t="s">
        <v>65</v>
      </c>
      <c r="C84" s="31" t="n">
        <v>54</v>
      </c>
      <c r="D84" s="15" t="s">
        <v>79</v>
      </c>
      <c r="E84" s="31" t="n">
        <v>5510</v>
      </c>
      <c r="F84" s="15" t="s">
        <v>75</v>
      </c>
      <c r="G84" s="31" t="n">
        <v>271</v>
      </c>
      <c r="H84" s="15" t="s">
        <v>39</v>
      </c>
      <c r="I84" s="31" t="n">
        <v>2019</v>
      </c>
      <c r="J84" s="31" t="n">
        <v>2019</v>
      </c>
      <c r="K84" s="15" t="s">
        <v>76</v>
      </c>
      <c r="L84" s="31" t="n">
        <v>240700</v>
      </c>
      <c r="M84" s="15" t="s">
        <v>77</v>
      </c>
      <c r="N84" s="15" t="s">
        <v>78</v>
      </c>
      <c r="O84" s="1"/>
      <c r="P84" s="15" t="s">
        <v>70</v>
      </c>
      <c r="Q84" s="15" t="s">
        <v>71</v>
      </c>
      <c r="R84" s="31" t="n">
        <v>79</v>
      </c>
      <c r="S84" s="15" t="s">
        <v>81</v>
      </c>
      <c r="T84" s="31" t="n">
        <v>5532</v>
      </c>
      <c r="U84" s="15" t="s">
        <v>72</v>
      </c>
      <c r="V84" s="31" t="n">
        <v>116</v>
      </c>
      <c r="W84" s="15" t="s">
        <v>40</v>
      </c>
      <c r="X84" s="31" t="n">
        <v>2017</v>
      </c>
      <c r="Y84" s="31" t="n">
        <v>2017</v>
      </c>
      <c r="Z84" s="31" t="n">
        <v>7021</v>
      </c>
      <c r="AA84" s="15" t="s">
        <v>73</v>
      </c>
      <c r="AB84" s="15" t="s">
        <v>74</v>
      </c>
      <c r="AC84" s="31" t="n">
        <v>184</v>
      </c>
      <c r="AD84" s="15"/>
      <c r="AE84" s="15" t="s">
        <v>69</v>
      </c>
    </row>
    <row r="85" customFormat="false" ht="13.8" hidden="false" customHeight="false" outlineLevel="0" collapsed="false">
      <c r="A85" s="15" t="s">
        <v>64</v>
      </c>
      <c r="B85" s="15" t="s">
        <v>65</v>
      </c>
      <c r="C85" s="31" t="n">
        <v>54</v>
      </c>
      <c r="D85" s="15" t="s">
        <v>79</v>
      </c>
      <c r="E85" s="31" t="n">
        <v>5312</v>
      </c>
      <c r="F85" s="15" t="s">
        <v>67</v>
      </c>
      <c r="G85" s="31" t="n">
        <v>116</v>
      </c>
      <c r="H85" s="15" t="s">
        <v>40</v>
      </c>
      <c r="I85" s="31" t="n">
        <v>2015</v>
      </c>
      <c r="J85" s="31" t="n">
        <v>2015</v>
      </c>
      <c r="K85" s="15" t="s">
        <v>68</v>
      </c>
      <c r="L85" s="31" t="n">
        <v>42800</v>
      </c>
      <c r="M85" s="15"/>
      <c r="N85" s="15" t="s">
        <v>69</v>
      </c>
      <c r="O85" s="1"/>
      <c r="P85" s="15" t="s">
        <v>70</v>
      </c>
      <c r="Q85" s="15" t="s">
        <v>71</v>
      </c>
      <c r="R85" s="31" t="n">
        <v>79</v>
      </c>
      <c r="S85" s="15" t="s">
        <v>81</v>
      </c>
      <c r="T85" s="31" t="n">
        <v>5532</v>
      </c>
      <c r="U85" s="15" t="s">
        <v>72</v>
      </c>
      <c r="V85" s="31" t="n">
        <v>270</v>
      </c>
      <c r="W85" s="15" t="s">
        <v>44</v>
      </c>
      <c r="X85" s="31" t="n">
        <v>2017</v>
      </c>
      <c r="Y85" s="31" t="n">
        <v>2017</v>
      </c>
      <c r="Z85" s="31" t="n">
        <v>7021</v>
      </c>
      <c r="AA85" s="15" t="s">
        <v>73</v>
      </c>
      <c r="AB85" s="15" t="s">
        <v>74</v>
      </c>
      <c r="AC85" s="31" t="n">
        <v>418</v>
      </c>
      <c r="AD85" s="15"/>
      <c r="AE85" s="15" t="s">
        <v>69</v>
      </c>
    </row>
    <row r="86" customFormat="false" ht="13.8" hidden="false" customHeight="false" outlineLevel="0" collapsed="false">
      <c r="A86" s="15" t="s">
        <v>64</v>
      </c>
      <c r="B86" s="15" t="s">
        <v>65</v>
      </c>
      <c r="C86" s="31" t="n">
        <v>54</v>
      </c>
      <c r="D86" s="15" t="s">
        <v>79</v>
      </c>
      <c r="E86" s="31" t="n">
        <v>5312</v>
      </c>
      <c r="F86" s="15" t="s">
        <v>67</v>
      </c>
      <c r="G86" s="31" t="n">
        <v>116</v>
      </c>
      <c r="H86" s="15" t="s">
        <v>40</v>
      </c>
      <c r="I86" s="31" t="n">
        <v>2016</v>
      </c>
      <c r="J86" s="31" t="n">
        <v>2016</v>
      </c>
      <c r="K86" s="15" t="s">
        <v>68</v>
      </c>
      <c r="L86" s="31" t="n">
        <v>46000</v>
      </c>
      <c r="M86" s="15"/>
      <c r="N86" s="15" t="s">
        <v>69</v>
      </c>
      <c r="O86" s="1"/>
      <c r="P86" s="15" t="s">
        <v>70</v>
      </c>
      <c r="Q86" s="15" t="s">
        <v>71</v>
      </c>
      <c r="R86" s="31" t="n">
        <v>79</v>
      </c>
      <c r="S86" s="15" t="s">
        <v>81</v>
      </c>
      <c r="T86" s="31" t="n">
        <v>5532</v>
      </c>
      <c r="U86" s="15" t="s">
        <v>72</v>
      </c>
      <c r="V86" s="31" t="n">
        <v>15</v>
      </c>
      <c r="W86" s="15" t="s">
        <v>37</v>
      </c>
      <c r="X86" s="31" t="n">
        <v>2017</v>
      </c>
      <c r="Y86" s="31" t="n">
        <v>2017</v>
      </c>
      <c r="Z86" s="31" t="n">
        <v>7021</v>
      </c>
      <c r="AA86" s="15" t="s">
        <v>73</v>
      </c>
      <c r="AB86" s="15" t="s">
        <v>74</v>
      </c>
      <c r="AC86" s="31" t="n">
        <v>171</v>
      </c>
      <c r="AD86" s="15"/>
      <c r="AE86" s="15" t="s">
        <v>69</v>
      </c>
    </row>
    <row r="87" customFormat="false" ht="13.8" hidden="false" customHeight="false" outlineLevel="0" collapsed="false">
      <c r="A87" s="15" t="s">
        <v>64</v>
      </c>
      <c r="B87" s="15" t="s">
        <v>65</v>
      </c>
      <c r="C87" s="31" t="n">
        <v>54</v>
      </c>
      <c r="D87" s="15" t="s">
        <v>79</v>
      </c>
      <c r="E87" s="31" t="n">
        <v>5312</v>
      </c>
      <c r="F87" s="15" t="s">
        <v>67</v>
      </c>
      <c r="G87" s="31" t="n">
        <v>116</v>
      </c>
      <c r="H87" s="15" t="s">
        <v>40</v>
      </c>
      <c r="I87" s="31" t="n">
        <v>2017</v>
      </c>
      <c r="J87" s="31" t="n">
        <v>2017</v>
      </c>
      <c r="K87" s="15" t="s">
        <v>68</v>
      </c>
      <c r="L87" s="31" t="n">
        <v>49700</v>
      </c>
      <c r="M87" s="15"/>
      <c r="N87" s="15" t="s">
        <v>69</v>
      </c>
      <c r="O87" s="1"/>
      <c r="P87" s="15" t="s">
        <v>70</v>
      </c>
      <c r="Q87" s="15" t="s">
        <v>71</v>
      </c>
      <c r="R87" s="31" t="n">
        <v>79</v>
      </c>
      <c r="S87" s="15" t="s">
        <v>81</v>
      </c>
      <c r="T87" s="31" t="n">
        <v>5532</v>
      </c>
      <c r="U87" s="15" t="s">
        <v>72</v>
      </c>
      <c r="V87" s="31" t="n">
        <v>56</v>
      </c>
      <c r="W87" s="15" t="s">
        <v>38</v>
      </c>
      <c r="X87" s="31" t="n">
        <v>2018</v>
      </c>
      <c r="Y87" s="31" t="n">
        <v>2018</v>
      </c>
      <c r="Z87" s="31" t="n">
        <v>7021</v>
      </c>
      <c r="AA87" s="15" t="s">
        <v>73</v>
      </c>
      <c r="AB87" s="15" t="s">
        <v>74</v>
      </c>
      <c r="AC87" s="31" t="n">
        <v>195</v>
      </c>
      <c r="AD87" s="15"/>
      <c r="AE87" s="15" t="s">
        <v>69</v>
      </c>
    </row>
    <row r="88" customFormat="false" ht="13.8" hidden="false" customHeight="false" outlineLevel="0" collapsed="false">
      <c r="A88" s="15" t="s">
        <v>64</v>
      </c>
      <c r="B88" s="15" t="s">
        <v>65</v>
      </c>
      <c r="C88" s="31" t="n">
        <v>54</v>
      </c>
      <c r="D88" s="15" t="s">
        <v>79</v>
      </c>
      <c r="E88" s="31" t="n">
        <v>5312</v>
      </c>
      <c r="F88" s="15" t="s">
        <v>67</v>
      </c>
      <c r="G88" s="31" t="n">
        <v>116</v>
      </c>
      <c r="H88" s="15" t="s">
        <v>40</v>
      </c>
      <c r="I88" s="31" t="n">
        <v>2018</v>
      </c>
      <c r="J88" s="31" t="n">
        <v>2018</v>
      </c>
      <c r="K88" s="15" t="s">
        <v>68</v>
      </c>
      <c r="L88" s="31" t="n">
        <v>52000</v>
      </c>
      <c r="M88" s="15"/>
      <c r="N88" s="15" t="s">
        <v>69</v>
      </c>
      <c r="O88" s="1"/>
      <c r="P88" s="15" t="s">
        <v>70</v>
      </c>
      <c r="Q88" s="15" t="s">
        <v>71</v>
      </c>
      <c r="R88" s="31" t="n">
        <v>79</v>
      </c>
      <c r="S88" s="15" t="s">
        <v>81</v>
      </c>
      <c r="T88" s="31" t="n">
        <v>5532</v>
      </c>
      <c r="U88" s="15" t="s">
        <v>72</v>
      </c>
      <c r="V88" s="31" t="n">
        <v>116</v>
      </c>
      <c r="W88" s="15" t="s">
        <v>40</v>
      </c>
      <c r="X88" s="31" t="n">
        <v>2018</v>
      </c>
      <c r="Y88" s="31" t="n">
        <v>2018</v>
      </c>
      <c r="Z88" s="31" t="n">
        <v>7021</v>
      </c>
      <c r="AA88" s="15" t="s">
        <v>73</v>
      </c>
      <c r="AB88" s="15" t="s">
        <v>74</v>
      </c>
      <c r="AC88" s="31" t="n">
        <v>201</v>
      </c>
      <c r="AD88" s="15"/>
      <c r="AE88" s="15" t="s">
        <v>69</v>
      </c>
    </row>
    <row r="89" customFormat="false" ht="13.8" hidden="false" customHeight="false" outlineLevel="0" collapsed="false">
      <c r="A89" s="15" t="s">
        <v>64</v>
      </c>
      <c r="B89" s="15" t="s">
        <v>65</v>
      </c>
      <c r="C89" s="31" t="n">
        <v>54</v>
      </c>
      <c r="D89" s="15" t="s">
        <v>79</v>
      </c>
      <c r="E89" s="31" t="n">
        <v>5312</v>
      </c>
      <c r="F89" s="15" t="s">
        <v>67</v>
      </c>
      <c r="G89" s="31" t="n">
        <v>116</v>
      </c>
      <c r="H89" s="15" t="s">
        <v>40</v>
      </c>
      <c r="I89" s="31" t="n">
        <v>2019</v>
      </c>
      <c r="J89" s="31" t="n">
        <v>2019</v>
      </c>
      <c r="K89" s="15" t="s">
        <v>68</v>
      </c>
      <c r="L89" s="31" t="n">
        <v>56700</v>
      </c>
      <c r="M89" s="15"/>
      <c r="N89" s="15" t="s">
        <v>69</v>
      </c>
      <c r="O89" s="1"/>
      <c r="P89" s="15" t="s">
        <v>70</v>
      </c>
      <c r="Q89" s="15" t="s">
        <v>71</v>
      </c>
      <c r="R89" s="31" t="n">
        <v>79</v>
      </c>
      <c r="S89" s="15" t="s">
        <v>81</v>
      </c>
      <c r="T89" s="31" t="n">
        <v>5532</v>
      </c>
      <c r="U89" s="15" t="s">
        <v>72</v>
      </c>
      <c r="V89" s="31" t="n">
        <v>270</v>
      </c>
      <c r="W89" s="15" t="s">
        <v>44</v>
      </c>
      <c r="X89" s="31" t="n">
        <v>2018</v>
      </c>
      <c r="Y89" s="31" t="n">
        <v>2018</v>
      </c>
      <c r="Z89" s="31" t="n">
        <v>7021</v>
      </c>
      <c r="AA89" s="15" t="s">
        <v>73</v>
      </c>
      <c r="AB89" s="15" t="s">
        <v>74</v>
      </c>
      <c r="AC89" s="31" t="n">
        <v>408</v>
      </c>
      <c r="AD89" s="15"/>
      <c r="AE89" s="15" t="s">
        <v>69</v>
      </c>
    </row>
    <row r="90" customFormat="false" ht="13.8" hidden="false" customHeight="false" outlineLevel="0" collapsed="false">
      <c r="A90" s="15" t="s">
        <v>64</v>
      </c>
      <c r="B90" s="15" t="s">
        <v>65</v>
      </c>
      <c r="C90" s="31" t="n">
        <v>54</v>
      </c>
      <c r="D90" s="15" t="s">
        <v>79</v>
      </c>
      <c r="E90" s="31" t="n">
        <v>5510</v>
      </c>
      <c r="F90" s="15" t="s">
        <v>75</v>
      </c>
      <c r="G90" s="31" t="n">
        <v>116</v>
      </c>
      <c r="H90" s="15" t="s">
        <v>40</v>
      </c>
      <c r="I90" s="31" t="n">
        <v>2015</v>
      </c>
      <c r="J90" s="31" t="n">
        <v>2015</v>
      </c>
      <c r="K90" s="15" t="s">
        <v>76</v>
      </c>
      <c r="L90" s="31" t="n">
        <v>1772466</v>
      </c>
      <c r="M90" s="15"/>
      <c r="N90" s="15" t="s">
        <v>69</v>
      </c>
      <c r="O90" s="1"/>
      <c r="P90" s="15" t="s">
        <v>70</v>
      </c>
      <c r="Q90" s="15" t="s">
        <v>71</v>
      </c>
      <c r="R90" s="31" t="n">
        <v>79</v>
      </c>
      <c r="S90" s="15" t="s">
        <v>81</v>
      </c>
      <c r="T90" s="31" t="n">
        <v>5532</v>
      </c>
      <c r="U90" s="15" t="s">
        <v>72</v>
      </c>
      <c r="V90" s="31" t="n">
        <v>15</v>
      </c>
      <c r="W90" s="15" t="s">
        <v>37</v>
      </c>
      <c r="X90" s="31" t="n">
        <v>2018</v>
      </c>
      <c r="Y90" s="31" t="n">
        <v>2018</v>
      </c>
      <c r="Z90" s="31" t="n">
        <v>7021</v>
      </c>
      <c r="AA90" s="15" t="s">
        <v>73</v>
      </c>
      <c r="AB90" s="15" t="s">
        <v>74</v>
      </c>
      <c r="AC90" s="31" t="n">
        <v>199</v>
      </c>
      <c r="AD90" s="15"/>
      <c r="AE90" s="15" t="s">
        <v>69</v>
      </c>
    </row>
    <row r="91" customFormat="false" ht="13.8" hidden="false" customHeight="false" outlineLevel="0" collapsed="false">
      <c r="A91" s="15" t="s">
        <v>64</v>
      </c>
      <c r="B91" s="15" t="s">
        <v>65</v>
      </c>
      <c r="C91" s="31" t="n">
        <v>54</v>
      </c>
      <c r="D91" s="15" t="s">
        <v>79</v>
      </c>
      <c r="E91" s="31" t="n">
        <v>5510</v>
      </c>
      <c r="F91" s="15" t="s">
        <v>75</v>
      </c>
      <c r="G91" s="31" t="n">
        <v>116</v>
      </c>
      <c r="H91" s="15" t="s">
        <v>40</v>
      </c>
      <c r="I91" s="31" t="n">
        <v>2016</v>
      </c>
      <c r="J91" s="31" t="n">
        <v>2016</v>
      </c>
      <c r="K91" s="15" t="s">
        <v>76</v>
      </c>
      <c r="L91" s="31" t="n">
        <v>1954016</v>
      </c>
      <c r="M91" s="15"/>
      <c r="N91" s="15" t="s">
        <v>69</v>
      </c>
      <c r="O91" s="1"/>
      <c r="P91" s="15" t="s">
        <v>70</v>
      </c>
      <c r="Q91" s="15" t="s">
        <v>71</v>
      </c>
      <c r="R91" s="31" t="n">
        <v>79</v>
      </c>
      <c r="S91" s="15" t="s">
        <v>81</v>
      </c>
      <c r="T91" s="31" t="n">
        <v>5532</v>
      </c>
      <c r="U91" s="15" t="s">
        <v>72</v>
      </c>
      <c r="V91" s="31" t="n">
        <v>56</v>
      </c>
      <c r="W91" s="15" t="s">
        <v>38</v>
      </c>
      <c r="X91" s="31" t="n">
        <v>2019</v>
      </c>
      <c r="Y91" s="31" t="n">
        <v>2019</v>
      </c>
      <c r="Z91" s="31" t="n">
        <v>7021</v>
      </c>
      <c r="AA91" s="15" t="s">
        <v>73</v>
      </c>
      <c r="AB91" s="15" t="s">
        <v>74</v>
      </c>
      <c r="AC91" s="31" t="n">
        <v>185</v>
      </c>
      <c r="AD91" s="15"/>
      <c r="AE91" s="15" t="s">
        <v>69</v>
      </c>
    </row>
    <row r="92" customFormat="false" ht="13.8" hidden="false" customHeight="false" outlineLevel="0" collapsed="false">
      <c r="A92" s="15" t="s">
        <v>64</v>
      </c>
      <c r="B92" s="15" t="s">
        <v>65</v>
      </c>
      <c r="C92" s="31" t="n">
        <v>54</v>
      </c>
      <c r="D92" s="15" t="s">
        <v>79</v>
      </c>
      <c r="E92" s="31" t="n">
        <v>5510</v>
      </c>
      <c r="F92" s="15" t="s">
        <v>75</v>
      </c>
      <c r="G92" s="31" t="n">
        <v>116</v>
      </c>
      <c r="H92" s="15" t="s">
        <v>40</v>
      </c>
      <c r="I92" s="31" t="n">
        <v>2017</v>
      </c>
      <c r="J92" s="31" t="n">
        <v>2017</v>
      </c>
      <c r="K92" s="15" t="s">
        <v>76</v>
      </c>
      <c r="L92" s="31" t="n">
        <v>2171000</v>
      </c>
      <c r="M92" s="15"/>
      <c r="N92" s="15" t="s">
        <v>69</v>
      </c>
      <c r="O92" s="1"/>
      <c r="P92" s="15" t="s">
        <v>70</v>
      </c>
      <c r="Q92" s="15" t="s">
        <v>71</v>
      </c>
      <c r="R92" s="31" t="n">
        <v>79</v>
      </c>
      <c r="S92" s="15" t="s">
        <v>81</v>
      </c>
      <c r="T92" s="31" t="n">
        <v>5532</v>
      </c>
      <c r="U92" s="15" t="s">
        <v>72</v>
      </c>
      <c r="V92" s="31" t="n">
        <v>116</v>
      </c>
      <c r="W92" s="15" t="s">
        <v>40</v>
      </c>
      <c r="X92" s="31" t="n">
        <v>2019</v>
      </c>
      <c r="Y92" s="31" t="n">
        <v>2019</v>
      </c>
      <c r="Z92" s="31" t="n">
        <v>7021</v>
      </c>
      <c r="AA92" s="15" t="s">
        <v>73</v>
      </c>
      <c r="AB92" s="15" t="s">
        <v>74</v>
      </c>
      <c r="AC92" s="31" t="n">
        <v>317</v>
      </c>
      <c r="AD92" s="15"/>
      <c r="AE92" s="15" t="s">
        <v>69</v>
      </c>
    </row>
    <row r="93" customFormat="false" ht="13.8" hidden="false" customHeight="false" outlineLevel="0" collapsed="false">
      <c r="A93" s="15" t="s">
        <v>64</v>
      </c>
      <c r="B93" s="15" t="s">
        <v>65</v>
      </c>
      <c r="C93" s="31" t="n">
        <v>54</v>
      </c>
      <c r="D93" s="15" t="s">
        <v>79</v>
      </c>
      <c r="E93" s="31" t="n">
        <v>5510</v>
      </c>
      <c r="F93" s="15" t="s">
        <v>75</v>
      </c>
      <c r="G93" s="31" t="n">
        <v>116</v>
      </c>
      <c r="H93" s="15" t="s">
        <v>40</v>
      </c>
      <c r="I93" s="31" t="n">
        <v>2018</v>
      </c>
      <c r="J93" s="31" t="n">
        <v>2018</v>
      </c>
      <c r="K93" s="15" t="s">
        <v>76</v>
      </c>
      <c r="L93" s="31" t="n">
        <v>1806800</v>
      </c>
      <c r="M93" s="15"/>
      <c r="N93" s="15" t="s">
        <v>69</v>
      </c>
      <c r="O93" s="1"/>
      <c r="P93" s="15" t="s">
        <v>70</v>
      </c>
      <c r="Q93" s="15" t="s">
        <v>71</v>
      </c>
      <c r="R93" s="31" t="n">
        <v>79</v>
      </c>
      <c r="S93" s="15" t="s">
        <v>81</v>
      </c>
      <c r="T93" s="31" t="n">
        <v>5532</v>
      </c>
      <c r="U93" s="15" t="s">
        <v>72</v>
      </c>
      <c r="V93" s="31" t="n">
        <v>270</v>
      </c>
      <c r="W93" s="15" t="s">
        <v>44</v>
      </c>
      <c r="X93" s="31" t="n">
        <v>2019</v>
      </c>
      <c r="Y93" s="31" t="n">
        <v>2019</v>
      </c>
      <c r="Z93" s="31" t="n">
        <v>7021</v>
      </c>
      <c r="AA93" s="15" t="s">
        <v>73</v>
      </c>
      <c r="AB93" s="15" t="s">
        <v>74</v>
      </c>
      <c r="AC93" s="31" t="n">
        <v>401</v>
      </c>
      <c r="AD93" s="15"/>
      <c r="AE93" s="15" t="s">
        <v>69</v>
      </c>
    </row>
    <row r="94" customFormat="false" ht="13.8" hidden="false" customHeight="false" outlineLevel="0" collapsed="false">
      <c r="A94" s="15" t="s">
        <v>64</v>
      </c>
      <c r="B94" s="15" t="s">
        <v>65</v>
      </c>
      <c r="C94" s="31" t="n">
        <v>54</v>
      </c>
      <c r="D94" s="15" t="s">
        <v>79</v>
      </c>
      <c r="E94" s="31" t="n">
        <v>5510</v>
      </c>
      <c r="F94" s="15" t="s">
        <v>75</v>
      </c>
      <c r="G94" s="31" t="n">
        <v>116</v>
      </c>
      <c r="H94" s="15" t="s">
        <v>40</v>
      </c>
      <c r="I94" s="31" t="n">
        <v>2019</v>
      </c>
      <c r="J94" s="31" t="n">
        <v>2019</v>
      </c>
      <c r="K94" s="15" t="s">
        <v>76</v>
      </c>
      <c r="L94" s="31" t="n">
        <v>2408700</v>
      </c>
      <c r="M94" s="15"/>
      <c r="N94" s="15" t="s">
        <v>69</v>
      </c>
      <c r="O94" s="1"/>
      <c r="P94" s="15" t="s">
        <v>70</v>
      </c>
      <c r="Q94" s="15" t="s">
        <v>71</v>
      </c>
      <c r="R94" s="31" t="n">
        <v>79</v>
      </c>
      <c r="S94" s="15" t="s">
        <v>81</v>
      </c>
      <c r="T94" s="31" t="n">
        <v>5532</v>
      </c>
      <c r="U94" s="15" t="s">
        <v>72</v>
      </c>
      <c r="V94" s="31" t="n">
        <v>15</v>
      </c>
      <c r="W94" s="15" t="s">
        <v>37</v>
      </c>
      <c r="X94" s="31" t="n">
        <v>2019</v>
      </c>
      <c r="Y94" s="31" t="n">
        <v>2019</v>
      </c>
      <c r="Z94" s="31" t="n">
        <v>7021</v>
      </c>
      <c r="AA94" s="15" t="s">
        <v>73</v>
      </c>
      <c r="AB94" s="15" t="s">
        <v>74</v>
      </c>
      <c r="AC94" s="31" t="n">
        <v>187</v>
      </c>
      <c r="AD94" s="15"/>
      <c r="AE94" s="15" t="s">
        <v>69</v>
      </c>
    </row>
    <row r="95" customFormat="false" ht="13.8" hidden="false" customHeight="false" outlineLevel="0" collapsed="false">
      <c r="A95" s="15" t="s">
        <v>64</v>
      </c>
      <c r="B95" s="15" t="s">
        <v>65</v>
      </c>
      <c r="C95" s="31" t="n">
        <v>54</v>
      </c>
      <c r="D95" s="15" t="s">
        <v>79</v>
      </c>
      <c r="E95" s="31" t="n">
        <v>5312</v>
      </c>
      <c r="F95" s="15" t="s">
        <v>67</v>
      </c>
      <c r="G95" s="31" t="n">
        <v>270</v>
      </c>
      <c r="H95" s="15" t="s">
        <v>44</v>
      </c>
      <c r="I95" s="31" t="n">
        <v>2015</v>
      </c>
      <c r="J95" s="31" t="n">
        <v>2015</v>
      </c>
      <c r="K95" s="15" t="s">
        <v>68</v>
      </c>
      <c r="L95" s="31" t="n">
        <v>193200</v>
      </c>
      <c r="M95" s="15"/>
      <c r="N95" s="15" t="s">
        <v>69</v>
      </c>
      <c r="O95" s="1"/>
      <c r="P95" s="15" t="s">
        <v>70</v>
      </c>
      <c r="Q95" s="15" t="s">
        <v>71</v>
      </c>
      <c r="R95" s="31" t="n">
        <v>104</v>
      </c>
      <c r="S95" s="15" t="s">
        <v>82</v>
      </c>
      <c r="T95" s="31" t="n">
        <v>5532</v>
      </c>
      <c r="U95" s="15" t="s">
        <v>72</v>
      </c>
      <c r="V95" s="31" t="n">
        <v>15</v>
      </c>
      <c r="W95" s="15" t="s">
        <v>37</v>
      </c>
      <c r="X95" s="31" t="n">
        <v>2016</v>
      </c>
      <c r="Y95" s="31" t="n">
        <v>2016</v>
      </c>
      <c r="Z95" s="31" t="n">
        <v>7021</v>
      </c>
      <c r="AA95" s="15" t="s">
        <v>73</v>
      </c>
      <c r="AB95" s="15" t="s">
        <v>74</v>
      </c>
      <c r="AC95" s="31" t="n">
        <v>155</v>
      </c>
      <c r="AD95" s="15"/>
      <c r="AE95" s="15" t="s">
        <v>69</v>
      </c>
    </row>
    <row r="96" customFormat="false" ht="13.8" hidden="false" customHeight="false" outlineLevel="0" collapsed="false">
      <c r="A96" s="15" t="s">
        <v>64</v>
      </c>
      <c r="B96" s="15" t="s">
        <v>65</v>
      </c>
      <c r="C96" s="31" t="n">
        <v>54</v>
      </c>
      <c r="D96" s="15" t="s">
        <v>79</v>
      </c>
      <c r="E96" s="31" t="n">
        <v>5312</v>
      </c>
      <c r="F96" s="15" t="s">
        <v>67</v>
      </c>
      <c r="G96" s="31" t="n">
        <v>270</v>
      </c>
      <c r="H96" s="15" t="s">
        <v>44</v>
      </c>
      <c r="I96" s="31" t="n">
        <v>2016</v>
      </c>
      <c r="J96" s="31" t="n">
        <v>2016</v>
      </c>
      <c r="K96" s="15" t="s">
        <v>68</v>
      </c>
      <c r="L96" s="31" t="n">
        <v>163200</v>
      </c>
      <c r="M96" s="15"/>
      <c r="N96" s="15" t="s">
        <v>69</v>
      </c>
      <c r="O96" s="1"/>
      <c r="P96" s="15" t="s">
        <v>70</v>
      </c>
      <c r="Q96" s="15" t="s">
        <v>71</v>
      </c>
      <c r="R96" s="31" t="n">
        <v>104</v>
      </c>
      <c r="S96" s="15" t="s">
        <v>82</v>
      </c>
      <c r="T96" s="31" t="n">
        <v>5532</v>
      </c>
      <c r="U96" s="15" t="s">
        <v>72</v>
      </c>
      <c r="V96" s="31" t="n">
        <v>15</v>
      </c>
      <c r="W96" s="15" t="s">
        <v>37</v>
      </c>
      <c r="X96" s="31" t="n">
        <v>2017</v>
      </c>
      <c r="Y96" s="31" t="n">
        <v>2017</v>
      </c>
      <c r="Z96" s="31" t="n">
        <v>7021</v>
      </c>
      <c r="AA96" s="15" t="s">
        <v>73</v>
      </c>
      <c r="AB96" s="15" t="s">
        <v>74</v>
      </c>
      <c r="AC96" s="31" t="n">
        <v>168</v>
      </c>
      <c r="AD96" s="15"/>
      <c r="AE96" s="15" t="s">
        <v>69</v>
      </c>
    </row>
    <row r="97" customFormat="false" ht="13.8" hidden="false" customHeight="false" outlineLevel="0" collapsed="false">
      <c r="A97" s="15" t="s">
        <v>64</v>
      </c>
      <c r="B97" s="15" t="s">
        <v>65</v>
      </c>
      <c r="C97" s="31" t="n">
        <v>54</v>
      </c>
      <c r="D97" s="15" t="s">
        <v>79</v>
      </c>
      <c r="E97" s="31" t="n">
        <v>5312</v>
      </c>
      <c r="F97" s="15" t="s">
        <v>67</v>
      </c>
      <c r="G97" s="31" t="n">
        <v>270</v>
      </c>
      <c r="H97" s="15" t="s">
        <v>44</v>
      </c>
      <c r="I97" s="31" t="n">
        <v>2017</v>
      </c>
      <c r="J97" s="31" t="n">
        <v>2017</v>
      </c>
      <c r="K97" s="15" t="s">
        <v>68</v>
      </c>
      <c r="L97" s="31" t="n">
        <v>177600</v>
      </c>
      <c r="M97" s="15"/>
      <c r="N97" s="15" t="s">
        <v>69</v>
      </c>
      <c r="O97" s="1"/>
      <c r="P97" s="15" t="s">
        <v>70</v>
      </c>
      <c r="Q97" s="15" t="s">
        <v>71</v>
      </c>
      <c r="R97" s="31" t="n">
        <v>104</v>
      </c>
      <c r="S97" s="15" t="s">
        <v>82</v>
      </c>
      <c r="T97" s="31" t="n">
        <v>5532</v>
      </c>
      <c r="U97" s="15" t="s">
        <v>72</v>
      </c>
      <c r="V97" s="31" t="n">
        <v>15</v>
      </c>
      <c r="W97" s="15" t="s">
        <v>37</v>
      </c>
      <c r="X97" s="31" t="n">
        <v>2018</v>
      </c>
      <c r="Y97" s="31" t="n">
        <v>2018</v>
      </c>
      <c r="Z97" s="31" t="n">
        <v>7021</v>
      </c>
      <c r="AA97" s="15" t="s">
        <v>73</v>
      </c>
      <c r="AB97" s="15" t="s">
        <v>74</v>
      </c>
      <c r="AC97" s="31" t="n">
        <v>240</v>
      </c>
      <c r="AD97" s="15"/>
      <c r="AE97" s="15" t="s">
        <v>69</v>
      </c>
    </row>
    <row r="98" customFormat="false" ht="13.8" hidden="false" customHeight="false" outlineLevel="0" collapsed="false">
      <c r="A98" s="15" t="s">
        <v>64</v>
      </c>
      <c r="B98" s="15" t="s">
        <v>65</v>
      </c>
      <c r="C98" s="31" t="n">
        <v>54</v>
      </c>
      <c r="D98" s="15" t="s">
        <v>79</v>
      </c>
      <c r="E98" s="31" t="n">
        <v>5312</v>
      </c>
      <c r="F98" s="15" t="s">
        <v>67</v>
      </c>
      <c r="G98" s="31" t="n">
        <v>270</v>
      </c>
      <c r="H98" s="15" t="s">
        <v>44</v>
      </c>
      <c r="I98" s="31" t="n">
        <v>2018</v>
      </c>
      <c r="J98" s="31" t="n">
        <v>2018</v>
      </c>
      <c r="K98" s="15" t="s">
        <v>68</v>
      </c>
      <c r="L98" s="31" t="n">
        <v>142600</v>
      </c>
      <c r="M98" s="15"/>
      <c r="N98" s="15" t="s">
        <v>69</v>
      </c>
      <c r="O98" s="1"/>
      <c r="P98" s="15" t="s">
        <v>70</v>
      </c>
      <c r="Q98" s="15" t="s">
        <v>71</v>
      </c>
      <c r="R98" s="31" t="n">
        <v>104</v>
      </c>
      <c r="S98" s="15" t="s">
        <v>82</v>
      </c>
      <c r="T98" s="31" t="n">
        <v>5532</v>
      </c>
      <c r="U98" s="15" t="s">
        <v>72</v>
      </c>
      <c r="V98" s="31" t="n">
        <v>15</v>
      </c>
      <c r="W98" s="15" t="s">
        <v>37</v>
      </c>
      <c r="X98" s="31" t="n">
        <v>2019</v>
      </c>
      <c r="Y98" s="31" t="n">
        <v>2019</v>
      </c>
      <c r="Z98" s="31" t="n">
        <v>7021</v>
      </c>
      <c r="AA98" s="15" t="s">
        <v>73</v>
      </c>
      <c r="AB98" s="15" t="s">
        <v>74</v>
      </c>
      <c r="AC98" s="31" t="n">
        <v>167</v>
      </c>
      <c r="AD98" s="15"/>
      <c r="AE98" s="15" t="s">
        <v>69</v>
      </c>
    </row>
    <row r="99" customFormat="false" ht="13.8" hidden="false" customHeight="false" outlineLevel="0" collapsed="false">
      <c r="A99" s="15" t="s">
        <v>64</v>
      </c>
      <c r="B99" s="15" t="s">
        <v>65</v>
      </c>
      <c r="C99" s="31" t="n">
        <v>54</v>
      </c>
      <c r="D99" s="15" t="s">
        <v>79</v>
      </c>
      <c r="E99" s="31" t="n">
        <v>5312</v>
      </c>
      <c r="F99" s="15" t="s">
        <v>67</v>
      </c>
      <c r="G99" s="31" t="n">
        <v>270</v>
      </c>
      <c r="H99" s="15" t="s">
        <v>44</v>
      </c>
      <c r="I99" s="31" t="n">
        <v>2019</v>
      </c>
      <c r="J99" s="31" t="n">
        <v>2019</v>
      </c>
      <c r="K99" s="15" t="s">
        <v>68</v>
      </c>
      <c r="L99" s="31" t="n">
        <v>165500</v>
      </c>
      <c r="M99" s="15"/>
      <c r="N99" s="15" t="s">
        <v>69</v>
      </c>
      <c r="O99" s="1"/>
      <c r="P99" s="15" t="s">
        <v>70</v>
      </c>
      <c r="Q99" s="15" t="s">
        <v>71</v>
      </c>
      <c r="R99" s="31" t="n">
        <v>150</v>
      </c>
      <c r="S99" s="15" t="s">
        <v>83</v>
      </c>
      <c r="T99" s="31" t="n">
        <v>5532</v>
      </c>
      <c r="U99" s="15" t="s">
        <v>72</v>
      </c>
      <c r="V99" s="31" t="n">
        <v>116</v>
      </c>
      <c r="W99" s="15" t="s">
        <v>40</v>
      </c>
      <c r="X99" s="31" t="n">
        <v>2015</v>
      </c>
      <c r="Y99" s="31" t="n">
        <v>2015</v>
      </c>
      <c r="Z99" s="31" t="n">
        <v>7021</v>
      </c>
      <c r="AA99" s="15" t="s">
        <v>73</v>
      </c>
      <c r="AB99" s="15" t="s">
        <v>74</v>
      </c>
      <c r="AC99" s="31" t="n">
        <v>128</v>
      </c>
      <c r="AD99" s="15"/>
      <c r="AE99" s="15" t="s">
        <v>69</v>
      </c>
    </row>
    <row r="100" customFormat="false" ht="13.8" hidden="false" customHeight="false" outlineLevel="0" collapsed="false">
      <c r="A100" s="15" t="s">
        <v>64</v>
      </c>
      <c r="B100" s="15" t="s">
        <v>65</v>
      </c>
      <c r="C100" s="31" t="n">
        <v>54</v>
      </c>
      <c r="D100" s="15" t="s">
        <v>79</v>
      </c>
      <c r="E100" s="31" t="n">
        <v>5510</v>
      </c>
      <c r="F100" s="15" t="s">
        <v>75</v>
      </c>
      <c r="G100" s="31" t="n">
        <v>270</v>
      </c>
      <c r="H100" s="15" t="s">
        <v>44</v>
      </c>
      <c r="I100" s="31" t="n">
        <v>2015</v>
      </c>
      <c r="J100" s="31" t="n">
        <v>2015</v>
      </c>
      <c r="K100" s="15" t="s">
        <v>76</v>
      </c>
      <c r="L100" s="31" t="n">
        <v>826000</v>
      </c>
      <c r="M100" s="15"/>
      <c r="N100" s="15" t="s">
        <v>69</v>
      </c>
      <c r="O100" s="1"/>
      <c r="P100" s="15" t="s">
        <v>70</v>
      </c>
      <c r="Q100" s="15" t="s">
        <v>71</v>
      </c>
      <c r="R100" s="31" t="n">
        <v>150</v>
      </c>
      <c r="S100" s="15" t="s">
        <v>83</v>
      </c>
      <c r="T100" s="31" t="n">
        <v>5532</v>
      </c>
      <c r="U100" s="15" t="s">
        <v>72</v>
      </c>
      <c r="V100" s="31" t="n">
        <v>270</v>
      </c>
      <c r="W100" s="15" t="s">
        <v>44</v>
      </c>
      <c r="X100" s="31" t="n">
        <v>2015</v>
      </c>
      <c r="Y100" s="31" t="n">
        <v>2015</v>
      </c>
      <c r="Z100" s="31" t="n">
        <v>7021</v>
      </c>
      <c r="AA100" s="15" t="s">
        <v>73</v>
      </c>
      <c r="AB100" s="15" t="s">
        <v>74</v>
      </c>
      <c r="AC100" s="31" t="n">
        <v>360</v>
      </c>
      <c r="AD100" s="15"/>
      <c r="AE100" s="15" t="s">
        <v>69</v>
      </c>
    </row>
    <row r="101" customFormat="false" ht="13.8" hidden="false" customHeight="false" outlineLevel="0" collapsed="false">
      <c r="A101" s="15" t="s">
        <v>64</v>
      </c>
      <c r="B101" s="15" t="s">
        <v>65</v>
      </c>
      <c r="C101" s="31" t="n">
        <v>54</v>
      </c>
      <c r="D101" s="15" t="s">
        <v>79</v>
      </c>
      <c r="E101" s="31" t="n">
        <v>5510</v>
      </c>
      <c r="F101" s="15" t="s">
        <v>75</v>
      </c>
      <c r="G101" s="31" t="n">
        <v>270</v>
      </c>
      <c r="H101" s="15" t="s">
        <v>44</v>
      </c>
      <c r="I101" s="31" t="n">
        <v>2016</v>
      </c>
      <c r="J101" s="31" t="n">
        <v>2016</v>
      </c>
      <c r="K101" s="15" t="s">
        <v>76</v>
      </c>
      <c r="L101" s="31" t="n">
        <v>506200</v>
      </c>
      <c r="M101" s="15"/>
      <c r="N101" s="15" t="s">
        <v>69</v>
      </c>
      <c r="O101" s="1"/>
      <c r="P101" s="15" t="s">
        <v>70</v>
      </c>
      <c r="Q101" s="15" t="s">
        <v>71</v>
      </c>
      <c r="R101" s="31" t="n">
        <v>150</v>
      </c>
      <c r="S101" s="15" t="s">
        <v>83</v>
      </c>
      <c r="T101" s="31" t="n">
        <v>5532</v>
      </c>
      <c r="U101" s="15" t="s">
        <v>72</v>
      </c>
      <c r="V101" s="31" t="n">
        <v>15</v>
      </c>
      <c r="W101" s="15" t="s">
        <v>37</v>
      </c>
      <c r="X101" s="31" t="n">
        <v>2015</v>
      </c>
      <c r="Y101" s="31" t="n">
        <v>2015</v>
      </c>
      <c r="Z101" s="31" t="n">
        <v>7021</v>
      </c>
      <c r="AA101" s="15" t="s">
        <v>73</v>
      </c>
      <c r="AB101" s="15" t="s">
        <v>74</v>
      </c>
      <c r="AC101" s="31" t="n">
        <v>176</v>
      </c>
      <c r="AD101" s="15"/>
      <c r="AE101" s="15" t="s">
        <v>69</v>
      </c>
    </row>
    <row r="102" customFormat="false" ht="13.8" hidden="false" customHeight="false" outlineLevel="0" collapsed="false">
      <c r="A102" s="15" t="s">
        <v>64</v>
      </c>
      <c r="B102" s="15" t="s">
        <v>65</v>
      </c>
      <c r="C102" s="31" t="n">
        <v>54</v>
      </c>
      <c r="D102" s="15" t="s">
        <v>79</v>
      </c>
      <c r="E102" s="31" t="n">
        <v>5510</v>
      </c>
      <c r="F102" s="15" t="s">
        <v>75</v>
      </c>
      <c r="G102" s="31" t="n">
        <v>270</v>
      </c>
      <c r="H102" s="15" t="s">
        <v>44</v>
      </c>
      <c r="I102" s="31" t="n">
        <v>2017</v>
      </c>
      <c r="J102" s="31" t="n">
        <v>2017</v>
      </c>
      <c r="K102" s="15" t="s">
        <v>76</v>
      </c>
      <c r="L102" s="31" t="n">
        <v>742300</v>
      </c>
      <c r="M102" s="15"/>
      <c r="N102" s="15" t="s">
        <v>69</v>
      </c>
      <c r="O102" s="1"/>
      <c r="P102" s="15" t="s">
        <v>70</v>
      </c>
      <c r="Q102" s="15" t="s">
        <v>71</v>
      </c>
      <c r="R102" s="31" t="n">
        <v>150</v>
      </c>
      <c r="S102" s="15" t="s">
        <v>83</v>
      </c>
      <c r="T102" s="31" t="n">
        <v>5532</v>
      </c>
      <c r="U102" s="15" t="s">
        <v>72</v>
      </c>
      <c r="V102" s="31" t="n">
        <v>116</v>
      </c>
      <c r="W102" s="15" t="s">
        <v>40</v>
      </c>
      <c r="X102" s="31" t="n">
        <v>2016</v>
      </c>
      <c r="Y102" s="31" t="n">
        <v>2016</v>
      </c>
      <c r="Z102" s="31" t="n">
        <v>7021</v>
      </c>
      <c r="AA102" s="15" t="s">
        <v>73</v>
      </c>
      <c r="AB102" s="15" t="s">
        <v>74</v>
      </c>
      <c r="AC102" s="31" t="n">
        <v>189</v>
      </c>
      <c r="AD102" s="15"/>
      <c r="AE102" s="15" t="s">
        <v>69</v>
      </c>
    </row>
    <row r="103" customFormat="false" ht="13.8" hidden="false" customHeight="false" outlineLevel="0" collapsed="false">
      <c r="A103" s="15" t="s">
        <v>64</v>
      </c>
      <c r="B103" s="15" t="s">
        <v>65</v>
      </c>
      <c r="C103" s="31" t="n">
        <v>54</v>
      </c>
      <c r="D103" s="15" t="s">
        <v>79</v>
      </c>
      <c r="E103" s="31" t="n">
        <v>5510</v>
      </c>
      <c r="F103" s="15" t="s">
        <v>75</v>
      </c>
      <c r="G103" s="31" t="n">
        <v>270</v>
      </c>
      <c r="H103" s="15" t="s">
        <v>44</v>
      </c>
      <c r="I103" s="31" t="n">
        <v>2018</v>
      </c>
      <c r="J103" s="31" t="n">
        <v>2018</v>
      </c>
      <c r="K103" s="15" t="s">
        <v>76</v>
      </c>
      <c r="L103" s="31" t="n">
        <v>489100</v>
      </c>
      <c r="M103" s="15"/>
      <c r="N103" s="15" t="s">
        <v>69</v>
      </c>
      <c r="O103" s="1"/>
      <c r="P103" s="15" t="s">
        <v>70</v>
      </c>
      <c r="Q103" s="15" t="s">
        <v>71</v>
      </c>
      <c r="R103" s="31" t="n">
        <v>150</v>
      </c>
      <c r="S103" s="15" t="s">
        <v>83</v>
      </c>
      <c r="T103" s="31" t="n">
        <v>5532</v>
      </c>
      <c r="U103" s="15" t="s">
        <v>72</v>
      </c>
      <c r="V103" s="31" t="n">
        <v>270</v>
      </c>
      <c r="W103" s="15" t="s">
        <v>44</v>
      </c>
      <c r="X103" s="31" t="n">
        <v>2016</v>
      </c>
      <c r="Y103" s="31" t="n">
        <v>2016</v>
      </c>
      <c r="Z103" s="31" t="n">
        <v>7021</v>
      </c>
      <c r="AA103" s="15" t="s">
        <v>73</v>
      </c>
      <c r="AB103" s="15" t="s">
        <v>74</v>
      </c>
      <c r="AC103" s="31" t="n">
        <v>369</v>
      </c>
      <c r="AD103" s="15"/>
      <c r="AE103" s="15" t="s">
        <v>69</v>
      </c>
    </row>
    <row r="104" customFormat="false" ht="13.8" hidden="false" customHeight="false" outlineLevel="0" collapsed="false">
      <c r="A104" s="15" t="s">
        <v>64</v>
      </c>
      <c r="B104" s="15" t="s">
        <v>65</v>
      </c>
      <c r="C104" s="31" t="n">
        <v>54</v>
      </c>
      <c r="D104" s="15" t="s">
        <v>79</v>
      </c>
      <c r="E104" s="31" t="n">
        <v>5510</v>
      </c>
      <c r="F104" s="15" t="s">
        <v>75</v>
      </c>
      <c r="G104" s="31" t="n">
        <v>270</v>
      </c>
      <c r="H104" s="15" t="s">
        <v>44</v>
      </c>
      <c r="I104" s="31" t="n">
        <v>2019</v>
      </c>
      <c r="J104" s="31" t="n">
        <v>2019</v>
      </c>
      <c r="K104" s="15" t="s">
        <v>76</v>
      </c>
      <c r="L104" s="31" t="n">
        <v>729000</v>
      </c>
      <c r="M104" s="15"/>
      <c r="N104" s="15" t="s">
        <v>69</v>
      </c>
      <c r="O104" s="1"/>
      <c r="P104" s="15" t="s">
        <v>70</v>
      </c>
      <c r="Q104" s="15" t="s">
        <v>71</v>
      </c>
      <c r="R104" s="31" t="n">
        <v>150</v>
      </c>
      <c r="S104" s="15" t="s">
        <v>83</v>
      </c>
      <c r="T104" s="31" t="n">
        <v>5532</v>
      </c>
      <c r="U104" s="15" t="s">
        <v>72</v>
      </c>
      <c r="V104" s="31" t="n">
        <v>15</v>
      </c>
      <c r="W104" s="15" t="s">
        <v>37</v>
      </c>
      <c r="X104" s="31" t="n">
        <v>2016</v>
      </c>
      <c r="Y104" s="31" t="n">
        <v>2016</v>
      </c>
      <c r="Z104" s="31" t="n">
        <v>7021</v>
      </c>
      <c r="AA104" s="15" t="s">
        <v>73</v>
      </c>
      <c r="AB104" s="15" t="s">
        <v>74</v>
      </c>
      <c r="AC104" s="31" t="n">
        <v>162</v>
      </c>
      <c r="AD104" s="15"/>
      <c r="AE104" s="15" t="s">
        <v>69</v>
      </c>
    </row>
    <row r="105" customFormat="false" ht="13.8" hidden="false" customHeight="false" outlineLevel="0" collapsed="false">
      <c r="A105" s="15" t="s">
        <v>64</v>
      </c>
      <c r="B105" s="15" t="s">
        <v>65</v>
      </c>
      <c r="C105" s="31" t="n">
        <v>54</v>
      </c>
      <c r="D105" s="15" t="s">
        <v>79</v>
      </c>
      <c r="E105" s="31" t="n">
        <v>5312</v>
      </c>
      <c r="F105" s="15" t="s">
        <v>67</v>
      </c>
      <c r="G105" s="31" t="n">
        <v>15</v>
      </c>
      <c r="H105" s="15" t="s">
        <v>37</v>
      </c>
      <c r="I105" s="31" t="n">
        <v>2015</v>
      </c>
      <c r="J105" s="31" t="n">
        <v>2015</v>
      </c>
      <c r="K105" s="15" t="s">
        <v>68</v>
      </c>
      <c r="L105" s="31" t="n">
        <v>632400</v>
      </c>
      <c r="M105" s="15"/>
      <c r="N105" s="15" t="s">
        <v>69</v>
      </c>
      <c r="O105" s="1"/>
      <c r="P105" s="15" t="s">
        <v>70</v>
      </c>
      <c r="Q105" s="15" t="s">
        <v>71</v>
      </c>
      <c r="R105" s="31" t="n">
        <v>150</v>
      </c>
      <c r="S105" s="15" t="s">
        <v>83</v>
      </c>
      <c r="T105" s="31" t="n">
        <v>5532</v>
      </c>
      <c r="U105" s="15" t="s">
        <v>72</v>
      </c>
      <c r="V105" s="31" t="n">
        <v>116</v>
      </c>
      <c r="W105" s="15" t="s">
        <v>40</v>
      </c>
      <c r="X105" s="31" t="n">
        <v>2017</v>
      </c>
      <c r="Y105" s="31" t="n">
        <v>2017</v>
      </c>
      <c r="Z105" s="31" t="n">
        <v>7021</v>
      </c>
      <c r="AA105" s="15" t="s">
        <v>73</v>
      </c>
      <c r="AB105" s="15" t="s">
        <v>74</v>
      </c>
      <c r="AC105" s="31" t="n">
        <v>179</v>
      </c>
      <c r="AD105" s="15"/>
      <c r="AE105" s="15" t="s">
        <v>69</v>
      </c>
    </row>
    <row r="106" customFormat="false" ht="13.8" hidden="false" customHeight="false" outlineLevel="0" collapsed="false">
      <c r="A106" s="15" t="s">
        <v>64</v>
      </c>
      <c r="B106" s="15" t="s">
        <v>65</v>
      </c>
      <c r="C106" s="31" t="n">
        <v>54</v>
      </c>
      <c r="D106" s="15" t="s">
        <v>79</v>
      </c>
      <c r="E106" s="31" t="n">
        <v>5312</v>
      </c>
      <c r="F106" s="15" t="s">
        <v>67</v>
      </c>
      <c r="G106" s="31" t="n">
        <v>15</v>
      </c>
      <c r="H106" s="15" t="s">
        <v>37</v>
      </c>
      <c r="I106" s="31" t="n">
        <v>2016</v>
      </c>
      <c r="J106" s="31" t="n">
        <v>2016</v>
      </c>
      <c r="K106" s="15" t="s">
        <v>68</v>
      </c>
      <c r="L106" s="31" t="n">
        <v>583000</v>
      </c>
      <c r="M106" s="15"/>
      <c r="N106" s="15" t="s">
        <v>69</v>
      </c>
      <c r="O106" s="1"/>
      <c r="P106" s="15" t="s">
        <v>70</v>
      </c>
      <c r="Q106" s="15" t="s">
        <v>71</v>
      </c>
      <c r="R106" s="31" t="n">
        <v>150</v>
      </c>
      <c r="S106" s="15" t="s">
        <v>83</v>
      </c>
      <c r="T106" s="31" t="n">
        <v>5532</v>
      </c>
      <c r="U106" s="15" t="s">
        <v>72</v>
      </c>
      <c r="V106" s="31" t="n">
        <v>270</v>
      </c>
      <c r="W106" s="15" t="s">
        <v>44</v>
      </c>
      <c r="X106" s="31" t="n">
        <v>2017</v>
      </c>
      <c r="Y106" s="31" t="n">
        <v>2017</v>
      </c>
      <c r="Z106" s="31" t="n">
        <v>7021</v>
      </c>
      <c r="AA106" s="15" t="s">
        <v>73</v>
      </c>
      <c r="AB106" s="15" t="s">
        <v>74</v>
      </c>
      <c r="AC106" s="31" t="n">
        <v>372</v>
      </c>
      <c r="AD106" s="15"/>
      <c r="AE106" s="15" t="s">
        <v>69</v>
      </c>
    </row>
    <row r="107" customFormat="false" ht="13.8" hidden="false" customHeight="false" outlineLevel="0" collapsed="false">
      <c r="A107" s="15" t="s">
        <v>64</v>
      </c>
      <c r="B107" s="15" t="s">
        <v>65</v>
      </c>
      <c r="C107" s="31" t="n">
        <v>54</v>
      </c>
      <c r="D107" s="15" t="s">
        <v>79</v>
      </c>
      <c r="E107" s="31" t="n">
        <v>5312</v>
      </c>
      <c r="F107" s="15" t="s">
        <v>67</v>
      </c>
      <c r="G107" s="31" t="n">
        <v>15</v>
      </c>
      <c r="H107" s="15" t="s">
        <v>37</v>
      </c>
      <c r="I107" s="31" t="n">
        <v>2017</v>
      </c>
      <c r="J107" s="31" t="n">
        <v>2017</v>
      </c>
      <c r="K107" s="15" t="s">
        <v>68</v>
      </c>
      <c r="L107" s="31" t="n">
        <v>586600</v>
      </c>
      <c r="M107" s="15"/>
      <c r="N107" s="15" t="s">
        <v>69</v>
      </c>
      <c r="O107" s="1"/>
      <c r="P107" s="15" t="s">
        <v>70</v>
      </c>
      <c r="Q107" s="15" t="s">
        <v>71</v>
      </c>
      <c r="R107" s="31" t="n">
        <v>150</v>
      </c>
      <c r="S107" s="15" t="s">
        <v>83</v>
      </c>
      <c r="T107" s="31" t="n">
        <v>5532</v>
      </c>
      <c r="U107" s="15" t="s">
        <v>72</v>
      </c>
      <c r="V107" s="31" t="n">
        <v>15</v>
      </c>
      <c r="W107" s="15" t="s">
        <v>37</v>
      </c>
      <c r="X107" s="31" t="n">
        <v>2017</v>
      </c>
      <c r="Y107" s="31" t="n">
        <v>2017</v>
      </c>
      <c r="Z107" s="31" t="n">
        <v>7021</v>
      </c>
      <c r="AA107" s="15" t="s">
        <v>73</v>
      </c>
      <c r="AB107" s="15" t="s">
        <v>74</v>
      </c>
      <c r="AC107" s="31" t="n">
        <v>174</v>
      </c>
      <c r="AD107" s="15"/>
      <c r="AE107" s="15" t="s">
        <v>69</v>
      </c>
    </row>
    <row r="108" customFormat="false" ht="13.8" hidden="false" customHeight="false" outlineLevel="0" collapsed="false">
      <c r="A108" s="15" t="s">
        <v>64</v>
      </c>
      <c r="B108" s="15" t="s">
        <v>65</v>
      </c>
      <c r="C108" s="31" t="n">
        <v>54</v>
      </c>
      <c r="D108" s="15" t="s">
        <v>79</v>
      </c>
      <c r="E108" s="31" t="n">
        <v>5312</v>
      </c>
      <c r="F108" s="15" t="s">
        <v>67</v>
      </c>
      <c r="G108" s="31" t="n">
        <v>15</v>
      </c>
      <c r="H108" s="15" t="s">
        <v>37</v>
      </c>
      <c r="I108" s="31" t="n">
        <v>2018</v>
      </c>
      <c r="J108" s="31" t="n">
        <v>2018</v>
      </c>
      <c r="K108" s="15" t="s">
        <v>68</v>
      </c>
      <c r="L108" s="31" t="n">
        <v>425800</v>
      </c>
      <c r="M108" s="15"/>
      <c r="N108" s="15" t="s">
        <v>69</v>
      </c>
      <c r="O108" s="1"/>
      <c r="P108" s="15" t="s">
        <v>70</v>
      </c>
      <c r="Q108" s="15" t="s">
        <v>71</v>
      </c>
      <c r="R108" s="31" t="n">
        <v>150</v>
      </c>
      <c r="S108" s="15" t="s">
        <v>83</v>
      </c>
      <c r="T108" s="31" t="n">
        <v>5532</v>
      </c>
      <c r="U108" s="15" t="s">
        <v>72</v>
      </c>
      <c r="V108" s="31" t="n">
        <v>116</v>
      </c>
      <c r="W108" s="15" t="s">
        <v>40</v>
      </c>
      <c r="X108" s="31" t="n">
        <v>2018</v>
      </c>
      <c r="Y108" s="31" t="n">
        <v>2018</v>
      </c>
      <c r="Z108" s="31" t="n">
        <v>7021</v>
      </c>
      <c r="AA108" s="15" t="s">
        <v>73</v>
      </c>
      <c r="AB108" s="15" t="s">
        <v>74</v>
      </c>
      <c r="AC108" s="31" t="n">
        <v>183</v>
      </c>
      <c r="AD108" s="15"/>
      <c r="AE108" s="15" t="s">
        <v>69</v>
      </c>
    </row>
    <row r="109" customFormat="false" ht="13.8" hidden="false" customHeight="false" outlineLevel="0" collapsed="false">
      <c r="A109" s="15" t="s">
        <v>64</v>
      </c>
      <c r="B109" s="15" t="s">
        <v>65</v>
      </c>
      <c r="C109" s="31" t="n">
        <v>54</v>
      </c>
      <c r="D109" s="15" t="s">
        <v>79</v>
      </c>
      <c r="E109" s="31" t="n">
        <v>5312</v>
      </c>
      <c r="F109" s="15" t="s">
        <v>67</v>
      </c>
      <c r="G109" s="31" t="n">
        <v>15</v>
      </c>
      <c r="H109" s="15" t="s">
        <v>37</v>
      </c>
      <c r="I109" s="31" t="n">
        <v>2019</v>
      </c>
      <c r="J109" s="31" t="n">
        <v>2019</v>
      </c>
      <c r="K109" s="15" t="s">
        <v>68</v>
      </c>
      <c r="L109" s="31" t="n">
        <v>573400</v>
      </c>
      <c r="M109" s="15"/>
      <c r="N109" s="15" t="s">
        <v>69</v>
      </c>
      <c r="O109" s="1"/>
      <c r="P109" s="15" t="s">
        <v>70</v>
      </c>
      <c r="Q109" s="15" t="s">
        <v>71</v>
      </c>
      <c r="R109" s="31" t="n">
        <v>150</v>
      </c>
      <c r="S109" s="15" t="s">
        <v>83</v>
      </c>
      <c r="T109" s="31" t="n">
        <v>5532</v>
      </c>
      <c r="U109" s="15" t="s">
        <v>72</v>
      </c>
      <c r="V109" s="31" t="n">
        <v>270</v>
      </c>
      <c r="W109" s="15" t="s">
        <v>44</v>
      </c>
      <c r="X109" s="31" t="n">
        <v>2018</v>
      </c>
      <c r="Y109" s="31" t="n">
        <v>2018</v>
      </c>
      <c r="Z109" s="31" t="n">
        <v>7021</v>
      </c>
      <c r="AA109" s="15" t="s">
        <v>73</v>
      </c>
      <c r="AB109" s="15" t="s">
        <v>74</v>
      </c>
      <c r="AC109" s="31" t="n">
        <v>446</v>
      </c>
      <c r="AD109" s="15"/>
      <c r="AE109" s="15" t="s">
        <v>69</v>
      </c>
    </row>
    <row r="110" customFormat="false" ht="13.8" hidden="false" customHeight="false" outlineLevel="0" collapsed="false">
      <c r="A110" s="15" t="s">
        <v>64</v>
      </c>
      <c r="B110" s="15" t="s">
        <v>65</v>
      </c>
      <c r="C110" s="31" t="n">
        <v>54</v>
      </c>
      <c r="D110" s="15" t="s">
        <v>79</v>
      </c>
      <c r="E110" s="31" t="n">
        <v>5510</v>
      </c>
      <c r="F110" s="15" t="s">
        <v>75</v>
      </c>
      <c r="G110" s="31" t="n">
        <v>15</v>
      </c>
      <c r="H110" s="15" t="s">
        <v>37</v>
      </c>
      <c r="I110" s="31" t="n">
        <v>2015</v>
      </c>
      <c r="J110" s="31" t="n">
        <v>2015</v>
      </c>
      <c r="K110" s="15" t="s">
        <v>76</v>
      </c>
      <c r="L110" s="31" t="n">
        <v>5029300</v>
      </c>
      <c r="M110" s="15"/>
      <c r="N110" s="15" t="s">
        <v>69</v>
      </c>
      <c r="O110" s="1"/>
      <c r="P110" s="15" t="s">
        <v>70</v>
      </c>
      <c r="Q110" s="15" t="s">
        <v>71</v>
      </c>
      <c r="R110" s="31" t="n">
        <v>150</v>
      </c>
      <c r="S110" s="15" t="s">
        <v>83</v>
      </c>
      <c r="T110" s="31" t="n">
        <v>5532</v>
      </c>
      <c r="U110" s="15" t="s">
        <v>72</v>
      </c>
      <c r="V110" s="31" t="n">
        <v>15</v>
      </c>
      <c r="W110" s="15" t="s">
        <v>37</v>
      </c>
      <c r="X110" s="31" t="n">
        <v>2018</v>
      </c>
      <c r="Y110" s="31" t="n">
        <v>2018</v>
      </c>
      <c r="Z110" s="31" t="n">
        <v>7021</v>
      </c>
      <c r="AA110" s="15" t="s">
        <v>73</v>
      </c>
      <c r="AB110" s="15" t="s">
        <v>74</v>
      </c>
      <c r="AC110" s="31" t="n">
        <v>214</v>
      </c>
      <c r="AD110" s="15"/>
      <c r="AE110" s="15" t="s">
        <v>69</v>
      </c>
    </row>
    <row r="111" customFormat="false" ht="13.8" hidden="false" customHeight="false" outlineLevel="0" collapsed="false">
      <c r="A111" s="15" t="s">
        <v>64</v>
      </c>
      <c r="B111" s="15" t="s">
        <v>65</v>
      </c>
      <c r="C111" s="31" t="n">
        <v>54</v>
      </c>
      <c r="D111" s="15" t="s">
        <v>79</v>
      </c>
      <c r="E111" s="31" t="n">
        <v>5510</v>
      </c>
      <c r="F111" s="15" t="s">
        <v>75</v>
      </c>
      <c r="G111" s="31" t="n">
        <v>15</v>
      </c>
      <c r="H111" s="15" t="s">
        <v>37</v>
      </c>
      <c r="I111" s="31" t="n">
        <v>2016</v>
      </c>
      <c r="J111" s="31" t="n">
        <v>2016</v>
      </c>
      <c r="K111" s="15" t="s">
        <v>76</v>
      </c>
      <c r="L111" s="31" t="n">
        <v>4201500</v>
      </c>
      <c r="M111" s="15"/>
      <c r="N111" s="15" t="s">
        <v>69</v>
      </c>
      <c r="O111" s="1"/>
      <c r="P111" s="15" t="s">
        <v>70</v>
      </c>
      <c r="Q111" s="15" t="s">
        <v>71</v>
      </c>
      <c r="R111" s="31" t="n">
        <v>150</v>
      </c>
      <c r="S111" s="15" t="s">
        <v>83</v>
      </c>
      <c r="T111" s="31" t="n">
        <v>5532</v>
      </c>
      <c r="U111" s="15" t="s">
        <v>72</v>
      </c>
      <c r="V111" s="31" t="n">
        <v>116</v>
      </c>
      <c r="W111" s="15" t="s">
        <v>40</v>
      </c>
      <c r="X111" s="31" t="n">
        <v>2019</v>
      </c>
      <c r="Y111" s="31" t="n">
        <v>2019</v>
      </c>
      <c r="Z111" s="31" t="n">
        <v>7021</v>
      </c>
      <c r="AA111" s="15" t="s">
        <v>73</v>
      </c>
      <c r="AB111" s="15" t="s">
        <v>74</v>
      </c>
      <c r="AC111" s="31" t="n">
        <v>222</v>
      </c>
      <c r="AD111" s="15"/>
      <c r="AE111" s="15" t="s">
        <v>69</v>
      </c>
    </row>
    <row r="112" customFormat="false" ht="13.8" hidden="false" customHeight="false" outlineLevel="0" collapsed="false">
      <c r="A112" s="15" t="s">
        <v>64</v>
      </c>
      <c r="B112" s="15" t="s">
        <v>65</v>
      </c>
      <c r="C112" s="31" t="n">
        <v>54</v>
      </c>
      <c r="D112" s="15" t="s">
        <v>79</v>
      </c>
      <c r="E112" s="31" t="n">
        <v>5510</v>
      </c>
      <c r="F112" s="15" t="s">
        <v>75</v>
      </c>
      <c r="G112" s="31" t="n">
        <v>15</v>
      </c>
      <c r="H112" s="15" t="s">
        <v>37</v>
      </c>
      <c r="I112" s="31" t="n">
        <v>2017</v>
      </c>
      <c r="J112" s="31" t="n">
        <v>2017</v>
      </c>
      <c r="K112" s="15" t="s">
        <v>76</v>
      </c>
      <c r="L112" s="31" t="n">
        <v>4834100</v>
      </c>
      <c r="M112" s="15"/>
      <c r="N112" s="15" t="s">
        <v>69</v>
      </c>
      <c r="O112" s="1"/>
      <c r="P112" s="15" t="s">
        <v>70</v>
      </c>
      <c r="Q112" s="15" t="s">
        <v>71</v>
      </c>
      <c r="R112" s="31" t="n">
        <v>150</v>
      </c>
      <c r="S112" s="15" t="s">
        <v>83</v>
      </c>
      <c r="T112" s="31" t="n">
        <v>5532</v>
      </c>
      <c r="U112" s="15" t="s">
        <v>72</v>
      </c>
      <c r="V112" s="31" t="n">
        <v>270</v>
      </c>
      <c r="W112" s="15" t="s">
        <v>44</v>
      </c>
      <c r="X112" s="31" t="n">
        <v>2019</v>
      </c>
      <c r="Y112" s="31" t="n">
        <v>2019</v>
      </c>
      <c r="Z112" s="31" t="n">
        <v>7021</v>
      </c>
      <c r="AA112" s="15" t="s">
        <v>73</v>
      </c>
      <c r="AB112" s="15" t="s">
        <v>74</v>
      </c>
      <c r="AC112" s="31" t="n">
        <v>415</v>
      </c>
      <c r="AD112" s="15"/>
      <c r="AE112" s="15" t="s">
        <v>69</v>
      </c>
    </row>
    <row r="113" customFormat="false" ht="13.8" hidden="false" customHeight="false" outlineLevel="0" collapsed="false">
      <c r="A113" s="15" t="s">
        <v>64</v>
      </c>
      <c r="B113" s="15" t="s">
        <v>65</v>
      </c>
      <c r="C113" s="31" t="n">
        <v>54</v>
      </c>
      <c r="D113" s="15" t="s">
        <v>79</v>
      </c>
      <c r="E113" s="31" t="n">
        <v>5510</v>
      </c>
      <c r="F113" s="15" t="s">
        <v>75</v>
      </c>
      <c r="G113" s="31" t="n">
        <v>15</v>
      </c>
      <c r="H113" s="15" t="s">
        <v>37</v>
      </c>
      <c r="I113" s="31" t="n">
        <v>2018</v>
      </c>
      <c r="J113" s="31" t="n">
        <v>2018</v>
      </c>
      <c r="K113" s="15" t="s">
        <v>76</v>
      </c>
      <c r="L113" s="31" t="n">
        <v>2623930</v>
      </c>
      <c r="M113" s="15"/>
      <c r="N113" s="15" t="s">
        <v>69</v>
      </c>
      <c r="O113" s="1"/>
      <c r="P113" s="15" t="s">
        <v>70</v>
      </c>
      <c r="Q113" s="15" t="s">
        <v>71</v>
      </c>
      <c r="R113" s="31" t="n">
        <v>150</v>
      </c>
      <c r="S113" s="15" t="s">
        <v>83</v>
      </c>
      <c r="T113" s="31" t="n">
        <v>5532</v>
      </c>
      <c r="U113" s="15" t="s">
        <v>72</v>
      </c>
      <c r="V113" s="31" t="n">
        <v>15</v>
      </c>
      <c r="W113" s="15" t="s">
        <v>37</v>
      </c>
      <c r="X113" s="31" t="n">
        <v>2019</v>
      </c>
      <c r="Y113" s="31" t="n">
        <v>2019</v>
      </c>
      <c r="Z113" s="31" t="n">
        <v>7021</v>
      </c>
      <c r="AA113" s="15" t="s">
        <v>73</v>
      </c>
      <c r="AB113" s="15" t="s">
        <v>74</v>
      </c>
      <c r="AC113" s="31" t="n">
        <v>189</v>
      </c>
      <c r="AD113" s="15"/>
      <c r="AE113" s="15" t="s">
        <v>69</v>
      </c>
    </row>
    <row r="114" customFormat="false" ht="13.8" hidden="false" customHeight="false" outlineLevel="0" collapsed="false">
      <c r="A114" s="15" t="s">
        <v>64</v>
      </c>
      <c r="B114" s="15" t="s">
        <v>65</v>
      </c>
      <c r="C114" s="31" t="n">
        <v>54</v>
      </c>
      <c r="D114" s="15" t="s">
        <v>79</v>
      </c>
      <c r="E114" s="31" t="n">
        <v>5510</v>
      </c>
      <c r="F114" s="15" t="s">
        <v>75</v>
      </c>
      <c r="G114" s="31" t="n">
        <v>15</v>
      </c>
      <c r="H114" s="15" t="s">
        <v>37</v>
      </c>
      <c r="I114" s="31" t="n">
        <v>2019</v>
      </c>
      <c r="J114" s="31" t="n">
        <v>2019</v>
      </c>
      <c r="K114" s="15" t="s">
        <v>76</v>
      </c>
      <c r="L114" s="31" t="n">
        <v>4642090</v>
      </c>
      <c r="M114" s="15"/>
      <c r="N114" s="15" t="s">
        <v>69</v>
      </c>
      <c r="O114" s="1"/>
      <c r="P114" s="15" t="s">
        <v>70</v>
      </c>
      <c r="Q114" s="15" t="s">
        <v>71</v>
      </c>
      <c r="R114" s="31" t="n">
        <v>229</v>
      </c>
      <c r="S114" s="15" t="s">
        <v>84</v>
      </c>
      <c r="T114" s="31" t="n">
        <v>5532</v>
      </c>
      <c r="U114" s="15" t="s">
        <v>72</v>
      </c>
      <c r="V114" s="31" t="n">
        <v>116</v>
      </c>
      <c r="W114" s="15" t="s">
        <v>40</v>
      </c>
      <c r="X114" s="31" t="n">
        <v>2015</v>
      </c>
      <c r="Y114" s="31" t="n">
        <v>2015</v>
      </c>
      <c r="Z114" s="31" t="n">
        <v>7021</v>
      </c>
      <c r="AA114" s="15" t="s">
        <v>73</v>
      </c>
      <c r="AB114" s="15" t="s">
        <v>74</v>
      </c>
      <c r="AC114" s="31" t="n">
        <v>217</v>
      </c>
      <c r="AD114" s="15"/>
      <c r="AE114" s="15" t="s">
        <v>69</v>
      </c>
    </row>
    <row r="115" customFormat="false" ht="13.8" hidden="false" customHeight="false" outlineLevel="0" collapsed="false">
      <c r="A115" s="15" t="s">
        <v>64</v>
      </c>
      <c r="B115" s="15" t="s">
        <v>65</v>
      </c>
      <c r="C115" s="31" t="n">
        <v>68</v>
      </c>
      <c r="D115" s="15" t="s">
        <v>80</v>
      </c>
      <c r="E115" s="31" t="n">
        <v>5312</v>
      </c>
      <c r="F115" s="15" t="s">
        <v>67</v>
      </c>
      <c r="G115" s="31" t="n">
        <v>56</v>
      </c>
      <c r="H115" s="15" t="s">
        <v>38</v>
      </c>
      <c r="I115" s="31" t="n">
        <v>2015</v>
      </c>
      <c r="J115" s="31" t="n">
        <v>2015</v>
      </c>
      <c r="K115" s="15" t="s">
        <v>68</v>
      </c>
      <c r="L115" s="31" t="n">
        <v>1637081</v>
      </c>
      <c r="M115" s="15"/>
      <c r="N115" s="15" t="s">
        <v>69</v>
      </c>
      <c r="O115" s="1"/>
      <c r="P115" s="15" t="s">
        <v>70</v>
      </c>
      <c r="Q115" s="15" t="s">
        <v>71</v>
      </c>
      <c r="R115" s="31" t="n">
        <v>229</v>
      </c>
      <c r="S115" s="15" t="s">
        <v>84</v>
      </c>
      <c r="T115" s="31" t="n">
        <v>5532</v>
      </c>
      <c r="U115" s="15" t="s">
        <v>72</v>
      </c>
      <c r="V115" s="31" t="n">
        <v>270</v>
      </c>
      <c r="W115" s="15" t="s">
        <v>44</v>
      </c>
      <c r="X115" s="31" t="n">
        <v>2015</v>
      </c>
      <c r="Y115" s="31" t="n">
        <v>2015</v>
      </c>
      <c r="Z115" s="31" t="n">
        <v>7021</v>
      </c>
      <c r="AA115" s="15" t="s">
        <v>73</v>
      </c>
      <c r="AB115" s="15" t="s">
        <v>74</v>
      </c>
      <c r="AC115" s="31" t="n">
        <v>385</v>
      </c>
      <c r="AD115" s="15"/>
      <c r="AE115" s="15" t="s">
        <v>69</v>
      </c>
    </row>
    <row r="116" customFormat="false" ht="13.8" hidden="false" customHeight="false" outlineLevel="0" collapsed="false">
      <c r="A116" s="15" t="s">
        <v>64</v>
      </c>
      <c r="B116" s="15" t="s">
        <v>65</v>
      </c>
      <c r="C116" s="31" t="n">
        <v>68</v>
      </c>
      <c r="D116" s="15" t="s">
        <v>80</v>
      </c>
      <c r="E116" s="31" t="n">
        <v>5312</v>
      </c>
      <c r="F116" s="15" t="s">
        <v>67</v>
      </c>
      <c r="G116" s="31" t="n">
        <v>56</v>
      </c>
      <c r="H116" s="15" t="s">
        <v>38</v>
      </c>
      <c r="I116" s="31" t="n">
        <v>2016</v>
      </c>
      <c r="J116" s="31" t="n">
        <v>2016</v>
      </c>
      <c r="K116" s="15" t="s">
        <v>68</v>
      </c>
      <c r="L116" s="31" t="n">
        <v>1442805</v>
      </c>
      <c r="M116" s="15"/>
      <c r="N116" s="15" t="s">
        <v>69</v>
      </c>
      <c r="O116" s="1"/>
      <c r="P116" s="15" t="s">
        <v>70</v>
      </c>
      <c r="Q116" s="15" t="s">
        <v>71</v>
      </c>
      <c r="R116" s="31" t="n">
        <v>229</v>
      </c>
      <c r="S116" s="15" t="s">
        <v>84</v>
      </c>
      <c r="T116" s="31" t="n">
        <v>5532</v>
      </c>
      <c r="U116" s="15" t="s">
        <v>72</v>
      </c>
      <c r="V116" s="31" t="n">
        <v>15</v>
      </c>
      <c r="W116" s="15" t="s">
        <v>37</v>
      </c>
      <c r="X116" s="31" t="n">
        <v>2015</v>
      </c>
      <c r="Y116" s="31" t="n">
        <v>2015</v>
      </c>
      <c r="Z116" s="31" t="n">
        <v>7021</v>
      </c>
      <c r="AA116" s="15" t="s">
        <v>73</v>
      </c>
      <c r="AB116" s="15" t="s">
        <v>74</v>
      </c>
      <c r="AC116" s="31" t="n">
        <v>189</v>
      </c>
      <c r="AD116" s="15"/>
      <c r="AE116" s="15" t="s">
        <v>69</v>
      </c>
    </row>
    <row r="117" customFormat="false" ht="13.8" hidden="false" customHeight="false" outlineLevel="0" collapsed="false">
      <c r="A117" s="15" t="s">
        <v>64</v>
      </c>
      <c r="B117" s="15" t="s">
        <v>65</v>
      </c>
      <c r="C117" s="31" t="n">
        <v>68</v>
      </c>
      <c r="D117" s="15" t="s">
        <v>80</v>
      </c>
      <c r="E117" s="31" t="n">
        <v>5312</v>
      </c>
      <c r="F117" s="15" t="s">
        <v>67</v>
      </c>
      <c r="G117" s="31" t="n">
        <v>56</v>
      </c>
      <c r="H117" s="15" t="s">
        <v>38</v>
      </c>
      <c r="I117" s="31" t="n">
        <v>2017</v>
      </c>
      <c r="J117" s="31" t="n">
        <v>2017</v>
      </c>
      <c r="K117" s="15" t="s">
        <v>68</v>
      </c>
      <c r="L117" s="31" t="n">
        <v>1435699</v>
      </c>
      <c r="M117" s="15"/>
      <c r="N117" s="15" t="s">
        <v>69</v>
      </c>
      <c r="O117" s="1"/>
      <c r="P117" s="15" t="s">
        <v>70</v>
      </c>
      <c r="Q117" s="15" t="s">
        <v>71</v>
      </c>
      <c r="R117" s="31" t="n">
        <v>229</v>
      </c>
      <c r="S117" s="15" t="s">
        <v>84</v>
      </c>
      <c r="T117" s="31" t="n">
        <v>5532</v>
      </c>
      <c r="U117" s="15" t="s">
        <v>72</v>
      </c>
      <c r="V117" s="31" t="n">
        <v>116</v>
      </c>
      <c r="W117" s="15" t="s">
        <v>40</v>
      </c>
      <c r="X117" s="31" t="n">
        <v>2016</v>
      </c>
      <c r="Y117" s="31" t="n">
        <v>2016</v>
      </c>
      <c r="Z117" s="31" t="n">
        <v>7021</v>
      </c>
      <c r="AA117" s="15" t="s">
        <v>73</v>
      </c>
      <c r="AB117" s="15" t="s">
        <v>74</v>
      </c>
      <c r="AC117" s="31" t="n">
        <v>254</v>
      </c>
      <c r="AD117" s="15"/>
      <c r="AE117" s="15" t="s">
        <v>69</v>
      </c>
    </row>
    <row r="118" customFormat="false" ht="13.8" hidden="false" customHeight="false" outlineLevel="0" collapsed="false">
      <c r="A118" s="15" t="s">
        <v>64</v>
      </c>
      <c r="B118" s="15" t="s">
        <v>65</v>
      </c>
      <c r="C118" s="31" t="n">
        <v>68</v>
      </c>
      <c r="D118" s="15" t="s">
        <v>80</v>
      </c>
      <c r="E118" s="31" t="n">
        <v>5312</v>
      </c>
      <c r="F118" s="15" t="s">
        <v>67</v>
      </c>
      <c r="G118" s="31" t="n">
        <v>56</v>
      </c>
      <c r="H118" s="15" t="s">
        <v>38</v>
      </c>
      <c r="I118" s="31" t="n">
        <v>2018</v>
      </c>
      <c r="J118" s="31" t="n">
        <v>2018</v>
      </c>
      <c r="K118" s="15" t="s">
        <v>68</v>
      </c>
      <c r="L118" s="31" t="n">
        <v>1426260</v>
      </c>
      <c r="M118" s="15"/>
      <c r="N118" s="15" t="s">
        <v>69</v>
      </c>
      <c r="O118" s="1"/>
      <c r="P118" s="15" t="s">
        <v>70</v>
      </c>
      <c r="Q118" s="15" t="s">
        <v>71</v>
      </c>
      <c r="R118" s="31" t="n">
        <v>229</v>
      </c>
      <c r="S118" s="15" t="s">
        <v>84</v>
      </c>
      <c r="T118" s="31" t="n">
        <v>5532</v>
      </c>
      <c r="U118" s="15" t="s">
        <v>72</v>
      </c>
      <c r="V118" s="31" t="n">
        <v>270</v>
      </c>
      <c r="W118" s="15" t="s">
        <v>44</v>
      </c>
      <c r="X118" s="31" t="n">
        <v>2016</v>
      </c>
      <c r="Y118" s="31" t="n">
        <v>2016</v>
      </c>
      <c r="Z118" s="31" t="n">
        <v>7021</v>
      </c>
      <c r="AA118" s="15" t="s">
        <v>73</v>
      </c>
      <c r="AB118" s="15" t="s">
        <v>74</v>
      </c>
      <c r="AC118" s="31" t="n">
        <v>378</v>
      </c>
      <c r="AD118" s="15"/>
      <c r="AE118" s="15" t="s">
        <v>69</v>
      </c>
    </row>
    <row r="119" customFormat="false" ht="13.8" hidden="false" customHeight="false" outlineLevel="0" collapsed="false">
      <c r="A119" s="15" t="s">
        <v>64</v>
      </c>
      <c r="B119" s="15" t="s">
        <v>65</v>
      </c>
      <c r="C119" s="31" t="n">
        <v>68</v>
      </c>
      <c r="D119" s="15" t="s">
        <v>80</v>
      </c>
      <c r="E119" s="31" t="n">
        <v>5312</v>
      </c>
      <c r="F119" s="15" t="s">
        <v>67</v>
      </c>
      <c r="G119" s="31" t="n">
        <v>56</v>
      </c>
      <c r="H119" s="15" t="s">
        <v>38</v>
      </c>
      <c r="I119" s="31" t="n">
        <v>2019</v>
      </c>
      <c r="J119" s="31" t="n">
        <v>2019</v>
      </c>
      <c r="K119" s="15" t="s">
        <v>68</v>
      </c>
      <c r="L119" s="31" t="n">
        <v>1506100</v>
      </c>
      <c r="M119" s="15"/>
      <c r="N119" s="15" t="s">
        <v>69</v>
      </c>
      <c r="O119" s="1"/>
      <c r="P119" s="15" t="s">
        <v>70</v>
      </c>
      <c r="Q119" s="15" t="s">
        <v>71</v>
      </c>
      <c r="R119" s="31" t="n">
        <v>229</v>
      </c>
      <c r="S119" s="15" t="s">
        <v>84</v>
      </c>
      <c r="T119" s="31" t="n">
        <v>5532</v>
      </c>
      <c r="U119" s="15" t="s">
        <v>72</v>
      </c>
      <c r="V119" s="31" t="n">
        <v>15</v>
      </c>
      <c r="W119" s="15" t="s">
        <v>37</v>
      </c>
      <c r="X119" s="31" t="n">
        <v>2016</v>
      </c>
      <c r="Y119" s="31" t="n">
        <v>2016</v>
      </c>
      <c r="Z119" s="31" t="n">
        <v>7021</v>
      </c>
      <c r="AA119" s="15" t="s">
        <v>73</v>
      </c>
      <c r="AB119" s="15" t="s">
        <v>74</v>
      </c>
      <c r="AC119" s="31" t="n">
        <v>162</v>
      </c>
      <c r="AD119" s="15"/>
      <c r="AE119" s="15" t="s">
        <v>69</v>
      </c>
    </row>
    <row r="120" customFormat="false" ht="13.8" hidden="false" customHeight="false" outlineLevel="0" collapsed="false">
      <c r="A120" s="15" t="s">
        <v>64</v>
      </c>
      <c r="B120" s="15" t="s">
        <v>65</v>
      </c>
      <c r="C120" s="31" t="n">
        <v>68</v>
      </c>
      <c r="D120" s="15" t="s">
        <v>80</v>
      </c>
      <c r="E120" s="31" t="n">
        <v>5510</v>
      </c>
      <c r="F120" s="15" t="s">
        <v>75</v>
      </c>
      <c r="G120" s="31" t="n">
        <v>56</v>
      </c>
      <c r="H120" s="15" t="s">
        <v>38</v>
      </c>
      <c r="I120" s="31" t="n">
        <v>2015</v>
      </c>
      <c r="J120" s="31" t="n">
        <v>2015</v>
      </c>
      <c r="K120" s="15" t="s">
        <v>76</v>
      </c>
      <c r="L120" s="31" t="n">
        <v>13716048</v>
      </c>
      <c r="M120" s="15"/>
      <c r="N120" s="15" t="s">
        <v>69</v>
      </c>
      <c r="O120" s="1"/>
      <c r="P120" s="15" t="s">
        <v>70</v>
      </c>
      <c r="Q120" s="15" t="s">
        <v>71</v>
      </c>
      <c r="R120" s="31" t="n">
        <v>229</v>
      </c>
      <c r="S120" s="15" t="s">
        <v>84</v>
      </c>
      <c r="T120" s="31" t="n">
        <v>5532</v>
      </c>
      <c r="U120" s="15" t="s">
        <v>72</v>
      </c>
      <c r="V120" s="31" t="n">
        <v>116</v>
      </c>
      <c r="W120" s="15" t="s">
        <v>40</v>
      </c>
      <c r="X120" s="31" t="n">
        <v>2017</v>
      </c>
      <c r="Y120" s="31" t="n">
        <v>2017</v>
      </c>
      <c r="Z120" s="31" t="n">
        <v>7021</v>
      </c>
      <c r="AA120" s="15" t="s">
        <v>73</v>
      </c>
      <c r="AB120" s="15" t="s">
        <v>74</v>
      </c>
      <c r="AC120" s="31" t="n">
        <v>235</v>
      </c>
      <c r="AD120" s="15"/>
      <c r="AE120" s="15" t="s">
        <v>69</v>
      </c>
    </row>
    <row r="121" customFormat="false" ht="13.8" hidden="false" customHeight="false" outlineLevel="0" collapsed="false">
      <c r="A121" s="15" t="s">
        <v>64</v>
      </c>
      <c r="B121" s="15" t="s">
        <v>65</v>
      </c>
      <c r="C121" s="31" t="n">
        <v>68</v>
      </c>
      <c r="D121" s="15" t="s">
        <v>80</v>
      </c>
      <c r="E121" s="31" t="n">
        <v>5510</v>
      </c>
      <c r="F121" s="15" t="s">
        <v>75</v>
      </c>
      <c r="G121" s="31" t="n">
        <v>56</v>
      </c>
      <c r="H121" s="15" t="s">
        <v>38</v>
      </c>
      <c r="I121" s="31" t="n">
        <v>2016</v>
      </c>
      <c r="J121" s="31" t="n">
        <v>2016</v>
      </c>
      <c r="K121" s="15" t="s">
        <v>76</v>
      </c>
      <c r="L121" s="31" t="n">
        <v>11839729</v>
      </c>
      <c r="M121" s="15"/>
      <c r="N121" s="15" t="s">
        <v>69</v>
      </c>
      <c r="O121" s="1"/>
      <c r="P121" s="15" t="s">
        <v>70</v>
      </c>
      <c r="Q121" s="15" t="s">
        <v>71</v>
      </c>
      <c r="R121" s="31" t="n">
        <v>229</v>
      </c>
      <c r="S121" s="15" t="s">
        <v>84</v>
      </c>
      <c r="T121" s="31" t="n">
        <v>5532</v>
      </c>
      <c r="U121" s="15" t="s">
        <v>72</v>
      </c>
      <c r="V121" s="31" t="n">
        <v>270</v>
      </c>
      <c r="W121" s="15" t="s">
        <v>44</v>
      </c>
      <c r="X121" s="31" t="n">
        <v>2017</v>
      </c>
      <c r="Y121" s="31" t="n">
        <v>2017</v>
      </c>
      <c r="Z121" s="31" t="n">
        <v>7021</v>
      </c>
      <c r="AA121" s="15" t="s">
        <v>73</v>
      </c>
      <c r="AB121" s="15" t="s">
        <v>74</v>
      </c>
      <c r="AC121" s="31" t="n">
        <v>233</v>
      </c>
      <c r="AD121" s="15"/>
      <c r="AE121" s="15" t="s">
        <v>69</v>
      </c>
    </row>
    <row r="122" customFormat="false" ht="13.8" hidden="false" customHeight="false" outlineLevel="0" collapsed="false">
      <c r="A122" s="15" t="s">
        <v>64</v>
      </c>
      <c r="B122" s="15" t="s">
        <v>65</v>
      </c>
      <c r="C122" s="31" t="n">
        <v>68</v>
      </c>
      <c r="D122" s="15" t="s">
        <v>80</v>
      </c>
      <c r="E122" s="31" t="n">
        <v>5510</v>
      </c>
      <c r="F122" s="15" t="s">
        <v>75</v>
      </c>
      <c r="G122" s="31" t="n">
        <v>56</v>
      </c>
      <c r="H122" s="15" t="s">
        <v>38</v>
      </c>
      <c r="I122" s="31" t="n">
        <v>2017</v>
      </c>
      <c r="J122" s="31" t="n">
        <v>2017</v>
      </c>
      <c r="K122" s="15" t="s">
        <v>76</v>
      </c>
      <c r="L122" s="31" t="n">
        <v>14534897</v>
      </c>
      <c r="M122" s="15"/>
      <c r="N122" s="15" t="s">
        <v>69</v>
      </c>
      <c r="O122" s="1"/>
      <c r="P122" s="15" t="s">
        <v>70</v>
      </c>
      <c r="Q122" s="15" t="s">
        <v>71</v>
      </c>
      <c r="R122" s="31" t="n">
        <v>229</v>
      </c>
      <c r="S122" s="15" t="s">
        <v>84</v>
      </c>
      <c r="T122" s="31" t="n">
        <v>5532</v>
      </c>
      <c r="U122" s="15" t="s">
        <v>72</v>
      </c>
      <c r="V122" s="31" t="n">
        <v>15</v>
      </c>
      <c r="W122" s="15" t="s">
        <v>37</v>
      </c>
      <c r="X122" s="31" t="n">
        <v>2017</v>
      </c>
      <c r="Y122" s="31" t="n">
        <v>2017</v>
      </c>
      <c r="Z122" s="31" t="n">
        <v>7021</v>
      </c>
      <c r="AA122" s="15" t="s">
        <v>73</v>
      </c>
      <c r="AB122" s="15" t="s">
        <v>74</v>
      </c>
      <c r="AC122" s="31" t="n">
        <v>185</v>
      </c>
      <c r="AD122" s="15"/>
      <c r="AE122" s="15" t="s">
        <v>69</v>
      </c>
    </row>
    <row r="123" customFormat="false" ht="13.8" hidden="false" customHeight="false" outlineLevel="0" collapsed="false">
      <c r="A123" s="15" t="s">
        <v>64</v>
      </c>
      <c r="B123" s="15" t="s">
        <v>65</v>
      </c>
      <c r="C123" s="31" t="n">
        <v>68</v>
      </c>
      <c r="D123" s="15" t="s">
        <v>80</v>
      </c>
      <c r="E123" s="31" t="n">
        <v>5510</v>
      </c>
      <c r="F123" s="15" t="s">
        <v>75</v>
      </c>
      <c r="G123" s="31" t="n">
        <v>56</v>
      </c>
      <c r="H123" s="15" t="s">
        <v>38</v>
      </c>
      <c r="I123" s="31" t="n">
        <v>2018</v>
      </c>
      <c r="J123" s="31" t="n">
        <v>2018</v>
      </c>
      <c r="K123" s="15" t="s">
        <v>76</v>
      </c>
      <c r="L123" s="31" t="n">
        <v>12580430</v>
      </c>
      <c r="M123" s="15"/>
      <c r="N123" s="15" t="s">
        <v>69</v>
      </c>
      <c r="O123" s="1"/>
      <c r="P123" s="15" t="s">
        <v>70</v>
      </c>
      <c r="Q123" s="15" t="s">
        <v>71</v>
      </c>
      <c r="R123" s="31" t="n">
        <v>229</v>
      </c>
      <c r="S123" s="15" t="s">
        <v>84</v>
      </c>
      <c r="T123" s="31" t="n">
        <v>5532</v>
      </c>
      <c r="U123" s="15" t="s">
        <v>72</v>
      </c>
      <c r="V123" s="31" t="n">
        <v>116</v>
      </c>
      <c r="W123" s="15" t="s">
        <v>40</v>
      </c>
      <c r="X123" s="31" t="n">
        <v>2018</v>
      </c>
      <c r="Y123" s="31" t="n">
        <v>2018</v>
      </c>
      <c r="Z123" s="31" t="n">
        <v>7021</v>
      </c>
      <c r="AA123" s="15" t="s">
        <v>73</v>
      </c>
      <c r="AB123" s="15" t="s">
        <v>74</v>
      </c>
      <c r="AC123" s="31" t="n">
        <v>230</v>
      </c>
      <c r="AD123" s="15"/>
      <c r="AE123" s="15" t="s">
        <v>69</v>
      </c>
    </row>
    <row r="124" customFormat="false" ht="13.8" hidden="false" customHeight="false" outlineLevel="0" collapsed="false">
      <c r="A124" s="15" t="s">
        <v>64</v>
      </c>
      <c r="B124" s="15" t="s">
        <v>65</v>
      </c>
      <c r="C124" s="31" t="n">
        <v>68</v>
      </c>
      <c r="D124" s="15" t="s">
        <v>80</v>
      </c>
      <c r="E124" s="31" t="n">
        <v>5510</v>
      </c>
      <c r="F124" s="15" t="s">
        <v>75</v>
      </c>
      <c r="G124" s="31" t="n">
        <v>56</v>
      </c>
      <c r="H124" s="15" t="s">
        <v>38</v>
      </c>
      <c r="I124" s="31" t="n">
        <v>2019</v>
      </c>
      <c r="J124" s="31" t="n">
        <v>2019</v>
      </c>
      <c r="K124" s="15" t="s">
        <v>76</v>
      </c>
      <c r="L124" s="31" t="n">
        <v>12845020</v>
      </c>
      <c r="M124" s="15"/>
      <c r="N124" s="15" t="s">
        <v>69</v>
      </c>
      <c r="O124" s="1"/>
      <c r="P124" s="15" t="s">
        <v>70</v>
      </c>
      <c r="Q124" s="15" t="s">
        <v>71</v>
      </c>
      <c r="R124" s="31" t="n">
        <v>229</v>
      </c>
      <c r="S124" s="15" t="s">
        <v>84</v>
      </c>
      <c r="T124" s="31" t="n">
        <v>5532</v>
      </c>
      <c r="U124" s="15" t="s">
        <v>72</v>
      </c>
      <c r="V124" s="31" t="n">
        <v>270</v>
      </c>
      <c r="W124" s="15" t="s">
        <v>44</v>
      </c>
      <c r="X124" s="31" t="n">
        <v>2018</v>
      </c>
      <c r="Y124" s="31" t="n">
        <v>2018</v>
      </c>
      <c r="Z124" s="31" t="n">
        <v>7021</v>
      </c>
      <c r="AA124" s="15" t="s">
        <v>73</v>
      </c>
      <c r="AB124" s="15" t="s">
        <v>74</v>
      </c>
      <c r="AC124" s="31" t="n">
        <v>402</v>
      </c>
      <c r="AD124" s="15"/>
      <c r="AE124" s="15" t="s">
        <v>69</v>
      </c>
    </row>
    <row r="125" customFormat="false" ht="13.8" hidden="false" customHeight="false" outlineLevel="0" collapsed="false">
      <c r="A125" s="15" t="s">
        <v>64</v>
      </c>
      <c r="B125" s="15" t="s">
        <v>65</v>
      </c>
      <c r="C125" s="31" t="n">
        <v>68</v>
      </c>
      <c r="D125" s="15" t="s">
        <v>80</v>
      </c>
      <c r="E125" s="31" t="n">
        <v>5510</v>
      </c>
      <c r="F125" s="15" t="s">
        <v>75</v>
      </c>
      <c r="G125" s="31" t="n">
        <v>271</v>
      </c>
      <c r="H125" s="15" t="s">
        <v>39</v>
      </c>
      <c r="I125" s="31" t="n">
        <v>2015</v>
      </c>
      <c r="J125" s="31" t="n">
        <v>2015</v>
      </c>
      <c r="K125" s="15" t="s">
        <v>76</v>
      </c>
      <c r="L125" s="31" t="n">
        <v>2054900</v>
      </c>
      <c r="M125" s="15" t="s">
        <v>77</v>
      </c>
      <c r="N125" s="15" t="s">
        <v>78</v>
      </c>
      <c r="O125" s="1"/>
      <c r="P125" s="15" t="s">
        <v>70</v>
      </c>
      <c r="Q125" s="15" t="s">
        <v>71</v>
      </c>
      <c r="R125" s="31" t="n">
        <v>229</v>
      </c>
      <c r="S125" s="15" t="s">
        <v>84</v>
      </c>
      <c r="T125" s="31" t="n">
        <v>5532</v>
      </c>
      <c r="U125" s="15" t="s">
        <v>72</v>
      </c>
      <c r="V125" s="31" t="n">
        <v>15</v>
      </c>
      <c r="W125" s="15" t="s">
        <v>37</v>
      </c>
      <c r="X125" s="31" t="n">
        <v>2018</v>
      </c>
      <c r="Y125" s="31" t="n">
        <v>2018</v>
      </c>
      <c r="Z125" s="31" t="n">
        <v>7021</v>
      </c>
      <c r="AA125" s="15" t="s">
        <v>73</v>
      </c>
      <c r="AB125" s="15" t="s">
        <v>74</v>
      </c>
      <c r="AC125" s="31" t="n">
        <v>217</v>
      </c>
      <c r="AD125" s="15"/>
      <c r="AE125" s="15" t="s">
        <v>69</v>
      </c>
    </row>
    <row r="126" customFormat="false" ht="13.8" hidden="false" customHeight="false" outlineLevel="0" collapsed="false">
      <c r="A126" s="15" t="s">
        <v>64</v>
      </c>
      <c r="B126" s="15" t="s">
        <v>65</v>
      </c>
      <c r="C126" s="31" t="n">
        <v>68</v>
      </c>
      <c r="D126" s="15" t="s">
        <v>80</v>
      </c>
      <c r="E126" s="31" t="n">
        <v>5510</v>
      </c>
      <c r="F126" s="15" t="s">
        <v>75</v>
      </c>
      <c r="G126" s="31" t="n">
        <v>271</v>
      </c>
      <c r="H126" s="15" t="s">
        <v>39</v>
      </c>
      <c r="I126" s="31" t="n">
        <v>2016</v>
      </c>
      <c r="J126" s="31" t="n">
        <v>2016</v>
      </c>
      <c r="K126" s="15" t="s">
        <v>76</v>
      </c>
      <c r="L126" s="31" t="n">
        <v>1916400</v>
      </c>
      <c r="M126" s="15" t="s">
        <v>77</v>
      </c>
      <c r="N126" s="15" t="s">
        <v>78</v>
      </c>
      <c r="O126" s="1"/>
      <c r="P126" s="15" t="s">
        <v>70</v>
      </c>
      <c r="Q126" s="15" t="s">
        <v>71</v>
      </c>
      <c r="R126" s="31" t="n">
        <v>229</v>
      </c>
      <c r="S126" s="15" t="s">
        <v>84</v>
      </c>
      <c r="T126" s="31" t="n">
        <v>5532</v>
      </c>
      <c r="U126" s="15" t="s">
        <v>72</v>
      </c>
      <c r="V126" s="31" t="n">
        <v>116</v>
      </c>
      <c r="W126" s="15" t="s">
        <v>40</v>
      </c>
      <c r="X126" s="31" t="n">
        <v>2019</v>
      </c>
      <c r="Y126" s="31" t="n">
        <v>2019</v>
      </c>
      <c r="Z126" s="31" t="n">
        <v>7021</v>
      </c>
      <c r="AA126" s="15" t="s">
        <v>73</v>
      </c>
      <c r="AB126" s="15" t="s">
        <v>74</v>
      </c>
      <c r="AC126" s="31" t="n">
        <v>235</v>
      </c>
      <c r="AD126" s="15"/>
      <c r="AE126" s="15" t="s">
        <v>69</v>
      </c>
    </row>
    <row r="127" customFormat="false" ht="13.8" hidden="false" customHeight="false" outlineLevel="0" collapsed="false">
      <c r="A127" s="15" t="s">
        <v>64</v>
      </c>
      <c r="B127" s="15" t="s">
        <v>65</v>
      </c>
      <c r="C127" s="31" t="n">
        <v>68</v>
      </c>
      <c r="D127" s="15" t="s">
        <v>80</v>
      </c>
      <c r="E127" s="31" t="n">
        <v>5510</v>
      </c>
      <c r="F127" s="15" t="s">
        <v>75</v>
      </c>
      <c r="G127" s="31" t="n">
        <v>271</v>
      </c>
      <c r="H127" s="15" t="s">
        <v>39</v>
      </c>
      <c r="I127" s="31" t="n">
        <v>2017</v>
      </c>
      <c r="J127" s="31" t="n">
        <v>2017</v>
      </c>
      <c r="K127" s="15" t="s">
        <v>76</v>
      </c>
      <c r="L127" s="31" t="n">
        <v>1861000</v>
      </c>
      <c r="M127" s="15" t="s">
        <v>77</v>
      </c>
      <c r="N127" s="15" t="s">
        <v>78</v>
      </c>
      <c r="O127" s="1"/>
      <c r="P127" s="15" t="s">
        <v>70</v>
      </c>
      <c r="Q127" s="15" t="s">
        <v>71</v>
      </c>
      <c r="R127" s="31" t="n">
        <v>229</v>
      </c>
      <c r="S127" s="15" t="s">
        <v>84</v>
      </c>
      <c r="T127" s="31" t="n">
        <v>5532</v>
      </c>
      <c r="U127" s="15" t="s">
        <v>72</v>
      </c>
      <c r="V127" s="31" t="n">
        <v>270</v>
      </c>
      <c r="W127" s="15" t="s">
        <v>44</v>
      </c>
      <c r="X127" s="31" t="n">
        <v>2019</v>
      </c>
      <c r="Y127" s="31" t="n">
        <v>2019</v>
      </c>
      <c r="Z127" s="31" t="n">
        <v>7021</v>
      </c>
      <c r="AA127" s="15" t="s">
        <v>73</v>
      </c>
      <c r="AB127" s="15" t="s">
        <v>74</v>
      </c>
      <c r="AC127" s="31" t="n">
        <v>403</v>
      </c>
      <c r="AD127" s="15"/>
      <c r="AE127" s="15" t="s">
        <v>69</v>
      </c>
    </row>
    <row r="128" customFormat="false" ht="13.8" hidden="false" customHeight="false" outlineLevel="0" collapsed="false">
      <c r="A128" s="15" t="s">
        <v>64</v>
      </c>
      <c r="B128" s="15" t="s">
        <v>65</v>
      </c>
      <c r="C128" s="31" t="n">
        <v>68</v>
      </c>
      <c r="D128" s="15" t="s">
        <v>80</v>
      </c>
      <c r="E128" s="31" t="n">
        <v>5510</v>
      </c>
      <c r="F128" s="15" t="s">
        <v>75</v>
      </c>
      <c r="G128" s="31" t="n">
        <v>271</v>
      </c>
      <c r="H128" s="15" t="s">
        <v>39</v>
      </c>
      <c r="I128" s="31" t="n">
        <v>2018</v>
      </c>
      <c r="J128" s="31" t="n">
        <v>2018</v>
      </c>
      <c r="K128" s="15" t="s">
        <v>76</v>
      </c>
      <c r="L128" s="31" t="n">
        <v>1782700</v>
      </c>
      <c r="M128" s="15" t="s">
        <v>77</v>
      </c>
      <c r="N128" s="15" t="s">
        <v>78</v>
      </c>
      <c r="O128" s="1"/>
      <c r="P128" s="15" t="s">
        <v>70</v>
      </c>
      <c r="Q128" s="15" t="s">
        <v>71</v>
      </c>
      <c r="R128" s="31" t="n">
        <v>229</v>
      </c>
      <c r="S128" s="15" t="s">
        <v>84</v>
      </c>
      <c r="T128" s="31" t="n">
        <v>5532</v>
      </c>
      <c r="U128" s="15" t="s">
        <v>72</v>
      </c>
      <c r="V128" s="31" t="n">
        <v>15</v>
      </c>
      <c r="W128" s="15" t="s">
        <v>37</v>
      </c>
      <c r="X128" s="31" t="n">
        <v>2019</v>
      </c>
      <c r="Y128" s="31" t="n">
        <v>2019</v>
      </c>
      <c r="Z128" s="31" t="n">
        <v>7021</v>
      </c>
      <c r="AA128" s="15" t="s">
        <v>73</v>
      </c>
      <c r="AB128" s="15" t="s">
        <v>74</v>
      </c>
      <c r="AC128" s="31" t="n">
        <v>199</v>
      </c>
      <c r="AD128" s="15"/>
      <c r="AE128" s="15" t="s">
        <v>69</v>
      </c>
    </row>
    <row r="129" customFormat="false" ht="13.8" hidden="false" customHeight="false" outlineLevel="0" collapsed="false">
      <c r="A129" s="15" t="s">
        <v>64</v>
      </c>
      <c r="B129" s="15" t="s">
        <v>65</v>
      </c>
      <c r="C129" s="31" t="n">
        <v>68</v>
      </c>
      <c r="D129" s="15" t="s">
        <v>80</v>
      </c>
      <c r="E129" s="31" t="n">
        <v>5510</v>
      </c>
      <c r="F129" s="15" t="s">
        <v>75</v>
      </c>
      <c r="G129" s="31" t="n">
        <v>271</v>
      </c>
      <c r="H129" s="15" t="s">
        <v>39</v>
      </c>
      <c r="I129" s="31" t="n">
        <v>2019</v>
      </c>
      <c r="J129" s="31" t="n">
        <v>2019</v>
      </c>
      <c r="K129" s="15" t="s">
        <v>76</v>
      </c>
      <c r="L129" s="31" t="n">
        <v>1665000</v>
      </c>
      <c r="M129" s="15" t="s">
        <v>77</v>
      </c>
      <c r="N129" s="15" t="s">
        <v>78</v>
      </c>
      <c r="O129" s="1"/>
      <c r="P129" s="15" t="s">
        <v>70</v>
      </c>
      <c r="Q129" s="15" t="s">
        <v>71</v>
      </c>
      <c r="R129" s="31" t="n">
        <v>255</v>
      </c>
      <c r="S129" s="15" t="s">
        <v>66</v>
      </c>
      <c r="T129" s="31" t="n">
        <v>5532</v>
      </c>
      <c r="U129" s="15" t="s">
        <v>72</v>
      </c>
      <c r="V129" s="31" t="n">
        <v>157</v>
      </c>
      <c r="W129" s="15" t="s">
        <v>41</v>
      </c>
      <c r="X129" s="31" t="n">
        <v>2015</v>
      </c>
      <c r="Y129" s="31" t="n">
        <v>2015</v>
      </c>
      <c r="Z129" s="31" t="n">
        <v>7021</v>
      </c>
      <c r="AA129" s="15" t="s">
        <v>73</v>
      </c>
      <c r="AB129" s="15" t="s">
        <v>74</v>
      </c>
      <c r="AC129" s="31" t="n">
        <v>29</v>
      </c>
      <c r="AD129" s="15"/>
      <c r="AE129" s="15" t="s">
        <v>69</v>
      </c>
    </row>
    <row r="130" customFormat="false" ht="13.8" hidden="false" customHeight="false" outlineLevel="0" collapsed="false">
      <c r="A130" s="15" t="s">
        <v>64</v>
      </c>
      <c r="B130" s="15" t="s">
        <v>65</v>
      </c>
      <c r="C130" s="31" t="n">
        <v>68</v>
      </c>
      <c r="D130" s="15" t="s">
        <v>80</v>
      </c>
      <c r="E130" s="31" t="n">
        <v>5312</v>
      </c>
      <c r="F130" s="15" t="s">
        <v>67</v>
      </c>
      <c r="G130" s="31" t="n">
        <v>116</v>
      </c>
      <c r="H130" s="15" t="s">
        <v>40</v>
      </c>
      <c r="I130" s="31" t="n">
        <v>2015</v>
      </c>
      <c r="J130" s="31" t="n">
        <v>2015</v>
      </c>
      <c r="K130" s="15" t="s">
        <v>68</v>
      </c>
      <c r="L130" s="31" t="n">
        <v>167505</v>
      </c>
      <c r="M130" s="15"/>
      <c r="N130" s="15" t="s">
        <v>69</v>
      </c>
      <c r="O130" s="1"/>
      <c r="P130" s="15" t="s">
        <v>70</v>
      </c>
      <c r="Q130" s="15" t="s">
        <v>71</v>
      </c>
      <c r="R130" s="31" t="n">
        <v>255</v>
      </c>
      <c r="S130" s="15" t="s">
        <v>66</v>
      </c>
      <c r="T130" s="31" t="n">
        <v>5532</v>
      </c>
      <c r="U130" s="15" t="s">
        <v>72</v>
      </c>
      <c r="V130" s="31" t="n">
        <v>157</v>
      </c>
      <c r="W130" s="15" t="s">
        <v>41</v>
      </c>
      <c r="X130" s="31" t="n">
        <v>2016</v>
      </c>
      <c r="Y130" s="31" t="n">
        <v>2016</v>
      </c>
      <c r="Z130" s="31" t="n">
        <v>7021</v>
      </c>
      <c r="AA130" s="15" t="s">
        <v>73</v>
      </c>
      <c r="AB130" s="15" t="s">
        <v>74</v>
      </c>
      <c r="AC130" s="31" t="n">
        <v>29</v>
      </c>
      <c r="AD130" s="15"/>
      <c r="AE130" s="15" t="s">
        <v>69</v>
      </c>
    </row>
    <row r="131" customFormat="false" ht="13.8" hidden="false" customHeight="false" outlineLevel="0" collapsed="false">
      <c r="A131" s="15" t="s">
        <v>64</v>
      </c>
      <c r="B131" s="15" t="s">
        <v>65</v>
      </c>
      <c r="C131" s="31" t="n">
        <v>68</v>
      </c>
      <c r="D131" s="15" t="s">
        <v>80</v>
      </c>
      <c r="E131" s="31" t="n">
        <v>5312</v>
      </c>
      <c r="F131" s="15" t="s">
        <v>67</v>
      </c>
      <c r="G131" s="31" t="n">
        <v>116</v>
      </c>
      <c r="H131" s="15" t="s">
        <v>40</v>
      </c>
      <c r="I131" s="31" t="n">
        <v>2016</v>
      </c>
      <c r="J131" s="31" t="n">
        <v>2016</v>
      </c>
      <c r="K131" s="15" t="s">
        <v>68</v>
      </c>
      <c r="L131" s="31" t="n">
        <v>179129</v>
      </c>
      <c r="M131" s="15"/>
      <c r="N131" s="15" t="s">
        <v>69</v>
      </c>
      <c r="O131" s="1"/>
      <c r="P131" s="15" t="s">
        <v>70</v>
      </c>
      <c r="Q131" s="15" t="s">
        <v>71</v>
      </c>
      <c r="R131" s="31" t="n">
        <v>255</v>
      </c>
      <c r="S131" s="15" t="s">
        <v>66</v>
      </c>
      <c r="T131" s="31" t="n">
        <v>5532</v>
      </c>
      <c r="U131" s="15" t="s">
        <v>72</v>
      </c>
      <c r="V131" s="31" t="n">
        <v>157</v>
      </c>
      <c r="W131" s="15" t="s">
        <v>41</v>
      </c>
      <c r="X131" s="31" t="n">
        <v>2017</v>
      </c>
      <c r="Y131" s="31" t="n">
        <v>2017</v>
      </c>
      <c r="Z131" s="31" t="n">
        <v>7021</v>
      </c>
      <c r="AA131" s="15" t="s">
        <v>73</v>
      </c>
      <c r="AB131" s="15" t="s">
        <v>74</v>
      </c>
      <c r="AC131" s="31" t="n">
        <v>25</v>
      </c>
      <c r="AD131" s="15"/>
      <c r="AE131" s="15" t="s">
        <v>69</v>
      </c>
    </row>
    <row r="132" customFormat="false" ht="13.8" hidden="false" customHeight="false" outlineLevel="0" collapsed="false">
      <c r="A132" s="15" t="s">
        <v>64</v>
      </c>
      <c r="B132" s="15" t="s">
        <v>65</v>
      </c>
      <c r="C132" s="31" t="n">
        <v>68</v>
      </c>
      <c r="D132" s="15" t="s">
        <v>80</v>
      </c>
      <c r="E132" s="31" t="n">
        <v>5312</v>
      </c>
      <c r="F132" s="15" t="s">
        <v>67</v>
      </c>
      <c r="G132" s="31" t="n">
        <v>116</v>
      </c>
      <c r="H132" s="15" t="s">
        <v>40</v>
      </c>
      <c r="I132" s="31" t="n">
        <v>2017</v>
      </c>
      <c r="J132" s="31" t="n">
        <v>2017</v>
      </c>
      <c r="K132" s="15" t="s">
        <v>68</v>
      </c>
      <c r="L132" s="31" t="n">
        <v>194055</v>
      </c>
      <c r="M132" s="15"/>
      <c r="N132" s="15" t="s">
        <v>69</v>
      </c>
      <c r="O132" s="1"/>
      <c r="P132" s="15" t="s">
        <v>70</v>
      </c>
      <c r="Q132" s="15" t="s">
        <v>71</v>
      </c>
      <c r="R132" s="31" t="n">
        <v>255</v>
      </c>
      <c r="S132" s="15" t="s">
        <v>66</v>
      </c>
      <c r="T132" s="31" t="n">
        <v>5532</v>
      </c>
      <c r="U132" s="15" t="s">
        <v>72</v>
      </c>
      <c r="V132" s="31" t="n">
        <v>157</v>
      </c>
      <c r="W132" s="15" t="s">
        <v>41</v>
      </c>
      <c r="X132" s="31" t="n">
        <v>2018</v>
      </c>
      <c r="Y132" s="31" t="n">
        <v>2018</v>
      </c>
      <c r="Z132" s="31" t="n">
        <v>7021</v>
      </c>
      <c r="AA132" s="15" t="s">
        <v>73</v>
      </c>
      <c r="AB132" s="15" t="s">
        <v>74</v>
      </c>
      <c r="AC132" s="31" t="n">
        <v>27</v>
      </c>
      <c r="AD132" s="15"/>
      <c r="AE132" s="15" t="s">
        <v>69</v>
      </c>
    </row>
    <row r="133" customFormat="false" ht="13.8" hidden="false" customHeight="false" outlineLevel="0" collapsed="false">
      <c r="A133" s="15" t="s">
        <v>64</v>
      </c>
      <c r="B133" s="15" t="s">
        <v>65</v>
      </c>
      <c r="C133" s="31" t="n">
        <v>68</v>
      </c>
      <c r="D133" s="15" t="s">
        <v>80</v>
      </c>
      <c r="E133" s="31" t="n">
        <v>5312</v>
      </c>
      <c r="F133" s="15" t="s">
        <v>67</v>
      </c>
      <c r="G133" s="31" t="n">
        <v>116</v>
      </c>
      <c r="H133" s="15" t="s">
        <v>40</v>
      </c>
      <c r="I133" s="31" t="n">
        <v>2018</v>
      </c>
      <c r="J133" s="31" t="n">
        <v>2018</v>
      </c>
      <c r="K133" s="15" t="s">
        <v>68</v>
      </c>
      <c r="L133" s="31" t="n">
        <v>199560</v>
      </c>
      <c r="M133" s="15"/>
      <c r="N133" s="15" t="s">
        <v>69</v>
      </c>
      <c r="O133" s="1"/>
      <c r="P133" s="15" t="s">
        <v>70</v>
      </c>
      <c r="Q133" s="15" t="s">
        <v>71</v>
      </c>
      <c r="R133" s="31" t="n">
        <v>255</v>
      </c>
      <c r="S133" s="15" t="s">
        <v>66</v>
      </c>
      <c r="T133" s="31" t="n">
        <v>5532</v>
      </c>
      <c r="U133" s="15" t="s">
        <v>72</v>
      </c>
      <c r="V133" s="31" t="n">
        <v>157</v>
      </c>
      <c r="W133" s="15" t="s">
        <v>41</v>
      </c>
      <c r="X133" s="31" t="n">
        <v>2019</v>
      </c>
      <c r="Y133" s="31" t="n">
        <v>2019</v>
      </c>
      <c r="Z133" s="31" t="n">
        <v>7021</v>
      </c>
      <c r="AA133" s="15" t="s">
        <v>73</v>
      </c>
      <c r="AB133" s="15" t="s">
        <v>74</v>
      </c>
      <c r="AC133" s="31" t="n">
        <v>25</v>
      </c>
      <c r="AD133" s="15"/>
      <c r="AE133" s="15" t="s">
        <v>69</v>
      </c>
    </row>
    <row r="134" customFormat="false" ht="13.8" hidden="false" customHeight="false" outlineLevel="0" collapsed="false">
      <c r="A134" s="15" t="s">
        <v>64</v>
      </c>
      <c r="B134" s="15" t="s">
        <v>65</v>
      </c>
      <c r="C134" s="31" t="n">
        <v>68</v>
      </c>
      <c r="D134" s="15" t="s">
        <v>80</v>
      </c>
      <c r="E134" s="31" t="n">
        <v>5312</v>
      </c>
      <c r="F134" s="15" t="s">
        <v>67</v>
      </c>
      <c r="G134" s="31" t="n">
        <v>116</v>
      </c>
      <c r="H134" s="15" t="s">
        <v>40</v>
      </c>
      <c r="I134" s="31" t="n">
        <v>2019</v>
      </c>
      <c r="J134" s="31" t="n">
        <v>2019</v>
      </c>
      <c r="K134" s="15" t="s">
        <v>68</v>
      </c>
      <c r="L134" s="31" t="n">
        <v>207160</v>
      </c>
      <c r="M134" s="15"/>
      <c r="N134" s="15" t="s">
        <v>69</v>
      </c>
      <c r="O134" s="1"/>
      <c r="P134" s="15" t="s">
        <v>70</v>
      </c>
      <c r="Q134" s="15" t="s">
        <v>71</v>
      </c>
      <c r="R134" s="31" t="n">
        <v>54</v>
      </c>
      <c r="S134" s="15" t="s">
        <v>79</v>
      </c>
      <c r="T134" s="31" t="n">
        <v>5532</v>
      </c>
      <c r="U134" s="15" t="s">
        <v>72</v>
      </c>
      <c r="V134" s="31" t="n">
        <v>157</v>
      </c>
      <c r="W134" s="15" t="s">
        <v>41</v>
      </c>
      <c r="X134" s="31" t="n">
        <v>2015</v>
      </c>
      <c r="Y134" s="31" t="n">
        <v>2015</v>
      </c>
      <c r="Z134" s="31" t="n">
        <v>7021</v>
      </c>
      <c r="AA134" s="15" t="s">
        <v>73</v>
      </c>
      <c r="AB134" s="15" t="s">
        <v>74</v>
      </c>
      <c r="AC134" s="31" t="n">
        <v>40</v>
      </c>
      <c r="AD134" s="15"/>
      <c r="AE134" s="15" t="s">
        <v>69</v>
      </c>
    </row>
    <row r="135" customFormat="false" ht="13.8" hidden="false" customHeight="false" outlineLevel="0" collapsed="false">
      <c r="A135" s="15" t="s">
        <v>64</v>
      </c>
      <c r="B135" s="15" t="s">
        <v>65</v>
      </c>
      <c r="C135" s="31" t="n">
        <v>68</v>
      </c>
      <c r="D135" s="15" t="s">
        <v>80</v>
      </c>
      <c r="E135" s="31" t="n">
        <v>5510</v>
      </c>
      <c r="F135" s="15" t="s">
        <v>75</v>
      </c>
      <c r="G135" s="31" t="n">
        <v>116</v>
      </c>
      <c r="H135" s="15" t="s">
        <v>40</v>
      </c>
      <c r="I135" s="31" t="n">
        <v>2015</v>
      </c>
      <c r="J135" s="31" t="n">
        <v>2015</v>
      </c>
      <c r="K135" s="15" t="s">
        <v>76</v>
      </c>
      <c r="L135" s="31" t="n">
        <v>7119837</v>
      </c>
      <c r="M135" s="15"/>
      <c r="N135" s="15" t="s">
        <v>69</v>
      </c>
      <c r="O135" s="1"/>
      <c r="P135" s="15" t="s">
        <v>70</v>
      </c>
      <c r="Q135" s="15" t="s">
        <v>71</v>
      </c>
      <c r="R135" s="31" t="n">
        <v>54</v>
      </c>
      <c r="S135" s="15" t="s">
        <v>79</v>
      </c>
      <c r="T135" s="31" t="n">
        <v>5532</v>
      </c>
      <c r="U135" s="15" t="s">
        <v>72</v>
      </c>
      <c r="V135" s="31" t="n">
        <v>157</v>
      </c>
      <c r="W135" s="15" t="s">
        <v>41</v>
      </c>
      <c r="X135" s="31" t="n">
        <v>2016</v>
      </c>
      <c r="Y135" s="31" t="n">
        <v>2016</v>
      </c>
      <c r="Z135" s="31" t="n">
        <v>7021</v>
      </c>
      <c r="AA135" s="15" t="s">
        <v>73</v>
      </c>
      <c r="AB135" s="15" t="s">
        <v>74</v>
      </c>
      <c r="AC135" s="31" t="n">
        <v>36</v>
      </c>
      <c r="AD135" s="15"/>
      <c r="AE135" s="15" t="s">
        <v>69</v>
      </c>
    </row>
    <row r="136" customFormat="false" ht="13.8" hidden="false" customHeight="false" outlineLevel="0" collapsed="false">
      <c r="A136" s="15" t="s">
        <v>64</v>
      </c>
      <c r="B136" s="15" t="s">
        <v>65</v>
      </c>
      <c r="C136" s="31" t="n">
        <v>68</v>
      </c>
      <c r="D136" s="15" t="s">
        <v>80</v>
      </c>
      <c r="E136" s="31" t="n">
        <v>5510</v>
      </c>
      <c r="F136" s="15" t="s">
        <v>75</v>
      </c>
      <c r="G136" s="31" t="n">
        <v>116</v>
      </c>
      <c r="H136" s="15" t="s">
        <v>40</v>
      </c>
      <c r="I136" s="31" t="n">
        <v>2016</v>
      </c>
      <c r="J136" s="31" t="n">
        <v>2016</v>
      </c>
      <c r="K136" s="15" t="s">
        <v>76</v>
      </c>
      <c r="L136" s="31" t="n">
        <v>6954983</v>
      </c>
      <c r="M136" s="15"/>
      <c r="N136" s="15" t="s">
        <v>69</v>
      </c>
      <c r="O136" s="1"/>
      <c r="P136" s="15" t="s">
        <v>70</v>
      </c>
      <c r="Q136" s="15" t="s">
        <v>71</v>
      </c>
      <c r="R136" s="31" t="n">
        <v>54</v>
      </c>
      <c r="S136" s="15" t="s">
        <v>79</v>
      </c>
      <c r="T136" s="31" t="n">
        <v>5532</v>
      </c>
      <c r="U136" s="15" t="s">
        <v>72</v>
      </c>
      <c r="V136" s="31" t="n">
        <v>157</v>
      </c>
      <c r="W136" s="15" t="s">
        <v>41</v>
      </c>
      <c r="X136" s="31" t="n">
        <v>2017</v>
      </c>
      <c r="Y136" s="31" t="n">
        <v>2017</v>
      </c>
      <c r="Z136" s="31" t="n">
        <v>7021</v>
      </c>
      <c r="AA136" s="15" t="s">
        <v>73</v>
      </c>
      <c r="AB136" s="15" t="s">
        <v>74</v>
      </c>
      <c r="AC136" s="31" t="n">
        <v>27</v>
      </c>
      <c r="AD136" s="15"/>
      <c r="AE136" s="15" t="s">
        <v>69</v>
      </c>
    </row>
    <row r="137" customFormat="false" ht="13.8" hidden="false" customHeight="false" outlineLevel="0" collapsed="false">
      <c r="A137" s="15" t="s">
        <v>64</v>
      </c>
      <c r="B137" s="15" t="s">
        <v>65</v>
      </c>
      <c r="C137" s="31" t="n">
        <v>68</v>
      </c>
      <c r="D137" s="15" t="s">
        <v>80</v>
      </c>
      <c r="E137" s="31" t="n">
        <v>5510</v>
      </c>
      <c r="F137" s="15" t="s">
        <v>75</v>
      </c>
      <c r="G137" s="31" t="n">
        <v>116</v>
      </c>
      <c r="H137" s="15" t="s">
        <v>40</v>
      </c>
      <c r="I137" s="31" t="n">
        <v>2017</v>
      </c>
      <c r="J137" s="31" t="n">
        <v>2017</v>
      </c>
      <c r="K137" s="15" t="s">
        <v>76</v>
      </c>
      <c r="L137" s="31" t="n">
        <v>8547354</v>
      </c>
      <c r="M137" s="15"/>
      <c r="N137" s="15" t="s">
        <v>69</v>
      </c>
      <c r="O137" s="1"/>
      <c r="P137" s="15" t="s">
        <v>70</v>
      </c>
      <c r="Q137" s="15" t="s">
        <v>71</v>
      </c>
      <c r="R137" s="31" t="n">
        <v>54</v>
      </c>
      <c r="S137" s="15" t="s">
        <v>79</v>
      </c>
      <c r="T137" s="31" t="n">
        <v>5532</v>
      </c>
      <c r="U137" s="15" t="s">
        <v>72</v>
      </c>
      <c r="V137" s="31" t="n">
        <v>157</v>
      </c>
      <c r="W137" s="15" t="s">
        <v>41</v>
      </c>
      <c r="X137" s="31" t="n">
        <v>2018</v>
      </c>
      <c r="Y137" s="31" t="n">
        <v>2018</v>
      </c>
      <c r="Z137" s="31" t="n">
        <v>7021</v>
      </c>
      <c r="AA137" s="15" t="s">
        <v>73</v>
      </c>
      <c r="AB137" s="15" t="s">
        <v>74</v>
      </c>
      <c r="AC137" s="31" t="n">
        <v>28</v>
      </c>
      <c r="AD137" s="15"/>
      <c r="AE137" s="15" t="s">
        <v>69</v>
      </c>
    </row>
    <row r="138" customFormat="false" ht="13.8" hidden="false" customHeight="false" outlineLevel="0" collapsed="false">
      <c r="A138" s="15" t="s">
        <v>64</v>
      </c>
      <c r="B138" s="15" t="s">
        <v>65</v>
      </c>
      <c r="C138" s="31" t="n">
        <v>68</v>
      </c>
      <c r="D138" s="15" t="s">
        <v>80</v>
      </c>
      <c r="E138" s="31" t="n">
        <v>5510</v>
      </c>
      <c r="F138" s="15" t="s">
        <v>75</v>
      </c>
      <c r="G138" s="31" t="n">
        <v>116</v>
      </c>
      <c r="H138" s="15" t="s">
        <v>40</v>
      </c>
      <c r="I138" s="31" t="n">
        <v>2018</v>
      </c>
      <c r="J138" s="31" t="n">
        <v>2018</v>
      </c>
      <c r="K138" s="15" t="s">
        <v>76</v>
      </c>
      <c r="L138" s="31" t="n">
        <v>7860380</v>
      </c>
      <c r="M138" s="15"/>
      <c r="N138" s="15" t="s">
        <v>69</v>
      </c>
      <c r="O138" s="1"/>
      <c r="P138" s="15" t="s">
        <v>70</v>
      </c>
      <c r="Q138" s="15" t="s">
        <v>71</v>
      </c>
      <c r="R138" s="31" t="n">
        <v>54</v>
      </c>
      <c r="S138" s="15" t="s">
        <v>79</v>
      </c>
      <c r="T138" s="31" t="n">
        <v>5532</v>
      </c>
      <c r="U138" s="15" t="s">
        <v>72</v>
      </c>
      <c r="V138" s="31" t="n">
        <v>157</v>
      </c>
      <c r="W138" s="15" t="s">
        <v>41</v>
      </c>
      <c r="X138" s="31" t="n">
        <v>2019</v>
      </c>
      <c r="Y138" s="31" t="n">
        <v>2019</v>
      </c>
      <c r="Z138" s="31" t="n">
        <v>7021</v>
      </c>
      <c r="AA138" s="15" t="s">
        <v>73</v>
      </c>
      <c r="AB138" s="15" t="s">
        <v>74</v>
      </c>
      <c r="AC138" s="31" t="n">
        <v>28</v>
      </c>
      <c r="AD138" s="15"/>
      <c r="AE138" s="15" t="s">
        <v>69</v>
      </c>
    </row>
    <row r="139" customFormat="false" ht="13.8" hidden="false" customHeight="false" outlineLevel="0" collapsed="false">
      <c r="A139" s="15" t="s">
        <v>64</v>
      </c>
      <c r="B139" s="15" t="s">
        <v>65</v>
      </c>
      <c r="C139" s="31" t="n">
        <v>68</v>
      </c>
      <c r="D139" s="15" t="s">
        <v>80</v>
      </c>
      <c r="E139" s="31" t="n">
        <v>5510</v>
      </c>
      <c r="F139" s="15" t="s">
        <v>75</v>
      </c>
      <c r="G139" s="31" t="n">
        <v>116</v>
      </c>
      <c r="H139" s="15" t="s">
        <v>40</v>
      </c>
      <c r="I139" s="31" t="n">
        <v>2019</v>
      </c>
      <c r="J139" s="31" t="n">
        <v>2019</v>
      </c>
      <c r="K139" s="15" t="s">
        <v>76</v>
      </c>
      <c r="L139" s="31" t="n">
        <v>8560410</v>
      </c>
      <c r="M139" s="15"/>
      <c r="N139" s="15" t="s">
        <v>69</v>
      </c>
      <c r="O139" s="1"/>
      <c r="P139" s="15" t="s">
        <v>70</v>
      </c>
      <c r="Q139" s="15" t="s">
        <v>71</v>
      </c>
      <c r="R139" s="31" t="n">
        <v>68</v>
      </c>
      <c r="S139" s="15" t="s">
        <v>80</v>
      </c>
      <c r="T139" s="31" t="n">
        <v>5532</v>
      </c>
      <c r="U139" s="15" t="s">
        <v>72</v>
      </c>
      <c r="V139" s="31" t="n">
        <v>157</v>
      </c>
      <c r="W139" s="15" t="s">
        <v>41</v>
      </c>
      <c r="X139" s="31" t="n">
        <v>2015</v>
      </c>
      <c r="Y139" s="31" t="n">
        <v>2015</v>
      </c>
      <c r="Z139" s="31" t="n">
        <v>7021</v>
      </c>
      <c r="AA139" s="15" t="s">
        <v>73</v>
      </c>
      <c r="AB139" s="15" t="s">
        <v>74</v>
      </c>
      <c r="AC139" s="31" t="n">
        <v>30</v>
      </c>
      <c r="AD139" s="15"/>
      <c r="AE139" s="15" t="s">
        <v>69</v>
      </c>
    </row>
    <row r="140" customFormat="false" ht="13.8" hidden="false" customHeight="false" outlineLevel="0" collapsed="false">
      <c r="A140" s="15" t="s">
        <v>64</v>
      </c>
      <c r="B140" s="15" t="s">
        <v>65</v>
      </c>
      <c r="C140" s="31" t="n">
        <v>68</v>
      </c>
      <c r="D140" s="15" t="s">
        <v>80</v>
      </c>
      <c r="E140" s="31" t="n">
        <v>5312</v>
      </c>
      <c r="F140" s="15" t="s">
        <v>67</v>
      </c>
      <c r="G140" s="31" t="n">
        <v>270</v>
      </c>
      <c r="H140" s="15" t="s">
        <v>44</v>
      </c>
      <c r="I140" s="31" t="n">
        <v>2015</v>
      </c>
      <c r="J140" s="31" t="n">
        <v>2015</v>
      </c>
      <c r="K140" s="15" t="s">
        <v>68</v>
      </c>
      <c r="L140" s="31" t="n">
        <v>1505826</v>
      </c>
      <c r="M140" s="15"/>
      <c r="N140" s="15" t="s">
        <v>69</v>
      </c>
      <c r="O140" s="1"/>
      <c r="P140" s="15" t="s">
        <v>70</v>
      </c>
      <c r="Q140" s="15" t="s">
        <v>71</v>
      </c>
      <c r="R140" s="31" t="n">
        <v>68</v>
      </c>
      <c r="S140" s="15" t="s">
        <v>80</v>
      </c>
      <c r="T140" s="31" t="n">
        <v>5532</v>
      </c>
      <c r="U140" s="15" t="s">
        <v>72</v>
      </c>
      <c r="V140" s="31" t="n">
        <v>157</v>
      </c>
      <c r="W140" s="15" t="s">
        <v>41</v>
      </c>
      <c r="X140" s="31" t="n">
        <v>2016</v>
      </c>
      <c r="Y140" s="31" t="n">
        <v>2016</v>
      </c>
      <c r="Z140" s="31" t="n">
        <v>7021</v>
      </c>
      <c r="AA140" s="15" t="s">
        <v>73</v>
      </c>
      <c r="AB140" s="15" t="s">
        <v>74</v>
      </c>
      <c r="AC140" s="31" t="n">
        <v>31</v>
      </c>
      <c r="AD140" s="15"/>
      <c r="AE140" s="15" t="s">
        <v>69</v>
      </c>
    </row>
    <row r="141" customFormat="false" ht="13.8" hidden="false" customHeight="false" outlineLevel="0" collapsed="false">
      <c r="A141" s="15" t="s">
        <v>64</v>
      </c>
      <c r="B141" s="15" t="s">
        <v>65</v>
      </c>
      <c r="C141" s="31" t="n">
        <v>68</v>
      </c>
      <c r="D141" s="15" t="s">
        <v>80</v>
      </c>
      <c r="E141" s="31" t="n">
        <v>5312</v>
      </c>
      <c r="F141" s="15" t="s">
        <v>67</v>
      </c>
      <c r="G141" s="31" t="n">
        <v>270</v>
      </c>
      <c r="H141" s="15" t="s">
        <v>44</v>
      </c>
      <c r="I141" s="31" t="n">
        <v>2016</v>
      </c>
      <c r="J141" s="31" t="n">
        <v>2016</v>
      </c>
      <c r="K141" s="15" t="s">
        <v>68</v>
      </c>
      <c r="L141" s="31" t="n">
        <v>1550459</v>
      </c>
      <c r="M141" s="15"/>
      <c r="N141" s="15" t="s">
        <v>69</v>
      </c>
      <c r="O141" s="1"/>
      <c r="P141" s="15" t="s">
        <v>70</v>
      </c>
      <c r="Q141" s="15" t="s">
        <v>71</v>
      </c>
      <c r="R141" s="31" t="n">
        <v>68</v>
      </c>
      <c r="S141" s="15" t="s">
        <v>80</v>
      </c>
      <c r="T141" s="31" t="n">
        <v>5532</v>
      </c>
      <c r="U141" s="15" t="s">
        <v>72</v>
      </c>
      <c r="V141" s="31" t="n">
        <v>157</v>
      </c>
      <c r="W141" s="15" t="s">
        <v>41</v>
      </c>
      <c r="X141" s="31" t="n">
        <v>2017</v>
      </c>
      <c r="Y141" s="31" t="n">
        <v>2017</v>
      </c>
      <c r="Z141" s="31" t="n">
        <v>7021</v>
      </c>
      <c r="AA141" s="15" t="s">
        <v>73</v>
      </c>
      <c r="AB141" s="15" t="s">
        <v>74</v>
      </c>
      <c r="AC141" s="31" t="n">
        <v>29</v>
      </c>
      <c r="AD141" s="15"/>
      <c r="AE141" s="15" t="s">
        <v>69</v>
      </c>
    </row>
    <row r="142" customFormat="false" ht="13.8" hidden="false" customHeight="false" outlineLevel="0" collapsed="false">
      <c r="A142" s="15" t="s">
        <v>64</v>
      </c>
      <c r="B142" s="15" t="s">
        <v>65</v>
      </c>
      <c r="C142" s="31" t="n">
        <v>68</v>
      </c>
      <c r="D142" s="15" t="s">
        <v>80</v>
      </c>
      <c r="E142" s="31" t="n">
        <v>5312</v>
      </c>
      <c r="F142" s="15" t="s">
        <v>67</v>
      </c>
      <c r="G142" s="31" t="n">
        <v>270</v>
      </c>
      <c r="H142" s="15" t="s">
        <v>44</v>
      </c>
      <c r="I142" s="31" t="n">
        <v>2017</v>
      </c>
      <c r="J142" s="31" t="n">
        <v>2017</v>
      </c>
      <c r="K142" s="15" t="s">
        <v>68</v>
      </c>
      <c r="L142" s="31" t="n">
        <v>1401443</v>
      </c>
      <c r="M142" s="15"/>
      <c r="N142" s="15" t="s">
        <v>69</v>
      </c>
      <c r="O142" s="1"/>
      <c r="P142" s="15" t="s">
        <v>70</v>
      </c>
      <c r="Q142" s="15" t="s">
        <v>71</v>
      </c>
      <c r="R142" s="31" t="n">
        <v>68</v>
      </c>
      <c r="S142" s="15" t="s">
        <v>80</v>
      </c>
      <c r="T142" s="31" t="n">
        <v>5532</v>
      </c>
      <c r="U142" s="15" t="s">
        <v>72</v>
      </c>
      <c r="V142" s="31" t="n">
        <v>157</v>
      </c>
      <c r="W142" s="15" t="s">
        <v>41</v>
      </c>
      <c r="X142" s="31" t="n">
        <v>2018</v>
      </c>
      <c r="Y142" s="31" t="n">
        <v>2018</v>
      </c>
      <c r="Z142" s="31" t="n">
        <v>7021</v>
      </c>
      <c r="AA142" s="15" t="s">
        <v>73</v>
      </c>
      <c r="AB142" s="15" t="s">
        <v>74</v>
      </c>
      <c r="AC142" s="31" t="n">
        <v>31</v>
      </c>
      <c r="AD142" s="15"/>
      <c r="AE142" s="15" t="s">
        <v>69</v>
      </c>
    </row>
    <row r="143" customFormat="false" ht="13.8" hidden="false" customHeight="false" outlineLevel="0" collapsed="false">
      <c r="A143" s="15" t="s">
        <v>64</v>
      </c>
      <c r="B143" s="15" t="s">
        <v>65</v>
      </c>
      <c r="C143" s="31" t="n">
        <v>68</v>
      </c>
      <c r="D143" s="15" t="s">
        <v>80</v>
      </c>
      <c r="E143" s="31" t="n">
        <v>5312</v>
      </c>
      <c r="F143" s="15" t="s">
        <v>67</v>
      </c>
      <c r="G143" s="31" t="n">
        <v>270</v>
      </c>
      <c r="H143" s="15" t="s">
        <v>44</v>
      </c>
      <c r="I143" s="31" t="n">
        <v>2018</v>
      </c>
      <c r="J143" s="31" t="n">
        <v>2018</v>
      </c>
      <c r="K143" s="15" t="s">
        <v>68</v>
      </c>
      <c r="L143" s="31" t="n">
        <v>1616590</v>
      </c>
      <c r="M143" s="15"/>
      <c r="N143" s="15" t="s">
        <v>69</v>
      </c>
      <c r="O143" s="1"/>
      <c r="P143" s="15" t="s">
        <v>70</v>
      </c>
      <c r="Q143" s="15" t="s">
        <v>71</v>
      </c>
      <c r="R143" s="31" t="n">
        <v>68</v>
      </c>
      <c r="S143" s="15" t="s">
        <v>80</v>
      </c>
      <c r="T143" s="31" t="n">
        <v>5532</v>
      </c>
      <c r="U143" s="15" t="s">
        <v>72</v>
      </c>
      <c r="V143" s="31" t="n">
        <v>157</v>
      </c>
      <c r="W143" s="15" t="s">
        <v>41</v>
      </c>
      <c r="X143" s="31" t="n">
        <v>2019</v>
      </c>
      <c r="Y143" s="31" t="n">
        <v>2019</v>
      </c>
      <c r="Z143" s="31" t="n">
        <v>7021</v>
      </c>
      <c r="AA143" s="15" t="s">
        <v>73</v>
      </c>
      <c r="AB143" s="15" t="s">
        <v>74</v>
      </c>
      <c r="AC143" s="31" t="n">
        <v>25</v>
      </c>
      <c r="AD143" s="15"/>
      <c r="AE143" s="15" t="s">
        <v>69</v>
      </c>
    </row>
    <row r="144" customFormat="false" ht="13.8" hidden="false" customHeight="false" outlineLevel="0" collapsed="false">
      <c r="A144" s="15" t="s">
        <v>64</v>
      </c>
      <c r="B144" s="15" t="s">
        <v>65</v>
      </c>
      <c r="C144" s="31" t="n">
        <v>68</v>
      </c>
      <c r="D144" s="15" t="s">
        <v>80</v>
      </c>
      <c r="E144" s="31" t="n">
        <v>5312</v>
      </c>
      <c r="F144" s="15" t="s">
        <v>67</v>
      </c>
      <c r="G144" s="31" t="n">
        <v>270</v>
      </c>
      <c r="H144" s="15" t="s">
        <v>44</v>
      </c>
      <c r="I144" s="31" t="n">
        <v>2019</v>
      </c>
      <c r="J144" s="31" t="n">
        <v>2019</v>
      </c>
      <c r="K144" s="15" t="s">
        <v>68</v>
      </c>
      <c r="L144" s="31" t="n">
        <v>1107040</v>
      </c>
      <c r="M144" s="15"/>
      <c r="N144" s="15" t="s">
        <v>69</v>
      </c>
      <c r="O144" s="1"/>
      <c r="P144" s="15" t="s">
        <v>70</v>
      </c>
      <c r="Q144" s="15" t="s">
        <v>71</v>
      </c>
      <c r="R144" s="31" t="n">
        <v>79</v>
      </c>
      <c r="S144" s="15" t="s">
        <v>81</v>
      </c>
      <c r="T144" s="31" t="n">
        <v>5532</v>
      </c>
      <c r="U144" s="15" t="s">
        <v>72</v>
      </c>
      <c r="V144" s="31" t="n">
        <v>157</v>
      </c>
      <c r="W144" s="15" t="s">
        <v>41</v>
      </c>
      <c r="X144" s="31" t="n">
        <v>2015</v>
      </c>
      <c r="Y144" s="31" t="n">
        <v>2015</v>
      </c>
      <c r="Z144" s="31" t="n">
        <v>7021</v>
      </c>
      <c r="AA144" s="15" t="s">
        <v>73</v>
      </c>
      <c r="AB144" s="15" t="s">
        <v>74</v>
      </c>
      <c r="AC144" s="31" t="n">
        <v>55</v>
      </c>
      <c r="AD144" s="15"/>
      <c r="AE144" s="15" t="s">
        <v>69</v>
      </c>
    </row>
    <row r="145" customFormat="false" ht="13.8" hidden="false" customHeight="false" outlineLevel="0" collapsed="false">
      <c r="A145" s="15" t="s">
        <v>64</v>
      </c>
      <c r="B145" s="15" t="s">
        <v>65</v>
      </c>
      <c r="C145" s="31" t="n">
        <v>68</v>
      </c>
      <c r="D145" s="15" t="s">
        <v>80</v>
      </c>
      <c r="E145" s="31" t="n">
        <v>5510</v>
      </c>
      <c r="F145" s="15" t="s">
        <v>75</v>
      </c>
      <c r="G145" s="31" t="n">
        <v>270</v>
      </c>
      <c r="H145" s="15" t="s">
        <v>44</v>
      </c>
      <c r="I145" s="31" t="n">
        <v>2015</v>
      </c>
      <c r="J145" s="31" t="n">
        <v>2015</v>
      </c>
      <c r="K145" s="15" t="s">
        <v>76</v>
      </c>
      <c r="L145" s="31" t="n">
        <v>5334404</v>
      </c>
      <c r="M145" s="15"/>
      <c r="N145" s="15" t="s">
        <v>69</v>
      </c>
      <c r="O145" s="1"/>
      <c r="P145" s="15" t="s">
        <v>70</v>
      </c>
      <c r="Q145" s="15" t="s">
        <v>71</v>
      </c>
      <c r="R145" s="31" t="n">
        <v>79</v>
      </c>
      <c r="S145" s="15" t="s">
        <v>81</v>
      </c>
      <c r="T145" s="31" t="n">
        <v>5532</v>
      </c>
      <c r="U145" s="15" t="s">
        <v>72</v>
      </c>
      <c r="V145" s="31" t="n">
        <v>157</v>
      </c>
      <c r="W145" s="15" t="s">
        <v>41</v>
      </c>
      <c r="X145" s="31" t="n">
        <v>2016</v>
      </c>
      <c r="Y145" s="31" t="n">
        <v>2016</v>
      </c>
      <c r="Z145" s="31" t="n">
        <v>7021</v>
      </c>
      <c r="AA145" s="15" t="s">
        <v>73</v>
      </c>
      <c r="AB145" s="15" t="s">
        <v>74</v>
      </c>
      <c r="AC145" s="31" t="n">
        <v>39</v>
      </c>
      <c r="AD145" s="15"/>
      <c r="AE145" s="15" t="s">
        <v>69</v>
      </c>
    </row>
    <row r="146" customFormat="false" ht="13.8" hidden="false" customHeight="false" outlineLevel="0" collapsed="false">
      <c r="A146" s="15" t="s">
        <v>64</v>
      </c>
      <c r="B146" s="15" t="s">
        <v>65</v>
      </c>
      <c r="C146" s="31" t="n">
        <v>68</v>
      </c>
      <c r="D146" s="15" t="s">
        <v>80</v>
      </c>
      <c r="E146" s="31" t="n">
        <v>5510</v>
      </c>
      <c r="F146" s="15" t="s">
        <v>75</v>
      </c>
      <c r="G146" s="31" t="n">
        <v>270</v>
      </c>
      <c r="H146" s="15" t="s">
        <v>44</v>
      </c>
      <c r="I146" s="31" t="n">
        <v>2016</v>
      </c>
      <c r="J146" s="31" t="n">
        <v>2016</v>
      </c>
      <c r="K146" s="15" t="s">
        <v>76</v>
      </c>
      <c r="L146" s="31" t="n">
        <v>4742935</v>
      </c>
      <c r="M146" s="15"/>
      <c r="N146" s="15" t="s">
        <v>69</v>
      </c>
      <c r="O146" s="1"/>
      <c r="P146" s="15" t="s">
        <v>70</v>
      </c>
      <c r="Q146" s="15" t="s">
        <v>71</v>
      </c>
      <c r="R146" s="31" t="n">
        <v>79</v>
      </c>
      <c r="S146" s="15" t="s">
        <v>81</v>
      </c>
      <c r="T146" s="31" t="n">
        <v>5532</v>
      </c>
      <c r="U146" s="15" t="s">
        <v>72</v>
      </c>
      <c r="V146" s="31" t="n">
        <v>157</v>
      </c>
      <c r="W146" s="15" t="s">
        <v>41</v>
      </c>
      <c r="X146" s="31" t="n">
        <v>2017</v>
      </c>
      <c r="Y146" s="31" t="n">
        <v>2017</v>
      </c>
      <c r="Z146" s="31" t="n">
        <v>7021</v>
      </c>
      <c r="AA146" s="15" t="s">
        <v>73</v>
      </c>
      <c r="AB146" s="15" t="s">
        <v>74</v>
      </c>
      <c r="AC146" s="31" t="n">
        <v>33</v>
      </c>
      <c r="AD146" s="15"/>
      <c r="AE146" s="15" t="s">
        <v>69</v>
      </c>
    </row>
    <row r="147" customFormat="false" ht="13.8" hidden="false" customHeight="false" outlineLevel="0" collapsed="false">
      <c r="A147" s="15" t="s">
        <v>64</v>
      </c>
      <c r="B147" s="15" t="s">
        <v>65</v>
      </c>
      <c r="C147" s="31" t="n">
        <v>68</v>
      </c>
      <c r="D147" s="15" t="s">
        <v>80</v>
      </c>
      <c r="E147" s="31" t="n">
        <v>5510</v>
      </c>
      <c r="F147" s="15" t="s">
        <v>75</v>
      </c>
      <c r="G147" s="31" t="n">
        <v>270</v>
      </c>
      <c r="H147" s="15" t="s">
        <v>44</v>
      </c>
      <c r="I147" s="31" t="n">
        <v>2017</v>
      </c>
      <c r="J147" s="31" t="n">
        <v>2017</v>
      </c>
      <c r="K147" s="15" t="s">
        <v>76</v>
      </c>
      <c r="L147" s="31" t="n">
        <v>5317377</v>
      </c>
      <c r="M147" s="15"/>
      <c r="N147" s="15" t="s">
        <v>69</v>
      </c>
      <c r="O147" s="1"/>
      <c r="P147" s="15" t="s">
        <v>70</v>
      </c>
      <c r="Q147" s="15" t="s">
        <v>71</v>
      </c>
      <c r="R147" s="31" t="n">
        <v>79</v>
      </c>
      <c r="S147" s="15" t="s">
        <v>81</v>
      </c>
      <c r="T147" s="31" t="n">
        <v>5532</v>
      </c>
      <c r="U147" s="15" t="s">
        <v>72</v>
      </c>
      <c r="V147" s="31" t="n">
        <v>157</v>
      </c>
      <c r="W147" s="15" t="s">
        <v>41</v>
      </c>
      <c r="X147" s="31" t="n">
        <v>2018</v>
      </c>
      <c r="Y147" s="31" t="n">
        <v>2018</v>
      </c>
      <c r="Z147" s="31" t="n">
        <v>7021</v>
      </c>
      <c r="AA147" s="15" t="s">
        <v>73</v>
      </c>
      <c r="AB147" s="15" t="s">
        <v>74</v>
      </c>
      <c r="AC147" s="31" t="n">
        <v>32</v>
      </c>
      <c r="AD147" s="15"/>
      <c r="AE147" s="15" t="s">
        <v>69</v>
      </c>
    </row>
    <row r="148" customFormat="false" ht="13.8" hidden="false" customHeight="false" outlineLevel="0" collapsed="false">
      <c r="A148" s="15" t="s">
        <v>64</v>
      </c>
      <c r="B148" s="15" t="s">
        <v>65</v>
      </c>
      <c r="C148" s="31" t="n">
        <v>68</v>
      </c>
      <c r="D148" s="15" t="s">
        <v>80</v>
      </c>
      <c r="E148" s="31" t="n">
        <v>5510</v>
      </c>
      <c r="F148" s="15" t="s">
        <v>75</v>
      </c>
      <c r="G148" s="31" t="n">
        <v>270</v>
      </c>
      <c r="H148" s="15" t="s">
        <v>44</v>
      </c>
      <c r="I148" s="31" t="n">
        <v>2018</v>
      </c>
      <c r="J148" s="31" t="n">
        <v>2018</v>
      </c>
      <c r="K148" s="15" t="s">
        <v>76</v>
      </c>
      <c r="L148" s="31" t="n">
        <v>4980540</v>
      </c>
      <c r="M148" s="15"/>
      <c r="N148" s="15" t="s">
        <v>69</v>
      </c>
      <c r="O148" s="1"/>
      <c r="P148" s="15" t="s">
        <v>70</v>
      </c>
      <c r="Q148" s="15" t="s">
        <v>71</v>
      </c>
      <c r="R148" s="31" t="n">
        <v>79</v>
      </c>
      <c r="S148" s="15" t="s">
        <v>81</v>
      </c>
      <c r="T148" s="31" t="n">
        <v>5532</v>
      </c>
      <c r="U148" s="15" t="s">
        <v>72</v>
      </c>
      <c r="V148" s="31" t="n">
        <v>157</v>
      </c>
      <c r="W148" s="15" t="s">
        <v>41</v>
      </c>
      <c r="X148" s="31" t="n">
        <v>2019</v>
      </c>
      <c r="Y148" s="31" t="n">
        <v>2019</v>
      </c>
      <c r="Z148" s="31" t="n">
        <v>7021</v>
      </c>
      <c r="AA148" s="15" t="s">
        <v>73</v>
      </c>
      <c r="AB148" s="15" t="s">
        <v>74</v>
      </c>
      <c r="AC148" s="31" t="n">
        <v>30</v>
      </c>
      <c r="AD148" s="15"/>
      <c r="AE148" s="15" t="s">
        <v>69</v>
      </c>
    </row>
    <row r="149" customFormat="false" ht="13.8" hidden="false" customHeight="false" outlineLevel="0" collapsed="false">
      <c r="A149" s="15" t="s">
        <v>64</v>
      </c>
      <c r="B149" s="15" t="s">
        <v>65</v>
      </c>
      <c r="C149" s="31" t="n">
        <v>68</v>
      </c>
      <c r="D149" s="15" t="s">
        <v>80</v>
      </c>
      <c r="E149" s="31" t="n">
        <v>5510</v>
      </c>
      <c r="F149" s="15" t="s">
        <v>75</v>
      </c>
      <c r="G149" s="31" t="n">
        <v>270</v>
      </c>
      <c r="H149" s="15" t="s">
        <v>44</v>
      </c>
      <c r="I149" s="31" t="n">
        <v>2019</v>
      </c>
      <c r="J149" s="31" t="n">
        <v>2019</v>
      </c>
      <c r="K149" s="15" t="s">
        <v>76</v>
      </c>
      <c r="L149" s="31" t="n">
        <v>3523300</v>
      </c>
      <c r="M149" s="15"/>
      <c r="N149" s="15" t="s">
        <v>69</v>
      </c>
      <c r="O149" s="1"/>
      <c r="P149" s="15" t="s">
        <v>70</v>
      </c>
      <c r="Q149" s="15" t="s">
        <v>71</v>
      </c>
      <c r="R149" s="31" t="n">
        <v>150</v>
      </c>
      <c r="S149" s="15" t="s">
        <v>83</v>
      </c>
      <c r="T149" s="31" t="n">
        <v>5532</v>
      </c>
      <c r="U149" s="15" t="s">
        <v>72</v>
      </c>
      <c r="V149" s="31" t="n">
        <v>157</v>
      </c>
      <c r="W149" s="15" t="s">
        <v>41</v>
      </c>
      <c r="X149" s="31" t="n">
        <v>2015</v>
      </c>
      <c r="Y149" s="31" t="n">
        <v>2015</v>
      </c>
      <c r="Z149" s="31" t="n">
        <v>7021</v>
      </c>
      <c r="AA149" s="15" t="s">
        <v>73</v>
      </c>
      <c r="AB149" s="15" t="s">
        <v>74</v>
      </c>
      <c r="AC149" s="31" t="n">
        <v>40</v>
      </c>
      <c r="AD149" s="15"/>
      <c r="AE149" s="15" t="s">
        <v>69</v>
      </c>
    </row>
    <row r="150" customFormat="false" ht="13.8" hidden="false" customHeight="false" outlineLevel="0" collapsed="false">
      <c r="A150" s="15" t="s">
        <v>64</v>
      </c>
      <c r="B150" s="15" t="s">
        <v>65</v>
      </c>
      <c r="C150" s="31" t="n">
        <v>68</v>
      </c>
      <c r="D150" s="15" t="s">
        <v>80</v>
      </c>
      <c r="E150" s="31" t="n">
        <v>5312</v>
      </c>
      <c r="F150" s="15" t="s">
        <v>67</v>
      </c>
      <c r="G150" s="31" t="n">
        <v>15</v>
      </c>
      <c r="H150" s="15" t="s">
        <v>37</v>
      </c>
      <c r="I150" s="31" t="n">
        <v>2015</v>
      </c>
      <c r="J150" s="31" t="n">
        <v>2015</v>
      </c>
      <c r="K150" s="15" t="s">
        <v>68</v>
      </c>
      <c r="L150" s="31" t="n">
        <v>5480208</v>
      </c>
      <c r="M150" s="15"/>
      <c r="N150" s="15" t="s">
        <v>69</v>
      </c>
      <c r="O150" s="1"/>
      <c r="P150" s="15" t="s">
        <v>70</v>
      </c>
      <c r="Q150" s="15" t="s">
        <v>71</v>
      </c>
      <c r="R150" s="31" t="n">
        <v>150</v>
      </c>
      <c r="S150" s="15" t="s">
        <v>83</v>
      </c>
      <c r="T150" s="31" t="n">
        <v>5532</v>
      </c>
      <c r="U150" s="15" t="s">
        <v>72</v>
      </c>
      <c r="V150" s="31" t="n">
        <v>157</v>
      </c>
      <c r="W150" s="15" t="s">
        <v>41</v>
      </c>
      <c r="X150" s="31" t="n">
        <v>2016</v>
      </c>
      <c r="Y150" s="31" t="n">
        <v>2016</v>
      </c>
      <c r="Z150" s="31" t="n">
        <v>7021</v>
      </c>
      <c r="AA150" s="15" t="s">
        <v>73</v>
      </c>
      <c r="AB150" s="15" t="s">
        <v>74</v>
      </c>
      <c r="AC150" s="31" t="n">
        <v>38</v>
      </c>
      <c r="AD150" s="15"/>
      <c r="AE150" s="15" t="s">
        <v>69</v>
      </c>
    </row>
    <row r="151" customFormat="false" ht="13.8" hidden="false" customHeight="false" outlineLevel="0" collapsed="false">
      <c r="A151" s="15" t="s">
        <v>64</v>
      </c>
      <c r="B151" s="15" t="s">
        <v>65</v>
      </c>
      <c r="C151" s="31" t="n">
        <v>68</v>
      </c>
      <c r="D151" s="15" t="s">
        <v>80</v>
      </c>
      <c r="E151" s="31" t="n">
        <v>5312</v>
      </c>
      <c r="F151" s="15" t="s">
        <v>67</v>
      </c>
      <c r="G151" s="31" t="n">
        <v>15</v>
      </c>
      <c r="H151" s="15" t="s">
        <v>37</v>
      </c>
      <c r="I151" s="31" t="n">
        <v>2016</v>
      </c>
      <c r="J151" s="31" t="n">
        <v>2016</v>
      </c>
      <c r="K151" s="15" t="s">
        <v>68</v>
      </c>
      <c r="L151" s="31" t="n">
        <v>5542247</v>
      </c>
      <c r="M151" s="15"/>
      <c r="N151" s="15" t="s">
        <v>69</v>
      </c>
      <c r="O151" s="1"/>
      <c r="P151" s="15" t="s">
        <v>70</v>
      </c>
      <c r="Q151" s="15" t="s">
        <v>71</v>
      </c>
      <c r="R151" s="31" t="n">
        <v>150</v>
      </c>
      <c r="S151" s="15" t="s">
        <v>83</v>
      </c>
      <c r="T151" s="31" t="n">
        <v>5532</v>
      </c>
      <c r="U151" s="15" t="s">
        <v>72</v>
      </c>
      <c r="V151" s="31" t="n">
        <v>157</v>
      </c>
      <c r="W151" s="15" t="s">
        <v>41</v>
      </c>
      <c r="X151" s="31" t="n">
        <v>2017</v>
      </c>
      <c r="Y151" s="31" t="n">
        <v>2017</v>
      </c>
      <c r="Z151" s="31" t="n">
        <v>7021</v>
      </c>
      <c r="AA151" s="15" t="s">
        <v>73</v>
      </c>
      <c r="AB151" s="15" t="s">
        <v>74</v>
      </c>
      <c r="AC151" s="31" t="n">
        <v>37</v>
      </c>
      <c r="AD151" s="15"/>
      <c r="AE151" s="15" t="s">
        <v>69</v>
      </c>
    </row>
    <row r="152" customFormat="false" ht="13.8" hidden="false" customHeight="false" outlineLevel="0" collapsed="false">
      <c r="A152" s="15" t="s">
        <v>64</v>
      </c>
      <c r="B152" s="15" t="s">
        <v>65</v>
      </c>
      <c r="C152" s="31" t="n">
        <v>68</v>
      </c>
      <c r="D152" s="15" t="s">
        <v>80</v>
      </c>
      <c r="E152" s="31" t="n">
        <v>5312</v>
      </c>
      <c r="F152" s="15" t="s">
        <v>67</v>
      </c>
      <c r="G152" s="31" t="n">
        <v>15</v>
      </c>
      <c r="H152" s="15" t="s">
        <v>37</v>
      </c>
      <c r="I152" s="31" t="n">
        <v>2017</v>
      </c>
      <c r="J152" s="31" t="n">
        <v>2017</v>
      </c>
      <c r="K152" s="15" t="s">
        <v>68</v>
      </c>
      <c r="L152" s="31" t="n">
        <v>5332084</v>
      </c>
      <c r="M152" s="15"/>
      <c r="N152" s="15" t="s">
        <v>69</v>
      </c>
      <c r="O152" s="1"/>
      <c r="P152" s="15" t="s">
        <v>70</v>
      </c>
      <c r="Q152" s="15" t="s">
        <v>71</v>
      </c>
      <c r="R152" s="31" t="n">
        <v>150</v>
      </c>
      <c r="S152" s="15" t="s">
        <v>83</v>
      </c>
      <c r="T152" s="31" t="n">
        <v>5532</v>
      </c>
      <c r="U152" s="15" t="s">
        <v>72</v>
      </c>
      <c r="V152" s="31" t="n">
        <v>157</v>
      </c>
      <c r="W152" s="15" t="s">
        <v>41</v>
      </c>
      <c r="X152" s="31" t="n">
        <v>2018</v>
      </c>
      <c r="Y152" s="31" t="n">
        <v>2018</v>
      </c>
      <c r="Z152" s="31" t="n">
        <v>7021</v>
      </c>
      <c r="AA152" s="15" t="s">
        <v>73</v>
      </c>
      <c r="AB152" s="15" t="s">
        <v>74</v>
      </c>
      <c r="AC152" s="31" t="n">
        <v>31</v>
      </c>
      <c r="AD152" s="15"/>
      <c r="AE152" s="15" t="s">
        <v>69</v>
      </c>
    </row>
    <row r="153" customFormat="false" ht="13.8" hidden="false" customHeight="false" outlineLevel="0" collapsed="false">
      <c r="A153" s="15" t="s">
        <v>64</v>
      </c>
      <c r="B153" s="15" t="s">
        <v>65</v>
      </c>
      <c r="C153" s="31" t="n">
        <v>68</v>
      </c>
      <c r="D153" s="15" t="s">
        <v>80</v>
      </c>
      <c r="E153" s="31" t="n">
        <v>5312</v>
      </c>
      <c r="F153" s="15" t="s">
        <v>67</v>
      </c>
      <c r="G153" s="31" t="n">
        <v>15</v>
      </c>
      <c r="H153" s="15" t="s">
        <v>37</v>
      </c>
      <c r="I153" s="31" t="n">
        <v>2018</v>
      </c>
      <c r="J153" s="31" t="n">
        <v>2018</v>
      </c>
      <c r="K153" s="15" t="s">
        <v>68</v>
      </c>
      <c r="L153" s="31" t="n">
        <v>5234090</v>
      </c>
      <c r="M153" s="15"/>
      <c r="N153" s="15" t="s">
        <v>69</v>
      </c>
      <c r="O153" s="1"/>
      <c r="P153" s="15" t="s">
        <v>70</v>
      </c>
      <c r="Q153" s="15" t="s">
        <v>71</v>
      </c>
      <c r="R153" s="31" t="n">
        <v>150</v>
      </c>
      <c r="S153" s="15" t="s">
        <v>83</v>
      </c>
      <c r="T153" s="31" t="n">
        <v>5532</v>
      </c>
      <c r="U153" s="15" t="s">
        <v>72</v>
      </c>
      <c r="V153" s="31" t="n">
        <v>157</v>
      </c>
      <c r="W153" s="15" t="s">
        <v>41</v>
      </c>
      <c r="X153" s="31" t="n">
        <v>2019</v>
      </c>
      <c r="Y153" s="31" t="n">
        <v>2019</v>
      </c>
      <c r="Z153" s="31" t="n">
        <v>7021</v>
      </c>
      <c r="AA153" s="15" t="s">
        <v>73</v>
      </c>
      <c r="AB153" s="15" t="s">
        <v>74</v>
      </c>
      <c r="AC153" s="31" t="n">
        <v>31</v>
      </c>
      <c r="AD153" s="15"/>
      <c r="AE153" s="15" t="s">
        <v>69</v>
      </c>
    </row>
    <row r="154" customFormat="false" ht="13.8" hidden="false" customHeight="false" outlineLevel="0" collapsed="false">
      <c r="A154" s="15" t="s">
        <v>64</v>
      </c>
      <c r="B154" s="15" t="s">
        <v>65</v>
      </c>
      <c r="C154" s="31" t="n">
        <v>68</v>
      </c>
      <c r="D154" s="15" t="s">
        <v>80</v>
      </c>
      <c r="E154" s="31" t="n">
        <v>5312</v>
      </c>
      <c r="F154" s="15" t="s">
        <v>67</v>
      </c>
      <c r="G154" s="31" t="n">
        <v>15</v>
      </c>
      <c r="H154" s="15" t="s">
        <v>37</v>
      </c>
      <c r="I154" s="31" t="n">
        <v>2019</v>
      </c>
      <c r="J154" s="31" t="n">
        <v>2019</v>
      </c>
      <c r="K154" s="15" t="s">
        <v>68</v>
      </c>
      <c r="L154" s="31" t="n">
        <v>5244250</v>
      </c>
      <c r="M154" s="15"/>
      <c r="N154" s="15" t="s">
        <v>69</v>
      </c>
      <c r="O154" s="1"/>
      <c r="P154" s="15" t="s">
        <v>70</v>
      </c>
      <c r="Q154" s="15" t="s">
        <v>71</v>
      </c>
      <c r="R154" s="31" t="n">
        <v>229</v>
      </c>
      <c r="S154" s="15" t="s">
        <v>84</v>
      </c>
      <c r="T154" s="31" t="n">
        <v>5532</v>
      </c>
      <c r="U154" s="15" t="s">
        <v>72</v>
      </c>
      <c r="V154" s="31" t="n">
        <v>157</v>
      </c>
      <c r="W154" s="15" t="s">
        <v>41</v>
      </c>
      <c r="X154" s="31" t="n">
        <v>2015</v>
      </c>
      <c r="Y154" s="31" t="n">
        <v>2015</v>
      </c>
      <c r="Z154" s="31" t="n">
        <v>7021</v>
      </c>
      <c r="AA154" s="15" t="s">
        <v>73</v>
      </c>
      <c r="AB154" s="15" t="s">
        <v>74</v>
      </c>
      <c r="AC154" s="31" t="n">
        <v>42</v>
      </c>
      <c r="AD154" s="15"/>
      <c r="AE154" s="15" t="s">
        <v>69</v>
      </c>
    </row>
    <row r="155" customFormat="false" ht="13.8" hidden="false" customHeight="false" outlineLevel="0" collapsed="false">
      <c r="A155" s="15" t="s">
        <v>64</v>
      </c>
      <c r="B155" s="15" t="s">
        <v>65</v>
      </c>
      <c r="C155" s="31" t="n">
        <v>68</v>
      </c>
      <c r="D155" s="15" t="s">
        <v>80</v>
      </c>
      <c r="E155" s="31" t="n">
        <v>5510</v>
      </c>
      <c r="F155" s="15" t="s">
        <v>75</v>
      </c>
      <c r="G155" s="31" t="n">
        <v>15</v>
      </c>
      <c r="H155" s="15" t="s">
        <v>37</v>
      </c>
      <c r="I155" s="31" t="n">
        <v>2015</v>
      </c>
      <c r="J155" s="31" t="n">
        <v>2015</v>
      </c>
      <c r="K155" s="15" t="s">
        <v>76</v>
      </c>
      <c r="L155" s="31" t="n">
        <v>42750027</v>
      </c>
      <c r="M155" s="15"/>
      <c r="N155" s="15" t="s">
        <v>69</v>
      </c>
      <c r="O155" s="1"/>
      <c r="P155" s="15" t="s">
        <v>70</v>
      </c>
      <c r="Q155" s="15" t="s">
        <v>71</v>
      </c>
      <c r="R155" s="31" t="n">
        <v>229</v>
      </c>
      <c r="S155" s="15" t="s">
        <v>84</v>
      </c>
      <c r="T155" s="31" t="n">
        <v>5532</v>
      </c>
      <c r="U155" s="15" t="s">
        <v>72</v>
      </c>
      <c r="V155" s="31" t="n">
        <v>157</v>
      </c>
      <c r="W155" s="15" t="s">
        <v>41</v>
      </c>
      <c r="X155" s="31" t="n">
        <v>2016</v>
      </c>
      <c r="Y155" s="31" t="n">
        <v>2016</v>
      </c>
      <c r="Z155" s="31" t="n">
        <v>7021</v>
      </c>
      <c r="AA155" s="15" t="s">
        <v>73</v>
      </c>
      <c r="AB155" s="15" t="s">
        <v>74</v>
      </c>
      <c r="AC155" s="31" t="n">
        <v>36</v>
      </c>
      <c r="AD155" s="15"/>
      <c r="AE155" s="15" t="s">
        <v>69</v>
      </c>
    </row>
    <row r="156" customFormat="false" ht="13.8" hidden="false" customHeight="false" outlineLevel="0" collapsed="false">
      <c r="A156" s="15" t="s">
        <v>64</v>
      </c>
      <c r="B156" s="15" t="s">
        <v>65</v>
      </c>
      <c r="C156" s="31" t="n">
        <v>68</v>
      </c>
      <c r="D156" s="15" t="s">
        <v>80</v>
      </c>
      <c r="E156" s="31" t="n">
        <v>5510</v>
      </c>
      <c r="F156" s="15" t="s">
        <v>75</v>
      </c>
      <c r="G156" s="31" t="n">
        <v>15</v>
      </c>
      <c r="H156" s="15" t="s">
        <v>37</v>
      </c>
      <c r="I156" s="31" t="n">
        <v>2016</v>
      </c>
      <c r="J156" s="31" t="n">
        <v>2016</v>
      </c>
      <c r="K156" s="15" t="s">
        <v>76</v>
      </c>
      <c r="L156" s="31" t="n">
        <v>29316331</v>
      </c>
      <c r="M156" s="15"/>
      <c r="N156" s="15" t="s">
        <v>69</v>
      </c>
      <c r="O156" s="1"/>
      <c r="P156" s="15" t="s">
        <v>70</v>
      </c>
      <c r="Q156" s="15" t="s">
        <v>71</v>
      </c>
      <c r="R156" s="31" t="n">
        <v>229</v>
      </c>
      <c r="S156" s="15" t="s">
        <v>84</v>
      </c>
      <c r="T156" s="31" t="n">
        <v>5532</v>
      </c>
      <c r="U156" s="15" t="s">
        <v>72</v>
      </c>
      <c r="V156" s="31" t="n">
        <v>157</v>
      </c>
      <c r="W156" s="15" t="s">
        <v>41</v>
      </c>
      <c r="X156" s="31" t="n">
        <v>2017</v>
      </c>
      <c r="Y156" s="31" t="n">
        <v>2017</v>
      </c>
      <c r="Z156" s="31" t="n">
        <v>7021</v>
      </c>
      <c r="AA156" s="15" t="s">
        <v>73</v>
      </c>
      <c r="AB156" s="15" t="s">
        <v>74</v>
      </c>
      <c r="AC156" s="31" t="n">
        <v>33</v>
      </c>
      <c r="AD156" s="15"/>
      <c r="AE156" s="15" t="s">
        <v>69</v>
      </c>
    </row>
    <row r="157" customFormat="false" ht="13.8" hidden="false" customHeight="false" outlineLevel="0" collapsed="false">
      <c r="A157" s="15" t="s">
        <v>64</v>
      </c>
      <c r="B157" s="15" t="s">
        <v>65</v>
      </c>
      <c r="C157" s="31" t="n">
        <v>68</v>
      </c>
      <c r="D157" s="15" t="s">
        <v>80</v>
      </c>
      <c r="E157" s="31" t="n">
        <v>5510</v>
      </c>
      <c r="F157" s="15" t="s">
        <v>75</v>
      </c>
      <c r="G157" s="31" t="n">
        <v>15</v>
      </c>
      <c r="H157" s="15" t="s">
        <v>37</v>
      </c>
      <c r="I157" s="31" t="n">
        <v>2017</v>
      </c>
      <c r="J157" s="31" t="n">
        <v>2017</v>
      </c>
      <c r="K157" s="15" t="s">
        <v>76</v>
      </c>
      <c r="L157" s="31" t="n">
        <v>38677896</v>
      </c>
      <c r="M157" s="15"/>
      <c r="N157" s="15" t="s">
        <v>69</v>
      </c>
      <c r="O157" s="1"/>
      <c r="P157" s="15" t="s">
        <v>70</v>
      </c>
      <c r="Q157" s="15" t="s">
        <v>71</v>
      </c>
      <c r="R157" s="31" t="n">
        <v>229</v>
      </c>
      <c r="S157" s="15" t="s">
        <v>84</v>
      </c>
      <c r="T157" s="31" t="n">
        <v>5532</v>
      </c>
      <c r="U157" s="15" t="s">
        <v>72</v>
      </c>
      <c r="V157" s="31" t="n">
        <v>157</v>
      </c>
      <c r="W157" s="15" t="s">
        <v>41</v>
      </c>
      <c r="X157" s="31" t="n">
        <v>2018</v>
      </c>
      <c r="Y157" s="31" t="n">
        <v>2018</v>
      </c>
      <c r="Z157" s="31" t="n">
        <v>7021</v>
      </c>
      <c r="AA157" s="15" t="s">
        <v>73</v>
      </c>
      <c r="AB157" s="15" t="s">
        <v>74</v>
      </c>
      <c r="AC157" s="31" t="n">
        <v>38</v>
      </c>
      <c r="AD157" s="15"/>
      <c r="AE157" s="15" t="s">
        <v>69</v>
      </c>
    </row>
    <row r="158" customFormat="false" ht="13.8" hidden="false" customHeight="false" outlineLevel="0" collapsed="false">
      <c r="A158" s="15" t="s">
        <v>64</v>
      </c>
      <c r="B158" s="15" t="s">
        <v>65</v>
      </c>
      <c r="C158" s="31" t="n">
        <v>68</v>
      </c>
      <c r="D158" s="15" t="s">
        <v>80</v>
      </c>
      <c r="E158" s="31" t="n">
        <v>5510</v>
      </c>
      <c r="F158" s="15" t="s">
        <v>75</v>
      </c>
      <c r="G158" s="31" t="n">
        <v>15</v>
      </c>
      <c r="H158" s="15" t="s">
        <v>37</v>
      </c>
      <c r="I158" s="31" t="n">
        <v>2018</v>
      </c>
      <c r="J158" s="31" t="n">
        <v>2018</v>
      </c>
      <c r="K158" s="15" t="s">
        <v>76</v>
      </c>
      <c r="L158" s="31" t="n">
        <v>35424140</v>
      </c>
      <c r="M158" s="15"/>
      <c r="N158" s="15" t="s">
        <v>69</v>
      </c>
      <c r="O158" s="1"/>
      <c r="P158" s="15" t="s">
        <v>70</v>
      </c>
      <c r="Q158" s="15" t="s">
        <v>71</v>
      </c>
      <c r="R158" s="31" t="n">
        <v>229</v>
      </c>
      <c r="S158" s="15" t="s">
        <v>84</v>
      </c>
      <c r="T158" s="31" t="n">
        <v>5532</v>
      </c>
      <c r="U158" s="15" t="s">
        <v>72</v>
      </c>
      <c r="V158" s="31" t="n">
        <v>157</v>
      </c>
      <c r="W158" s="15" t="s">
        <v>41</v>
      </c>
      <c r="X158" s="31" t="n">
        <v>2019</v>
      </c>
      <c r="Y158" s="31" t="n">
        <v>2019</v>
      </c>
      <c r="Z158" s="31" t="n">
        <v>7021</v>
      </c>
      <c r="AA158" s="15" t="s">
        <v>73</v>
      </c>
      <c r="AB158" s="15" t="s">
        <v>74</v>
      </c>
      <c r="AC158" s="31" t="n">
        <v>35</v>
      </c>
      <c r="AD158" s="15"/>
      <c r="AE158" s="15" t="s">
        <v>69</v>
      </c>
    </row>
    <row r="159" customFormat="false" ht="13.8" hidden="false" customHeight="false" outlineLevel="0" collapsed="false">
      <c r="A159" s="15" t="s">
        <v>64</v>
      </c>
      <c r="B159" s="15" t="s">
        <v>65</v>
      </c>
      <c r="C159" s="31" t="n">
        <v>68</v>
      </c>
      <c r="D159" s="15" t="s">
        <v>80</v>
      </c>
      <c r="E159" s="31" t="n">
        <v>5510</v>
      </c>
      <c r="F159" s="15" t="s">
        <v>75</v>
      </c>
      <c r="G159" s="31" t="n">
        <v>15</v>
      </c>
      <c r="H159" s="15" t="s">
        <v>37</v>
      </c>
      <c r="I159" s="31" t="n">
        <v>2019</v>
      </c>
      <c r="J159" s="31" t="n">
        <v>2019</v>
      </c>
      <c r="K159" s="15" t="s">
        <v>76</v>
      </c>
      <c r="L159" s="31" t="n">
        <v>40604960</v>
      </c>
      <c r="M159" s="15"/>
      <c r="N159" s="15" t="s">
        <v>69</v>
      </c>
      <c r="O159" s="1"/>
      <c r="P159" s="15" t="s">
        <v>70</v>
      </c>
      <c r="Q159" s="15" t="s">
        <v>71</v>
      </c>
      <c r="R159" s="31" t="n">
        <v>68</v>
      </c>
      <c r="S159" s="15" t="s">
        <v>80</v>
      </c>
      <c r="T159" s="31" t="n">
        <v>5532</v>
      </c>
      <c r="U159" s="15" t="s">
        <v>72</v>
      </c>
      <c r="V159" s="31" t="n">
        <v>27</v>
      </c>
      <c r="W159" s="15" t="s">
        <v>45</v>
      </c>
      <c r="X159" s="31" t="n">
        <v>2015</v>
      </c>
      <c r="Y159" s="31" t="n">
        <v>2015</v>
      </c>
      <c r="Z159" s="31" t="n">
        <v>7021</v>
      </c>
      <c r="AA159" s="15" t="s">
        <v>73</v>
      </c>
      <c r="AB159" s="15" t="s">
        <v>74</v>
      </c>
      <c r="AC159" s="31" t="n">
        <v>373</v>
      </c>
      <c r="AD159" s="15"/>
      <c r="AE159" s="15" t="s">
        <v>69</v>
      </c>
    </row>
    <row r="160" customFormat="false" ht="13.8" hidden="false" customHeight="false" outlineLevel="0" collapsed="false">
      <c r="A160" s="15" t="s">
        <v>64</v>
      </c>
      <c r="B160" s="15" t="s">
        <v>65</v>
      </c>
      <c r="C160" s="31" t="n">
        <v>79</v>
      </c>
      <c r="D160" s="15" t="s">
        <v>81</v>
      </c>
      <c r="E160" s="31" t="n">
        <v>5312</v>
      </c>
      <c r="F160" s="15" t="s">
        <v>67</v>
      </c>
      <c r="G160" s="31" t="n">
        <v>56</v>
      </c>
      <c r="H160" s="15" t="s">
        <v>38</v>
      </c>
      <c r="I160" s="31" t="n">
        <v>2015</v>
      </c>
      <c r="J160" s="31" t="n">
        <v>2015</v>
      </c>
      <c r="K160" s="15" t="s">
        <v>68</v>
      </c>
      <c r="L160" s="31" t="n">
        <v>455500</v>
      </c>
      <c r="M160" s="15"/>
      <c r="N160" s="15" t="s">
        <v>69</v>
      </c>
      <c r="O160" s="1"/>
      <c r="P160" s="15" t="s">
        <v>70</v>
      </c>
      <c r="Q160" s="15" t="s">
        <v>71</v>
      </c>
      <c r="R160" s="31" t="n">
        <v>68</v>
      </c>
      <c r="S160" s="15" t="s">
        <v>80</v>
      </c>
      <c r="T160" s="31" t="n">
        <v>5532</v>
      </c>
      <c r="U160" s="15" t="s">
        <v>72</v>
      </c>
      <c r="V160" s="31" t="n">
        <v>236</v>
      </c>
      <c r="W160" s="15" t="s">
        <v>43</v>
      </c>
      <c r="X160" s="31" t="n">
        <v>2015</v>
      </c>
      <c r="Y160" s="31" t="n">
        <v>2015</v>
      </c>
      <c r="Z160" s="31" t="n">
        <v>7021</v>
      </c>
      <c r="AA160" s="15" t="s">
        <v>73</v>
      </c>
      <c r="AB160" s="15" t="s">
        <v>74</v>
      </c>
      <c r="AC160" s="31" t="n">
        <v>385</v>
      </c>
      <c r="AD160" s="15"/>
      <c r="AE160" s="15" t="s">
        <v>69</v>
      </c>
    </row>
    <row r="161" customFormat="false" ht="13.8" hidden="false" customHeight="false" outlineLevel="0" collapsed="false">
      <c r="A161" s="15" t="s">
        <v>64</v>
      </c>
      <c r="B161" s="15" t="s">
        <v>65</v>
      </c>
      <c r="C161" s="31" t="n">
        <v>79</v>
      </c>
      <c r="D161" s="15" t="s">
        <v>81</v>
      </c>
      <c r="E161" s="31" t="n">
        <v>5312</v>
      </c>
      <c r="F161" s="15" t="s">
        <v>67</v>
      </c>
      <c r="G161" s="31" t="n">
        <v>56</v>
      </c>
      <c r="H161" s="15" t="s">
        <v>38</v>
      </c>
      <c r="I161" s="31" t="n">
        <v>2016</v>
      </c>
      <c r="J161" s="31" t="n">
        <v>2016</v>
      </c>
      <c r="K161" s="15" t="s">
        <v>68</v>
      </c>
      <c r="L161" s="31" t="n">
        <v>416300</v>
      </c>
      <c r="M161" s="15"/>
      <c r="N161" s="15" t="s">
        <v>69</v>
      </c>
      <c r="O161" s="1"/>
      <c r="P161" s="15" t="s">
        <v>70</v>
      </c>
      <c r="Q161" s="15" t="s">
        <v>71</v>
      </c>
      <c r="R161" s="31" t="n">
        <v>68</v>
      </c>
      <c r="S161" s="15" t="s">
        <v>80</v>
      </c>
      <c r="T161" s="31" t="n">
        <v>5532</v>
      </c>
      <c r="U161" s="15" t="s">
        <v>72</v>
      </c>
      <c r="V161" s="31" t="n">
        <v>27</v>
      </c>
      <c r="W161" s="15" t="s">
        <v>45</v>
      </c>
      <c r="X161" s="31" t="n">
        <v>2016</v>
      </c>
      <c r="Y161" s="31" t="n">
        <v>2016</v>
      </c>
      <c r="Z161" s="31" t="n">
        <v>7021</v>
      </c>
      <c r="AA161" s="15" t="s">
        <v>73</v>
      </c>
      <c r="AB161" s="15" t="s">
        <v>74</v>
      </c>
      <c r="AC161" s="31" t="n">
        <v>361</v>
      </c>
      <c r="AD161" s="15"/>
      <c r="AE161" s="15" t="s">
        <v>69</v>
      </c>
    </row>
    <row r="162" customFormat="false" ht="13.8" hidden="false" customHeight="false" outlineLevel="0" collapsed="false">
      <c r="A162" s="15" t="s">
        <v>64</v>
      </c>
      <c r="B162" s="15" t="s">
        <v>65</v>
      </c>
      <c r="C162" s="31" t="n">
        <v>79</v>
      </c>
      <c r="D162" s="15" t="s">
        <v>81</v>
      </c>
      <c r="E162" s="31" t="n">
        <v>5312</v>
      </c>
      <c r="F162" s="15" t="s">
        <v>67</v>
      </c>
      <c r="G162" s="31" t="n">
        <v>56</v>
      </c>
      <c r="H162" s="15" t="s">
        <v>38</v>
      </c>
      <c r="I162" s="31" t="n">
        <v>2017</v>
      </c>
      <c r="J162" s="31" t="n">
        <v>2017</v>
      </c>
      <c r="K162" s="15" t="s">
        <v>68</v>
      </c>
      <c r="L162" s="31" t="n">
        <v>432000</v>
      </c>
      <c r="M162" s="15"/>
      <c r="N162" s="15" t="s">
        <v>69</v>
      </c>
      <c r="O162" s="1"/>
      <c r="P162" s="15" t="s">
        <v>70</v>
      </c>
      <c r="Q162" s="15" t="s">
        <v>71</v>
      </c>
      <c r="R162" s="31" t="n">
        <v>68</v>
      </c>
      <c r="S162" s="15" t="s">
        <v>80</v>
      </c>
      <c r="T162" s="31" t="n">
        <v>5532</v>
      </c>
      <c r="U162" s="15" t="s">
        <v>72</v>
      </c>
      <c r="V162" s="31" t="n">
        <v>236</v>
      </c>
      <c r="W162" s="15" t="s">
        <v>43</v>
      </c>
      <c r="X162" s="31" t="n">
        <v>2016</v>
      </c>
      <c r="Y162" s="31" t="n">
        <v>2016</v>
      </c>
      <c r="Z162" s="31" t="n">
        <v>7021</v>
      </c>
      <c r="AA162" s="15" t="s">
        <v>73</v>
      </c>
      <c r="AB162" s="15" t="s">
        <v>74</v>
      </c>
      <c r="AC162" s="31" t="n">
        <v>380</v>
      </c>
      <c r="AD162" s="15"/>
      <c r="AE162" s="15" t="s">
        <v>69</v>
      </c>
    </row>
    <row r="163" customFormat="false" ht="13.8" hidden="false" customHeight="false" outlineLevel="0" collapsed="false">
      <c r="A163" s="15" t="s">
        <v>64</v>
      </c>
      <c r="B163" s="15" t="s">
        <v>65</v>
      </c>
      <c r="C163" s="31" t="n">
        <v>79</v>
      </c>
      <c r="D163" s="15" t="s">
        <v>81</v>
      </c>
      <c r="E163" s="31" t="n">
        <v>5312</v>
      </c>
      <c r="F163" s="15" t="s">
        <v>67</v>
      </c>
      <c r="G163" s="31" t="n">
        <v>56</v>
      </c>
      <c r="H163" s="15" t="s">
        <v>38</v>
      </c>
      <c r="I163" s="31" t="n">
        <v>2018</v>
      </c>
      <c r="J163" s="31" t="n">
        <v>2018</v>
      </c>
      <c r="K163" s="15" t="s">
        <v>68</v>
      </c>
      <c r="L163" s="31" t="n">
        <v>410900</v>
      </c>
      <c r="M163" s="15"/>
      <c r="N163" s="15" t="s">
        <v>69</v>
      </c>
      <c r="O163" s="1"/>
      <c r="P163" s="15" t="s">
        <v>70</v>
      </c>
      <c r="Q163" s="15" t="s">
        <v>71</v>
      </c>
      <c r="R163" s="31" t="n">
        <v>68</v>
      </c>
      <c r="S163" s="15" t="s">
        <v>80</v>
      </c>
      <c r="T163" s="31" t="n">
        <v>5532</v>
      </c>
      <c r="U163" s="15" t="s">
        <v>72</v>
      </c>
      <c r="V163" s="31" t="n">
        <v>27</v>
      </c>
      <c r="W163" s="15" t="s">
        <v>45</v>
      </c>
      <c r="X163" s="31" t="n">
        <v>2017</v>
      </c>
      <c r="Y163" s="31" t="n">
        <v>2017</v>
      </c>
      <c r="Z163" s="31" t="n">
        <v>7021</v>
      </c>
      <c r="AA163" s="15" t="s">
        <v>73</v>
      </c>
      <c r="AB163" s="15" t="s">
        <v>74</v>
      </c>
      <c r="AC163" s="31" t="n">
        <v>335</v>
      </c>
      <c r="AD163" s="15"/>
      <c r="AE163" s="15" t="s">
        <v>69</v>
      </c>
    </row>
    <row r="164" customFormat="false" ht="13.8" hidden="false" customHeight="false" outlineLevel="0" collapsed="false">
      <c r="A164" s="15" t="s">
        <v>64</v>
      </c>
      <c r="B164" s="15" t="s">
        <v>65</v>
      </c>
      <c r="C164" s="31" t="n">
        <v>79</v>
      </c>
      <c r="D164" s="15" t="s">
        <v>81</v>
      </c>
      <c r="E164" s="31" t="n">
        <v>5312</v>
      </c>
      <c r="F164" s="15" t="s">
        <v>67</v>
      </c>
      <c r="G164" s="31" t="n">
        <v>56</v>
      </c>
      <c r="H164" s="15" t="s">
        <v>38</v>
      </c>
      <c r="I164" s="31" t="n">
        <v>2019</v>
      </c>
      <c r="J164" s="31" t="n">
        <v>2019</v>
      </c>
      <c r="K164" s="15" t="s">
        <v>68</v>
      </c>
      <c r="L164" s="31" t="n">
        <v>416000</v>
      </c>
      <c r="M164" s="15"/>
      <c r="N164" s="15" t="s">
        <v>69</v>
      </c>
      <c r="O164" s="1"/>
      <c r="P164" s="15" t="s">
        <v>70</v>
      </c>
      <c r="Q164" s="15" t="s">
        <v>71</v>
      </c>
      <c r="R164" s="31" t="n">
        <v>68</v>
      </c>
      <c r="S164" s="15" t="s">
        <v>80</v>
      </c>
      <c r="T164" s="31" t="n">
        <v>5532</v>
      </c>
      <c r="U164" s="15" t="s">
        <v>72</v>
      </c>
      <c r="V164" s="31" t="n">
        <v>236</v>
      </c>
      <c r="W164" s="15" t="s">
        <v>43</v>
      </c>
      <c r="X164" s="31" t="n">
        <v>2017</v>
      </c>
      <c r="Y164" s="31" t="n">
        <v>2017</v>
      </c>
      <c r="Z164" s="31" t="n">
        <v>7021</v>
      </c>
      <c r="AA164" s="15" t="s">
        <v>73</v>
      </c>
      <c r="AB164" s="15" t="s">
        <v>74</v>
      </c>
      <c r="AC164" s="31" t="n">
        <v>392</v>
      </c>
      <c r="AD164" s="15"/>
      <c r="AE164" s="15" t="s">
        <v>69</v>
      </c>
    </row>
    <row r="165" customFormat="false" ht="13.8" hidden="false" customHeight="false" outlineLevel="0" collapsed="false">
      <c r="A165" s="15" t="s">
        <v>64</v>
      </c>
      <c r="B165" s="15" t="s">
        <v>65</v>
      </c>
      <c r="C165" s="31" t="n">
        <v>79</v>
      </c>
      <c r="D165" s="15" t="s">
        <v>81</v>
      </c>
      <c r="E165" s="31" t="n">
        <v>5510</v>
      </c>
      <c r="F165" s="15" t="s">
        <v>75</v>
      </c>
      <c r="G165" s="31" t="n">
        <v>56</v>
      </c>
      <c r="H165" s="15" t="s">
        <v>38</v>
      </c>
      <c r="I165" s="31" t="n">
        <v>2015</v>
      </c>
      <c r="J165" s="31" t="n">
        <v>2015</v>
      </c>
      <c r="K165" s="15" t="s">
        <v>76</v>
      </c>
      <c r="L165" s="31" t="n">
        <v>3973000</v>
      </c>
      <c r="M165" s="15"/>
      <c r="N165" s="15" t="s">
        <v>69</v>
      </c>
      <c r="O165" s="1"/>
      <c r="P165" s="15" t="s">
        <v>70</v>
      </c>
      <c r="Q165" s="15" t="s">
        <v>71</v>
      </c>
      <c r="R165" s="31" t="n">
        <v>68</v>
      </c>
      <c r="S165" s="15" t="s">
        <v>80</v>
      </c>
      <c r="T165" s="31" t="n">
        <v>5532</v>
      </c>
      <c r="U165" s="15" t="s">
        <v>72</v>
      </c>
      <c r="V165" s="31" t="n">
        <v>27</v>
      </c>
      <c r="W165" s="15" t="s">
        <v>45</v>
      </c>
      <c r="X165" s="31" t="n">
        <v>2018</v>
      </c>
      <c r="Y165" s="31" t="n">
        <v>2018</v>
      </c>
      <c r="Z165" s="31" t="n">
        <v>7021</v>
      </c>
      <c r="AA165" s="15" t="s">
        <v>73</v>
      </c>
      <c r="AB165" s="15" t="s">
        <v>74</v>
      </c>
      <c r="AC165" s="31" t="n">
        <v>372</v>
      </c>
      <c r="AD165" s="15"/>
      <c r="AE165" s="15" t="s">
        <v>69</v>
      </c>
    </row>
    <row r="166" customFormat="false" ht="13.8" hidden="false" customHeight="false" outlineLevel="0" collapsed="false">
      <c r="A166" s="15" t="s">
        <v>64</v>
      </c>
      <c r="B166" s="15" t="s">
        <v>65</v>
      </c>
      <c r="C166" s="31" t="n">
        <v>79</v>
      </c>
      <c r="D166" s="15" t="s">
        <v>81</v>
      </c>
      <c r="E166" s="31" t="n">
        <v>5510</v>
      </c>
      <c r="F166" s="15" t="s">
        <v>75</v>
      </c>
      <c r="G166" s="31" t="n">
        <v>56</v>
      </c>
      <c r="H166" s="15" t="s">
        <v>38</v>
      </c>
      <c r="I166" s="31" t="n">
        <v>2016</v>
      </c>
      <c r="J166" s="31" t="n">
        <v>2016</v>
      </c>
      <c r="K166" s="15" t="s">
        <v>76</v>
      </c>
      <c r="L166" s="31" t="n">
        <v>4017800</v>
      </c>
      <c r="M166" s="15"/>
      <c r="N166" s="15" t="s">
        <v>69</v>
      </c>
      <c r="O166" s="1"/>
      <c r="P166" s="15" t="s">
        <v>70</v>
      </c>
      <c r="Q166" s="15" t="s">
        <v>71</v>
      </c>
      <c r="R166" s="31" t="n">
        <v>68</v>
      </c>
      <c r="S166" s="15" t="s">
        <v>80</v>
      </c>
      <c r="T166" s="31" t="n">
        <v>5532</v>
      </c>
      <c r="U166" s="15" t="s">
        <v>72</v>
      </c>
      <c r="V166" s="31" t="n">
        <v>236</v>
      </c>
      <c r="W166" s="15" t="s">
        <v>43</v>
      </c>
      <c r="X166" s="31" t="n">
        <v>2018</v>
      </c>
      <c r="Y166" s="31" t="n">
        <v>2018</v>
      </c>
      <c r="Z166" s="31" t="n">
        <v>7021</v>
      </c>
      <c r="AA166" s="15" t="s">
        <v>73</v>
      </c>
      <c r="AB166" s="15" t="s">
        <v>74</v>
      </c>
      <c r="AC166" s="31" t="n">
        <v>384</v>
      </c>
      <c r="AD166" s="15"/>
      <c r="AE166" s="15" t="s">
        <v>69</v>
      </c>
    </row>
    <row r="167" customFormat="false" ht="13.8" hidden="false" customHeight="false" outlineLevel="0" collapsed="false">
      <c r="A167" s="15" t="s">
        <v>64</v>
      </c>
      <c r="B167" s="15" t="s">
        <v>65</v>
      </c>
      <c r="C167" s="31" t="n">
        <v>79</v>
      </c>
      <c r="D167" s="15" t="s">
        <v>81</v>
      </c>
      <c r="E167" s="31" t="n">
        <v>5510</v>
      </c>
      <c r="F167" s="15" t="s">
        <v>75</v>
      </c>
      <c r="G167" s="31" t="n">
        <v>56</v>
      </c>
      <c r="H167" s="15" t="s">
        <v>38</v>
      </c>
      <c r="I167" s="31" t="n">
        <v>2017</v>
      </c>
      <c r="J167" s="31" t="n">
        <v>2017</v>
      </c>
      <c r="K167" s="15" t="s">
        <v>76</v>
      </c>
      <c r="L167" s="31" t="n">
        <v>4547600</v>
      </c>
      <c r="M167" s="15"/>
      <c r="N167" s="15" t="s">
        <v>69</v>
      </c>
      <c r="O167" s="1"/>
      <c r="P167" s="15" t="s">
        <v>70</v>
      </c>
      <c r="Q167" s="15" t="s">
        <v>71</v>
      </c>
      <c r="R167" s="31" t="n">
        <v>68</v>
      </c>
      <c r="S167" s="15" t="s">
        <v>80</v>
      </c>
      <c r="T167" s="31" t="n">
        <v>5532</v>
      </c>
      <c r="U167" s="15" t="s">
        <v>72</v>
      </c>
      <c r="V167" s="31" t="n">
        <v>27</v>
      </c>
      <c r="W167" s="15" t="s">
        <v>45</v>
      </c>
      <c r="X167" s="31" t="n">
        <v>2019</v>
      </c>
      <c r="Y167" s="31" t="n">
        <v>2019</v>
      </c>
      <c r="Z167" s="31" t="n">
        <v>7021</v>
      </c>
      <c r="AA167" s="15" t="s">
        <v>73</v>
      </c>
      <c r="AB167" s="15" t="s">
        <v>74</v>
      </c>
      <c r="AC167" s="31" t="n">
        <v>370</v>
      </c>
      <c r="AD167" s="15"/>
      <c r="AE167" s="15" t="s">
        <v>69</v>
      </c>
    </row>
    <row r="168" customFormat="false" ht="13.8" hidden="false" customHeight="false" outlineLevel="0" collapsed="false">
      <c r="A168" s="15" t="s">
        <v>64</v>
      </c>
      <c r="B168" s="15" t="s">
        <v>65</v>
      </c>
      <c r="C168" s="31" t="n">
        <v>79</v>
      </c>
      <c r="D168" s="15" t="s">
        <v>81</v>
      </c>
      <c r="E168" s="31" t="n">
        <v>5510</v>
      </c>
      <c r="F168" s="15" t="s">
        <v>75</v>
      </c>
      <c r="G168" s="31" t="n">
        <v>56</v>
      </c>
      <c r="H168" s="15" t="s">
        <v>38</v>
      </c>
      <c r="I168" s="31" t="n">
        <v>2018</v>
      </c>
      <c r="J168" s="31" t="n">
        <v>2018</v>
      </c>
      <c r="K168" s="15" t="s">
        <v>76</v>
      </c>
      <c r="L168" s="31" t="n">
        <v>3344300</v>
      </c>
      <c r="M168" s="15"/>
      <c r="N168" s="15" t="s">
        <v>69</v>
      </c>
      <c r="O168" s="1"/>
      <c r="P168" s="15" t="s">
        <v>70</v>
      </c>
      <c r="Q168" s="15" t="s">
        <v>71</v>
      </c>
      <c r="R168" s="31" t="n">
        <v>68</v>
      </c>
      <c r="S168" s="15" t="s">
        <v>80</v>
      </c>
      <c r="T168" s="31" t="n">
        <v>5532</v>
      </c>
      <c r="U168" s="15" t="s">
        <v>72</v>
      </c>
      <c r="V168" s="31" t="n">
        <v>236</v>
      </c>
      <c r="W168" s="15" t="s">
        <v>43</v>
      </c>
      <c r="X168" s="31" t="n">
        <v>2019</v>
      </c>
      <c r="Y168" s="31" t="n">
        <v>2019</v>
      </c>
      <c r="Z168" s="31" t="n">
        <v>7021</v>
      </c>
      <c r="AA168" s="15" t="s">
        <v>73</v>
      </c>
      <c r="AB168" s="15" t="s">
        <v>74</v>
      </c>
      <c r="AC168" s="31" t="n">
        <v>362</v>
      </c>
      <c r="AD168" s="15"/>
      <c r="AE168" s="15" t="s">
        <v>69</v>
      </c>
    </row>
    <row r="169" customFormat="false" ht="13.8" hidden="false" customHeight="false" outlineLevel="0" collapsed="false">
      <c r="A169" s="15" t="s">
        <v>64</v>
      </c>
      <c r="B169" s="15" t="s">
        <v>65</v>
      </c>
      <c r="C169" s="31" t="n">
        <v>79</v>
      </c>
      <c r="D169" s="15" t="s">
        <v>81</v>
      </c>
      <c r="E169" s="31" t="n">
        <v>5510</v>
      </c>
      <c r="F169" s="15" t="s">
        <v>75</v>
      </c>
      <c r="G169" s="31" t="n">
        <v>56</v>
      </c>
      <c r="H169" s="15" t="s">
        <v>38</v>
      </c>
      <c r="I169" s="31" t="n">
        <v>2019</v>
      </c>
      <c r="J169" s="31" t="n">
        <v>2019</v>
      </c>
      <c r="K169" s="15" t="s">
        <v>76</v>
      </c>
      <c r="L169" s="31" t="n">
        <v>3664800</v>
      </c>
      <c r="M169" s="15"/>
      <c r="N169" s="15" t="s">
        <v>69</v>
      </c>
      <c r="O169" s="1"/>
      <c r="P169" s="15" t="s">
        <v>70</v>
      </c>
      <c r="Q169" s="15" t="s">
        <v>71</v>
      </c>
      <c r="R169" s="31" t="n">
        <v>79</v>
      </c>
      <c r="S169" s="15" t="s">
        <v>81</v>
      </c>
      <c r="T169" s="31" t="n">
        <v>5532</v>
      </c>
      <c r="U169" s="15" t="s">
        <v>72</v>
      </c>
      <c r="V169" s="31" t="n">
        <v>236</v>
      </c>
      <c r="W169" s="15" t="s">
        <v>43</v>
      </c>
      <c r="X169" s="31" t="n">
        <v>2017</v>
      </c>
      <c r="Y169" s="31" t="n">
        <v>2017</v>
      </c>
      <c r="Z169" s="31" t="n">
        <v>7021</v>
      </c>
      <c r="AA169" s="15" t="s">
        <v>73</v>
      </c>
      <c r="AB169" s="15" t="s">
        <v>74</v>
      </c>
      <c r="AC169" s="31" t="n">
        <v>367</v>
      </c>
      <c r="AD169" s="15"/>
      <c r="AE169" s="15" t="s">
        <v>69</v>
      </c>
    </row>
    <row r="170" customFormat="false" ht="13.8" hidden="false" customHeight="false" outlineLevel="0" collapsed="false">
      <c r="A170" s="15" t="s">
        <v>64</v>
      </c>
      <c r="B170" s="15" t="s">
        <v>65</v>
      </c>
      <c r="C170" s="31" t="n">
        <v>79</v>
      </c>
      <c r="D170" s="15" t="s">
        <v>81</v>
      </c>
      <c r="E170" s="31" t="n">
        <v>5510</v>
      </c>
      <c r="F170" s="15" t="s">
        <v>75</v>
      </c>
      <c r="G170" s="31" t="n">
        <v>271</v>
      </c>
      <c r="H170" s="15" t="s">
        <v>39</v>
      </c>
      <c r="I170" s="31" t="n">
        <v>2015</v>
      </c>
      <c r="J170" s="31" t="n">
        <v>2015</v>
      </c>
      <c r="K170" s="15" t="s">
        <v>76</v>
      </c>
      <c r="L170" s="31" t="n">
        <v>4147165</v>
      </c>
      <c r="M170" s="15"/>
      <c r="N170" s="15" t="s">
        <v>69</v>
      </c>
      <c r="O170" s="1"/>
      <c r="P170" s="15" t="s">
        <v>70</v>
      </c>
      <c r="Q170" s="15" t="s">
        <v>71</v>
      </c>
      <c r="R170" s="31" t="n">
        <v>79</v>
      </c>
      <c r="S170" s="15" t="s">
        <v>81</v>
      </c>
      <c r="T170" s="31" t="n">
        <v>5532</v>
      </c>
      <c r="U170" s="15" t="s">
        <v>72</v>
      </c>
      <c r="V170" s="31" t="n">
        <v>236</v>
      </c>
      <c r="W170" s="15" t="s">
        <v>43</v>
      </c>
      <c r="X170" s="31" t="n">
        <v>2018</v>
      </c>
      <c r="Y170" s="31" t="n">
        <v>2018</v>
      </c>
      <c r="Z170" s="31" t="n">
        <v>7021</v>
      </c>
      <c r="AA170" s="15" t="s">
        <v>73</v>
      </c>
      <c r="AB170" s="15" t="s">
        <v>74</v>
      </c>
      <c r="AC170" s="31" t="n">
        <v>384</v>
      </c>
      <c r="AD170" s="15"/>
      <c r="AE170" s="15" t="s">
        <v>69</v>
      </c>
    </row>
    <row r="171" customFormat="false" ht="13.8" hidden="false" customHeight="false" outlineLevel="0" collapsed="false">
      <c r="A171" s="15" t="s">
        <v>64</v>
      </c>
      <c r="B171" s="15" t="s">
        <v>65</v>
      </c>
      <c r="C171" s="31" t="n">
        <v>79</v>
      </c>
      <c r="D171" s="15" t="s">
        <v>81</v>
      </c>
      <c r="E171" s="31" t="n">
        <v>5510</v>
      </c>
      <c r="F171" s="15" t="s">
        <v>75</v>
      </c>
      <c r="G171" s="31" t="n">
        <v>271</v>
      </c>
      <c r="H171" s="15" t="s">
        <v>39</v>
      </c>
      <c r="I171" s="31" t="n">
        <v>2016</v>
      </c>
      <c r="J171" s="31" t="n">
        <v>2016</v>
      </c>
      <c r="K171" s="15" t="s">
        <v>76</v>
      </c>
      <c r="L171" s="31" t="n">
        <v>3214635</v>
      </c>
      <c r="M171" s="15"/>
      <c r="N171" s="15" t="s">
        <v>69</v>
      </c>
      <c r="O171" s="1"/>
      <c r="P171" s="15" t="s">
        <v>70</v>
      </c>
      <c r="Q171" s="15" t="s">
        <v>71</v>
      </c>
      <c r="R171" s="31" t="n">
        <v>79</v>
      </c>
      <c r="S171" s="15" t="s">
        <v>81</v>
      </c>
      <c r="T171" s="31" t="n">
        <v>5532</v>
      </c>
      <c r="U171" s="15" t="s">
        <v>72</v>
      </c>
      <c r="V171" s="31" t="n">
        <v>236</v>
      </c>
      <c r="W171" s="15" t="s">
        <v>43</v>
      </c>
      <c r="X171" s="31" t="n">
        <v>2019</v>
      </c>
      <c r="Y171" s="31" t="n">
        <v>2019</v>
      </c>
      <c r="Z171" s="31" t="n">
        <v>7021</v>
      </c>
      <c r="AA171" s="15" t="s">
        <v>73</v>
      </c>
      <c r="AB171" s="15" t="s">
        <v>74</v>
      </c>
      <c r="AC171" s="31" t="n">
        <v>364</v>
      </c>
      <c r="AD171" s="15"/>
      <c r="AE171" s="15" t="s">
        <v>69</v>
      </c>
    </row>
    <row r="172" customFormat="false" ht="13.8" hidden="false" customHeight="false" outlineLevel="0" collapsed="false">
      <c r="A172" s="15" t="s">
        <v>64</v>
      </c>
      <c r="B172" s="15" t="s">
        <v>65</v>
      </c>
      <c r="C172" s="31" t="n">
        <v>79</v>
      </c>
      <c r="D172" s="15" t="s">
        <v>81</v>
      </c>
      <c r="E172" s="31" t="n">
        <v>5510</v>
      </c>
      <c r="F172" s="15" t="s">
        <v>75</v>
      </c>
      <c r="G172" s="31" t="n">
        <v>271</v>
      </c>
      <c r="H172" s="15" t="s">
        <v>39</v>
      </c>
      <c r="I172" s="31" t="n">
        <v>2017</v>
      </c>
      <c r="J172" s="31" t="n">
        <v>2017</v>
      </c>
      <c r="K172" s="15" t="s">
        <v>76</v>
      </c>
      <c r="L172" s="31" t="n">
        <v>3348536</v>
      </c>
      <c r="M172" s="15"/>
      <c r="N172" s="15" t="s">
        <v>69</v>
      </c>
      <c r="O172" s="1"/>
      <c r="P172" s="1"/>
      <c r="Q172" s="1"/>
      <c r="R172" s="1"/>
      <c r="S172" s="1"/>
      <c r="T172" s="1"/>
      <c r="U172" s="1"/>
      <c r="V172" s="1"/>
      <c r="W172" s="1"/>
      <c r="X172" s="1"/>
      <c r="Y172" s="1"/>
      <c r="Z172" s="1"/>
      <c r="AA172" s="1"/>
      <c r="AB172" s="1"/>
      <c r="AC172" s="1"/>
      <c r="AD172" s="1"/>
      <c r="AE172" s="1"/>
    </row>
    <row r="173" customFormat="false" ht="13.8" hidden="false" customHeight="false" outlineLevel="0" collapsed="false">
      <c r="A173" s="15" t="s">
        <v>64</v>
      </c>
      <c r="B173" s="15" t="s">
        <v>65</v>
      </c>
      <c r="C173" s="31" t="n">
        <v>79</v>
      </c>
      <c r="D173" s="15" t="s">
        <v>81</v>
      </c>
      <c r="E173" s="31" t="n">
        <v>5510</v>
      </c>
      <c r="F173" s="15" t="s">
        <v>75</v>
      </c>
      <c r="G173" s="31" t="n">
        <v>271</v>
      </c>
      <c r="H173" s="15" t="s">
        <v>39</v>
      </c>
      <c r="I173" s="31" t="n">
        <v>2018</v>
      </c>
      <c r="J173" s="31" t="n">
        <v>2018</v>
      </c>
      <c r="K173" s="15" t="s">
        <v>76</v>
      </c>
      <c r="L173" s="31" t="n">
        <v>3146176</v>
      </c>
      <c r="M173" s="15"/>
      <c r="N173" s="15" t="s">
        <v>69</v>
      </c>
      <c r="O173" s="1"/>
      <c r="P173" s="1"/>
      <c r="Q173" s="1"/>
      <c r="R173" s="1"/>
      <c r="S173" s="1"/>
      <c r="T173" s="1"/>
      <c r="U173" s="1"/>
      <c r="V173" s="1"/>
      <c r="W173" s="1"/>
      <c r="X173" s="1"/>
      <c r="Y173" s="1"/>
      <c r="Z173" s="1"/>
      <c r="AA173" s="1"/>
      <c r="AB173" s="1"/>
      <c r="AC173" s="1"/>
      <c r="AD173" s="1"/>
      <c r="AE173" s="1"/>
    </row>
    <row r="174" customFormat="false" ht="13.8" hidden="false" customHeight="false" outlineLevel="0" collapsed="false">
      <c r="A174" s="15" t="s">
        <v>64</v>
      </c>
      <c r="B174" s="15" t="s">
        <v>65</v>
      </c>
      <c r="C174" s="31" t="n">
        <v>79</v>
      </c>
      <c r="D174" s="15" t="s">
        <v>81</v>
      </c>
      <c r="E174" s="31" t="n">
        <v>5312</v>
      </c>
      <c r="F174" s="15" t="s">
        <v>67</v>
      </c>
      <c r="G174" s="31" t="n">
        <v>116</v>
      </c>
      <c r="H174" s="15" t="s">
        <v>40</v>
      </c>
      <c r="I174" s="31" t="n">
        <v>2015</v>
      </c>
      <c r="J174" s="31" t="n">
        <v>2015</v>
      </c>
      <c r="K174" s="15" t="s">
        <v>68</v>
      </c>
      <c r="L174" s="31" t="n">
        <v>236700</v>
      </c>
      <c r="M174" s="15"/>
      <c r="N174" s="15" t="s">
        <v>69</v>
      </c>
      <c r="O174" s="1"/>
      <c r="P174" s="1"/>
      <c r="Q174" s="1"/>
      <c r="R174" s="1"/>
      <c r="S174" s="1"/>
      <c r="T174" s="1"/>
      <c r="U174" s="1"/>
      <c r="V174" s="1"/>
      <c r="W174" s="1"/>
      <c r="X174" s="1"/>
      <c r="Y174" s="1"/>
      <c r="Z174" s="1"/>
      <c r="AA174" s="1"/>
      <c r="AB174" s="1"/>
      <c r="AC174" s="1"/>
      <c r="AD174" s="1"/>
      <c r="AE174" s="1"/>
    </row>
    <row r="175" customFormat="false" ht="13.8" hidden="false" customHeight="false" outlineLevel="0" collapsed="false">
      <c r="A175" s="15" t="s">
        <v>64</v>
      </c>
      <c r="B175" s="15" t="s">
        <v>65</v>
      </c>
      <c r="C175" s="31" t="n">
        <v>79</v>
      </c>
      <c r="D175" s="15" t="s">
        <v>81</v>
      </c>
      <c r="E175" s="31" t="n">
        <v>5312</v>
      </c>
      <c r="F175" s="15" t="s">
        <v>67</v>
      </c>
      <c r="G175" s="31" t="n">
        <v>116</v>
      </c>
      <c r="H175" s="15" t="s">
        <v>40</v>
      </c>
      <c r="I175" s="31" t="n">
        <v>2016</v>
      </c>
      <c r="J175" s="31" t="n">
        <v>2016</v>
      </c>
      <c r="K175" s="15" t="s">
        <v>68</v>
      </c>
      <c r="L175" s="31" t="n">
        <v>242600</v>
      </c>
      <c r="M175" s="15"/>
      <c r="N175" s="15" t="s">
        <v>69</v>
      </c>
      <c r="O175" s="1"/>
      <c r="P175" s="1"/>
      <c r="Q175" s="1"/>
      <c r="R175" s="1"/>
      <c r="S175" s="1"/>
      <c r="T175" s="1"/>
      <c r="U175" s="1"/>
      <c r="V175" s="1"/>
      <c r="W175" s="1"/>
      <c r="X175" s="1"/>
      <c r="Y175" s="1"/>
      <c r="Z175" s="1"/>
      <c r="AA175" s="1"/>
      <c r="AB175" s="1"/>
      <c r="AC175" s="1"/>
      <c r="AD175" s="1"/>
      <c r="AE175" s="1"/>
    </row>
    <row r="176" customFormat="false" ht="13.8" hidden="false" customHeight="false" outlineLevel="0" collapsed="false">
      <c r="A176" s="15" t="s">
        <v>64</v>
      </c>
      <c r="B176" s="15" t="s">
        <v>65</v>
      </c>
      <c r="C176" s="31" t="n">
        <v>79</v>
      </c>
      <c r="D176" s="15" t="s">
        <v>81</v>
      </c>
      <c r="E176" s="31" t="n">
        <v>5312</v>
      </c>
      <c r="F176" s="15" t="s">
        <v>67</v>
      </c>
      <c r="G176" s="31" t="n">
        <v>116</v>
      </c>
      <c r="H176" s="15" t="s">
        <v>40</v>
      </c>
      <c r="I176" s="31" t="n">
        <v>2017</v>
      </c>
      <c r="J176" s="31" t="n">
        <v>2017</v>
      </c>
      <c r="K176" s="15" t="s">
        <v>68</v>
      </c>
      <c r="L176" s="31" t="n">
        <v>250500</v>
      </c>
      <c r="M176" s="15"/>
      <c r="N176" s="15" t="s">
        <v>69</v>
      </c>
      <c r="O176" s="1"/>
      <c r="P176" s="1"/>
      <c r="Q176" s="1"/>
      <c r="R176" s="1"/>
      <c r="S176" s="1"/>
      <c r="T176" s="1"/>
      <c r="U176" s="1"/>
      <c r="V176" s="1"/>
      <c r="W176" s="1"/>
      <c r="X176" s="1"/>
      <c r="Y176" s="1"/>
      <c r="Z176" s="1"/>
      <c r="AA176" s="1"/>
      <c r="AB176" s="1"/>
      <c r="AC176" s="1"/>
      <c r="AD176" s="1"/>
      <c r="AE176" s="1"/>
    </row>
    <row r="177" customFormat="false" ht="13.8" hidden="false" customHeight="false" outlineLevel="0" collapsed="false">
      <c r="A177" s="15" t="s">
        <v>64</v>
      </c>
      <c r="B177" s="15" t="s">
        <v>65</v>
      </c>
      <c r="C177" s="31" t="n">
        <v>79</v>
      </c>
      <c r="D177" s="15" t="s">
        <v>81</v>
      </c>
      <c r="E177" s="31" t="n">
        <v>5312</v>
      </c>
      <c r="F177" s="15" t="s">
        <v>67</v>
      </c>
      <c r="G177" s="31" t="n">
        <v>116</v>
      </c>
      <c r="H177" s="15" t="s">
        <v>40</v>
      </c>
      <c r="I177" s="31" t="n">
        <v>2018</v>
      </c>
      <c r="J177" s="31" t="n">
        <v>2018</v>
      </c>
      <c r="K177" s="15" t="s">
        <v>68</v>
      </c>
      <c r="L177" s="31" t="n">
        <v>252200</v>
      </c>
      <c r="M177" s="15"/>
      <c r="N177" s="15" t="s">
        <v>69</v>
      </c>
      <c r="O177" s="1"/>
      <c r="P177" s="1"/>
      <c r="Q177" s="1"/>
      <c r="R177" s="1"/>
      <c r="S177" s="1"/>
      <c r="T177" s="1"/>
      <c r="U177" s="1"/>
      <c r="V177" s="1"/>
      <c r="W177" s="1"/>
      <c r="X177" s="1"/>
      <c r="Y177" s="1"/>
      <c r="Z177" s="1"/>
      <c r="AA177" s="1"/>
      <c r="AB177" s="1"/>
      <c r="AC177" s="1"/>
      <c r="AD177" s="1"/>
      <c r="AE177" s="1"/>
    </row>
    <row r="178" customFormat="false" ht="13.8" hidden="false" customHeight="false" outlineLevel="0" collapsed="false">
      <c r="A178" s="15" t="s">
        <v>64</v>
      </c>
      <c r="B178" s="15" t="s">
        <v>65</v>
      </c>
      <c r="C178" s="31" t="n">
        <v>79</v>
      </c>
      <c r="D178" s="15" t="s">
        <v>81</v>
      </c>
      <c r="E178" s="31" t="n">
        <v>5312</v>
      </c>
      <c r="F178" s="15" t="s">
        <v>67</v>
      </c>
      <c r="G178" s="31" t="n">
        <v>116</v>
      </c>
      <c r="H178" s="15" t="s">
        <v>40</v>
      </c>
      <c r="I178" s="31" t="n">
        <v>2019</v>
      </c>
      <c r="J178" s="31" t="n">
        <v>2019</v>
      </c>
      <c r="K178" s="15" t="s">
        <v>68</v>
      </c>
      <c r="L178" s="31" t="n">
        <v>271600</v>
      </c>
      <c r="M178" s="15"/>
      <c r="N178" s="15" t="s">
        <v>69</v>
      </c>
      <c r="O178" s="1"/>
      <c r="P178" s="1"/>
      <c r="Q178" s="1"/>
      <c r="R178" s="1"/>
      <c r="S178" s="1"/>
      <c r="T178" s="1"/>
      <c r="U178" s="1"/>
      <c r="V178" s="1"/>
      <c r="W178" s="1"/>
      <c r="X178" s="1"/>
      <c r="Y178" s="1"/>
      <c r="Z178" s="1"/>
      <c r="AA178" s="1"/>
      <c r="AB178" s="1"/>
      <c r="AC178" s="1"/>
      <c r="AD178" s="1"/>
      <c r="AE178" s="1"/>
    </row>
    <row r="179" customFormat="false" ht="13.8" hidden="false" customHeight="false" outlineLevel="0" collapsed="false">
      <c r="A179" s="15" t="s">
        <v>64</v>
      </c>
      <c r="B179" s="15" t="s">
        <v>65</v>
      </c>
      <c r="C179" s="31" t="n">
        <v>79</v>
      </c>
      <c r="D179" s="15" t="s">
        <v>81</v>
      </c>
      <c r="E179" s="31" t="n">
        <v>5510</v>
      </c>
      <c r="F179" s="15" t="s">
        <v>75</v>
      </c>
      <c r="G179" s="31" t="n">
        <v>116</v>
      </c>
      <c r="H179" s="15" t="s">
        <v>40</v>
      </c>
      <c r="I179" s="31" t="n">
        <v>2015</v>
      </c>
      <c r="J179" s="31" t="n">
        <v>2015</v>
      </c>
      <c r="K179" s="15" t="s">
        <v>76</v>
      </c>
      <c r="L179" s="31" t="n">
        <v>10370200</v>
      </c>
      <c r="M179" s="15"/>
      <c r="N179" s="15" t="s">
        <v>69</v>
      </c>
      <c r="O179" s="1"/>
      <c r="P179" s="1"/>
      <c r="Q179" s="1"/>
      <c r="R179" s="1"/>
      <c r="S179" s="1"/>
      <c r="T179" s="1"/>
      <c r="U179" s="1"/>
      <c r="V179" s="1"/>
      <c r="W179" s="1"/>
      <c r="X179" s="1"/>
      <c r="Y179" s="1"/>
      <c r="Z179" s="1"/>
      <c r="AA179" s="1"/>
      <c r="AB179" s="1"/>
      <c r="AC179" s="1"/>
      <c r="AD179" s="1"/>
      <c r="AE179" s="1"/>
    </row>
    <row r="180" customFormat="false" ht="13.8" hidden="false" customHeight="false" outlineLevel="0" collapsed="false">
      <c r="A180" s="15" t="s">
        <v>64</v>
      </c>
      <c r="B180" s="15" t="s">
        <v>65</v>
      </c>
      <c r="C180" s="31" t="n">
        <v>79</v>
      </c>
      <c r="D180" s="15" t="s">
        <v>81</v>
      </c>
      <c r="E180" s="31" t="n">
        <v>5510</v>
      </c>
      <c r="F180" s="15" t="s">
        <v>75</v>
      </c>
      <c r="G180" s="31" t="n">
        <v>116</v>
      </c>
      <c r="H180" s="15" t="s">
        <v>40</v>
      </c>
      <c r="I180" s="31" t="n">
        <v>2016</v>
      </c>
      <c r="J180" s="31" t="n">
        <v>2016</v>
      </c>
      <c r="K180" s="15" t="s">
        <v>76</v>
      </c>
      <c r="L180" s="31" t="n">
        <v>10772100</v>
      </c>
      <c r="M180" s="15"/>
      <c r="N180" s="15" t="s">
        <v>69</v>
      </c>
      <c r="O180" s="1"/>
      <c r="P180" s="1"/>
      <c r="Q180" s="1"/>
      <c r="R180" s="1"/>
      <c r="S180" s="1"/>
      <c r="T180" s="1"/>
      <c r="U180" s="1"/>
      <c r="V180" s="1"/>
      <c r="W180" s="1"/>
      <c r="X180" s="1"/>
      <c r="Y180" s="1"/>
      <c r="Z180" s="1"/>
      <c r="AA180" s="1"/>
      <c r="AB180" s="1"/>
      <c r="AC180" s="1"/>
      <c r="AD180" s="1"/>
      <c r="AE180" s="1"/>
    </row>
    <row r="181" customFormat="false" ht="13.8" hidden="false" customHeight="false" outlineLevel="0" collapsed="false">
      <c r="A181" s="15" t="s">
        <v>64</v>
      </c>
      <c r="B181" s="15" t="s">
        <v>65</v>
      </c>
      <c r="C181" s="31" t="n">
        <v>79</v>
      </c>
      <c r="D181" s="15" t="s">
        <v>81</v>
      </c>
      <c r="E181" s="31" t="n">
        <v>5510</v>
      </c>
      <c r="F181" s="15" t="s">
        <v>75</v>
      </c>
      <c r="G181" s="31" t="n">
        <v>116</v>
      </c>
      <c r="H181" s="15" t="s">
        <v>40</v>
      </c>
      <c r="I181" s="31" t="n">
        <v>2017</v>
      </c>
      <c r="J181" s="31" t="n">
        <v>2017</v>
      </c>
      <c r="K181" s="15" t="s">
        <v>76</v>
      </c>
      <c r="L181" s="31" t="n">
        <v>11720000</v>
      </c>
      <c r="M181" s="15"/>
      <c r="N181" s="15" t="s">
        <v>69</v>
      </c>
      <c r="O181" s="1"/>
      <c r="P181" s="1"/>
      <c r="Q181" s="1"/>
      <c r="R181" s="1"/>
      <c r="S181" s="1"/>
      <c r="T181" s="1"/>
      <c r="U181" s="1"/>
      <c r="V181" s="1"/>
      <c r="W181" s="1"/>
      <c r="X181" s="1"/>
      <c r="Y181" s="1"/>
      <c r="Z181" s="1"/>
      <c r="AA181" s="1"/>
      <c r="AB181" s="1"/>
      <c r="AC181" s="1"/>
      <c r="AD181" s="1"/>
      <c r="AE181" s="1"/>
    </row>
    <row r="182" customFormat="false" ht="13.8" hidden="false" customHeight="false" outlineLevel="0" collapsed="false">
      <c r="A182" s="15" t="s">
        <v>64</v>
      </c>
      <c r="B182" s="15" t="s">
        <v>65</v>
      </c>
      <c r="C182" s="31" t="n">
        <v>79</v>
      </c>
      <c r="D182" s="15" t="s">
        <v>81</v>
      </c>
      <c r="E182" s="31" t="n">
        <v>5510</v>
      </c>
      <c r="F182" s="15" t="s">
        <v>75</v>
      </c>
      <c r="G182" s="31" t="n">
        <v>116</v>
      </c>
      <c r="H182" s="15" t="s">
        <v>40</v>
      </c>
      <c r="I182" s="31" t="n">
        <v>2018</v>
      </c>
      <c r="J182" s="31" t="n">
        <v>2018</v>
      </c>
      <c r="K182" s="15" t="s">
        <v>76</v>
      </c>
      <c r="L182" s="31" t="n">
        <v>8920800</v>
      </c>
      <c r="M182" s="15"/>
      <c r="N182" s="15" t="s">
        <v>69</v>
      </c>
      <c r="O182" s="1"/>
      <c r="P182" s="1"/>
      <c r="Q182" s="1"/>
      <c r="R182" s="1"/>
      <c r="S182" s="1"/>
      <c r="T182" s="1"/>
      <c r="U182" s="1"/>
      <c r="V182" s="1"/>
      <c r="W182" s="1"/>
      <c r="X182" s="1"/>
      <c r="Y182" s="1"/>
      <c r="Z182" s="1"/>
      <c r="AA182" s="1"/>
      <c r="AB182" s="1"/>
      <c r="AC182" s="1"/>
      <c r="AD182" s="1"/>
      <c r="AE182" s="1"/>
    </row>
    <row r="183" customFormat="false" ht="13.8" hidden="false" customHeight="false" outlineLevel="0" collapsed="false">
      <c r="A183" s="15" t="s">
        <v>64</v>
      </c>
      <c r="B183" s="15" t="s">
        <v>65</v>
      </c>
      <c r="C183" s="31" t="n">
        <v>79</v>
      </c>
      <c r="D183" s="15" t="s">
        <v>81</v>
      </c>
      <c r="E183" s="31" t="n">
        <v>5510</v>
      </c>
      <c r="F183" s="15" t="s">
        <v>75</v>
      </c>
      <c r="G183" s="31" t="n">
        <v>116</v>
      </c>
      <c r="H183" s="15" t="s">
        <v>40</v>
      </c>
      <c r="I183" s="31" t="n">
        <v>2019</v>
      </c>
      <c r="J183" s="31" t="n">
        <v>2019</v>
      </c>
      <c r="K183" s="15" t="s">
        <v>76</v>
      </c>
      <c r="L183" s="31" t="n">
        <v>10602200</v>
      </c>
      <c r="M183" s="15"/>
      <c r="N183" s="15" t="s">
        <v>69</v>
      </c>
      <c r="O183" s="1"/>
      <c r="P183" s="1"/>
      <c r="Q183" s="1"/>
      <c r="R183" s="1"/>
      <c r="S183" s="1"/>
      <c r="T183" s="1"/>
      <c r="U183" s="1"/>
      <c r="V183" s="1"/>
      <c r="W183" s="1"/>
      <c r="X183" s="1"/>
      <c r="Y183" s="1"/>
      <c r="Z183" s="1"/>
      <c r="AA183" s="1"/>
      <c r="AB183" s="1"/>
      <c r="AC183" s="1"/>
      <c r="AD183" s="1"/>
      <c r="AE183" s="1"/>
    </row>
    <row r="184" customFormat="false" ht="13.8" hidden="false" customHeight="false" outlineLevel="0" collapsed="false">
      <c r="A184" s="15" t="s">
        <v>64</v>
      </c>
      <c r="B184" s="15" t="s">
        <v>65</v>
      </c>
      <c r="C184" s="31" t="n">
        <v>79</v>
      </c>
      <c r="D184" s="15" t="s">
        <v>81</v>
      </c>
      <c r="E184" s="31" t="n">
        <v>5312</v>
      </c>
      <c r="F184" s="15" t="s">
        <v>67</v>
      </c>
      <c r="G184" s="31" t="n">
        <v>270</v>
      </c>
      <c r="H184" s="15" t="s">
        <v>44</v>
      </c>
      <c r="I184" s="31" t="n">
        <v>2015</v>
      </c>
      <c r="J184" s="31" t="n">
        <v>2015</v>
      </c>
      <c r="K184" s="15" t="s">
        <v>68</v>
      </c>
      <c r="L184" s="31" t="n">
        <v>1285500</v>
      </c>
      <c r="M184" s="15"/>
      <c r="N184" s="15" t="s">
        <v>69</v>
      </c>
      <c r="O184" s="1"/>
      <c r="P184" s="1"/>
      <c r="Q184" s="1"/>
      <c r="R184" s="1"/>
      <c r="S184" s="1"/>
      <c r="T184" s="1"/>
      <c r="U184" s="1"/>
      <c r="V184" s="1"/>
      <c r="W184" s="1"/>
      <c r="X184" s="1"/>
      <c r="Y184" s="1"/>
      <c r="Z184" s="1"/>
      <c r="AA184" s="1"/>
      <c r="AB184" s="1"/>
      <c r="AC184" s="1"/>
      <c r="AD184" s="1"/>
      <c r="AE184" s="1"/>
    </row>
    <row r="185" customFormat="false" ht="13.8" hidden="false" customHeight="false" outlineLevel="0" collapsed="false">
      <c r="A185" s="15" t="s">
        <v>64</v>
      </c>
      <c r="B185" s="15" t="s">
        <v>65</v>
      </c>
      <c r="C185" s="31" t="n">
        <v>79</v>
      </c>
      <c r="D185" s="15" t="s">
        <v>81</v>
      </c>
      <c r="E185" s="31" t="n">
        <v>5312</v>
      </c>
      <c r="F185" s="15" t="s">
        <v>67</v>
      </c>
      <c r="G185" s="31" t="n">
        <v>270</v>
      </c>
      <c r="H185" s="15" t="s">
        <v>44</v>
      </c>
      <c r="I185" s="31" t="n">
        <v>2016</v>
      </c>
      <c r="J185" s="31" t="n">
        <v>2016</v>
      </c>
      <c r="K185" s="15" t="s">
        <v>68</v>
      </c>
      <c r="L185" s="31" t="n">
        <v>1325700</v>
      </c>
      <c r="M185" s="15"/>
      <c r="N185" s="15" t="s">
        <v>69</v>
      </c>
      <c r="O185" s="1"/>
      <c r="P185" s="1"/>
      <c r="Q185" s="1"/>
      <c r="R185" s="1"/>
      <c r="S185" s="1"/>
      <c r="T185" s="1"/>
      <c r="U185" s="1"/>
      <c r="V185" s="1"/>
      <c r="W185" s="1"/>
      <c r="X185" s="1"/>
      <c r="Y185" s="1"/>
      <c r="Z185" s="1"/>
      <c r="AA185" s="1"/>
      <c r="AB185" s="1"/>
      <c r="AC185" s="1"/>
      <c r="AD185" s="1"/>
      <c r="AE185" s="1"/>
    </row>
    <row r="186" customFormat="false" ht="13.8" hidden="false" customHeight="false" outlineLevel="0" collapsed="false">
      <c r="A186" s="15" t="s">
        <v>64</v>
      </c>
      <c r="B186" s="15" t="s">
        <v>65</v>
      </c>
      <c r="C186" s="31" t="n">
        <v>79</v>
      </c>
      <c r="D186" s="15" t="s">
        <v>81</v>
      </c>
      <c r="E186" s="31" t="n">
        <v>5312</v>
      </c>
      <c r="F186" s="15" t="s">
        <v>67</v>
      </c>
      <c r="G186" s="31" t="n">
        <v>270</v>
      </c>
      <c r="H186" s="15" t="s">
        <v>44</v>
      </c>
      <c r="I186" s="31" t="n">
        <v>2017</v>
      </c>
      <c r="J186" s="31" t="n">
        <v>2017</v>
      </c>
      <c r="K186" s="15" t="s">
        <v>68</v>
      </c>
      <c r="L186" s="31" t="n">
        <v>1304900</v>
      </c>
      <c r="M186" s="15"/>
      <c r="N186" s="15" t="s">
        <v>69</v>
      </c>
      <c r="O186" s="1"/>
      <c r="P186" s="1"/>
      <c r="Q186" s="1"/>
      <c r="R186" s="1"/>
      <c r="S186" s="1"/>
      <c r="T186" s="1"/>
      <c r="U186" s="1"/>
      <c r="V186" s="1"/>
      <c r="W186" s="1"/>
      <c r="X186" s="1"/>
      <c r="Y186" s="1"/>
      <c r="Z186" s="1"/>
      <c r="AA186" s="1"/>
      <c r="AB186" s="1"/>
      <c r="AC186" s="1"/>
      <c r="AD186" s="1"/>
      <c r="AE186" s="1"/>
    </row>
    <row r="187" customFormat="false" ht="13.8" hidden="false" customHeight="false" outlineLevel="0" collapsed="false">
      <c r="A187" s="15" t="s">
        <v>64</v>
      </c>
      <c r="B187" s="15" t="s">
        <v>65</v>
      </c>
      <c r="C187" s="31" t="n">
        <v>79</v>
      </c>
      <c r="D187" s="15" t="s">
        <v>81</v>
      </c>
      <c r="E187" s="31" t="n">
        <v>5312</v>
      </c>
      <c r="F187" s="15" t="s">
        <v>67</v>
      </c>
      <c r="G187" s="31" t="n">
        <v>270</v>
      </c>
      <c r="H187" s="15" t="s">
        <v>44</v>
      </c>
      <c r="I187" s="31" t="n">
        <v>2018</v>
      </c>
      <c r="J187" s="31" t="n">
        <v>2018</v>
      </c>
      <c r="K187" s="15" t="s">
        <v>68</v>
      </c>
      <c r="L187" s="31" t="n">
        <v>1228300</v>
      </c>
      <c r="M187" s="15"/>
      <c r="N187" s="15" t="s">
        <v>69</v>
      </c>
      <c r="O187" s="1"/>
      <c r="P187" s="1"/>
      <c r="Q187" s="1"/>
      <c r="R187" s="1"/>
      <c r="S187" s="1"/>
      <c r="T187" s="1"/>
      <c r="U187" s="1"/>
      <c r="V187" s="1"/>
      <c r="W187" s="1"/>
      <c r="X187" s="1"/>
      <c r="Y187" s="1"/>
      <c r="Z187" s="1"/>
      <c r="AA187" s="1"/>
      <c r="AB187" s="1"/>
      <c r="AC187" s="1"/>
      <c r="AD187" s="1"/>
      <c r="AE187" s="1"/>
    </row>
    <row r="188" customFormat="false" ht="13.8" hidden="false" customHeight="false" outlineLevel="0" collapsed="false">
      <c r="A188" s="15" t="s">
        <v>64</v>
      </c>
      <c r="B188" s="15" t="s">
        <v>65</v>
      </c>
      <c r="C188" s="31" t="n">
        <v>79</v>
      </c>
      <c r="D188" s="15" t="s">
        <v>81</v>
      </c>
      <c r="E188" s="31" t="n">
        <v>5312</v>
      </c>
      <c r="F188" s="15" t="s">
        <v>67</v>
      </c>
      <c r="G188" s="31" t="n">
        <v>270</v>
      </c>
      <c r="H188" s="15" t="s">
        <v>44</v>
      </c>
      <c r="I188" s="31" t="n">
        <v>2019</v>
      </c>
      <c r="J188" s="31" t="n">
        <v>2019</v>
      </c>
      <c r="K188" s="15" t="s">
        <v>68</v>
      </c>
      <c r="L188" s="31" t="n">
        <v>856800</v>
      </c>
      <c r="M188" s="15"/>
      <c r="N188" s="15" t="s">
        <v>69</v>
      </c>
      <c r="O188" s="1"/>
      <c r="P188" s="1"/>
      <c r="Q188" s="1"/>
      <c r="R188" s="1"/>
      <c r="S188" s="1"/>
      <c r="T188" s="1"/>
      <c r="U188" s="1"/>
      <c r="V188" s="1"/>
      <c r="W188" s="1"/>
      <c r="X188" s="1"/>
      <c r="Y188" s="1"/>
      <c r="Z188" s="1"/>
      <c r="AA188" s="1"/>
      <c r="AB188" s="1"/>
      <c r="AC188" s="1"/>
      <c r="AD188" s="1"/>
      <c r="AE188" s="1"/>
    </row>
    <row r="189" customFormat="false" ht="13.8" hidden="false" customHeight="false" outlineLevel="0" collapsed="false">
      <c r="A189" s="15" t="s">
        <v>64</v>
      </c>
      <c r="B189" s="15" t="s">
        <v>65</v>
      </c>
      <c r="C189" s="31" t="n">
        <v>79</v>
      </c>
      <c r="D189" s="15" t="s">
        <v>81</v>
      </c>
      <c r="E189" s="31" t="n">
        <v>5510</v>
      </c>
      <c r="F189" s="15" t="s">
        <v>75</v>
      </c>
      <c r="G189" s="31" t="n">
        <v>270</v>
      </c>
      <c r="H189" s="15" t="s">
        <v>44</v>
      </c>
      <c r="I189" s="31" t="n">
        <v>2015</v>
      </c>
      <c r="J189" s="31" t="n">
        <v>2015</v>
      </c>
      <c r="K189" s="15" t="s">
        <v>76</v>
      </c>
      <c r="L189" s="31" t="n">
        <v>5016800</v>
      </c>
      <c r="M189" s="15"/>
      <c r="N189" s="15" t="s">
        <v>69</v>
      </c>
      <c r="O189" s="1"/>
      <c r="P189" s="1"/>
      <c r="Q189" s="1"/>
      <c r="R189" s="1"/>
      <c r="S189" s="1"/>
      <c r="T189" s="1"/>
      <c r="U189" s="1"/>
      <c r="V189" s="1"/>
      <c r="W189" s="1"/>
      <c r="X189" s="1"/>
      <c r="Y189" s="1"/>
      <c r="Z189" s="1"/>
      <c r="AA189" s="1"/>
      <c r="AB189" s="1"/>
      <c r="AC189" s="1"/>
      <c r="AD189" s="1"/>
      <c r="AE189" s="1"/>
    </row>
    <row r="190" customFormat="false" ht="13.8" hidden="false" customHeight="false" outlineLevel="0" collapsed="false">
      <c r="A190" s="15" t="s">
        <v>64</v>
      </c>
      <c r="B190" s="15" t="s">
        <v>65</v>
      </c>
      <c r="C190" s="31" t="n">
        <v>79</v>
      </c>
      <c r="D190" s="15" t="s">
        <v>81</v>
      </c>
      <c r="E190" s="31" t="n">
        <v>5510</v>
      </c>
      <c r="F190" s="15" t="s">
        <v>75</v>
      </c>
      <c r="G190" s="31" t="n">
        <v>270</v>
      </c>
      <c r="H190" s="15" t="s">
        <v>44</v>
      </c>
      <c r="I190" s="31" t="n">
        <v>2016</v>
      </c>
      <c r="J190" s="31" t="n">
        <v>2016</v>
      </c>
      <c r="K190" s="15" t="s">
        <v>76</v>
      </c>
      <c r="L190" s="31" t="n">
        <v>4579600</v>
      </c>
      <c r="M190" s="15"/>
      <c r="N190" s="15" t="s">
        <v>69</v>
      </c>
      <c r="O190" s="1"/>
      <c r="P190" s="1"/>
      <c r="Q190" s="1"/>
      <c r="R190" s="1"/>
      <c r="S190" s="1"/>
      <c r="T190" s="1"/>
      <c r="U190" s="1"/>
      <c r="V190" s="1"/>
      <c r="W190" s="1"/>
      <c r="X190" s="1"/>
      <c r="Y190" s="1"/>
      <c r="Z190" s="1"/>
      <c r="AA190" s="1"/>
      <c r="AB190" s="1"/>
      <c r="AC190" s="1"/>
      <c r="AD190" s="1"/>
      <c r="AE190" s="1"/>
    </row>
    <row r="191" customFormat="false" ht="13.8" hidden="false" customHeight="false" outlineLevel="0" collapsed="false">
      <c r="A191" s="15" t="s">
        <v>64</v>
      </c>
      <c r="B191" s="15" t="s">
        <v>65</v>
      </c>
      <c r="C191" s="31" t="n">
        <v>79</v>
      </c>
      <c r="D191" s="15" t="s">
        <v>81</v>
      </c>
      <c r="E191" s="31" t="n">
        <v>5510</v>
      </c>
      <c r="F191" s="15" t="s">
        <v>75</v>
      </c>
      <c r="G191" s="31" t="n">
        <v>270</v>
      </c>
      <c r="H191" s="15" t="s">
        <v>44</v>
      </c>
      <c r="I191" s="31" t="n">
        <v>2017</v>
      </c>
      <c r="J191" s="31" t="n">
        <v>2017</v>
      </c>
      <c r="K191" s="15" t="s">
        <v>76</v>
      </c>
      <c r="L191" s="31" t="n">
        <v>4268400</v>
      </c>
      <c r="M191" s="15"/>
      <c r="N191" s="15" t="s">
        <v>69</v>
      </c>
      <c r="O191" s="1"/>
      <c r="P191" s="1"/>
      <c r="Q191" s="1"/>
      <c r="R191" s="1"/>
      <c r="S191" s="1"/>
      <c r="T191" s="1"/>
      <c r="U191" s="1"/>
      <c r="V191" s="1"/>
      <c r="W191" s="1"/>
      <c r="X191" s="1"/>
      <c r="Y191" s="1"/>
      <c r="Z191" s="1"/>
      <c r="AA191" s="1"/>
      <c r="AB191" s="1"/>
      <c r="AC191" s="1"/>
      <c r="AD191" s="1"/>
      <c r="AE191" s="1"/>
    </row>
    <row r="192" customFormat="false" ht="13.8" hidden="false" customHeight="false" outlineLevel="0" collapsed="false">
      <c r="A192" s="15" t="s">
        <v>64</v>
      </c>
      <c r="B192" s="15" t="s">
        <v>65</v>
      </c>
      <c r="C192" s="31" t="n">
        <v>79</v>
      </c>
      <c r="D192" s="15" t="s">
        <v>81</v>
      </c>
      <c r="E192" s="31" t="n">
        <v>5510</v>
      </c>
      <c r="F192" s="15" t="s">
        <v>75</v>
      </c>
      <c r="G192" s="31" t="n">
        <v>270</v>
      </c>
      <c r="H192" s="15" t="s">
        <v>44</v>
      </c>
      <c r="I192" s="31" t="n">
        <v>2018</v>
      </c>
      <c r="J192" s="31" t="n">
        <v>2018</v>
      </c>
      <c r="K192" s="15" t="s">
        <v>76</v>
      </c>
      <c r="L192" s="31" t="n">
        <v>3677200</v>
      </c>
      <c r="M192" s="15"/>
      <c r="N192" s="15" t="s">
        <v>69</v>
      </c>
      <c r="O192" s="1"/>
      <c r="P192" s="1"/>
      <c r="Q192" s="1"/>
      <c r="R192" s="1"/>
      <c r="S192" s="1"/>
      <c r="T192" s="1"/>
      <c r="U192" s="1"/>
      <c r="V192" s="1"/>
      <c r="W192" s="1"/>
      <c r="X192" s="1"/>
      <c r="Y192" s="1"/>
      <c r="Z192" s="1"/>
      <c r="AA192" s="1"/>
      <c r="AB192" s="1"/>
      <c r="AC192" s="1"/>
      <c r="AD192" s="1"/>
      <c r="AE192" s="1"/>
    </row>
    <row r="193" customFormat="false" ht="13.8" hidden="false" customHeight="false" outlineLevel="0" collapsed="false">
      <c r="A193" s="15" t="s">
        <v>64</v>
      </c>
      <c r="B193" s="15" t="s">
        <v>65</v>
      </c>
      <c r="C193" s="31" t="n">
        <v>79</v>
      </c>
      <c r="D193" s="15" t="s">
        <v>81</v>
      </c>
      <c r="E193" s="31" t="n">
        <v>5510</v>
      </c>
      <c r="F193" s="15" t="s">
        <v>75</v>
      </c>
      <c r="G193" s="31" t="n">
        <v>270</v>
      </c>
      <c r="H193" s="15" t="s">
        <v>44</v>
      </c>
      <c r="I193" s="31" t="n">
        <v>2019</v>
      </c>
      <c r="J193" s="31" t="n">
        <v>2019</v>
      </c>
      <c r="K193" s="15" t="s">
        <v>76</v>
      </c>
      <c r="L193" s="31" t="n">
        <v>2830200</v>
      </c>
      <c r="M193" s="15"/>
      <c r="N193" s="15" t="s">
        <v>69</v>
      </c>
      <c r="O193" s="1"/>
      <c r="P193" s="1"/>
      <c r="Q193" s="1"/>
      <c r="R193" s="1"/>
      <c r="S193" s="1"/>
      <c r="T193" s="1"/>
      <c r="U193" s="1"/>
      <c r="V193" s="1"/>
      <c r="W193" s="1"/>
      <c r="X193" s="1"/>
      <c r="Y193" s="1"/>
      <c r="Z193" s="1"/>
      <c r="AA193" s="1"/>
      <c r="AB193" s="1"/>
      <c r="AC193" s="1"/>
      <c r="AD193" s="1"/>
      <c r="AE193" s="1"/>
    </row>
    <row r="194" customFormat="false" ht="13.8" hidden="false" customHeight="false" outlineLevel="0" collapsed="false">
      <c r="A194" s="15" t="s">
        <v>64</v>
      </c>
      <c r="B194" s="15" t="s">
        <v>65</v>
      </c>
      <c r="C194" s="31" t="n">
        <v>79</v>
      </c>
      <c r="D194" s="15" t="s">
        <v>81</v>
      </c>
      <c r="E194" s="31" t="n">
        <v>5312</v>
      </c>
      <c r="F194" s="15" t="s">
        <v>67</v>
      </c>
      <c r="G194" s="31" t="n">
        <v>15</v>
      </c>
      <c r="H194" s="15" t="s">
        <v>37</v>
      </c>
      <c r="I194" s="31" t="n">
        <v>2015</v>
      </c>
      <c r="J194" s="31" t="n">
        <v>2015</v>
      </c>
      <c r="K194" s="15" t="s">
        <v>68</v>
      </c>
      <c r="L194" s="31" t="n">
        <v>3282700</v>
      </c>
      <c r="M194" s="15"/>
      <c r="N194" s="15" t="s">
        <v>69</v>
      </c>
      <c r="O194" s="1"/>
      <c r="P194" s="1"/>
      <c r="Q194" s="1"/>
      <c r="R194" s="1"/>
      <c r="S194" s="1"/>
      <c r="T194" s="1"/>
      <c r="U194" s="1"/>
      <c r="V194" s="1"/>
      <c r="W194" s="1"/>
      <c r="X194" s="1"/>
      <c r="Y194" s="1"/>
      <c r="Z194" s="1"/>
      <c r="AA194" s="1"/>
      <c r="AB194" s="1"/>
      <c r="AC194" s="1"/>
      <c r="AD194" s="1"/>
      <c r="AE194" s="1"/>
    </row>
    <row r="195" customFormat="false" ht="13.8" hidden="false" customHeight="false" outlineLevel="0" collapsed="false">
      <c r="A195" s="15" t="s">
        <v>64</v>
      </c>
      <c r="B195" s="15" t="s">
        <v>65</v>
      </c>
      <c r="C195" s="31" t="n">
        <v>79</v>
      </c>
      <c r="D195" s="15" t="s">
        <v>81</v>
      </c>
      <c r="E195" s="31" t="n">
        <v>5312</v>
      </c>
      <c r="F195" s="15" t="s">
        <v>67</v>
      </c>
      <c r="G195" s="31" t="n">
        <v>15</v>
      </c>
      <c r="H195" s="15" t="s">
        <v>37</v>
      </c>
      <c r="I195" s="31" t="n">
        <v>2016</v>
      </c>
      <c r="J195" s="31" t="n">
        <v>2016</v>
      </c>
      <c r="K195" s="15" t="s">
        <v>68</v>
      </c>
      <c r="L195" s="31" t="n">
        <v>3201700</v>
      </c>
      <c r="M195" s="15"/>
      <c r="N195" s="15" t="s">
        <v>69</v>
      </c>
      <c r="O195" s="1"/>
      <c r="P195" s="1"/>
      <c r="Q195" s="1"/>
      <c r="R195" s="1"/>
      <c r="S195" s="1"/>
      <c r="T195" s="1"/>
      <c r="U195" s="1"/>
      <c r="V195" s="1"/>
      <c r="W195" s="1"/>
      <c r="X195" s="1"/>
      <c r="Y195" s="1"/>
      <c r="Z195" s="1"/>
      <c r="AA195" s="1"/>
      <c r="AB195" s="1"/>
      <c r="AC195" s="1"/>
      <c r="AD195" s="1"/>
      <c r="AE195" s="1"/>
    </row>
    <row r="196" customFormat="false" ht="13.8" hidden="false" customHeight="false" outlineLevel="0" collapsed="false">
      <c r="A196" s="15" t="s">
        <v>64</v>
      </c>
      <c r="B196" s="15" t="s">
        <v>65</v>
      </c>
      <c r="C196" s="31" t="n">
        <v>79</v>
      </c>
      <c r="D196" s="15" t="s">
        <v>81</v>
      </c>
      <c r="E196" s="31" t="n">
        <v>5312</v>
      </c>
      <c r="F196" s="15" t="s">
        <v>67</v>
      </c>
      <c r="G196" s="31" t="n">
        <v>15</v>
      </c>
      <c r="H196" s="15" t="s">
        <v>37</v>
      </c>
      <c r="I196" s="31" t="n">
        <v>2017</v>
      </c>
      <c r="J196" s="31" t="n">
        <v>2017</v>
      </c>
      <c r="K196" s="15" t="s">
        <v>68</v>
      </c>
      <c r="L196" s="31" t="n">
        <v>3202600</v>
      </c>
      <c r="M196" s="15"/>
      <c r="N196" s="15" t="s">
        <v>69</v>
      </c>
      <c r="O196" s="1"/>
      <c r="P196" s="1"/>
      <c r="Q196" s="1"/>
      <c r="R196" s="1"/>
      <c r="S196" s="1"/>
      <c r="T196" s="1"/>
      <c r="U196" s="1"/>
      <c r="V196" s="1"/>
      <c r="W196" s="1"/>
      <c r="X196" s="1"/>
      <c r="Y196" s="1"/>
      <c r="Z196" s="1"/>
      <c r="AA196" s="1"/>
      <c r="AB196" s="1"/>
      <c r="AC196" s="1"/>
      <c r="AD196" s="1"/>
      <c r="AE196" s="1"/>
    </row>
    <row r="197" customFormat="false" ht="13.8" hidden="false" customHeight="false" outlineLevel="0" collapsed="false">
      <c r="A197" s="15" t="s">
        <v>64</v>
      </c>
      <c r="B197" s="15" t="s">
        <v>65</v>
      </c>
      <c r="C197" s="31" t="n">
        <v>79</v>
      </c>
      <c r="D197" s="15" t="s">
        <v>81</v>
      </c>
      <c r="E197" s="31" t="n">
        <v>5312</v>
      </c>
      <c r="F197" s="15" t="s">
        <v>67</v>
      </c>
      <c r="G197" s="31" t="n">
        <v>15</v>
      </c>
      <c r="H197" s="15" t="s">
        <v>37</v>
      </c>
      <c r="I197" s="31" t="n">
        <v>2018</v>
      </c>
      <c r="J197" s="31" t="n">
        <v>2018</v>
      </c>
      <c r="K197" s="15" t="s">
        <v>68</v>
      </c>
      <c r="L197" s="31" t="n">
        <v>3036300</v>
      </c>
      <c r="M197" s="15"/>
      <c r="N197" s="15" t="s">
        <v>69</v>
      </c>
      <c r="O197" s="1"/>
      <c r="P197" s="1"/>
      <c r="Q197" s="1"/>
      <c r="R197" s="1"/>
      <c r="S197" s="1"/>
      <c r="T197" s="1"/>
      <c r="U197" s="1"/>
      <c r="V197" s="1"/>
      <c r="W197" s="1"/>
      <c r="X197" s="1"/>
      <c r="Y197" s="1"/>
      <c r="Z197" s="1"/>
      <c r="AA197" s="1"/>
      <c r="AB197" s="1"/>
      <c r="AC197" s="1"/>
      <c r="AD197" s="1"/>
      <c r="AE197" s="1"/>
    </row>
    <row r="198" customFormat="false" ht="13.8" hidden="false" customHeight="false" outlineLevel="0" collapsed="false">
      <c r="A198" s="15" t="s">
        <v>64</v>
      </c>
      <c r="B198" s="15" t="s">
        <v>65</v>
      </c>
      <c r="C198" s="31" t="n">
        <v>79</v>
      </c>
      <c r="D198" s="15" t="s">
        <v>81</v>
      </c>
      <c r="E198" s="31" t="n">
        <v>5312</v>
      </c>
      <c r="F198" s="15" t="s">
        <v>67</v>
      </c>
      <c r="G198" s="31" t="n">
        <v>15</v>
      </c>
      <c r="H198" s="15" t="s">
        <v>37</v>
      </c>
      <c r="I198" s="31" t="n">
        <v>2019</v>
      </c>
      <c r="J198" s="31" t="n">
        <v>2019</v>
      </c>
      <c r="K198" s="15" t="s">
        <v>68</v>
      </c>
      <c r="L198" s="31" t="n">
        <v>3118100</v>
      </c>
      <c r="M198" s="15"/>
      <c r="N198" s="15" t="s">
        <v>69</v>
      </c>
      <c r="O198" s="1"/>
      <c r="P198" s="1"/>
      <c r="Q198" s="1"/>
      <c r="R198" s="1"/>
      <c r="S198" s="1"/>
      <c r="T198" s="1"/>
      <c r="U198" s="1"/>
      <c r="V198" s="1"/>
      <c r="W198" s="1"/>
      <c r="X198" s="1"/>
      <c r="Y198" s="1"/>
      <c r="Z198" s="1"/>
      <c r="AA198" s="1"/>
      <c r="AB198" s="1"/>
      <c r="AC198" s="1"/>
      <c r="AD198" s="1"/>
      <c r="AE198" s="1"/>
    </row>
    <row r="199" customFormat="false" ht="13.8" hidden="false" customHeight="false" outlineLevel="0" collapsed="false">
      <c r="A199" s="15" t="s">
        <v>64</v>
      </c>
      <c r="B199" s="15" t="s">
        <v>65</v>
      </c>
      <c r="C199" s="31" t="n">
        <v>79</v>
      </c>
      <c r="D199" s="15" t="s">
        <v>81</v>
      </c>
      <c r="E199" s="31" t="n">
        <v>5510</v>
      </c>
      <c r="F199" s="15" t="s">
        <v>75</v>
      </c>
      <c r="G199" s="31" t="n">
        <v>15</v>
      </c>
      <c r="H199" s="15" t="s">
        <v>37</v>
      </c>
      <c r="I199" s="31" t="n">
        <v>2015</v>
      </c>
      <c r="J199" s="31" t="n">
        <v>2015</v>
      </c>
      <c r="K199" s="15" t="s">
        <v>76</v>
      </c>
      <c r="L199" s="31" t="n">
        <v>26549500</v>
      </c>
      <c r="M199" s="15"/>
      <c r="N199" s="15" t="s">
        <v>69</v>
      </c>
      <c r="O199" s="1"/>
      <c r="P199" s="1"/>
      <c r="Q199" s="1"/>
      <c r="R199" s="1"/>
      <c r="S199" s="1"/>
      <c r="T199" s="1"/>
      <c r="U199" s="1"/>
      <c r="V199" s="1"/>
      <c r="W199" s="1"/>
      <c r="X199" s="1"/>
      <c r="Y199" s="1"/>
      <c r="Z199" s="1"/>
      <c r="AA199" s="1"/>
      <c r="AB199" s="1"/>
      <c r="AC199" s="1"/>
      <c r="AD199" s="1"/>
      <c r="AE199" s="1"/>
    </row>
    <row r="200" customFormat="false" ht="13.8" hidden="false" customHeight="false" outlineLevel="0" collapsed="false">
      <c r="A200" s="15" t="s">
        <v>64</v>
      </c>
      <c r="B200" s="15" t="s">
        <v>65</v>
      </c>
      <c r="C200" s="31" t="n">
        <v>79</v>
      </c>
      <c r="D200" s="15" t="s">
        <v>81</v>
      </c>
      <c r="E200" s="31" t="n">
        <v>5510</v>
      </c>
      <c r="F200" s="15" t="s">
        <v>75</v>
      </c>
      <c r="G200" s="31" t="n">
        <v>15</v>
      </c>
      <c r="H200" s="15" t="s">
        <v>37</v>
      </c>
      <c r="I200" s="31" t="n">
        <v>2016</v>
      </c>
      <c r="J200" s="31" t="n">
        <v>2016</v>
      </c>
      <c r="K200" s="15" t="s">
        <v>76</v>
      </c>
      <c r="L200" s="31" t="n">
        <v>24463800</v>
      </c>
      <c r="M200" s="15"/>
      <c r="N200" s="15" t="s">
        <v>69</v>
      </c>
      <c r="O200" s="1"/>
      <c r="P200" s="1"/>
      <c r="Q200" s="1"/>
      <c r="R200" s="1"/>
      <c r="S200" s="1"/>
      <c r="T200" s="1"/>
      <c r="U200" s="1"/>
      <c r="V200" s="1"/>
      <c r="W200" s="1"/>
      <c r="X200" s="1"/>
      <c r="Y200" s="1"/>
      <c r="Z200" s="1"/>
      <c r="AA200" s="1"/>
      <c r="AB200" s="1"/>
      <c r="AC200" s="1"/>
      <c r="AD200" s="1"/>
      <c r="AE200" s="1"/>
    </row>
    <row r="201" customFormat="false" ht="13.8" hidden="false" customHeight="false" outlineLevel="0" collapsed="false">
      <c r="A201" s="15" t="s">
        <v>64</v>
      </c>
      <c r="B201" s="15" t="s">
        <v>65</v>
      </c>
      <c r="C201" s="31" t="n">
        <v>79</v>
      </c>
      <c r="D201" s="15" t="s">
        <v>81</v>
      </c>
      <c r="E201" s="31" t="n">
        <v>5510</v>
      </c>
      <c r="F201" s="15" t="s">
        <v>75</v>
      </c>
      <c r="G201" s="31" t="n">
        <v>15</v>
      </c>
      <c r="H201" s="15" t="s">
        <v>37</v>
      </c>
      <c r="I201" s="31" t="n">
        <v>2017</v>
      </c>
      <c r="J201" s="31" t="n">
        <v>2017</v>
      </c>
      <c r="K201" s="15" t="s">
        <v>76</v>
      </c>
      <c r="L201" s="31" t="n">
        <v>24481600</v>
      </c>
      <c r="M201" s="15"/>
      <c r="N201" s="15" t="s">
        <v>69</v>
      </c>
      <c r="O201" s="1"/>
      <c r="P201" s="1"/>
      <c r="Q201" s="1"/>
      <c r="R201" s="1"/>
      <c r="S201" s="1"/>
      <c r="T201" s="1"/>
      <c r="U201" s="1"/>
      <c r="V201" s="1"/>
      <c r="W201" s="1"/>
      <c r="X201" s="1"/>
      <c r="Y201" s="1"/>
      <c r="Z201" s="1"/>
      <c r="AA201" s="1"/>
      <c r="AB201" s="1"/>
      <c r="AC201" s="1"/>
      <c r="AD201" s="1"/>
      <c r="AE201" s="1"/>
    </row>
    <row r="202" customFormat="false" ht="13.8" hidden="false" customHeight="false" outlineLevel="0" collapsed="false">
      <c r="A202" s="15" t="s">
        <v>64</v>
      </c>
      <c r="B202" s="15" t="s">
        <v>65</v>
      </c>
      <c r="C202" s="31" t="n">
        <v>79</v>
      </c>
      <c r="D202" s="15" t="s">
        <v>81</v>
      </c>
      <c r="E202" s="31" t="n">
        <v>5510</v>
      </c>
      <c r="F202" s="15" t="s">
        <v>75</v>
      </c>
      <c r="G202" s="31" t="n">
        <v>15</v>
      </c>
      <c r="H202" s="15" t="s">
        <v>37</v>
      </c>
      <c r="I202" s="31" t="n">
        <v>2018</v>
      </c>
      <c r="J202" s="31" t="n">
        <v>2018</v>
      </c>
      <c r="K202" s="15" t="s">
        <v>76</v>
      </c>
      <c r="L202" s="31" t="n">
        <v>20263500</v>
      </c>
      <c r="M202" s="15"/>
      <c r="N202" s="15" t="s">
        <v>69</v>
      </c>
      <c r="O202" s="1"/>
      <c r="P202" s="1"/>
      <c r="Q202" s="1"/>
      <c r="R202" s="1"/>
      <c r="S202" s="1"/>
      <c r="T202" s="1"/>
      <c r="U202" s="1"/>
      <c r="V202" s="1"/>
      <c r="W202" s="1"/>
      <c r="X202" s="1"/>
      <c r="Y202" s="1"/>
      <c r="Z202" s="1"/>
      <c r="AA202" s="1"/>
      <c r="AB202" s="1"/>
      <c r="AC202" s="1"/>
      <c r="AD202" s="1"/>
      <c r="AE202" s="1"/>
    </row>
    <row r="203" customFormat="false" ht="13.8" hidden="false" customHeight="false" outlineLevel="0" collapsed="false">
      <c r="A203" s="15" t="s">
        <v>64</v>
      </c>
      <c r="B203" s="15" t="s">
        <v>65</v>
      </c>
      <c r="C203" s="31" t="n">
        <v>79</v>
      </c>
      <c r="D203" s="15" t="s">
        <v>81</v>
      </c>
      <c r="E203" s="31" t="n">
        <v>5510</v>
      </c>
      <c r="F203" s="15" t="s">
        <v>75</v>
      </c>
      <c r="G203" s="31" t="n">
        <v>15</v>
      </c>
      <c r="H203" s="15" t="s">
        <v>37</v>
      </c>
      <c r="I203" s="31" t="n">
        <v>2019</v>
      </c>
      <c r="J203" s="31" t="n">
        <v>2019</v>
      </c>
      <c r="K203" s="15" t="s">
        <v>76</v>
      </c>
      <c r="L203" s="31" t="n">
        <v>23062600</v>
      </c>
      <c r="M203" s="15"/>
      <c r="N203" s="15" t="s">
        <v>69</v>
      </c>
      <c r="O203" s="1"/>
      <c r="P203" s="1"/>
      <c r="Q203" s="1"/>
      <c r="R203" s="1"/>
      <c r="S203" s="1"/>
      <c r="T203" s="1"/>
      <c r="U203" s="1"/>
      <c r="V203" s="1"/>
      <c r="W203" s="1"/>
      <c r="X203" s="1"/>
      <c r="Y203" s="1"/>
      <c r="Z203" s="1"/>
      <c r="AA203" s="1"/>
      <c r="AB203" s="1"/>
      <c r="AC203" s="1"/>
      <c r="AD203" s="1"/>
      <c r="AE203" s="1"/>
    </row>
    <row r="204" customFormat="false" ht="13.8" hidden="false" customHeight="false" outlineLevel="0" collapsed="false">
      <c r="A204" s="15" t="s">
        <v>64</v>
      </c>
      <c r="B204" s="15" t="s">
        <v>65</v>
      </c>
      <c r="C204" s="31" t="n">
        <v>104</v>
      </c>
      <c r="D204" s="15" t="s">
        <v>82</v>
      </c>
      <c r="E204" s="31" t="n">
        <v>5312</v>
      </c>
      <c r="F204" s="15" t="s">
        <v>67</v>
      </c>
      <c r="G204" s="31" t="n">
        <v>56</v>
      </c>
      <c r="H204" s="15" t="s">
        <v>38</v>
      </c>
      <c r="I204" s="31" t="n">
        <v>2018</v>
      </c>
      <c r="J204" s="31" t="n">
        <v>2018</v>
      </c>
      <c r="K204" s="15" t="s">
        <v>68</v>
      </c>
      <c r="L204" s="31" t="n">
        <v>0</v>
      </c>
      <c r="M204" s="15"/>
      <c r="N204" s="15" t="s">
        <v>69</v>
      </c>
      <c r="O204" s="1"/>
      <c r="P204" s="1"/>
      <c r="Q204" s="1"/>
      <c r="R204" s="1"/>
      <c r="S204" s="1"/>
      <c r="T204" s="1"/>
      <c r="U204" s="1"/>
      <c r="V204" s="1"/>
      <c r="W204" s="1"/>
      <c r="X204" s="1"/>
      <c r="Y204" s="1"/>
      <c r="Z204" s="1"/>
      <c r="AA204" s="1"/>
      <c r="AB204" s="1"/>
      <c r="AC204" s="1"/>
      <c r="AD204" s="1"/>
      <c r="AE204" s="1"/>
    </row>
    <row r="205" customFormat="false" ht="13.8" hidden="false" customHeight="false" outlineLevel="0" collapsed="false">
      <c r="A205" s="15" t="s">
        <v>64</v>
      </c>
      <c r="B205" s="15" t="s">
        <v>65</v>
      </c>
      <c r="C205" s="31" t="n">
        <v>104</v>
      </c>
      <c r="D205" s="15" t="s">
        <v>82</v>
      </c>
      <c r="E205" s="31" t="n">
        <v>5312</v>
      </c>
      <c r="F205" s="15" t="s">
        <v>67</v>
      </c>
      <c r="G205" s="31" t="n">
        <v>56</v>
      </c>
      <c r="H205" s="15" t="s">
        <v>38</v>
      </c>
      <c r="I205" s="31" t="n">
        <v>2019</v>
      </c>
      <c r="J205" s="31" t="n">
        <v>2019</v>
      </c>
      <c r="K205" s="15" t="s">
        <v>68</v>
      </c>
      <c r="L205" s="31" t="n">
        <v>0</v>
      </c>
      <c r="M205" s="15"/>
      <c r="N205" s="15" t="s">
        <v>69</v>
      </c>
      <c r="O205" s="1"/>
      <c r="P205" s="1"/>
      <c r="Q205" s="1"/>
      <c r="R205" s="1"/>
      <c r="S205" s="1"/>
      <c r="T205" s="1"/>
      <c r="U205" s="1"/>
      <c r="V205" s="1"/>
      <c r="W205" s="1"/>
      <c r="X205" s="1"/>
      <c r="Y205" s="1"/>
      <c r="Z205" s="1"/>
      <c r="AA205" s="1"/>
      <c r="AB205" s="1"/>
      <c r="AC205" s="1"/>
      <c r="AD205" s="1"/>
      <c r="AE205" s="1"/>
    </row>
    <row r="206" customFormat="false" ht="13.8" hidden="false" customHeight="false" outlineLevel="0" collapsed="false">
      <c r="A206" s="15" t="s">
        <v>64</v>
      </c>
      <c r="B206" s="15" t="s">
        <v>65</v>
      </c>
      <c r="C206" s="31" t="n">
        <v>104</v>
      </c>
      <c r="D206" s="15" t="s">
        <v>82</v>
      </c>
      <c r="E206" s="31" t="n">
        <v>5510</v>
      </c>
      <c r="F206" s="15" t="s">
        <v>75</v>
      </c>
      <c r="G206" s="31" t="n">
        <v>56</v>
      </c>
      <c r="H206" s="15" t="s">
        <v>38</v>
      </c>
      <c r="I206" s="31" t="n">
        <v>2018</v>
      </c>
      <c r="J206" s="31" t="n">
        <v>2018</v>
      </c>
      <c r="K206" s="15" t="s">
        <v>76</v>
      </c>
      <c r="L206" s="31" t="n">
        <v>0</v>
      </c>
      <c r="M206" s="15"/>
      <c r="N206" s="15" t="s">
        <v>69</v>
      </c>
      <c r="O206" s="1"/>
      <c r="P206" s="1"/>
      <c r="Q206" s="1"/>
      <c r="R206" s="1"/>
      <c r="S206" s="1"/>
      <c r="T206" s="1"/>
      <c r="U206" s="1"/>
      <c r="V206" s="1"/>
      <c r="W206" s="1"/>
      <c r="X206" s="1"/>
      <c r="Y206" s="1"/>
      <c r="Z206" s="1"/>
      <c r="AA206" s="1"/>
      <c r="AB206" s="1"/>
      <c r="AC206" s="1"/>
      <c r="AD206" s="1"/>
      <c r="AE206" s="1"/>
    </row>
    <row r="207" customFormat="false" ht="13.8" hidden="false" customHeight="false" outlineLevel="0" collapsed="false">
      <c r="A207" s="15" t="s">
        <v>64</v>
      </c>
      <c r="B207" s="15" t="s">
        <v>65</v>
      </c>
      <c r="C207" s="31" t="n">
        <v>104</v>
      </c>
      <c r="D207" s="15" t="s">
        <v>82</v>
      </c>
      <c r="E207" s="31" t="n">
        <v>5510</v>
      </c>
      <c r="F207" s="15" t="s">
        <v>75</v>
      </c>
      <c r="G207" s="31" t="n">
        <v>56</v>
      </c>
      <c r="H207" s="15" t="s">
        <v>38</v>
      </c>
      <c r="I207" s="31" t="n">
        <v>2019</v>
      </c>
      <c r="J207" s="31" t="n">
        <v>2019</v>
      </c>
      <c r="K207" s="15" t="s">
        <v>76</v>
      </c>
      <c r="L207" s="31" t="n">
        <v>0</v>
      </c>
      <c r="M207" s="15"/>
      <c r="N207" s="15" t="s">
        <v>69</v>
      </c>
      <c r="O207" s="1"/>
      <c r="P207" s="1"/>
      <c r="Q207" s="1"/>
      <c r="R207" s="1"/>
      <c r="S207" s="1"/>
      <c r="T207" s="1"/>
      <c r="U207" s="1"/>
      <c r="V207" s="1"/>
      <c r="W207" s="1"/>
      <c r="X207" s="1"/>
      <c r="Y207" s="1"/>
      <c r="Z207" s="1"/>
      <c r="AA207" s="1"/>
      <c r="AB207" s="1"/>
      <c r="AC207" s="1"/>
      <c r="AD207" s="1"/>
      <c r="AE207" s="1"/>
    </row>
    <row r="208" customFormat="false" ht="13.8" hidden="false" customHeight="false" outlineLevel="0" collapsed="false">
      <c r="A208" s="15" t="s">
        <v>64</v>
      </c>
      <c r="B208" s="15" t="s">
        <v>65</v>
      </c>
      <c r="C208" s="31" t="n">
        <v>104</v>
      </c>
      <c r="D208" s="15" t="s">
        <v>82</v>
      </c>
      <c r="E208" s="31" t="n">
        <v>5510</v>
      </c>
      <c r="F208" s="15" t="s">
        <v>75</v>
      </c>
      <c r="G208" s="31" t="n">
        <v>271</v>
      </c>
      <c r="H208" s="15" t="s">
        <v>39</v>
      </c>
      <c r="I208" s="31" t="n">
        <v>2015</v>
      </c>
      <c r="J208" s="31" t="n">
        <v>2015</v>
      </c>
      <c r="K208" s="15" t="s">
        <v>76</v>
      </c>
      <c r="L208" s="31" t="n">
        <v>10028</v>
      </c>
      <c r="M208" s="15" t="s">
        <v>85</v>
      </c>
      <c r="N208" s="15" t="s">
        <v>86</v>
      </c>
      <c r="O208" s="1"/>
      <c r="P208" s="1"/>
      <c r="Q208" s="1"/>
      <c r="R208" s="1"/>
      <c r="S208" s="1"/>
      <c r="T208" s="1"/>
      <c r="U208" s="1"/>
      <c r="V208" s="1"/>
      <c r="W208" s="1"/>
      <c r="X208" s="1"/>
      <c r="Y208" s="1"/>
      <c r="Z208" s="1"/>
      <c r="AA208" s="1"/>
      <c r="AB208" s="1"/>
      <c r="AC208" s="1"/>
      <c r="AD208" s="1"/>
      <c r="AE208" s="1"/>
    </row>
    <row r="209" customFormat="false" ht="13.8" hidden="false" customHeight="false" outlineLevel="0" collapsed="false">
      <c r="A209" s="15" t="s">
        <v>64</v>
      </c>
      <c r="B209" s="15" t="s">
        <v>65</v>
      </c>
      <c r="C209" s="31" t="n">
        <v>104</v>
      </c>
      <c r="D209" s="15" t="s">
        <v>82</v>
      </c>
      <c r="E209" s="31" t="n">
        <v>5510</v>
      </c>
      <c r="F209" s="15" t="s">
        <v>75</v>
      </c>
      <c r="G209" s="31" t="n">
        <v>271</v>
      </c>
      <c r="H209" s="15" t="s">
        <v>39</v>
      </c>
      <c r="I209" s="31" t="n">
        <v>2016</v>
      </c>
      <c r="J209" s="31" t="n">
        <v>2016</v>
      </c>
      <c r="K209" s="15" t="s">
        <v>76</v>
      </c>
      <c r="L209" s="31" t="n">
        <v>4864</v>
      </c>
      <c r="M209" s="15" t="s">
        <v>85</v>
      </c>
      <c r="N209" s="15" t="s">
        <v>86</v>
      </c>
      <c r="O209" s="1"/>
      <c r="P209" s="1"/>
      <c r="Q209" s="1"/>
      <c r="R209" s="1"/>
      <c r="S209" s="1"/>
      <c r="T209" s="1"/>
      <c r="U209" s="1"/>
      <c r="V209" s="1"/>
      <c r="W209" s="1"/>
      <c r="X209" s="1"/>
      <c r="Y209" s="1"/>
      <c r="Z209" s="1"/>
      <c r="AA209" s="1"/>
      <c r="AB209" s="1"/>
      <c r="AC209" s="1"/>
      <c r="AD209" s="1"/>
      <c r="AE209" s="1"/>
    </row>
    <row r="210" customFormat="false" ht="13.8" hidden="false" customHeight="false" outlineLevel="0" collapsed="false">
      <c r="A210" s="15" t="s">
        <v>64</v>
      </c>
      <c r="B210" s="15" t="s">
        <v>65</v>
      </c>
      <c r="C210" s="31" t="n">
        <v>104</v>
      </c>
      <c r="D210" s="15" t="s">
        <v>82</v>
      </c>
      <c r="E210" s="31" t="n">
        <v>5510</v>
      </c>
      <c r="F210" s="15" t="s">
        <v>75</v>
      </c>
      <c r="G210" s="31" t="n">
        <v>271</v>
      </c>
      <c r="H210" s="15" t="s">
        <v>39</v>
      </c>
      <c r="I210" s="31" t="n">
        <v>2017</v>
      </c>
      <c r="J210" s="31" t="n">
        <v>2017</v>
      </c>
      <c r="K210" s="15" t="s">
        <v>76</v>
      </c>
      <c r="L210" s="31" t="n">
        <v>7169</v>
      </c>
      <c r="M210" s="15" t="s">
        <v>85</v>
      </c>
      <c r="N210" s="15" t="s">
        <v>86</v>
      </c>
      <c r="O210" s="1"/>
      <c r="P210" s="1"/>
      <c r="Q210" s="1"/>
      <c r="R210" s="1"/>
      <c r="S210" s="1"/>
      <c r="T210" s="1"/>
      <c r="U210" s="1"/>
      <c r="V210" s="1"/>
      <c r="W210" s="1"/>
      <c r="X210" s="1"/>
      <c r="Y210" s="1"/>
      <c r="Z210" s="1"/>
      <c r="AA210" s="1"/>
      <c r="AB210" s="1"/>
      <c r="AC210" s="1"/>
      <c r="AD210" s="1"/>
      <c r="AE210" s="1"/>
    </row>
    <row r="211" customFormat="false" ht="13.8" hidden="false" customHeight="false" outlineLevel="0" collapsed="false">
      <c r="A211" s="15" t="s">
        <v>64</v>
      </c>
      <c r="B211" s="15" t="s">
        <v>65</v>
      </c>
      <c r="C211" s="31" t="n">
        <v>104</v>
      </c>
      <c r="D211" s="15" t="s">
        <v>82</v>
      </c>
      <c r="E211" s="31" t="n">
        <v>5312</v>
      </c>
      <c r="F211" s="15" t="s">
        <v>67</v>
      </c>
      <c r="G211" s="31" t="n">
        <v>116</v>
      </c>
      <c r="H211" s="15" t="s">
        <v>40</v>
      </c>
      <c r="I211" s="31" t="n">
        <v>2015</v>
      </c>
      <c r="J211" s="31" t="n">
        <v>2015</v>
      </c>
      <c r="K211" s="15" t="s">
        <v>68</v>
      </c>
      <c r="L211" s="31" t="n">
        <v>8500</v>
      </c>
      <c r="M211" s="15"/>
      <c r="N211" s="15" t="s">
        <v>69</v>
      </c>
      <c r="O211" s="1"/>
      <c r="P211" s="1"/>
      <c r="Q211" s="1"/>
      <c r="R211" s="1"/>
      <c r="S211" s="1"/>
      <c r="T211" s="1"/>
      <c r="U211" s="1"/>
      <c r="V211" s="1"/>
      <c r="W211" s="1"/>
      <c r="X211" s="1"/>
      <c r="Y211" s="1"/>
      <c r="Z211" s="1"/>
      <c r="AA211" s="1"/>
      <c r="AB211" s="1"/>
      <c r="AC211" s="1"/>
      <c r="AD211" s="1"/>
      <c r="AE211" s="1"/>
    </row>
    <row r="212" customFormat="false" ht="13.8" hidden="false" customHeight="false" outlineLevel="0" collapsed="false">
      <c r="A212" s="15" t="s">
        <v>64</v>
      </c>
      <c r="B212" s="15" t="s">
        <v>65</v>
      </c>
      <c r="C212" s="31" t="n">
        <v>104</v>
      </c>
      <c r="D212" s="15" t="s">
        <v>82</v>
      </c>
      <c r="E212" s="31" t="n">
        <v>5312</v>
      </c>
      <c r="F212" s="15" t="s">
        <v>67</v>
      </c>
      <c r="G212" s="31" t="n">
        <v>116</v>
      </c>
      <c r="H212" s="15" t="s">
        <v>40</v>
      </c>
      <c r="I212" s="31" t="n">
        <v>2016</v>
      </c>
      <c r="J212" s="31" t="n">
        <v>2016</v>
      </c>
      <c r="K212" s="15" t="s">
        <v>68</v>
      </c>
      <c r="L212" s="31" t="n">
        <v>9000</v>
      </c>
      <c r="M212" s="15"/>
      <c r="N212" s="15" t="s">
        <v>69</v>
      </c>
      <c r="O212" s="1"/>
      <c r="P212" s="1"/>
      <c r="Q212" s="1"/>
      <c r="R212" s="1"/>
      <c r="S212" s="1"/>
      <c r="T212" s="1"/>
      <c r="U212" s="1"/>
      <c r="V212" s="1"/>
      <c r="W212" s="1"/>
      <c r="X212" s="1"/>
      <c r="Y212" s="1"/>
      <c r="Z212" s="1"/>
      <c r="AA212" s="1"/>
      <c r="AB212" s="1"/>
      <c r="AC212" s="1"/>
      <c r="AD212" s="1"/>
      <c r="AE212" s="1"/>
    </row>
    <row r="213" customFormat="false" ht="13.8" hidden="false" customHeight="false" outlineLevel="0" collapsed="false">
      <c r="A213" s="15" t="s">
        <v>64</v>
      </c>
      <c r="B213" s="15" t="s">
        <v>65</v>
      </c>
      <c r="C213" s="31" t="n">
        <v>104</v>
      </c>
      <c r="D213" s="15" t="s">
        <v>82</v>
      </c>
      <c r="E213" s="31" t="n">
        <v>5312</v>
      </c>
      <c r="F213" s="15" t="s">
        <v>67</v>
      </c>
      <c r="G213" s="31" t="n">
        <v>116</v>
      </c>
      <c r="H213" s="15" t="s">
        <v>40</v>
      </c>
      <c r="I213" s="31" t="n">
        <v>2017</v>
      </c>
      <c r="J213" s="31" t="n">
        <v>2017</v>
      </c>
      <c r="K213" s="15" t="s">
        <v>68</v>
      </c>
      <c r="L213" s="31" t="n">
        <v>9179</v>
      </c>
      <c r="M213" s="15"/>
      <c r="N213" s="15" t="s">
        <v>69</v>
      </c>
      <c r="O213" s="1"/>
      <c r="P213" s="1"/>
      <c r="Q213" s="1"/>
      <c r="R213" s="1"/>
      <c r="S213" s="1"/>
      <c r="T213" s="1"/>
      <c r="U213" s="1"/>
      <c r="V213" s="1"/>
      <c r="W213" s="1"/>
      <c r="X213" s="1"/>
      <c r="Y213" s="1"/>
      <c r="Z213" s="1"/>
      <c r="AA213" s="1"/>
      <c r="AB213" s="1"/>
      <c r="AC213" s="1"/>
      <c r="AD213" s="1"/>
      <c r="AE213" s="1"/>
    </row>
    <row r="214" customFormat="false" ht="13.8" hidden="false" customHeight="false" outlineLevel="0" collapsed="false">
      <c r="A214" s="15" t="s">
        <v>64</v>
      </c>
      <c r="B214" s="15" t="s">
        <v>65</v>
      </c>
      <c r="C214" s="31" t="n">
        <v>104</v>
      </c>
      <c r="D214" s="15" t="s">
        <v>82</v>
      </c>
      <c r="E214" s="31" t="n">
        <v>5312</v>
      </c>
      <c r="F214" s="15" t="s">
        <v>67</v>
      </c>
      <c r="G214" s="31" t="n">
        <v>116</v>
      </c>
      <c r="H214" s="15" t="s">
        <v>40</v>
      </c>
      <c r="I214" s="31" t="n">
        <v>2018</v>
      </c>
      <c r="J214" s="31" t="n">
        <v>2018</v>
      </c>
      <c r="K214" s="15" t="s">
        <v>68</v>
      </c>
      <c r="L214" s="31" t="n">
        <v>8230</v>
      </c>
      <c r="M214" s="15"/>
      <c r="N214" s="15" t="s">
        <v>69</v>
      </c>
      <c r="O214" s="1"/>
      <c r="P214" s="1"/>
      <c r="Q214" s="1"/>
      <c r="R214" s="1"/>
      <c r="S214" s="1"/>
      <c r="T214" s="1"/>
      <c r="U214" s="1"/>
      <c r="V214" s="1"/>
      <c r="W214" s="1"/>
      <c r="X214" s="1"/>
      <c r="Y214" s="1"/>
      <c r="Z214" s="1"/>
      <c r="AA214" s="1"/>
      <c r="AB214" s="1"/>
      <c r="AC214" s="1"/>
      <c r="AD214" s="1"/>
      <c r="AE214" s="1"/>
    </row>
    <row r="215" customFormat="false" ht="13.8" hidden="false" customHeight="false" outlineLevel="0" collapsed="false">
      <c r="A215" s="15" t="s">
        <v>64</v>
      </c>
      <c r="B215" s="15" t="s">
        <v>65</v>
      </c>
      <c r="C215" s="31" t="n">
        <v>104</v>
      </c>
      <c r="D215" s="15" t="s">
        <v>82</v>
      </c>
      <c r="E215" s="31" t="n">
        <v>5312</v>
      </c>
      <c r="F215" s="15" t="s">
        <v>67</v>
      </c>
      <c r="G215" s="31" t="n">
        <v>116</v>
      </c>
      <c r="H215" s="15" t="s">
        <v>40</v>
      </c>
      <c r="I215" s="31" t="n">
        <v>2019</v>
      </c>
      <c r="J215" s="31" t="n">
        <v>2019</v>
      </c>
      <c r="K215" s="15" t="s">
        <v>68</v>
      </c>
      <c r="L215" s="31" t="n">
        <v>8670</v>
      </c>
      <c r="M215" s="15"/>
      <c r="N215" s="15" t="s">
        <v>69</v>
      </c>
      <c r="O215" s="1"/>
      <c r="P215" s="1"/>
      <c r="Q215" s="1"/>
      <c r="R215" s="1"/>
      <c r="S215" s="1"/>
      <c r="T215" s="1"/>
      <c r="U215" s="1"/>
      <c r="V215" s="1"/>
      <c r="W215" s="1"/>
      <c r="X215" s="1"/>
      <c r="Y215" s="1"/>
      <c r="Z215" s="1"/>
      <c r="AA215" s="1"/>
      <c r="AB215" s="1"/>
      <c r="AC215" s="1"/>
      <c r="AD215" s="1"/>
      <c r="AE215" s="1"/>
    </row>
    <row r="216" customFormat="false" ht="13.8" hidden="false" customHeight="false" outlineLevel="0" collapsed="false">
      <c r="A216" s="15" t="s">
        <v>64</v>
      </c>
      <c r="B216" s="15" t="s">
        <v>65</v>
      </c>
      <c r="C216" s="31" t="n">
        <v>104</v>
      </c>
      <c r="D216" s="15" t="s">
        <v>82</v>
      </c>
      <c r="E216" s="31" t="n">
        <v>5510</v>
      </c>
      <c r="F216" s="15" t="s">
        <v>75</v>
      </c>
      <c r="G216" s="31" t="n">
        <v>116</v>
      </c>
      <c r="H216" s="15" t="s">
        <v>40</v>
      </c>
      <c r="I216" s="31" t="n">
        <v>2015</v>
      </c>
      <c r="J216" s="31" t="n">
        <v>2015</v>
      </c>
      <c r="K216" s="15" t="s">
        <v>76</v>
      </c>
      <c r="L216" s="31" t="n">
        <v>360100</v>
      </c>
      <c r="M216" s="15"/>
      <c r="N216" s="15" t="s">
        <v>69</v>
      </c>
      <c r="O216" s="1"/>
      <c r="P216" s="1"/>
      <c r="Q216" s="1"/>
      <c r="R216" s="1"/>
      <c r="S216" s="1"/>
      <c r="T216" s="1"/>
      <c r="U216" s="1"/>
      <c r="V216" s="1"/>
      <c r="W216" s="1"/>
      <c r="X216" s="1"/>
      <c r="Y216" s="1"/>
      <c r="Z216" s="1"/>
      <c r="AA216" s="1"/>
      <c r="AB216" s="1"/>
      <c r="AC216" s="1"/>
      <c r="AD216" s="1"/>
      <c r="AE216" s="1"/>
    </row>
    <row r="217" customFormat="false" ht="13.8" hidden="false" customHeight="false" outlineLevel="0" collapsed="false">
      <c r="A217" s="15" t="s">
        <v>64</v>
      </c>
      <c r="B217" s="15" t="s">
        <v>65</v>
      </c>
      <c r="C217" s="31" t="n">
        <v>104</v>
      </c>
      <c r="D217" s="15" t="s">
        <v>82</v>
      </c>
      <c r="E217" s="31" t="n">
        <v>5510</v>
      </c>
      <c r="F217" s="15" t="s">
        <v>75</v>
      </c>
      <c r="G217" s="31" t="n">
        <v>116</v>
      </c>
      <c r="H217" s="15" t="s">
        <v>40</v>
      </c>
      <c r="I217" s="31" t="n">
        <v>2016</v>
      </c>
      <c r="J217" s="31" t="n">
        <v>2016</v>
      </c>
      <c r="K217" s="15" t="s">
        <v>76</v>
      </c>
      <c r="L217" s="31" t="n">
        <v>352000</v>
      </c>
      <c r="M217" s="15"/>
      <c r="N217" s="15" t="s">
        <v>69</v>
      </c>
      <c r="O217" s="1"/>
      <c r="P217" s="1"/>
      <c r="Q217" s="1"/>
      <c r="R217" s="1"/>
      <c r="S217" s="1"/>
      <c r="T217" s="1"/>
      <c r="U217" s="1"/>
      <c r="V217" s="1"/>
      <c r="W217" s="1"/>
      <c r="X217" s="1"/>
      <c r="Y217" s="1"/>
      <c r="Z217" s="1"/>
      <c r="AA217" s="1"/>
      <c r="AB217" s="1"/>
      <c r="AC217" s="1"/>
      <c r="AD217" s="1"/>
      <c r="AE217" s="1"/>
    </row>
    <row r="218" customFormat="false" ht="13.8" hidden="false" customHeight="false" outlineLevel="0" collapsed="false">
      <c r="A218" s="15" t="s">
        <v>64</v>
      </c>
      <c r="B218" s="15" t="s">
        <v>65</v>
      </c>
      <c r="C218" s="31" t="n">
        <v>104</v>
      </c>
      <c r="D218" s="15" t="s">
        <v>82</v>
      </c>
      <c r="E218" s="31" t="n">
        <v>5510</v>
      </c>
      <c r="F218" s="15" t="s">
        <v>75</v>
      </c>
      <c r="G218" s="31" t="n">
        <v>116</v>
      </c>
      <c r="H218" s="15" t="s">
        <v>40</v>
      </c>
      <c r="I218" s="31" t="n">
        <v>2017</v>
      </c>
      <c r="J218" s="31" t="n">
        <v>2017</v>
      </c>
      <c r="K218" s="15" t="s">
        <v>76</v>
      </c>
      <c r="L218" s="31" t="n">
        <v>412425</v>
      </c>
      <c r="M218" s="15"/>
      <c r="N218" s="15" t="s">
        <v>69</v>
      </c>
      <c r="O218" s="1"/>
      <c r="P218" s="1"/>
      <c r="Q218" s="1"/>
      <c r="R218" s="1"/>
      <c r="S218" s="1"/>
      <c r="T218" s="1"/>
      <c r="U218" s="1"/>
      <c r="V218" s="1"/>
      <c r="W218" s="1"/>
      <c r="X218" s="1"/>
      <c r="Y218" s="1"/>
      <c r="Z218" s="1"/>
      <c r="AA218" s="1"/>
      <c r="AB218" s="1"/>
      <c r="AC218" s="1"/>
      <c r="AD218" s="1"/>
      <c r="AE218" s="1"/>
    </row>
    <row r="219" customFormat="false" ht="13.8" hidden="false" customHeight="false" outlineLevel="0" collapsed="false">
      <c r="A219" s="15" t="s">
        <v>64</v>
      </c>
      <c r="B219" s="15" t="s">
        <v>65</v>
      </c>
      <c r="C219" s="31" t="n">
        <v>104</v>
      </c>
      <c r="D219" s="15" t="s">
        <v>82</v>
      </c>
      <c r="E219" s="31" t="n">
        <v>5510</v>
      </c>
      <c r="F219" s="15" t="s">
        <v>75</v>
      </c>
      <c r="G219" s="31" t="n">
        <v>116</v>
      </c>
      <c r="H219" s="15" t="s">
        <v>40</v>
      </c>
      <c r="I219" s="31" t="n">
        <v>2018</v>
      </c>
      <c r="J219" s="31" t="n">
        <v>2018</v>
      </c>
      <c r="K219" s="15" t="s">
        <v>76</v>
      </c>
      <c r="L219" s="31" t="n">
        <v>273010</v>
      </c>
      <c r="M219" s="15"/>
      <c r="N219" s="15" t="s">
        <v>69</v>
      </c>
      <c r="O219" s="1"/>
      <c r="P219" s="1"/>
      <c r="Q219" s="1"/>
      <c r="R219" s="1"/>
      <c r="S219" s="1"/>
      <c r="T219" s="1"/>
      <c r="U219" s="1"/>
      <c r="V219" s="1"/>
      <c r="W219" s="1"/>
      <c r="X219" s="1"/>
      <c r="Y219" s="1"/>
      <c r="Z219" s="1"/>
      <c r="AA219" s="1"/>
      <c r="AB219" s="1"/>
      <c r="AC219" s="1"/>
      <c r="AD219" s="1"/>
      <c r="AE219" s="1"/>
    </row>
    <row r="220" customFormat="false" ht="13.8" hidden="false" customHeight="false" outlineLevel="0" collapsed="false">
      <c r="A220" s="15" t="s">
        <v>64</v>
      </c>
      <c r="B220" s="15" t="s">
        <v>65</v>
      </c>
      <c r="C220" s="31" t="n">
        <v>104</v>
      </c>
      <c r="D220" s="15" t="s">
        <v>82</v>
      </c>
      <c r="E220" s="31" t="n">
        <v>5510</v>
      </c>
      <c r="F220" s="15" t="s">
        <v>75</v>
      </c>
      <c r="G220" s="31" t="n">
        <v>116</v>
      </c>
      <c r="H220" s="15" t="s">
        <v>40</v>
      </c>
      <c r="I220" s="31" t="n">
        <v>2019</v>
      </c>
      <c r="J220" s="31" t="n">
        <v>2019</v>
      </c>
      <c r="K220" s="15" t="s">
        <v>76</v>
      </c>
      <c r="L220" s="31" t="n">
        <v>382370</v>
      </c>
      <c r="M220" s="15"/>
      <c r="N220" s="15" t="s">
        <v>69</v>
      </c>
      <c r="O220" s="1"/>
      <c r="P220" s="1"/>
      <c r="Q220" s="1"/>
      <c r="R220" s="1"/>
      <c r="S220" s="1"/>
      <c r="T220" s="1"/>
      <c r="U220" s="1"/>
      <c r="V220" s="1"/>
      <c r="W220" s="1"/>
      <c r="X220" s="1"/>
      <c r="Y220" s="1"/>
      <c r="Z220" s="1"/>
      <c r="AA220" s="1"/>
      <c r="AB220" s="1"/>
      <c r="AC220" s="1"/>
      <c r="AD220" s="1"/>
      <c r="AE220" s="1"/>
    </row>
    <row r="221" customFormat="false" ht="13.8" hidden="false" customHeight="false" outlineLevel="0" collapsed="false">
      <c r="A221" s="15" t="s">
        <v>64</v>
      </c>
      <c r="B221" s="15" t="s">
        <v>65</v>
      </c>
      <c r="C221" s="31" t="n">
        <v>104</v>
      </c>
      <c r="D221" s="15" t="s">
        <v>82</v>
      </c>
      <c r="E221" s="31" t="n">
        <v>5312</v>
      </c>
      <c r="F221" s="15" t="s">
        <v>67</v>
      </c>
      <c r="G221" s="31" t="n">
        <v>270</v>
      </c>
      <c r="H221" s="15" t="s">
        <v>44</v>
      </c>
      <c r="I221" s="31" t="n">
        <v>2015</v>
      </c>
      <c r="J221" s="31" t="n">
        <v>2015</v>
      </c>
      <c r="K221" s="15" t="s">
        <v>68</v>
      </c>
      <c r="L221" s="31" t="n">
        <v>8900</v>
      </c>
      <c r="M221" s="15"/>
      <c r="N221" s="15" t="s">
        <v>69</v>
      </c>
      <c r="O221" s="1"/>
      <c r="P221" s="1"/>
      <c r="Q221" s="1"/>
      <c r="R221" s="1"/>
      <c r="S221" s="1"/>
      <c r="T221" s="1"/>
      <c r="U221" s="1"/>
      <c r="V221" s="1"/>
      <c r="W221" s="1"/>
      <c r="X221" s="1"/>
      <c r="Y221" s="1"/>
      <c r="Z221" s="1"/>
      <c r="AA221" s="1"/>
      <c r="AB221" s="1"/>
      <c r="AC221" s="1"/>
      <c r="AD221" s="1"/>
      <c r="AE221" s="1"/>
    </row>
    <row r="222" customFormat="false" ht="13.8" hidden="false" customHeight="false" outlineLevel="0" collapsed="false">
      <c r="A222" s="15" t="s">
        <v>64</v>
      </c>
      <c r="B222" s="15" t="s">
        <v>65</v>
      </c>
      <c r="C222" s="31" t="n">
        <v>104</v>
      </c>
      <c r="D222" s="15" t="s">
        <v>82</v>
      </c>
      <c r="E222" s="31" t="n">
        <v>5312</v>
      </c>
      <c r="F222" s="15" t="s">
        <v>67</v>
      </c>
      <c r="G222" s="31" t="n">
        <v>270</v>
      </c>
      <c r="H222" s="15" t="s">
        <v>44</v>
      </c>
      <c r="I222" s="31" t="n">
        <v>2016</v>
      </c>
      <c r="J222" s="31" t="n">
        <v>2016</v>
      </c>
      <c r="K222" s="15" t="s">
        <v>68</v>
      </c>
      <c r="L222" s="31" t="n">
        <v>9900</v>
      </c>
      <c r="M222" s="15"/>
      <c r="N222" s="15" t="s">
        <v>69</v>
      </c>
      <c r="O222" s="1"/>
      <c r="P222" s="1"/>
      <c r="Q222" s="1"/>
      <c r="R222" s="1"/>
      <c r="S222" s="1"/>
      <c r="T222" s="1"/>
      <c r="U222" s="1"/>
      <c r="V222" s="1"/>
      <c r="W222" s="1"/>
      <c r="X222" s="1"/>
      <c r="Y222" s="1"/>
      <c r="Z222" s="1"/>
      <c r="AA222" s="1"/>
      <c r="AB222" s="1"/>
      <c r="AC222" s="1"/>
      <c r="AD222" s="1"/>
      <c r="AE222" s="1"/>
    </row>
    <row r="223" customFormat="false" ht="13.8" hidden="false" customHeight="false" outlineLevel="0" collapsed="false">
      <c r="A223" s="15" t="s">
        <v>64</v>
      </c>
      <c r="B223" s="15" t="s">
        <v>65</v>
      </c>
      <c r="C223" s="31" t="n">
        <v>104</v>
      </c>
      <c r="D223" s="15" t="s">
        <v>82</v>
      </c>
      <c r="E223" s="31" t="n">
        <v>5312</v>
      </c>
      <c r="F223" s="15" t="s">
        <v>67</v>
      </c>
      <c r="G223" s="31" t="n">
        <v>270</v>
      </c>
      <c r="H223" s="15" t="s">
        <v>44</v>
      </c>
      <c r="I223" s="31" t="n">
        <v>2017</v>
      </c>
      <c r="J223" s="31" t="n">
        <v>2017</v>
      </c>
      <c r="K223" s="15" t="s">
        <v>68</v>
      </c>
      <c r="L223" s="31" t="n">
        <v>10100</v>
      </c>
      <c r="M223" s="15"/>
      <c r="N223" s="15" t="s">
        <v>69</v>
      </c>
      <c r="O223" s="1"/>
      <c r="P223" s="1"/>
      <c r="Q223" s="1"/>
      <c r="R223" s="1"/>
      <c r="S223" s="1"/>
      <c r="T223" s="1"/>
      <c r="U223" s="1"/>
      <c r="V223" s="1"/>
      <c r="W223" s="1"/>
      <c r="X223" s="1"/>
      <c r="Y223" s="1"/>
      <c r="Z223" s="1"/>
      <c r="AA223" s="1"/>
      <c r="AB223" s="1"/>
      <c r="AC223" s="1"/>
      <c r="AD223" s="1"/>
      <c r="AE223" s="1"/>
    </row>
    <row r="224" customFormat="false" ht="13.8" hidden="false" customHeight="false" outlineLevel="0" collapsed="false">
      <c r="A224" s="15" t="s">
        <v>64</v>
      </c>
      <c r="B224" s="15" t="s">
        <v>65</v>
      </c>
      <c r="C224" s="31" t="n">
        <v>104</v>
      </c>
      <c r="D224" s="15" t="s">
        <v>82</v>
      </c>
      <c r="E224" s="31" t="n">
        <v>5312</v>
      </c>
      <c r="F224" s="15" t="s">
        <v>67</v>
      </c>
      <c r="G224" s="31" t="n">
        <v>270</v>
      </c>
      <c r="H224" s="15" t="s">
        <v>44</v>
      </c>
      <c r="I224" s="31" t="n">
        <v>2018</v>
      </c>
      <c r="J224" s="31" t="n">
        <v>2018</v>
      </c>
      <c r="K224" s="15" t="s">
        <v>68</v>
      </c>
      <c r="L224" s="31" t="n">
        <v>10610</v>
      </c>
      <c r="M224" s="15"/>
      <c r="N224" s="15" t="s">
        <v>69</v>
      </c>
      <c r="O224" s="1"/>
      <c r="P224" s="1"/>
      <c r="Q224" s="1"/>
      <c r="R224" s="1"/>
      <c r="S224" s="1"/>
      <c r="T224" s="1"/>
      <c r="U224" s="1"/>
      <c r="V224" s="1"/>
      <c r="W224" s="1"/>
      <c r="X224" s="1"/>
      <c r="Y224" s="1"/>
      <c r="Z224" s="1"/>
      <c r="AA224" s="1"/>
      <c r="AB224" s="1"/>
      <c r="AC224" s="1"/>
      <c r="AD224" s="1"/>
      <c r="AE224" s="1"/>
    </row>
    <row r="225" customFormat="false" ht="13.8" hidden="false" customHeight="false" outlineLevel="0" collapsed="false">
      <c r="A225" s="15" t="s">
        <v>64</v>
      </c>
      <c r="B225" s="15" t="s">
        <v>65</v>
      </c>
      <c r="C225" s="31" t="n">
        <v>104</v>
      </c>
      <c r="D225" s="15" t="s">
        <v>82</v>
      </c>
      <c r="E225" s="31" t="n">
        <v>5312</v>
      </c>
      <c r="F225" s="15" t="s">
        <v>67</v>
      </c>
      <c r="G225" s="31" t="n">
        <v>270</v>
      </c>
      <c r="H225" s="15" t="s">
        <v>44</v>
      </c>
      <c r="I225" s="31" t="n">
        <v>2019</v>
      </c>
      <c r="J225" s="31" t="n">
        <v>2019</v>
      </c>
      <c r="K225" s="15" t="s">
        <v>68</v>
      </c>
      <c r="L225" s="31" t="n">
        <v>9240</v>
      </c>
      <c r="M225" s="15"/>
      <c r="N225" s="15" t="s">
        <v>69</v>
      </c>
      <c r="O225" s="1"/>
      <c r="P225" s="1"/>
      <c r="Q225" s="1"/>
      <c r="R225" s="1"/>
      <c r="S225" s="1"/>
      <c r="T225" s="1"/>
      <c r="U225" s="1"/>
      <c r="V225" s="1"/>
      <c r="W225" s="1"/>
      <c r="X225" s="1"/>
      <c r="Y225" s="1"/>
      <c r="Z225" s="1"/>
      <c r="AA225" s="1"/>
      <c r="AB225" s="1"/>
      <c r="AC225" s="1"/>
      <c r="AD225" s="1"/>
      <c r="AE225" s="1"/>
    </row>
    <row r="226" customFormat="false" ht="13.8" hidden="false" customHeight="false" outlineLevel="0" collapsed="false">
      <c r="A226" s="15" t="s">
        <v>64</v>
      </c>
      <c r="B226" s="15" t="s">
        <v>65</v>
      </c>
      <c r="C226" s="31" t="n">
        <v>104</v>
      </c>
      <c r="D226" s="15" t="s">
        <v>82</v>
      </c>
      <c r="E226" s="31" t="n">
        <v>5510</v>
      </c>
      <c r="F226" s="15" t="s">
        <v>75</v>
      </c>
      <c r="G226" s="31" t="n">
        <v>270</v>
      </c>
      <c r="H226" s="15" t="s">
        <v>44</v>
      </c>
      <c r="I226" s="31" t="n">
        <v>2015</v>
      </c>
      <c r="J226" s="31" t="n">
        <v>2015</v>
      </c>
      <c r="K226" s="15" t="s">
        <v>76</v>
      </c>
      <c r="L226" s="31" t="n">
        <v>39900</v>
      </c>
      <c r="M226" s="15"/>
      <c r="N226" s="15" t="s">
        <v>69</v>
      </c>
      <c r="O226" s="1"/>
      <c r="P226" s="1"/>
      <c r="Q226" s="1"/>
      <c r="R226" s="1"/>
      <c r="S226" s="1"/>
      <c r="T226" s="1"/>
      <c r="U226" s="1"/>
      <c r="V226" s="1"/>
      <c r="W226" s="1"/>
      <c r="X226" s="1"/>
      <c r="Y226" s="1"/>
      <c r="Z226" s="1"/>
      <c r="AA226" s="1"/>
      <c r="AB226" s="1"/>
      <c r="AC226" s="1"/>
      <c r="AD226" s="1"/>
      <c r="AE226" s="1"/>
    </row>
    <row r="227" customFormat="false" ht="13.8" hidden="false" customHeight="false" outlineLevel="0" collapsed="false">
      <c r="A227" s="15" t="s">
        <v>64</v>
      </c>
      <c r="B227" s="15" t="s">
        <v>65</v>
      </c>
      <c r="C227" s="31" t="n">
        <v>104</v>
      </c>
      <c r="D227" s="15" t="s">
        <v>82</v>
      </c>
      <c r="E227" s="31" t="n">
        <v>5510</v>
      </c>
      <c r="F227" s="15" t="s">
        <v>75</v>
      </c>
      <c r="G227" s="31" t="n">
        <v>270</v>
      </c>
      <c r="H227" s="15" t="s">
        <v>44</v>
      </c>
      <c r="I227" s="31" t="n">
        <v>2016</v>
      </c>
      <c r="J227" s="31" t="n">
        <v>2016</v>
      </c>
      <c r="K227" s="15" t="s">
        <v>76</v>
      </c>
      <c r="L227" s="31" t="n">
        <v>34100</v>
      </c>
      <c r="M227" s="15"/>
      <c r="N227" s="15" t="s">
        <v>69</v>
      </c>
      <c r="O227" s="1"/>
      <c r="P227" s="1"/>
      <c r="Q227" s="1"/>
      <c r="R227" s="1"/>
      <c r="S227" s="1"/>
      <c r="T227" s="1"/>
      <c r="U227" s="1"/>
      <c r="V227" s="1"/>
      <c r="W227" s="1"/>
      <c r="X227" s="1"/>
      <c r="Y227" s="1"/>
      <c r="Z227" s="1"/>
      <c r="AA227" s="1"/>
      <c r="AB227" s="1"/>
      <c r="AC227" s="1"/>
      <c r="AD227" s="1"/>
      <c r="AE227" s="1"/>
    </row>
    <row r="228" customFormat="false" ht="13.8" hidden="false" customHeight="false" outlineLevel="0" collapsed="false">
      <c r="A228" s="15" t="s">
        <v>64</v>
      </c>
      <c r="B228" s="15" t="s">
        <v>65</v>
      </c>
      <c r="C228" s="31" t="n">
        <v>104</v>
      </c>
      <c r="D228" s="15" t="s">
        <v>82</v>
      </c>
      <c r="E228" s="31" t="n">
        <v>5510</v>
      </c>
      <c r="F228" s="15" t="s">
        <v>75</v>
      </c>
      <c r="G228" s="31" t="n">
        <v>270</v>
      </c>
      <c r="H228" s="15" t="s">
        <v>44</v>
      </c>
      <c r="I228" s="31" t="n">
        <v>2017</v>
      </c>
      <c r="J228" s="31" t="n">
        <v>2017</v>
      </c>
      <c r="K228" s="15" t="s">
        <v>76</v>
      </c>
      <c r="L228" s="31" t="n">
        <v>41723</v>
      </c>
      <c r="M228" s="15"/>
      <c r="N228" s="15" t="s">
        <v>69</v>
      </c>
      <c r="O228" s="1"/>
      <c r="P228" s="1"/>
      <c r="Q228" s="1"/>
      <c r="R228" s="1"/>
      <c r="S228" s="1"/>
      <c r="T228" s="1"/>
      <c r="U228" s="1"/>
      <c r="V228" s="1"/>
      <c r="W228" s="1"/>
      <c r="X228" s="1"/>
      <c r="Y228" s="1"/>
      <c r="Z228" s="1"/>
      <c r="AA228" s="1"/>
      <c r="AB228" s="1"/>
      <c r="AC228" s="1"/>
      <c r="AD228" s="1"/>
      <c r="AE228" s="1"/>
    </row>
    <row r="229" customFormat="false" ht="13.8" hidden="false" customHeight="false" outlineLevel="0" collapsed="false">
      <c r="A229" s="15" t="s">
        <v>64</v>
      </c>
      <c r="B229" s="15" t="s">
        <v>65</v>
      </c>
      <c r="C229" s="31" t="n">
        <v>104</v>
      </c>
      <c r="D229" s="15" t="s">
        <v>82</v>
      </c>
      <c r="E229" s="31" t="n">
        <v>5510</v>
      </c>
      <c r="F229" s="15" t="s">
        <v>75</v>
      </c>
      <c r="G229" s="31" t="n">
        <v>270</v>
      </c>
      <c r="H229" s="15" t="s">
        <v>44</v>
      </c>
      <c r="I229" s="31" t="n">
        <v>2018</v>
      </c>
      <c r="J229" s="31" t="n">
        <v>2018</v>
      </c>
      <c r="K229" s="15" t="s">
        <v>76</v>
      </c>
      <c r="L229" s="31" t="n">
        <v>40280</v>
      </c>
      <c r="M229" s="15"/>
      <c r="N229" s="15" t="s">
        <v>69</v>
      </c>
      <c r="O229" s="1"/>
      <c r="P229" s="1"/>
      <c r="Q229" s="1"/>
      <c r="R229" s="1"/>
      <c r="S229" s="1"/>
      <c r="T229" s="1"/>
      <c r="U229" s="1"/>
      <c r="V229" s="1"/>
      <c r="W229" s="1"/>
      <c r="X229" s="1"/>
      <c r="Y229" s="1"/>
      <c r="Z229" s="1"/>
      <c r="AA229" s="1"/>
      <c r="AB229" s="1"/>
      <c r="AC229" s="1"/>
      <c r="AD229" s="1"/>
      <c r="AE229" s="1"/>
    </row>
    <row r="230" customFormat="false" ht="13.8" hidden="false" customHeight="false" outlineLevel="0" collapsed="false">
      <c r="A230" s="15" t="s">
        <v>64</v>
      </c>
      <c r="B230" s="15" t="s">
        <v>65</v>
      </c>
      <c r="C230" s="31" t="n">
        <v>104</v>
      </c>
      <c r="D230" s="15" t="s">
        <v>82</v>
      </c>
      <c r="E230" s="31" t="n">
        <v>5510</v>
      </c>
      <c r="F230" s="15" t="s">
        <v>75</v>
      </c>
      <c r="G230" s="31" t="n">
        <v>270</v>
      </c>
      <c r="H230" s="15" t="s">
        <v>44</v>
      </c>
      <c r="I230" s="31" t="n">
        <v>2019</v>
      </c>
      <c r="J230" s="31" t="n">
        <v>2019</v>
      </c>
      <c r="K230" s="15" t="s">
        <v>76</v>
      </c>
      <c r="L230" s="31" t="n">
        <v>37490</v>
      </c>
      <c r="M230" s="15"/>
      <c r="N230" s="15" t="s">
        <v>69</v>
      </c>
      <c r="O230" s="1"/>
      <c r="P230" s="1"/>
      <c r="Q230" s="1"/>
      <c r="R230" s="1"/>
      <c r="S230" s="1"/>
      <c r="T230" s="1"/>
      <c r="U230" s="1"/>
      <c r="V230" s="1"/>
      <c r="W230" s="1"/>
      <c r="X230" s="1"/>
      <c r="Y230" s="1"/>
      <c r="Z230" s="1"/>
      <c r="AA230" s="1"/>
      <c r="AB230" s="1"/>
      <c r="AC230" s="1"/>
      <c r="AD230" s="1"/>
      <c r="AE230" s="1"/>
    </row>
    <row r="231" customFormat="false" ht="13.8" hidden="false" customHeight="false" outlineLevel="0" collapsed="false">
      <c r="A231" s="15" t="s">
        <v>64</v>
      </c>
      <c r="B231" s="15" t="s">
        <v>65</v>
      </c>
      <c r="C231" s="31" t="n">
        <v>104</v>
      </c>
      <c r="D231" s="15" t="s">
        <v>82</v>
      </c>
      <c r="E231" s="31" t="n">
        <v>5312</v>
      </c>
      <c r="F231" s="15" t="s">
        <v>67</v>
      </c>
      <c r="G231" s="31" t="n">
        <v>15</v>
      </c>
      <c r="H231" s="15" t="s">
        <v>37</v>
      </c>
      <c r="I231" s="31" t="n">
        <v>2015</v>
      </c>
      <c r="J231" s="31" t="n">
        <v>2015</v>
      </c>
      <c r="K231" s="15" t="s">
        <v>68</v>
      </c>
      <c r="L231" s="31" t="n">
        <v>65300</v>
      </c>
      <c r="M231" s="15"/>
      <c r="N231" s="15" t="s">
        <v>69</v>
      </c>
      <c r="O231" s="1"/>
      <c r="P231" s="1"/>
      <c r="Q231" s="1"/>
      <c r="R231" s="1"/>
      <c r="S231" s="1"/>
      <c r="T231" s="1"/>
      <c r="U231" s="1"/>
      <c r="V231" s="1"/>
      <c r="W231" s="1"/>
      <c r="X231" s="1"/>
      <c r="Y231" s="1"/>
      <c r="Z231" s="1"/>
      <c r="AA231" s="1"/>
      <c r="AB231" s="1"/>
      <c r="AC231" s="1"/>
      <c r="AD231" s="1"/>
      <c r="AE231" s="1"/>
    </row>
    <row r="232" customFormat="false" ht="13.8" hidden="false" customHeight="false" outlineLevel="0" collapsed="false">
      <c r="A232" s="15" t="s">
        <v>64</v>
      </c>
      <c r="B232" s="15" t="s">
        <v>65</v>
      </c>
      <c r="C232" s="31" t="n">
        <v>104</v>
      </c>
      <c r="D232" s="15" t="s">
        <v>82</v>
      </c>
      <c r="E232" s="31" t="n">
        <v>5312</v>
      </c>
      <c r="F232" s="15" t="s">
        <v>67</v>
      </c>
      <c r="G232" s="31" t="n">
        <v>15</v>
      </c>
      <c r="H232" s="15" t="s">
        <v>37</v>
      </c>
      <c r="I232" s="31" t="n">
        <v>2016</v>
      </c>
      <c r="J232" s="31" t="n">
        <v>2016</v>
      </c>
      <c r="K232" s="15" t="s">
        <v>68</v>
      </c>
      <c r="L232" s="31" t="n">
        <v>67900</v>
      </c>
      <c r="M232" s="15"/>
      <c r="N232" s="15" t="s">
        <v>69</v>
      </c>
      <c r="O232" s="1"/>
      <c r="P232" s="1"/>
      <c r="Q232" s="1"/>
      <c r="R232" s="1"/>
      <c r="S232" s="1"/>
      <c r="T232" s="1"/>
      <c r="U232" s="1"/>
      <c r="V232" s="1"/>
      <c r="W232" s="1"/>
      <c r="X232" s="1"/>
      <c r="Y232" s="1"/>
      <c r="Z232" s="1"/>
      <c r="AA232" s="1"/>
      <c r="AB232" s="1"/>
      <c r="AC232" s="1"/>
      <c r="AD232" s="1"/>
      <c r="AE232" s="1"/>
    </row>
    <row r="233" customFormat="false" ht="13.8" hidden="false" customHeight="false" outlineLevel="0" collapsed="false">
      <c r="A233" s="15" t="s">
        <v>64</v>
      </c>
      <c r="B233" s="15" t="s">
        <v>65</v>
      </c>
      <c r="C233" s="31" t="n">
        <v>104</v>
      </c>
      <c r="D233" s="15" t="s">
        <v>82</v>
      </c>
      <c r="E233" s="31" t="n">
        <v>5312</v>
      </c>
      <c r="F233" s="15" t="s">
        <v>67</v>
      </c>
      <c r="G233" s="31" t="n">
        <v>15</v>
      </c>
      <c r="H233" s="15" t="s">
        <v>37</v>
      </c>
      <c r="I233" s="31" t="n">
        <v>2017</v>
      </c>
      <c r="J233" s="31" t="n">
        <v>2017</v>
      </c>
      <c r="K233" s="15" t="s">
        <v>68</v>
      </c>
      <c r="L233" s="31" t="n">
        <v>67047</v>
      </c>
      <c r="M233" s="15"/>
      <c r="N233" s="15" t="s">
        <v>69</v>
      </c>
      <c r="O233" s="1"/>
      <c r="P233" s="1"/>
      <c r="Q233" s="1"/>
      <c r="R233" s="1"/>
      <c r="S233" s="1"/>
      <c r="T233" s="1"/>
      <c r="U233" s="1"/>
      <c r="V233" s="1"/>
      <c r="W233" s="1"/>
      <c r="X233" s="1"/>
      <c r="Y233" s="1"/>
      <c r="Z233" s="1"/>
      <c r="AA233" s="1"/>
      <c r="AB233" s="1"/>
      <c r="AC233" s="1"/>
      <c r="AD233" s="1"/>
      <c r="AE233" s="1"/>
    </row>
    <row r="234" customFormat="false" ht="13.8" hidden="false" customHeight="false" outlineLevel="0" collapsed="false">
      <c r="A234" s="15" t="s">
        <v>64</v>
      </c>
      <c r="B234" s="15" t="s">
        <v>65</v>
      </c>
      <c r="C234" s="31" t="n">
        <v>104</v>
      </c>
      <c r="D234" s="15" t="s">
        <v>82</v>
      </c>
      <c r="E234" s="31" t="n">
        <v>5312</v>
      </c>
      <c r="F234" s="15" t="s">
        <v>67</v>
      </c>
      <c r="G234" s="31" t="n">
        <v>15</v>
      </c>
      <c r="H234" s="15" t="s">
        <v>37</v>
      </c>
      <c r="I234" s="31" t="n">
        <v>2018</v>
      </c>
      <c r="J234" s="31" t="n">
        <v>2018</v>
      </c>
      <c r="K234" s="15" t="s">
        <v>68</v>
      </c>
      <c r="L234" s="31" t="n">
        <v>57980</v>
      </c>
      <c r="M234" s="15"/>
      <c r="N234" s="15" t="s">
        <v>69</v>
      </c>
      <c r="O234" s="1"/>
      <c r="P234" s="1"/>
      <c r="Q234" s="1"/>
      <c r="R234" s="1"/>
      <c r="S234" s="1"/>
      <c r="T234" s="1"/>
      <c r="U234" s="1"/>
      <c r="V234" s="1"/>
      <c r="W234" s="1"/>
      <c r="X234" s="1"/>
      <c r="Y234" s="1"/>
      <c r="Z234" s="1"/>
      <c r="AA234" s="1"/>
      <c r="AB234" s="1"/>
      <c r="AC234" s="1"/>
      <c r="AD234" s="1"/>
      <c r="AE234" s="1"/>
    </row>
    <row r="235" customFormat="false" ht="13.8" hidden="false" customHeight="false" outlineLevel="0" collapsed="false">
      <c r="A235" s="15" t="s">
        <v>64</v>
      </c>
      <c r="B235" s="15" t="s">
        <v>65</v>
      </c>
      <c r="C235" s="31" t="n">
        <v>104</v>
      </c>
      <c r="D235" s="15" t="s">
        <v>82</v>
      </c>
      <c r="E235" s="31" t="n">
        <v>5312</v>
      </c>
      <c r="F235" s="15" t="s">
        <v>67</v>
      </c>
      <c r="G235" s="31" t="n">
        <v>15</v>
      </c>
      <c r="H235" s="15" t="s">
        <v>37</v>
      </c>
      <c r="I235" s="31" t="n">
        <v>2019</v>
      </c>
      <c r="J235" s="31" t="n">
        <v>2019</v>
      </c>
      <c r="K235" s="15" t="s">
        <v>68</v>
      </c>
      <c r="L235" s="31" t="n">
        <v>63480</v>
      </c>
      <c r="M235" s="15"/>
      <c r="N235" s="15" t="s">
        <v>69</v>
      </c>
      <c r="O235" s="1"/>
      <c r="P235" s="1"/>
      <c r="Q235" s="1"/>
      <c r="R235" s="1"/>
      <c r="S235" s="1"/>
      <c r="T235" s="1"/>
      <c r="U235" s="1"/>
      <c r="V235" s="1"/>
      <c r="W235" s="1"/>
      <c r="X235" s="1"/>
      <c r="Y235" s="1"/>
      <c r="Z235" s="1"/>
      <c r="AA235" s="1"/>
      <c r="AB235" s="1"/>
      <c r="AC235" s="1"/>
      <c r="AD235" s="1"/>
      <c r="AE235" s="1"/>
    </row>
    <row r="236" customFormat="false" ht="13.8" hidden="false" customHeight="false" outlineLevel="0" collapsed="false">
      <c r="A236" s="15" t="s">
        <v>64</v>
      </c>
      <c r="B236" s="15" t="s">
        <v>65</v>
      </c>
      <c r="C236" s="31" t="n">
        <v>104</v>
      </c>
      <c r="D236" s="15" t="s">
        <v>82</v>
      </c>
      <c r="E236" s="31" t="n">
        <v>5510</v>
      </c>
      <c r="F236" s="15" t="s">
        <v>75</v>
      </c>
      <c r="G236" s="31" t="n">
        <v>15</v>
      </c>
      <c r="H236" s="15" t="s">
        <v>37</v>
      </c>
      <c r="I236" s="31" t="n">
        <v>2015</v>
      </c>
      <c r="J236" s="31" t="n">
        <v>2015</v>
      </c>
      <c r="K236" s="15" t="s">
        <v>76</v>
      </c>
      <c r="L236" s="31" t="n">
        <v>696600</v>
      </c>
      <c r="M236" s="15"/>
      <c r="N236" s="15" t="s">
        <v>69</v>
      </c>
      <c r="O236" s="1"/>
      <c r="P236" s="1"/>
      <c r="Q236" s="1"/>
      <c r="R236" s="1"/>
      <c r="S236" s="1"/>
      <c r="T236" s="1"/>
      <c r="U236" s="1"/>
      <c r="V236" s="1"/>
      <c r="W236" s="1"/>
      <c r="X236" s="1"/>
      <c r="Y236" s="1"/>
      <c r="Z236" s="1"/>
      <c r="AA236" s="1"/>
      <c r="AB236" s="1"/>
      <c r="AC236" s="1"/>
      <c r="AD236" s="1"/>
      <c r="AE236" s="1"/>
    </row>
    <row r="237" customFormat="false" ht="13.8" hidden="false" customHeight="false" outlineLevel="0" collapsed="false">
      <c r="A237" s="15" t="s">
        <v>64</v>
      </c>
      <c r="B237" s="15" t="s">
        <v>65</v>
      </c>
      <c r="C237" s="31" t="n">
        <v>104</v>
      </c>
      <c r="D237" s="15" t="s">
        <v>82</v>
      </c>
      <c r="E237" s="31" t="n">
        <v>5510</v>
      </c>
      <c r="F237" s="15" t="s">
        <v>75</v>
      </c>
      <c r="G237" s="31" t="n">
        <v>15</v>
      </c>
      <c r="H237" s="15" t="s">
        <v>37</v>
      </c>
      <c r="I237" s="31" t="n">
        <v>2016</v>
      </c>
      <c r="J237" s="31" t="n">
        <v>2016</v>
      </c>
      <c r="K237" s="15" t="s">
        <v>76</v>
      </c>
      <c r="L237" s="31" t="n">
        <v>647700</v>
      </c>
      <c r="M237" s="15"/>
      <c r="N237" s="15" t="s">
        <v>69</v>
      </c>
      <c r="O237" s="1"/>
      <c r="P237" s="1"/>
      <c r="Q237" s="1"/>
      <c r="R237" s="1"/>
      <c r="S237" s="1"/>
      <c r="T237" s="1"/>
      <c r="U237" s="1"/>
      <c r="V237" s="1"/>
      <c r="W237" s="1"/>
      <c r="X237" s="1"/>
      <c r="Y237" s="1"/>
      <c r="Z237" s="1"/>
      <c r="AA237" s="1"/>
      <c r="AB237" s="1"/>
      <c r="AC237" s="1"/>
      <c r="AD237" s="1"/>
      <c r="AE237" s="1"/>
    </row>
    <row r="238" customFormat="false" ht="13.8" hidden="false" customHeight="false" outlineLevel="0" collapsed="false">
      <c r="A238" s="15" t="s">
        <v>64</v>
      </c>
      <c r="B238" s="15" t="s">
        <v>65</v>
      </c>
      <c r="C238" s="31" t="n">
        <v>104</v>
      </c>
      <c r="D238" s="15" t="s">
        <v>82</v>
      </c>
      <c r="E238" s="31" t="n">
        <v>5510</v>
      </c>
      <c r="F238" s="15" t="s">
        <v>75</v>
      </c>
      <c r="G238" s="31" t="n">
        <v>15</v>
      </c>
      <c r="H238" s="15" t="s">
        <v>37</v>
      </c>
      <c r="I238" s="31" t="n">
        <v>2017</v>
      </c>
      <c r="J238" s="31" t="n">
        <v>2017</v>
      </c>
      <c r="K238" s="15" t="s">
        <v>76</v>
      </c>
      <c r="L238" s="31" t="n">
        <v>681679</v>
      </c>
      <c r="M238" s="15"/>
      <c r="N238" s="15" t="s">
        <v>69</v>
      </c>
      <c r="O238" s="1"/>
      <c r="P238" s="1"/>
      <c r="Q238" s="1"/>
      <c r="R238" s="1"/>
      <c r="S238" s="1"/>
      <c r="T238" s="1"/>
      <c r="U238" s="1"/>
      <c r="V238" s="1"/>
      <c r="W238" s="1"/>
      <c r="X238" s="1"/>
      <c r="Y238" s="1"/>
      <c r="Z238" s="1"/>
      <c r="AA238" s="1"/>
      <c r="AB238" s="1"/>
      <c r="AC238" s="1"/>
      <c r="AD238" s="1"/>
      <c r="AE238" s="1"/>
    </row>
    <row r="239" customFormat="false" ht="13.8" hidden="false" customHeight="false" outlineLevel="0" collapsed="false">
      <c r="A239" s="15" t="s">
        <v>64</v>
      </c>
      <c r="B239" s="15" t="s">
        <v>65</v>
      </c>
      <c r="C239" s="31" t="n">
        <v>104</v>
      </c>
      <c r="D239" s="15" t="s">
        <v>82</v>
      </c>
      <c r="E239" s="31" t="n">
        <v>5510</v>
      </c>
      <c r="F239" s="15" t="s">
        <v>75</v>
      </c>
      <c r="G239" s="31" t="n">
        <v>15</v>
      </c>
      <c r="H239" s="15" t="s">
        <v>37</v>
      </c>
      <c r="I239" s="31" t="n">
        <v>2018</v>
      </c>
      <c r="J239" s="31" t="n">
        <v>2018</v>
      </c>
      <c r="K239" s="15" t="s">
        <v>76</v>
      </c>
      <c r="L239" s="31" t="n">
        <v>485480</v>
      </c>
      <c r="M239" s="15"/>
      <c r="N239" s="15" t="s">
        <v>69</v>
      </c>
      <c r="O239" s="1"/>
      <c r="P239" s="1"/>
      <c r="Q239" s="1"/>
      <c r="R239" s="1"/>
      <c r="S239" s="1"/>
      <c r="T239" s="1"/>
      <c r="U239" s="1"/>
      <c r="V239" s="1"/>
      <c r="W239" s="1"/>
      <c r="X239" s="1"/>
      <c r="Y239" s="1"/>
      <c r="Z239" s="1"/>
      <c r="AA239" s="1"/>
      <c r="AB239" s="1"/>
      <c r="AC239" s="1"/>
      <c r="AD239" s="1"/>
      <c r="AE239" s="1"/>
    </row>
    <row r="240" customFormat="false" ht="13.8" hidden="false" customHeight="false" outlineLevel="0" collapsed="false">
      <c r="A240" s="15" t="s">
        <v>64</v>
      </c>
      <c r="B240" s="15" t="s">
        <v>65</v>
      </c>
      <c r="C240" s="31" t="n">
        <v>104</v>
      </c>
      <c r="D240" s="15" t="s">
        <v>82</v>
      </c>
      <c r="E240" s="31" t="n">
        <v>5510</v>
      </c>
      <c r="F240" s="15" t="s">
        <v>75</v>
      </c>
      <c r="G240" s="31" t="n">
        <v>15</v>
      </c>
      <c r="H240" s="15" t="s">
        <v>37</v>
      </c>
      <c r="I240" s="31" t="n">
        <v>2019</v>
      </c>
      <c r="J240" s="31" t="n">
        <v>2019</v>
      </c>
      <c r="K240" s="15" t="s">
        <v>76</v>
      </c>
      <c r="L240" s="31" t="n">
        <v>595360</v>
      </c>
      <c r="M240" s="15"/>
      <c r="N240" s="15" t="s">
        <v>69</v>
      </c>
      <c r="O240" s="1"/>
      <c r="P240" s="1"/>
      <c r="Q240" s="1"/>
      <c r="R240" s="1"/>
      <c r="S240" s="1"/>
      <c r="T240" s="1"/>
      <c r="U240" s="1"/>
      <c r="V240" s="1"/>
      <c r="W240" s="1"/>
      <c r="X240" s="1"/>
      <c r="Y240" s="1"/>
      <c r="Z240" s="1"/>
      <c r="AA240" s="1"/>
      <c r="AB240" s="1"/>
      <c r="AC240" s="1"/>
      <c r="AD240" s="1"/>
      <c r="AE240" s="1"/>
    </row>
    <row r="241" customFormat="false" ht="13.8" hidden="false" customHeight="false" outlineLevel="0" collapsed="false">
      <c r="A241" s="15" t="s">
        <v>64</v>
      </c>
      <c r="B241" s="15" t="s">
        <v>65</v>
      </c>
      <c r="C241" s="31" t="n">
        <v>150</v>
      </c>
      <c r="D241" s="15" t="s">
        <v>83</v>
      </c>
      <c r="E241" s="31" t="n">
        <v>5312</v>
      </c>
      <c r="F241" s="15" t="s">
        <v>67</v>
      </c>
      <c r="G241" s="31" t="n">
        <v>56</v>
      </c>
      <c r="H241" s="15" t="s">
        <v>38</v>
      </c>
      <c r="I241" s="31" t="n">
        <v>2015</v>
      </c>
      <c r="J241" s="31" t="n">
        <v>2015</v>
      </c>
      <c r="K241" s="15" t="s">
        <v>68</v>
      </c>
      <c r="L241" s="31" t="n">
        <v>11188</v>
      </c>
      <c r="M241" s="15"/>
      <c r="N241" s="15" t="s">
        <v>69</v>
      </c>
      <c r="O241" s="1"/>
      <c r="P241" s="1"/>
      <c r="Q241" s="1"/>
      <c r="R241" s="1"/>
      <c r="S241" s="1"/>
      <c r="T241" s="1"/>
      <c r="U241" s="1"/>
      <c r="V241" s="1"/>
      <c r="W241" s="1"/>
      <c r="X241" s="1"/>
      <c r="Y241" s="1"/>
      <c r="Z241" s="1"/>
      <c r="AA241" s="1"/>
      <c r="AB241" s="1"/>
      <c r="AC241" s="1"/>
      <c r="AD241" s="1"/>
      <c r="AE241" s="1"/>
    </row>
    <row r="242" customFormat="false" ht="13.8" hidden="false" customHeight="false" outlineLevel="0" collapsed="false">
      <c r="A242" s="15" t="s">
        <v>64</v>
      </c>
      <c r="B242" s="15" t="s">
        <v>65</v>
      </c>
      <c r="C242" s="31" t="n">
        <v>150</v>
      </c>
      <c r="D242" s="15" t="s">
        <v>83</v>
      </c>
      <c r="E242" s="31" t="n">
        <v>5312</v>
      </c>
      <c r="F242" s="15" t="s">
        <v>67</v>
      </c>
      <c r="G242" s="31" t="n">
        <v>56</v>
      </c>
      <c r="H242" s="15" t="s">
        <v>38</v>
      </c>
      <c r="I242" s="31" t="n">
        <v>2016</v>
      </c>
      <c r="J242" s="31" t="n">
        <v>2016</v>
      </c>
      <c r="K242" s="15" t="s">
        <v>68</v>
      </c>
      <c r="L242" s="31" t="n">
        <v>8424</v>
      </c>
      <c r="M242" s="15"/>
      <c r="N242" s="15" t="s">
        <v>69</v>
      </c>
      <c r="O242" s="1"/>
      <c r="P242" s="1"/>
      <c r="Q242" s="1"/>
      <c r="R242" s="1"/>
      <c r="S242" s="1"/>
      <c r="T242" s="1"/>
      <c r="U242" s="1"/>
      <c r="V242" s="1"/>
      <c r="W242" s="1"/>
      <c r="X242" s="1"/>
      <c r="Y242" s="1"/>
      <c r="Z242" s="1"/>
      <c r="AA242" s="1"/>
      <c r="AB242" s="1"/>
      <c r="AC242" s="1"/>
      <c r="AD242" s="1"/>
      <c r="AE242" s="1"/>
    </row>
    <row r="243" customFormat="false" ht="13.8" hidden="false" customHeight="false" outlineLevel="0" collapsed="false">
      <c r="A243" s="15" t="s">
        <v>64</v>
      </c>
      <c r="B243" s="15" t="s">
        <v>65</v>
      </c>
      <c r="C243" s="31" t="n">
        <v>150</v>
      </c>
      <c r="D243" s="15" t="s">
        <v>83</v>
      </c>
      <c r="E243" s="31" t="n">
        <v>5312</v>
      </c>
      <c r="F243" s="15" t="s">
        <v>67</v>
      </c>
      <c r="G243" s="31" t="n">
        <v>56</v>
      </c>
      <c r="H243" s="15" t="s">
        <v>38</v>
      </c>
      <c r="I243" s="31" t="n">
        <v>2017</v>
      </c>
      <c r="J243" s="31" t="n">
        <v>2017</v>
      </c>
      <c r="K243" s="15" t="s">
        <v>68</v>
      </c>
      <c r="L243" s="31" t="n">
        <v>8671</v>
      </c>
      <c r="M243" s="15"/>
      <c r="N243" s="15" t="s">
        <v>69</v>
      </c>
      <c r="O243" s="1"/>
      <c r="P243" s="1"/>
      <c r="Q243" s="1"/>
      <c r="R243" s="1"/>
      <c r="S243" s="1"/>
      <c r="T243" s="1"/>
      <c r="U243" s="1"/>
      <c r="V243" s="1"/>
      <c r="W243" s="1"/>
      <c r="X243" s="1"/>
      <c r="Y243" s="1"/>
      <c r="Z243" s="1"/>
      <c r="AA243" s="1"/>
      <c r="AB243" s="1"/>
      <c r="AC243" s="1"/>
      <c r="AD243" s="1"/>
      <c r="AE243" s="1"/>
    </row>
    <row r="244" customFormat="false" ht="13.8" hidden="false" customHeight="false" outlineLevel="0" collapsed="false">
      <c r="A244" s="15" t="s">
        <v>64</v>
      </c>
      <c r="B244" s="15" t="s">
        <v>65</v>
      </c>
      <c r="C244" s="31" t="n">
        <v>150</v>
      </c>
      <c r="D244" s="15" t="s">
        <v>83</v>
      </c>
      <c r="E244" s="31" t="n">
        <v>5312</v>
      </c>
      <c r="F244" s="15" t="s">
        <v>67</v>
      </c>
      <c r="G244" s="31" t="n">
        <v>56</v>
      </c>
      <c r="H244" s="15" t="s">
        <v>38</v>
      </c>
      <c r="I244" s="31" t="n">
        <v>2018</v>
      </c>
      <c r="J244" s="31" t="n">
        <v>2018</v>
      </c>
      <c r="K244" s="15" t="s">
        <v>68</v>
      </c>
      <c r="L244" s="31" t="n">
        <v>13760</v>
      </c>
      <c r="M244" s="15"/>
      <c r="N244" s="15" t="s">
        <v>69</v>
      </c>
      <c r="O244" s="1"/>
      <c r="P244" s="1"/>
      <c r="Q244" s="1"/>
      <c r="R244" s="1"/>
      <c r="S244" s="1"/>
      <c r="T244" s="1"/>
      <c r="U244" s="1"/>
      <c r="V244" s="1"/>
      <c r="W244" s="1"/>
      <c r="X244" s="1"/>
      <c r="Y244" s="1"/>
      <c r="Z244" s="1"/>
      <c r="AA244" s="1"/>
      <c r="AB244" s="1"/>
      <c r="AC244" s="1"/>
      <c r="AD244" s="1"/>
      <c r="AE244" s="1"/>
    </row>
    <row r="245" customFormat="false" ht="13.8" hidden="false" customHeight="false" outlineLevel="0" collapsed="false">
      <c r="A245" s="15" t="s">
        <v>64</v>
      </c>
      <c r="B245" s="15" t="s">
        <v>65</v>
      </c>
      <c r="C245" s="31" t="n">
        <v>150</v>
      </c>
      <c r="D245" s="15" t="s">
        <v>83</v>
      </c>
      <c r="E245" s="31" t="n">
        <v>5312</v>
      </c>
      <c r="F245" s="15" t="s">
        <v>67</v>
      </c>
      <c r="G245" s="31" t="n">
        <v>56</v>
      </c>
      <c r="H245" s="15" t="s">
        <v>38</v>
      </c>
      <c r="I245" s="31" t="n">
        <v>2019</v>
      </c>
      <c r="J245" s="31" t="n">
        <v>2019</v>
      </c>
      <c r="K245" s="15" t="s">
        <v>68</v>
      </c>
      <c r="L245" s="31" t="n">
        <v>19010</v>
      </c>
      <c r="M245" s="15"/>
      <c r="N245" s="15" t="s">
        <v>69</v>
      </c>
      <c r="O245" s="1"/>
      <c r="P245" s="1"/>
      <c r="Q245" s="1"/>
      <c r="R245" s="1"/>
      <c r="S245" s="1"/>
      <c r="T245" s="1"/>
      <c r="U245" s="1"/>
      <c r="V245" s="1"/>
      <c r="W245" s="1"/>
      <c r="X245" s="1"/>
      <c r="Y245" s="1"/>
      <c r="Z245" s="1"/>
      <c r="AA245" s="1"/>
      <c r="AB245" s="1"/>
      <c r="AC245" s="1"/>
      <c r="AD245" s="1"/>
      <c r="AE245" s="1"/>
    </row>
    <row r="246" customFormat="false" ht="13.8" hidden="false" customHeight="false" outlineLevel="0" collapsed="false">
      <c r="A246" s="15" t="s">
        <v>64</v>
      </c>
      <c r="B246" s="15" t="s">
        <v>65</v>
      </c>
      <c r="C246" s="31" t="n">
        <v>150</v>
      </c>
      <c r="D246" s="15" t="s">
        <v>83</v>
      </c>
      <c r="E246" s="31" t="n">
        <v>5510</v>
      </c>
      <c r="F246" s="15" t="s">
        <v>75</v>
      </c>
      <c r="G246" s="31" t="n">
        <v>56</v>
      </c>
      <c r="H246" s="15" t="s">
        <v>38</v>
      </c>
      <c r="I246" s="31" t="n">
        <v>2015</v>
      </c>
      <c r="J246" s="31" t="n">
        <v>2015</v>
      </c>
      <c r="K246" s="15" t="s">
        <v>76</v>
      </c>
      <c r="L246" s="31" t="n">
        <v>121114</v>
      </c>
      <c r="M246" s="15"/>
      <c r="N246" s="15" t="s">
        <v>69</v>
      </c>
      <c r="O246" s="1"/>
      <c r="P246" s="1"/>
      <c r="Q246" s="1"/>
      <c r="R246" s="1"/>
      <c r="S246" s="1"/>
      <c r="T246" s="1"/>
      <c r="U246" s="1"/>
      <c r="V246" s="1"/>
      <c r="W246" s="1"/>
      <c r="X246" s="1"/>
      <c r="Y246" s="1"/>
      <c r="Z246" s="1"/>
      <c r="AA246" s="1"/>
      <c r="AB246" s="1"/>
      <c r="AC246" s="1"/>
      <c r="AD246" s="1"/>
      <c r="AE246" s="1"/>
    </row>
    <row r="247" customFormat="false" ht="13.8" hidden="false" customHeight="false" outlineLevel="0" collapsed="false">
      <c r="A247" s="15" t="s">
        <v>64</v>
      </c>
      <c r="B247" s="15" t="s">
        <v>65</v>
      </c>
      <c r="C247" s="31" t="n">
        <v>150</v>
      </c>
      <c r="D247" s="15" t="s">
        <v>83</v>
      </c>
      <c r="E247" s="31" t="n">
        <v>5510</v>
      </c>
      <c r="F247" s="15" t="s">
        <v>75</v>
      </c>
      <c r="G247" s="31" t="n">
        <v>56</v>
      </c>
      <c r="H247" s="15" t="s">
        <v>38</v>
      </c>
      <c r="I247" s="31" t="n">
        <v>2016</v>
      </c>
      <c r="J247" s="31" t="n">
        <v>2016</v>
      </c>
      <c r="K247" s="15" t="s">
        <v>76</v>
      </c>
      <c r="L247" s="31" t="n">
        <v>84641</v>
      </c>
      <c r="M247" s="15"/>
      <c r="N247" s="15" t="s">
        <v>69</v>
      </c>
      <c r="O247" s="1"/>
      <c r="P247" s="1"/>
      <c r="Q247" s="1"/>
      <c r="R247" s="1"/>
      <c r="S247" s="1"/>
      <c r="T247" s="1"/>
      <c r="U247" s="1"/>
      <c r="V247" s="1"/>
      <c r="W247" s="1"/>
      <c r="X247" s="1"/>
      <c r="Y247" s="1"/>
      <c r="Z247" s="1"/>
      <c r="AA247" s="1"/>
      <c r="AB247" s="1"/>
      <c r="AC247" s="1"/>
      <c r="AD247" s="1"/>
      <c r="AE247" s="1"/>
    </row>
    <row r="248" customFormat="false" ht="13.8" hidden="false" customHeight="false" outlineLevel="0" collapsed="false">
      <c r="A248" s="15" t="s">
        <v>64</v>
      </c>
      <c r="B248" s="15" t="s">
        <v>65</v>
      </c>
      <c r="C248" s="31" t="n">
        <v>150</v>
      </c>
      <c r="D248" s="15" t="s">
        <v>83</v>
      </c>
      <c r="E248" s="31" t="n">
        <v>5510</v>
      </c>
      <c r="F248" s="15" t="s">
        <v>75</v>
      </c>
      <c r="G248" s="31" t="n">
        <v>56</v>
      </c>
      <c r="H248" s="15" t="s">
        <v>38</v>
      </c>
      <c r="I248" s="31" t="n">
        <v>2017</v>
      </c>
      <c r="J248" s="31" t="n">
        <v>2017</v>
      </c>
      <c r="K248" s="15" t="s">
        <v>76</v>
      </c>
      <c r="L248" s="31" t="n">
        <v>116711</v>
      </c>
      <c r="M248" s="15"/>
      <c r="N248" s="15" t="s">
        <v>69</v>
      </c>
      <c r="O248" s="1"/>
      <c r="P248" s="1"/>
      <c r="Q248" s="1"/>
      <c r="R248" s="1"/>
      <c r="S248" s="1"/>
      <c r="T248" s="1"/>
      <c r="U248" s="1"/>
      <c r="V248" s="1"/>
      <c r="W248" s="1"/>
      <c r="X248" s="1"/>
      <c r="Y248" s="1"/>
      <c r="Z248" s="1"/>
      <c r="AA248" s="1"/>
      <c r="AB248" s="1"/>
      <c r="AC248" s="1"/>
      <c r="AD248" s="1"/>
      <c r="AE248" s="1"/>
    </row>
    <row r="249" customFormat="false" ht="13.8" hidden="false" customHeight="false" outlineLevel="0" collapsed="false">
      <c r="A249" s="15" t="s">
        <v>64</v>
      </c>
      <c r="B249" s="15" t="s">
        <v>65</v>
      </c>
      <c r="C249" s="31" t="n">
        <v>150</v>
      </c>
      <c r="D249" s="15" t="s">
        <v>83</v>
      </c>
      <c r="E249" s="31" t="n">
        <v>5510</v>
      </c>
      <c r="F249" s="15" t="s">
        <v>75</v>
      </c>
      <c r="G249" s="31" t="n">
        <v>56</v>
      </c>
      <c r="H249" s="15" t="s">
        <v>38</v>
      </c>
      <c r="I249" s="31" t="n">
        <v>2018</v>
      </c>
      <c r="J249" s="31" t="n">
        <v>2018</v>
      </c>
      <c r="K249" s="15" t="s">
        <v>76</v>
      </c>
      <c r="L249" s="31" t="n">
        <v>89280</v>
      </c>
      <c r="M249" s="15"/>
      <c r="N249" s="15" t="s">
        <v>69</v>
      </c>
      <c r="O249" s="1"/>
      <c r="P249" s="1"/>
      <c r="Q249" s="1"/>
      <c r="R249" s="1"/>
      <c r="S249" s="1"/>
      <c r="T249" s="1"/>
      <c r="U249" s="1"/>
      <c r="V249" s="1"/>
      <c r="W249" s="1"/>
      <c r="X249" s="1"/>
      <c r="Y249" s="1"/>
      <c r="Z249" s="1"/>
      <c r="AA249" s="1"/>
      <c r="AB249" s="1"/>
      <c r="AC249" s="1"/>
      <c r="AD249" s="1"/>
      <c r="AE249" s="1"/>
    </row>
    <row r="250" customFormat="false" ht="13.8" hidden="false" customHeight="false" outlineLevel="0" collapsed="false">
      <c r="A250" s="15" t="s">
        <v>64</v>
      </c>
      <c r="B250" s="15" t="s">
        <v>65</v>
      </c>
      <c r="C250" s="31" t="n">
        <v>150</v>
      </c>
      <c r="D250" s="15" t="s">
        <v>83</v>
      </c>
      <c r="E250" s="31" t="n">
        <v>5510</v>
      </c>
      <c r="F250" s="15" t="s">
        <v>75</v>
      </c>
      <c r="G250" s="31" t="n">
        <v>56</v>
      </c>
      <c r="H250" s="15" t="s">
        <v>38</v>
      </c>
      <c r="I250" s="31" t="n">
        <v>2019</v>
      </c>
      <c r="J250" s="31" t="n">
        <v>2019</v>
      </c>
      <c r="K250" s="15" t="s">
        <v>76</v>
      </c>
      <c r="L250" s="31" t="n">
        <v>148300</v>
      </c>
      <c r="M250" s="15"/>
      <c r="N250" s="15" t="s">
        <v>69</v>
      </c>
      <c r="O250" s="1"/>
      <c r="P250" s="1"/>
      <c r="Q250" s="1"/>
      <c r="R250" s="1"/>
      <c r="S250" s="1"/>
      <c r="T250" s="1"/>
      <c r="U250" s="1"/>
      <c r="V250" s="1"/>
      <c r="W250" s="1"/>
      <c r="X250" s="1"/>
      <c r="Y250" s="1"/>
      <c r="Z250" s="1"/>
      <c r="AA250" s="1"/>
      <c r="AB250" s="1"/>
      <c r="AC250" s="1"/>
      <c r="AD250" s="1"/>
      <c r="AE250" s="1"/>
    </row>
    <row r="251" customFormat="false" ht="13.8" hidden="false" customHeight="false" outlineLevel="0" collapsed="false">
      <c r="A251" s="15" t="s">
        <v>64</v>
      </c>
      <c r="B251" s="15" t="s">
        <v>65</v>
      </c>
      <c r="C251" s="31" t="n">
        <v>150</v>
      </c>
      <c r="D251" s="15" t="s">
        <v>83</v>
      </c>
      <c r="E251" s="31" t="n">
        <v>5510</v>
      </c>
      <c r="F251" s="15" t="s">
        <v>75</v>
      </c>
      <c r="G251" s="31" t="n">
        <v>271</v>
      </c>
      <c r="H251" s="15" t="s">
        <v>39</v>
      </c>
      <c r="I251" s="31" t="n">
        <v>2015</v>
      </c>
      <c r="J251" s="31" t="n">
        <v>2015</v>
      </c>
      <c r="K251" s="15" t="s">
        <v>76</v>
      </c>
      <c r="L251" s="31" t="n">
        <v>160600</v>
      </c>
      <c r="M251" s="15" t="s">
        <v>77</v>
      </c>
      <c r="N251" s="15" t="s">
        <v>78</v>
      </c>
      <c r="O251" s="1"/>
      <c r="P251" s="1"/>
      <c r="Q251" s="1"/>
      <c r="R251" s="1"/>
      <c r="S251" s="1"/>
      <c r="T251" s="1"/>
      <c r="U251" s="1"/>
      <c r="V251" s="1"/>
      <c r="W251" s="1"/>
      <c r="X251" s="1"/>
      <c r="Y251" s="1"/>
      <c r="Z251" s="1"/>
      <c r="AA251" s="1"/>
      <c r="AB251" s="1"/>
      <c r="AC251" s="1"/>
      <c r="AD251" s="1"/>
      <c r="AE251" s="1"/>
    </row>
    <row r="252" customFormat="false" ht="13.8" hidden="false" customHeight="false" outlineLevel="0" collapsed="false">
      <c r="A252" s="15" t="s">
        <v>64</v>
      </c>
      <c r="B252" s="15" t="s">
        <v>65</v>
      </c>
      <c r="C252" s="31" t="n">
        <v>150</v>
      </c>
      <c r="D252" s="15" t="s">
        <v>83</v>
      </c>
      <c r="E252" s="31" t="n">
        <v>5510</v>
      </c>
      <c r="F252" s="15" t="s">
        <v>75</v>
      </c>
      <c r="G252" s="31" t="n">
        <v>271</v>
      </c>
      <c r="H252" s="15" t="s">
        <v>39</v>
      </c>
      <c r="I252" s="31" t="n">
        <v>2016</v>
      </c>
      <c r="J252" s="31" t="n">
        <v>2016</v>
      </c>
      <c r="K252" s="15" t="s">
        <v>76</v>
      </c>
      <c r="L252" s="31" t="n">
        <v>54300</v>
      </c>
      <c r="M252" s="15" t="s">
        <v>77</v>
      </c>
      <c r="N252" s="15" t="s">
        <v>78</v>
      </c>
      <c r="O252" s="1"/>
      <c r="P252" s="1"/>
      <c r="Q252" s="1"/>
      <c r="R252" s="1"/>
      <c r="S252" s="1"/>
      <c r="T252" s="1"/>
      <c r="U252" s="1"/>
      <c r="V252" s="1"/>
      <c r="W252" s="1"/>
      <c r="X252" s="1"/>
      <c r="Y252" s="1"/>
      <c r="Z252" s="1"/>
      <c r="AA252" s="1"/>
      <c r="AB252" s="1"/>
      <c r="AC252" s="1"/>
      <c r="AD252" s="1"/>
      <c r="AE252" s="1"/>
    </row>
    <row r="253" customFormat="false" ht="13.8" hidden="false" customHeight="false" outlineLevel="0" collapsed="false">
      <c r="A253" s="15" t="s">
        <v>64</v>
      </c>
      <c r="B253" s="15" t="s">
        <v>65</v>
      </c>
      <c r="C253" s="31" t="n">
        <v>150</v>
      </c>
      <c r="D253" s="15" t="s">
        <v>83</v>
      </c>
      <c r="E253" s="31" t="n">
        <v>5510</v>
      </c>
      <c r="F253" s="15" t="s">
        <v>75</v>
      </c>
      <c r="G253" s="31" t="n">
        <v>271</v>
      </c>
      <c r="H253" s="15" t="s">
        <v>39</v>
      </c>
      <c r="I253" s="31" t="n">
        <v>2017</v>
      </c>
      <c r="J253" s="31" t="n">
        <v>2017</v>
      </c>
      <c r="K253" s="15" t="s">
        <v>76</v>
      </c>
      <c r="L253" s="31" t="n">
        <v>207100</v>
      </c>
      <c r="M253" s="15" t="s">
        <v>77</v>
      </c>
      <c r="N253" s="15" t="s">
        <v>78</v>
      </c>
      <c r="O253" s="1"/>
      <c r="P253" s="1"/>
      <c r="Q253" s="1"/>
      <c r="R253" s="1"/>
      <c r="S253" s="1"/>
      <c r="T253" s="1"/>
      <c r="U253" s="1"/>
      <c r="V253" s="1"/>
      <c r="W253" s="1"/>
      <c r="X253" s="1"/>
      <c r="Y253" s="1"/>
      <c r="Z253" s="1"/>
      <c r="AA253" s="1"/>
      <c r="AB253" s="1"/>
      <c r="AC253" s="1"/>
      <c r="AD253" s="1"/>
      <c r="AE253" s="1"/>
    </row>
    <row r="254" customFormat="false" ht="13.8" hidden="false" customHeight="false" outlineLevel="0" collapsed="false">
      <c r="A254" s="15" t="s">
        <v>64</v>
      </c>
      <c r="B254" s="15" t="s">
        <v>65</v>
      </c>
      <c r="C254" s="31" t="n">
        <v>150</v>
      </c>
      <c r="D254" s="15" t="s">
        <v>83</v>
      </c>
      <c r="E254" s="31" t="n">
        <v>5510</v>
      </c>
      <c r="F254" s="15" t="s">
        <v>75</v>
      </c>
      <c r="G254" s="31" t="n">
        <v>271</v>
      </c>
      <c r="H254" s="15" t="s">
        <v>39</v>
      </c>
      <c r="I254" s="31" t="n">
        <v>2018</v>
      </c>
      <c r="J254" s="31" t="n">
        <v>2018</v>
      </c>
      <c r="K254" s="15" t="s">
        <v>76</v>
      </c>
      <c r="L254" s="31" t="n">
        <v>56800</v>
      </c>
      <c r="M254" s="15" t="s">
        <v>77</v>
      </c>
      <c r="N254" s="15" t="s">
        <v>78</v>
      </c>
      <c r="O254" s="1"/>
      <c r="P254" s="1"/>
      <c r="Q254" s="1"/>
      <c r="R254" s="1"/>
      <c r="S254" s="1"/>
      <c r="T254" s="1"/>
      <c r="U254" s="1"/>
      <c r="V254" s="1"/>
      <c r="W254" s="1"/>
      <c r="X254" s="1"/>
      <c r="Y254" s="1"/>
      <c r="Z254" s="1"/>
      <c r="AA254" s="1"/>
      <c r="AB254" s="1"/>
      <c r="AC254" s="1"/>
      <c r="AD254" s="1"/>
      <c r="AE254" s="1"/>
    </row>
    <row r="255" customFormat="false" ht="13.8" hidden="false" customHeight="false" outlineLevel="0" collapsed="false">
      <c r="A255" s="15" t="s">
        <v>64</v>
      </c>
      <c r="B255" s="15" t="s">
        <v>65</v>
      </c>
      <c r="C255" s="31" t="n">
        <v>150</v>
      </c>
      <c r="D255" s="15" t="s">
        <v>83</v>
      </c>
      <c r="E255" s="31" t="n">
        <v>5510</v>
      </c>
      <c r="F255" s="15" t="s">
        <v>75</v>
      </c>
      <c r="G255" s="31" t="n">
        <v>271</v>
      </c>
      <c r="H255" s="15" t="s">
        <v>39</v>
      </c>
      <c r="I255" s="31" t="n">
        <v>2019</v>
      </c>
      <c r="J255" s="31" t="n">
        <v>2019</v>
      </c>
      <c r="K255" s="15" t="s">
        <v>76</v>
      </c>
      <c r="L255" s="31" t="n">
        <v>101000</v>
      </c>
      <c r="M255" s="15" t="s">
        <v>77</v>
      </c>
      <c r="N255" s="15" t="s">
        <v>78</v>
      </c>
      <c r="O255" s="1"/>
      <c r="P255" s="1"/>
      <c r="Q255" s="1"/>
      <c r="R255" s="1"/>
      <c r="S255" s="1"/>
      <c r="T255" s="1"/>
      <c r="U255" s="1"/>
      <c r="V255" s="1"/>
      <c r="W255" s="1"/>
      <c r="X255" s="1"/>
      <c r="Y255" s="1"/>
      <c r="Z255" s="1"/>
      <c r="AA255" s="1"/>
      <c r="AB255" s="1"/>
      <c r="AC255" s="1"/>
      <c r="AD255" s="1"/>
      <c r="AE255" s="1"/>
    </row>
    <row r="256" customFormat="false" ht="13.8" hidden="false" customHeight="false" outlineLevel="0" collapsed="false">
      <c r="A256" s="15" t="s">
        <v>64</v>
      </c>
      <c r="B256" s="15" t="s">
        <v>65</v>
      </c>
      <c r="C256" s="31" t="n">
        <v>150</v>
      </c>
      <c r="D256" s="15" t="s">
        <v>83</v>
      </c>
      <c r="E256" s="31" t="n">
        <v>5312</v>
      </c>
      <c r="F256" s="15" t="s">
        <v>67</v>
      </c>
      <c r="G256" s="31" t="n">
        <v>116</v>
      </c>
      <c r="H256" s="15" t="s">
        <v>40</v>
      </c>
      <c r="I256" s="31" t="n">
        <v>2015</v>
      </c>
      <c r="J256" s="31" t="n">
        <v>2015</v>
      </c>
      <c r="K256" s="15" t="s">
        <v>68</v>
      </c>
      <c r="L256" s="31" t="n">
        <v>155661</v>
      </c>
      <c r="M256" s="15"/>
      <c r="N256" s="15" t="s">
        <v>69</v>
      </c>
      <c r="O256" s="1"/>
      <c r="P256" s="1"/>
      <c r="Q256" s="1"/>
      <c r="R256" s="1"/>
      <c r="S256" s="1"/>
      <c r="T256" s="1"/>
      <c r="U256" s="1"/>
      <c r="V256" s="1"/>
      <c r="W256" s="1"/>
      <c r="X256" s="1"/>
      <c r="Y256" s="1"/>
      <c r="Z256" s="1"/>
      <c r="AA256" s="1"/>
      <c r="AB256" s="1"/>
      <c r="AC256" s="1"/>
      <c r="AD256" s="1"/>
      <c r="AE256" s="1"/>
    </row>
    <row r="257" customFormat="false" ht="13.8" hidden="false" customHeight="false" outlineLevel="0" collapsed="false">
      <c r="A257" s="15" t="s">
        <v>64</v>
      </c>
      <c r="B257" s="15" t="s">
        <v>65</v>
      </c>
      <c r="C257" s="31" t="n">
        <v>150</v>
      </c>
      <c r="D257" s="15" t="s">
        <v>83</v>
      </c>
      <c r="E257" s="31" t="n">
        <v>5312</v>
      </c>
      <c r="F257" s="15" t="s">
        <v>67</v>
      </c>
      <c r="G257" s="31" t="n">
        <v>116</v>
      </c>
      <c r="H257" s="15" t="s">
        <v>40</v>
      </c>
      <c r="I257" s="31" t="n">
        <v>2016</v>
      </c>
      <c r="J257" s="31" t="n">
        <v>2016</v>
      </c>
      <c r="K257" s="15" t="s">
        <v>68</v>
      </c>
      <c r="L257" s="31" t="n">
        <v>155594</v>
      </c>
      <c r="M257" s="15"/>
      <c r="N257" s="15" t="s">
        <v>69</v>
      </c>
      <c r="O257" s="1"/>
      <c r="P257" s="1"/>
      <c r="Q257" s="1"/>
      <c r="R257" s="1"/>
      <c r="S257" s="1"/>
      <c r="T257" s="1"/>
      <c r="U257" s="1"/>
      <c r="V257" s="1"/>
      <c r="W257" s="1"/>
      <c r="X257" s="1"/>
      <c r="Y257" s="1"/>
      <c r="Z257" s="1"/>
      <c r="AA257" s="1"/>
      <c r="AB257" s="1"/>
      <c r="AC257" s="1"/>
      <c r="AD257" s="1"/>
      <c r="AE257" s="1"/>
    </row>
    <row r="258" customFormat="false" ht="13.8" hidden="false" customHeight="false" outlineLevel="0" collapsed="false">
      <c r="A258" s="15" t="s">
        <v>64</v>
      </c>
      <c r="B258" s="15" t="s">
        <v>65</v>
      </c>
      <c r="C258" s="31" t="n">
        <v>150</v>
      </c>
      <c r="D258" s="15" t="s">
        <v>83</v>
      </c>
      <c r="E258" s="31" t="n">
        <v>5312</v>
      </c>
      <c r="F258" s="15" t="s">
        <v>67</v>
      </c>
      <c r="G258" s="31" t="n">
        <v>116</v>
      </c>
      <c r="H258" s="15" t="s">
        <v>40</v>
      </c>
      <c r="I258" s="31" t="n">
        <v>2017</v>
      </c>
      <c r="J258" s="31" t="n">
        <v>2017</v>
      </c>
      <c r="K258" s="15" t="s">
        <v>68</v>
      </c>
      <c r="L258" s="31" t="n">
        <v>160791</v>
      </c>
      <c r="M258" s="15"/>
      <c r="N258" s="15" t="s">
        <v>69</v>
      </c>
      <c r="O258" s="1"/>
      <c r="P258" s="1"/>
      <c r="Q258" s="1"/>
      <c r="R258" s="1"/>
      <c r="S258" s="1"/>
      <c r="T258" s="1"/>
      <c r="U258" s="1"/>
      <c r="V258" s="1"/>
      <c r="W258" s="1"/>
      <c r="X258" s="1"/>
      <c r="Y258" s="1"/>
      <c r="Z258" s="1"/>
      <c r="AA258" s="1"/>
      <c r="AB258" s="1"/>
      <c r="AC258" s="1"/>
      <c r="AD258" s="1"/>
      <c r="AE258" s="1"/>
    </row>
    <row r="259" customFormat="false" ht="13.8" hidden="false" customHeight="false" outlineLevel="0" collapsed="false">
      <c r="A259" s="15" t="s">
        <v>64</v>
      </c>
      <c r="B259" s="15" t="s">
        <v>65</v>
      </c>
      <c r="C259" s="31" t="n">
        <v>150</v>
      </c>
      <c r="D259" s="15" t="s">
        <v>83</v>
      </c>
      <c r="E259" s="31" t="n">
        <v>5312</v>
      </c>
      <c r="F259" s="15" t="s">
        <v>67</v>
      </c>
      <c r="G259" s="31" t="n">
        <v>116</v>
      </c>
      <c r="H259" s="15" t="s">
        <v>40</v>
      </c>
      <c r="I259" s="31" t="n">
        <v>2018</v>
      </c>
      <c r="J259" s="31" t="n">
        <v>2018</v>
      </c>
      <c r="K259" s="15" t="s">
        <v>68</v>
      </c>
      <c r="L259" s="31" t="n">
        <v>164600</v>
      </c>
      <c r="M259" s="15"/>
      <c r="N259" s="15" t="s">
        <v>69</v>
      </c>
      <c r="O259" s="1"/>
      <c r="P259" s="1"/>
      <c r="Q259" s="1"/>
      <c r="R259" s="1"/>
      <c r="S259" s="1"/>
      <c r="T259" s="1"/>
      <c r="U259" s="1"/>
      <c r="V259" s="1"/>
      <c r="W259" s="1"/>
      <c r="X259" s="1"/>
      <c r="Y259" s="1"/>
      <c r="Z259" s="1"/>
      <c r="AA259" s="1"/>
      <c r="AB259" s="1"/>
      <c r="AC259" s="1"/>
      <c r="AD259" s="1"/>
      <c r="AE259" s="1"/>
    </row>
    <row r="260" customFormat="false" ht="13.8" hidden="false" customHeight="false" outlineLevel="0" collapsed="false">
      <c r="A260" s="15" t="s">
        <v>64</v>
      </c>
      <c r="B260" s="15" t="s">
        <v>65</v>
      </c>
      <c r="C260" s="31" t="n">
        <v>150</v>
      </c>
      <c r="D260" s="15" t="s">
        <v>83</v>
      </c>
      <c r="E260" s="31" t="n">
        <v>5312</v>
      </c>
      <c r="F260" s="15" t="s">
        <v>67</v>
      </c>
      <c r="G260" s="31" t="n">
        <v>116</v>
      </c>
      <c r="H260" s="15" t="s">
        <v>40</v>
      </c>
      <c r="I260" s="31" t="n">
        <v>2019</v>
      </c>
      <c r="J260" s="31" t="n">
        <v>2019</v>
      </c>
      <c r="K260" s="15" t="s">
        <v>68</v>
      </c>
      <c r="L260" s="31" t="n">
        <v>165730</v>
      </c>
      <c r="M260" s="15"/>
      <c r="N260" s="15" t="s">
        <v>69</v>
      </c>
      <c r="O260" s="1"/>
      <c r="P260" s="1"/>
      <c r="Q260" s="1"/>
      <c r="R260" s="1"/>
      <c r="S260" s="1"/>
      <c r="T260" s="1"/>
      <c r="U260" s="1"/>
      <c r="V260" s="1"/>
      <c r="W260" s="1"/>
      <c r="X260" s="1"/>
      <c r="Y260" s="1"/>
      <c r="Z260" s="1"/>
      <c r="AA260" s="1"/>
      <c r="AB260" s="1"/>
      <c r="AC260" s="1"/>
      <c r="AD260" s="1"/>
      <c r="AE260" s="1"/>
    </row>
    <row r="261" customFormat="false" ht="13.8" hidden="false" customHeight="false" outlineLevel="0" collapsed="false">
      <c r="A261" s="15" t="s">
        <v>64</v>
      </c>
      <c r="B261" s="15" t="s">
        <v>65</v>
      </c>
      <c r="C261" s="31" t="n">
        <v>150</v>
      </c>
      <c r="D261" s="15" t="s">
        <v>83</v>
      </c>
      <c r="E261" s="31" t="n">
        <v>5510</v>
      </c>
      <c r="F261" s="15" t="s">
        <v>75</v>
      </c>
      <c r="G261" s="31" t="n">
        <v>116</v>
      </c>
      <c r="H261" s="15" t="s">
        <v>40</v>
      </c>
      <c r="I261" s="31" t="n">
        <v>2015</v>
      </c>
      <c r="J261" s="31" t="n">
        <v>2015</v>
      </c>
      <c r="K261" s="15" t="s">
        <v>76</v>
      </c>
      <c r="L261" s="31" t="n">
        <v>6651692</v>
      </c>
      <c r="M261" s="15"/>
      <c r="N261" s="15" t="s">
        <v>69</v>
      </c>
      <c r="O261" s="1"/>
      <c r="P261" s="1"/>
      <c r="Q261" s="1"/>
      <c r="R261" s="1"/>
      <c r="S261" s="1"/>
      <c r="T261" s="1"/>
      <c r="U261" s="1"/>
      <c r="V261" s="1"/>
      <c r="W261" s="1"/>
      <c r="X261" s="1"/>
      <c r="Y261" s="1"/>
      <c r="Z261" s="1"/>
      <c r="AA261" s="1"/>
      <c r="AB261" s="1"/>
      <c r="AC261" s="1"/>
      <c r="AD261" s="1"/>
      <c r="AE261" s="1"/>
    </row>
    <row r="262" customFormat="false" ht="13.8" hidden="false" customHeight="false" outlineLevel="0" collapsed="false">
      <c r="A262" s="15" t="s">
        <v>64</v>
      </c>
      <c r="B262" s="15" t="s">
        <v>65</v>
      </c>
      <c r="C262" s="31" t="n">
        <v>150</v>
      </c>
      <c r="D262" s="15" t="s">
        <v>83</v>
      </c>
      <c r="E262" s="31" t="n">
        <v>5510</v>
      </c>
      <c r="F262" s="15" t="s">
        <v>75</v>
      </c>
      <c r="G262" s="31" t="n">
        <v>116</v>
      </c>
      <c r="H262" s="15" t="s">
        <v>40</v>
      </c>
      <c r="I262" s="31" t="n">
        <v>2016</v>
      </c>
      <c r="J262" s="31" t="n">
        <v>2016</v>
      </c>
      <c r="K262" s="15" t="s">
        <v>76</v>
      </c>
      <c r="L262" s="31" t="n">
        <v>6534338</v>
      </c>
      <c r="M262" s="15"/>
      <c r="N262" s="15" t="s">
        <v>69</v>
      </c>
      <c r="O262" s="1"/>
      <c r="P262" s="1"/>
      <c r="Q262" s="1"/>
      <c r="R262" s="1"/>
      <c r="S262" s="1"/>
      <c r="T262" s="1"/>
      <c r="U262" s="1"/>
      <c r="V262" s="1"/>
      <c r="W262" s="1"/>
      <c r="X262" s="1"/>
      <c r="Y262" s="1"/>
      <c r="Z262" s="1"/>
      <c r="AA262" s="1"/>
      <c r="AB262" s="1"/>
      <c r="AC262" s="1"/>
      <c r="AD262" s="1"/>
      <c r="AE262" s="1"/>
    </row>
    <row r="263" customFormat="false" ht="13.8" hidden="false" customHeight="false" outlineLevel="0" collapsed="false">
      <c r="A263" s="15" t="s">
        <v>64</v>
      </c>
      <c r="B263" s="15" t="s">
        <v>65</v>
      </c>
      <c r="C263" s="31" t="n">
        <v>150</v>
      </c>
      <c r="D263" s="15" t="s">
        <v>83</v>
      </c>
      <c r="E263" s="31" t="n">
        <v>5510</v>
      </c>
      <c r="F263" s="15" t="s">
        <v>75</v>
      </c>
      <c r="G263" s="31" t="n">
        <v>116</v>
      </c>
      <c r="H263" s="15" t="s">
        <v>40</v>
      </c>
      <c r="I263" s="31" t="n">
        <v>2017</v>
      </c>
      <c r="J263" s="31" t="n">
        <v>2017</v>
      </c>
      <c r="K263" s="15" t="s">
        <v>76</v>
      </c>
      <c r="L263" s="31" t="n">
        <v>7391881</v>
      </c>
      <c r="M263" s="15"/>
      <c r="N263" s="15" t="s">
        <v>69</v>
      </c>
      <c r="O263" s="1"/>
      <c r="P263" s="1"/>
      <c r="Q263" s="1"/>
      <c r="R263" s="1"/>
      <c r="S263" s="1"/>
      <c r="T263" s="1"/>
      <c r="U263" s="1"/>
      <c r="V263" s="1"/>
      <c r="W263" s="1"/>
      <c r="X263" s="1"/>
      <c r="Y263" s="1"/>
      <c r="Z263" s="1"/>
      <c r="AA263" s="1"/>
      <c r="AB263" s="1"/>
      <c r="AC263" s="1"/>
      <c r="AD263" s="1"/>
      <c r="AE263" s="1"/>
    </row>
    <row r="264" customFormat="false" ht="13.8" hidden="false" customHeight="false" outlineLevel="0" collapsed="false">
      <c r="A264" s="15" t="s">
        <v>64</v>
      </c>
      <c r="B264" s="15" t="s">
        <v>65</v>
      </c>
      <c r="C264" s="31" t="n">
        <v>150</v>
      </c>
      <c r="D264" s="15" t="s">
        <v>83</v>
      </c>
      <c r="E264" s="31" t="n">
        <v>5510</v>
      </c>
      <c r="F264" s="15" t="s">
        <v>75</v>
      </c>
      <c r="G264" s="31" t="n">
        <v>116</v>
      </c>
      <c r="H264" s="15" t="s">
        <v>40</v>
      </c>
      <c r="I264" s="31" t="n">
        <v>2018</v>
      </c>
      <c r="J264" s="31" t="n">
        <v>2018</v>
      </c>
      <c r="K264" s="15" t="s">
        <v>76</v>
      </c>
      <c r="L264" s="31" t="n">
        <v>6025370</v>
      </c>
      <c r="M264" s="15"/>
      <c r="N264" s="15" t="s">
        <v>69</v>
      </c>
      <c r="O264" s="1"/>
      <c r="P264" s="1"/>
      <c r="Q264" s="1"/>
      <c r="R264" s="1"/>
      <c r="S264" s="1"/>
      <c r="T264" s="1"/>
      <c r="U264" s="1"/>
      <c r="V264" s="1"/>
      <c r="W264" s="1"/>
      <c r="X264" s="1"/>
      <c r="Y264" s="1"/>
      <c r="Z264" s="1"/>
      <c r="AA264" s="1"/>
      <c r="AB264" s="1"/>
      <c r="AC264" s="1"/>
      <c r="AD264" s="1"/>
      <c r="AE264" s="1"/>
    </row>
    <row r="265" customFormat="false" ht="13.8" hidden="false" customHeight="false" outlineLevel="0" collapsed="false">
      <c r="A265" s="15" t="s">
        <v>64</v>
      </c>
      <c r="B265" s="15" t="s">
        <v>65</v>
      </c>
      <c r="C265" s="31" t="n">
        <v>150</v>
      </c>
      <c r="D265" s="15" t="s">
        <v>83</v>
      </c>
      <c r="E265" s="31" t="n">
        <v>5510</v>
      </c>
      <c r="F265" s="15" t="s">
        <v>75</v>
      </c>
      <c r="G265" s="31" t="n">
        <v>116</v>
      </c>
      <c r="H265" s="15" t="s">
        <v>40</v>
      </c>
      <c r="I265" s="31" t="n">
        <v>2019</v>
      </c>
      <c r="J265" s="31" t="n">
        <v>2019</v>
      </c>
      <c r="K265" s="15" t="s">
        <v>76</v>
      </c>
      <c r="L265" s="31" t="n">
        <v>6961230</v>
      </c>
      <c r="M265" s="15"/>
      <c r="N265" s="15" t="s">
        <v>69</v>
      </c>
      <c r="O265" s="1"/>
      <c r="P265" s="1"/>
      <c r="Q265" s="1"/>
      <c r="R265" s="1"/>
      <c r="S265" s="1"/>
      <c r="T265" s="1"/>
      <c r="U265" s="1"/>
      <c r="V265" s="1"/>
      <c r="W265" s="1"/>
      <c r="X265" s="1"/>
      <c r="Y265" s="1"/>
      <c r="Z265" s="1"/>
      <c r="AA265" s="1"/>
      <c r="AB265" s="1"/>
      <c r="AC265" s="1"/>
      <c r="AD265" s="1"/>
      <c r="AE265" s="1"/>
    </row>
    <row r="266" customFormat="false" ht="13.8" hidden="false" customHeight="false" outlineLevel="0" collapsed="false">
      <c r="A266" s="15" t="s">
        <v>64</v>
      </c>
      <c r="B266" s="15" t="s">
        <v>65</v>
      </c>
      <c r="C266" s="31" t="n">
        <v>150</v>
      </c>
      <c r="D266" s="15" t="s">
        <v>83</v>
      </c>
      <c r="E266" s="31" t="n">
        <v>5312</v>
      </c>
      <c r="F266" s="15" t="s">
        <v>67</v>
      </c>
      <c r="G266" s="31" t="n">
        <v>270</v>
      </c>
      <c r="H266" s="15" t="s">
        <v>44</v>
      </c>
      <c r="I266" s="31" t="n">
        <v>2015</v>
      </c>
      <c r="J266" s="31" t="n">
        <v>2015</v>
      </c>
      <c r="K266" s="15" t="s">
        <v>68</v>
      </c>
      <c r="L266" s="31" t="n">
        <v>2269</v>
      </c>
      <c r="M266" s="15"/>
      <c r="N266" s="15" t="s">
        <v>69</v>
      </c>
      <c r="O266" s="1"/>
      <c r="P266" s="1"/>
      <c r="Q266" s="1"/>
      <c r="R266" s="1"/>
      <c r="S266" s="1"/>
      <c r="T266" s="1"/>
      <c r="U266" s="1"/>
      <c r="V266" s="1"/>
      <c r="W266" s="1"/>
      <c r="X266" s="1"/>
      <c r="Y266" s="1"/>
      <c r="Z266" s="1"/>
      <c r="AA266" s="1"/>
      <c r="AB266" s="1"/>
      <c r="AC266" s="1"/>
      <c r="AD266" s="1"/>
      <c r="AE266" s="1"/>
    </row>
    <row r="267" customFormat="false" ht="13.8" hidden="false" customHeight="false" outlineLevel="0" collapsed="false">
      <c r="A267" s="15" t="s">
        <v>64</v>
      </c>
      <c r="B267" s="15" t="s">
        <v>65</v>
      </c>
      <c r="C267" s="31" t="n">
        <v>150</v>
      </c>
      <c r="D267" s="15" t="s">
        <v>83</v>
      </c>
      <c r="E267" s="31" t="n">
        <v>5312</v>
      </c>
      <c r="F267" s="15" t="s">
        <v>67</v>
      </c>
      <c r="G267" s="31" t="n">
        <v>270</v>
      </c>
      <c r="H267" s="15" t="s">
        <v>44</v>
      </c>
      <c r="I267" s="31" t="n">
        <v>2016</v>
      </c>
      <c r="J267" s="31" t="n">
        <v>2016</v>
      </c>
      <c r="K267" s="15" t="s">
        <v>68</v>
      </c>
      <c r="L267" s="31" t="n">
        <v>1598</v>
      </c>
      <c r="M267" s="15"/>
      <c r="N267" s="15" t="s">
        <v>69</v>
      </c>
      <c r="O267" s="1"/>
      <c r="P267" s="1"/>
      <c r="Q267" s="1"/>
      <c r="R267" s="1"/>
      <c r="S267" s="1"/>
      <c r="T267" s="1"/>
      <c r="U267" s="1"/>
      <c r="V267" s="1"/>
      <c r="W267" s="1"/>
      <c r="X267" s="1"/>
      <c r="Y267" s="1"/>
      <c r="Z267" s="1"/>
      <c r="AA267" s="1"/>
      <c r="AB267" s="1"/>
      <c r="AC267" s="1"/>
      <c r="AD267" s="1"/>
      <c r="AE267" s="1"/>
    </row>
    <row r="268" customFormat="false" ht="13.8" hidden="false" customHeight="false" outlineLevel="0" collapsed="false">
      <c r="A268" s="15" t="s">
        <v>64</v>
      </c>
      <c r="B268" s="15" t="s">
        <v>65</v>
      </c>
      <c r="C268" s="31" t="n">
        <v>150</v>
      </c>
      <c r="D268" s="15" t="s">
        <v>83</v>
      </c>
      <c r="E268" s="31" t="n">
        <v>5312</v>
      </c>
      <c r="F268" s="15" t="s">
        <v>67</v>
      </c>
      <c r="G268" s="31" t="n">
        <v>270</v>
      </c>
      <c r="H268" s="15" t="s">
        <v>44</v>
      </c>
      <c r="I268" s="31" t="n">
        <v>2017</v>
      </c>
      <c r="J268" s="31" t="n">
        <v>2017</v>
      </c>
      <c r="K268" s="15" t="s">
        <v>68</v>
      </c>
      <c r="L268" s="31" t="n">
        <v>1940</v>
      </c>
      <c r="M268" s="15"/>
      <c r="N268" s="15" t="s">
        <v>69</v>
      </c>
      <c r="O268" s="1"/>
      <c r="P268" s="1"/>
      <c r="Q268" s="1"/>
      <c r="R268" s="1"/>
      <c r="S268" s="1"/>
      <c r="T268" s="1"/>
      <c r="U268" s="1"/>
      <c r="V268" s="1"/>
      <c r="W268" s="1"/>
      <c r="X268" s="1"/>
      <c r="Y268" s="1"/>
      <c r="Z268" s="1"/>
      <c r="AA268" s="1"/>
      <c r="AB268" s="1"/>
      <c r="AC268" s="1"/>
      <c r="AD268" s="1"/>
      <c r="AE268" s="1"/>
    </row>
    <row r="269" customFormat="false" ht="13.8" hidden="false" customHeight="false" outlineLevel="0" collapsed="false">
      <c r="A269" s="15" t="s">
        <v>64</v>
      </c>
      <c r="B269" s="15" t="s">
        <v>65</v>
      </c>
      <c r="C269" s="31" t="n">
        <v>150</v>
      </c>
      <c r="D269" s="15" t="s">
        <v>83</v>
      </c>
      <c r="E269" s="31" t="n">
        <v>5312</v>
      </c>
      <c r="F269" s="15" t="s">
        <v>67</v>
      </c>
      <c r="G269" s="31" t="n">
        <v>270</v>
      </c>
      <c r="H269" s="15" t="s">
        <v>44</v>
      </c>
      <c r="I269" s="31" t="n">
        <v>2018</v>
      </c>
      <c r="J269" s="31" t="n">
        <v>2018</v>
      </c>
      <c r="K269" s="15" t="s">
        <v>68</v>
      </c>
      <c r="L269" s="31" t="n">
        <v>2020</v>
      </c>
      <c r="M269" s="15"/>
      <c r="N269" s="15" t="s">
        <v>69</v>
      </c>
      <c r="O269" s="1"/>
      <c r="P269" s="1"/>
      <c r="Q269" s="1"/>
      <c r="R269" s="1"/>
      <c r="S269" s="1"/>
      <c r="T269" s="1"/>
      <c r="U269" s="1"/>
      <c r="V269" s="1"/>
      <c r="W269" s="1"/>
      <c r="X269" s="1"/>
      <c r="Y269" s="1"/>
      <c r="Z269" s="1"/>
      <c r="AA269" s="1"/>
      <c r="AB269" s="1"/>
      <c r="AC269" s="1"/>
      <c r="AD269" s="1"/>
      <c r="AE269" s="1"/>
    </row>
    <row r="270" customFormat="false" ht="13.8" hidden="false" customHeight="false" outlineLevel="0" collapsed="false">
      <c r="A270" s="15" t="s">
        <v>64</v>
      </c>
      <c r="B270" s="15" t="s">
        <v>65</v>
      </c>
      <c r="C270" s="31" t="n">
        <v>150</v>
      </c>
      <c r="D270" s="15" t="s">
        <v>83</v>
      </c>
      <c r="E270" s="31" t="n">
        <v>5312</v>
      </c>
      <c r="F270" s="15" t="s">
        <v>67</v>
      </c>
      <c r="G270" s="31" t="n">
        <v>270</v>
      </c>
      <c r="H270" s="15" t="s">
        <v>44</v>
      </c>
      <c r="I270" s="31" t="n">
        <v>2019</v>
      </c>
      <c r="J270" s="31" t="n">
        <v>2019</v>
      </c>
      <c r="K270" s="15" t="s">
        <v>68</v>
      </c>
      <c r="L270" s="31" t="n">
        <v>1780</v>
      </c>
      <c r="M270" s="15"/>
      <c r="N270" s="15" t="s">
        <v>69</v>
      </c>
      <c r="O270" s="1"/>
      <c r="P270" s="1"/>
      <c r="Q270" s="1"/>
      <c r="R270" s="1"/>
      <c r="S270" s="1"/>
      <c r="T270" s="1"/>
      <c r="U270" s="1"/>
      <c r="V270" s="1"/>
      <c r="W270" s="1"/>
      <c r="X270" s="1"/>
      <c r="Y270" s="1"/>
      <c r="Z270" s="1"/>
      <c r="AA270" s="1"/>
      <c r="AB270" s="1"/>
      <c r="AC270" s="1"/>
      <c r="AD270" s="1"/>
      <c r="AE270" s="1"/>
    </row>
    <row r="271" customFormat="false" ht="13.8" hidden="false" customHeight="false" outlineLevel="0" collapsed="false">
      <c r="A271" s="15" t="s">
        <v>64</v>
      </c>
      <c r="B271" s="15" t="s">
        <v>65</v>
      </c>
      <c r="C271" s="31" t="n">
        <v>150</v>
      </c>
      <c r="D271" s="15" t="s">
        <v>83</v>
      </c>
      <c r="E271" s="31" t="n">
        <v>5510</v>
      </c>
      <c r="F271" s="15" t="s">
        <v>75</v>
      </c>
      <c r="G271" s="31" t="n">
        <v>270</v>
      </c>
      <c r="H271" s="15" t="s">
        <v>44</v>
      </c>
      <c r="I271" s="31" t="n">
        <v>2015</v>
      </c>
      <c r="J271" s="31" t="n">
        <v>2015</v>
      </c>
      <c r="K271" s="15" t="s">
        <v>76</v>
      </c>
      <c r="L271" s="31" t="n">
        <v>8852</v>
      </c>
      <c r="M271" s="15"/>
      <c r="N271" s="15" t="s">
        <v>69</v>
      </c>
      <c r="O271" s="1"/>
      <c r="P271" s="1"/>
      <c r="Q271" s="1"/>
      <c r="R271" s="1"/>
      <c r="S271" s="1"/>
      <c r="T271" s="1"/>
      <c r="U271" s="1"/>
      <c r="V271" s="1"/>
      <c r="W271" s="1"/>
      <c r="X271" s="1"/>
      <c r="Y271" s="1"/>
      <c r="Z271" s="1"/>
      <c r="AA271" s="1"/>
      <c r="AB271" s="1"/>
      <c r="AC271" s="1"/>
      <c r="AD271" s="1"/>
      <c r="AE271" s="1"/>
    </row>
    <row r="272" customFormat="false" ht="13.8" hidden="false" customHeight="false" outlineLevel="0" collapsed="false">
      <c r="A272" s="15" t="s">
        <v>64</v>
      </c>
      <c r="B272" s="15" t="s">
        <v>65</v>
      </c>
      <c r="C272" s="31" t="n">
        <v>150</v>
      </c>
      <c r="D272" s="15" t="s">
        <v>83</v>
      </c>
      <c r="E272" s="31" t="n">
        <v>5510</v>
      </c>
      <c r="F272" s="15" t="s">
        <v>75</v>
      </c>
      <c r="G272" s="31" t="n">
        <v>270</v>
      </c>
      <c r="H272" s="15" t="s">
        <v>44</v>
      </c>
      <c r="I272" s="31" t="n">
        <v>2016</v>
      </c>
      <c r="J272" s="31" t="n">
        <v>2016</v>
      </c>
      <c r="K272" s="15" t="s">
        <v>76</v>
      </c>
      <c r="L272" s="31" t="n">
        <v>5279</v>
      </c>
      <c r="M272" s="15"/>
      <c r="N272" s="15" t="s">
        <v>69</v>
      </c>
      <c r="O272" s="1"/>
      <c r="P272" s="1"/>
      <c r="Q272" s="1"/>
      <c r="R272" s="1"/>
      <c r="S272" s="1"/>
      <c r="T272" s="1"/>
      <c r="U272" s="1"/>
      <c r="V272" s="1"/>
      <c r="W272" s="1"/>
      <c r="X272" s="1"/>
      <c r="Y272" s="1"/>
      <c r="Z272" s="1"/>
      <c r="AA272" s="1"/>
      <c r="AB272" s="1"/>
      <c r="AC272" s="1"/>
      <c r="AD272" s="1"/>
      <c r="AE272" s="1"/>
    </row>
    <row r="273" customFormat="false" ht="13.8" hidden="false" customHeight="false" outlineLevel="0" collapsed="false">
      <c r="A273" s="15" t="s">
        <v>64</v>
      </c>
      <c r="B273" s="15" t="s">
        <v>65</v>
      </c>
      <c r="C273" s="31" t="n">
        <v>150</v>
      </c>
      <c r="D273" s="15" t="s">
        <v>83</v>
      </c>
      <c r="E273" s="31" t="n">
        <v>5510</v>
      </c>
      <c r="F273" s="15" t="s">
        <v>75</v>
      </c>
      <c r="G273" s="31" t="n">
        <v>270</v>
      </c>
      <c r="H273" s="15" t="s">
        <v>44</v>
      </c>
      <c r="I273" s="31" t="n">
        <v>2017</v>
      </c>
      <c r="J273" s="31" t="n">
        <v>2017</v>
      </c>
      <c r="K273" s="15" t="s">
        <v>76</v>
      </c>
      <c r="L273" s="31" t="n">
        <v>7894</v>
      </c>
      <c r="M273" s="15"/>
      <c r="N273" s="15" t="s">
        <v>69</v>
      </c>
      <c r="O273" s="1"/>
      <c r="P273" s="1"/>
      <c r="Q273" s="1"/>
      <c r="R273" s="1"/>
      <c r="S273" s="1"/>
      <c r="T273" s="1"/>
      <c r="U273" s="1"/>
      <c r="V273" s="1"/>
      <c r="W273" s="1"/>
      <c r="X273" s="1"/>
      <c r="Y273" s="1"/>
      <c r="Z273" s="1"/>
      <c r="AA273" s="1"/>
      <c r="AB273" s="1"/>
      <c r="AC273" s="1"/>
      <c r="AD273" s="1"/>
      <c r="AE273" s="1"/>
    </row>
    <row r="274" customFormat="false" ht="13.8" hidden="false" customHeight="false" outlineLevel="0" collapsed="false">
      <c r="A274" s="15" t="s">
        <v>64</v>
      </c>
      <c r="B274" s="15" t="s">
        <v>65</v>
      </c>
      <c r="C274" s="31" t="n">
        <v>150</v>
      </c>
      <c r="D274" s="15" t="s">
        <v>83</v>
      </c>
      <c r="E274" s="31" t="n">
        <v>5510</v>
      </c>
      <c r="F274" s="15" t="s">
        <v>75</v>
      </c>
      <c r="G274" s="31" t="n">
        <v>270</v>
      </c>
      <c r="H274" s="15" t="s">
        <v>44</v>
      </c>
      <c r="I274" s="31" t="n">
        <v>2018</v>
      </c>
      <c r="J274" s="31" t="n">
        <v>2018</v>
      </c>
      <c r="K274" s="15" t="s">
        <v>76</v>
      </c>
      <c r="L274" s="31" t="n">
        <v>5820</v>
      </c>
      <c r="M274" s="15"/>
      <c r="N274" s="15" t="s">
        <v>69</v>
      </c>
      <c r="O274" s="1"/>
      <c r="P274" s="1"/>
      <c r="Q274" s="1"/>
      <c r="R274" s="1"/>
      <c r="S274" s="1"/>
      <c r="T274" s="1"/>
      <c r="U274" s="1"/>
      <c r="V274" s="1"/>
      <c r="W274" s="1"/>
      <c r="X274" s="1"/>
      <c r="Y274" s="1"/>
      <c r="Z274" s="1"/>
      <c r="AA274" s="1"/>
      <c r="AB274" s="1"/>
      <c r="AC274" s="1"/>
      <c r="AD274" s="1"/>
      <c r="AE274" s="1"/>
    </row>
    <row r="275" customFormat="false" ht="13.8" hidden="false" customHeight="false" outlineLevel="0" collapsed="false">
      <c r="A275" s="15" t="s">
        <v>64</v>
      </c>
      <c r="B275" s="15" t="s">
        <v>65</v>
      </c>
      <c r="C275" s="31" t="n">
        <v>150</v>
      </c>
      <c r="D275" s="15" t="s">
        <v>83</v>
      </c>
      <c r="E275" s="31" t="n">
        <v>5510</v>
      </c>
      <c r="F275" s="15" t="s">
        <v>75</v>
      </c>
      <c r="G275" s="31" t="n">
        <v>270</v>
      </c>
      <c r="H275" s="15" t="s">
        <v>44</v>
      </c>
      <c r="I275" s="31" t="n">
        <v>2019</v>
      </c>
      <c r="J275" s="31" t="n">
        <v>2019</v>
      </c>
      <c r="K275" s="15" t="s">
        <v>76</v>
      </c>
      <c r="L275" s="31" t="n">
        <v>6010</v>
      </c>
      <c r="M275" s="15"/>
      <c r="N275" s="15" t="s">
        <v>69</v>
      </c>
      <c r="O275" s="1"/>
      <c r="P275" s="1"/>
      <c r="Q275" s="1"/>
      <c r="R275" s="1"/>
      <c r="S275" s="1"/>
      <c r="T275" s="1"/>
      <c r="U275" s="1"/>
      <c r="V275" s="1"/>
      <c r="W275" s="1"/>
      <c r="X275" s="1"/>
      <c r="Y275" s="1"/>
      <c r="Z275" s="1"/>
      <c r="AA275" s="1"/>
      <c r="AB275" s="1"/>
      <c r="AC275" s="1"/>
      <c r="AD275" s="1"/>
      <c r="AE275" s="1"/>
    </row>
    <row r="276" customFormat="false" ht="13.8" hidden="false" customHeight="false" outlineLevel="0" collapsed="false">
      <c r="A276" s="15" t="s">
        <v>64</v>
      </c>
      <c r="B276" s="15" t="s">
        <v>65</v>
      </c>
      <c r="C276" s="31" t="n">
        <v>150</v>
      </c>
      <c r="D276" s="15" t="s">
        <v>83</v>
      </c>
      <c r="E276" s="31" t="n">
        <v>5312</v>
      </c>
      <c r="F276" s="15" t="s">
        <v>67</v>
      </c>
      <c r="G276" s="31" t="n">
        <v>15</v>
      </c>
      <c r="H276" s="15" t="s">
        <v>37</v>
      </c>
      <c r="I276" s="31" t="n">
        <v>2015</v>
      </c>
      <c r="J276" s="31" t="n">
        <v>2015</v>
      </c>
      <c r="K276" s="15" t="s">
        <v>68</v>
      </c>
      <c r="L276" s="31" t="n">
        <v>142468</v>
      </c>
      <c r="M276" s="15"/>
      <c r="N276" s="15" t="s">
        <v>69</v>
      </c>
      <c r="O276" s="1"/>
      <c r="P276" s="1"/>
      <c r="Q276" s="1"/>
      <c r="R276" s="1"/>
      <c r="S276" s="1"/>
      <c r="T276" s="1"/>
      <c r="U276" s="1"/>
      <c r="V276" s="1"/>
      <c r="W276" s="1"/>
      <c r="X276" s="1"/>
      <c r="Y276" s="1"/>
      <c r="Z276" s="1"/>
      <c r="AA276" s="1"/>
      <c r="AB276" s="1"/>
      <c r="AC276" s="1"/>
      <c r="AD276" s="1"/>
      <c r="AE276" s="1"/>
    </row>
    <row r="277" customFormat="false" ht="13.8" hidden="false" customHeight="false" outlineLevel="0" collapsed="false">
      <c r="A277" s="15" t="s">
        <v>64</v>
      </c>
      <c r="B277" s="15" t="s">
        <v>65</v>
      </c>
      <c r="C277" s="31" t="n">
        <v>150</v>
      </c>
      <c r="D277" s="15" t="s">
        <v>83</v>
      </c>
      <c r="E277" s="31" t="n">
        <v>5312</v>
      </c>
      <c r="F277" s="15" t="s">
        <v>67</v>
      </c>
      <c r="G277" s="31" t="n">
        <v>15</v>
      </c>
      <c r="H277" s="15" t="s">
        <v>37</v>
      </c>
      <c r="I277" s="31" t="n">
        <v>2016</v>
      </c>
      <c r="J277" s="31" t="n">
        <v>2016</v>
      </c>
      <c r="K277" s="15" t="s">
        <v>68</v>
      </c>
      <c r="L277" s="31" t="n">
        <v>127328</v>
      </c>
      <c r="M277" s="15"/>
      <c r="N277" s="15" t="s">
        <v>69</v>
      </c>
      <c r="O277" s="1"/>
      <c r="P277" s="1"/>
      <c r="Q277" s="1"/>
      <c r="R277" s="1"/>
      <c r="S277" s="1"/>
      <c r="T277" s="1"/>
      <c r="U277" s="1"/>
      <c r="V277" s="1"/>
      <c r="W277" s="1"/>
      <c r="X277" s="1"/>
      <c r="Y277" s="1"/>
      <c r="Z277" s="1"/>
      <c r="AA277" s="1"/>
      <c r="AB277" s="1"/>
      <c r="AC277" s="1"/>
      <c r="AD277" s="1"/>
      <c r="AE277" s="1"/>
    </row>
    <row r="278" customFormat="false" ht="13.8" hidden="false" customHeight="false" outlineLevel="0" collapsed="false">
      <c r="A278" s="15" t="s">
        <v>64</v>
      </c>
      <c r="B278" s="15" t="s">
        <v>65</v>
      </c>
      <c r="C278" s="31" t="n">
        <v>150</v>
      </c>
      <c r="D278" s="15" t="s">
        <v>83</v>
      </c>
      <c r="E278" s="31" t="n">
        <v>5312</v>
      </c>
      <c r="F278" s="15" t="s">
        <v>67</v>
      </c>
      <c r="G278" s="31" t="n">
        <v>15</v>
      </c>
      <c r="H278" s="15" t="s">
        <v>37</v>
      </c>
      <c r="I278" s="31" t="n">
        <v>2017</v>
      </c>
      <c r="J278" s="31" t="n">
        <v>2017</v>
      </c>
      <c r="K278" s="15" t="s">
        <v>68</v>
      </c>
      <c r="L278" s="31" t="n">
        <v>115923</v>
      </c>
      <c r="M278" s="15"/>
      <c r="N278" s="15" t="s">
        <v>69</v>
      </c>
      <c r="O278" s="1"/>
      <c r="P278" s="1"/>
      <c r="Q278" s="1"/>
      <c r="R278" s="1"/>
      <c r="S278" s="1"/>
      <c r="T278" s="1"/>
      <c r="U278" s="1"/>
      <c r="V278" s="1"/>
      <c r="W278" s="1"/>
      <c r="X278" s="1"/>
      <c r="Y278" s="1"/>
      <c r="Z278" s="1"/>
      <c r="AA278" s="1"/>
      <c r="AB278" s="1"/>
      <c r="AC278" s="1"/>
      <c r="AD278" s="1"/>
      <c r="AE278" s="1"/>
    </row>
    <row r="279" customFormat="false" ht="13.8" hidden="false" customHeight="false" outlineLevel="0" collapsed="false">
      <c r="A279" s="15" t="s">
        <v>64</v>
      </c>
      <c r="B279" s="15" t="s">
        <v>65</v>
      </c>
      <c r="C279" s="31" t="n">
        <v>150</v>
      </c>
      <c r="D279" s="15" t="s">
        <v>83</v>
      </c>
      <c r="E279" s="31" t="n">
        <v>5312</v>
      </c>
      <c r="F279" s="15" t="s">
        <v>67</v>
      </c>
      <c r="G279" s="31" t="n">
        <v>15</v>
      </c>
      <c r="H279" s="15" t="s">
        <v>37</v>
      </c>
      <c r="I279" s="31" t="n">
        <v>2018</v>
      </c>
      <c r="J279" s="31" t="n">
        <v>2018</v>
      </c>
      <c r="K279" s="15" t="s">
        <v>68</v>
      </c>
      <c r="L279" s="31" t="n">
        <v>111660</v>
      </c>
      <c r="M279" s="15"/>
      <c r="N279" s="15" t="s">
        <v>69</v>
      </c>
      <c r="O279" s="1"/>
      <c r="P279" s="1"/>
      <c r="Q279" s="1"/>
      <c r="R279" s="1"/>
      <c r="S279" s="1"/>
      <c r="T279" s="1"/>
      <c r="U279" s="1"/>
      <c r="V279" s="1"/>
      <c r="W279" s="1"/>
      <c r="X279" s="1"/>
      <c r="Y279" s="1"/>
      <c r="Z279" s="1"/>
      <c r="AA279" s="1"/>
      <c r="AB279" s="1"/>
      <c r="AC279" s="1"/>
      <c r="AD279" s="1"/>
      <c r="AE279" s="1"/>
    </row>
    <row r="280" customFormat="false" ht="13.8" hidden="false" customHeight="false" outlineLevel="0" collapsed="false">
      <c r="A280" s="15" t="s">
        <v>64</v>
      </c>
      <c r="B280" s="15" t="s">
        <v>65</v>
      </c>
      <c r="C280" s="31" t="n">
        <v>150</v>
      </c>
      <c r="D280" s="15" t="s">
        <v>83</v>
      </c>
      <c r="E280" s="31" t="n">
        <v>5312</v>
      </c>
      <c r="F280" s="15" t="s">
        <v>67</v>
      </c>
      <c r="G280" s="31" t="n">
        <v>15</v>
      </c>
      <c r="H280" s="15" t="s">
        <v>37</v>
      </c>
      <c r="I280" s="31" t="n">
        <v>2019</v>
      </c>
      <c r="J280" s="31" t="n">
        <v>2019</v>
      </c>
      <c r="K280" s="15" t="s">
        <v>68</v>
      </c>
      <c r="L280" s="31" t="n">
        <v>120550</v>
      </c>
      <c r="M280" s="15"/>
      <c r="N280" s="15" t="s">
        <v>69</v>
      </c>
      <c r="O280" s="1"/>
      <c r="P280" s="1"/>
      <c r="Q280" s="1"/>
      <c r="R280" s="1"/>
      <c r="S280" s="1"/>
      <c r="T280" s="1"/>
      <c r="U280" s="1"/>
      <c r="V280" s="1"/>
      <c r="W280" s="1"/>
      <c r="X280" s="1"/>
      <c r="Y280" s="1"/>
      <c r="Z280" s="1"/>
      <c r="AA280" s="1"/>
      <c r="AB280" s="1"/>
      <c r="AC280" s="1"/>
      <c r="AD280" s="1"/>
      <c r="AE280" s="1"/>
    </row>
    <row r="281" customFormat="false" ht="13.8" hidden="false" customHeight="false" outlineLevel="0" collapsed="false">
      <c r="A281" s="15" t="s">
        <v>64</v>
      </c>
      <c r="B281" s="15" t="s">
        <v>65</v>
      </c>
      <c r="C281" s="31" t="n">
        <v>150</v>
      </c>
      <c r="D281" s="15" t="s">
        <v>83</v>
      </c>
      <c r="E281" s="31" t="n">
        <v>5510</v>
      </c>
      <c r="F281" s="15" t="s">
        <v>75</v>
      </c>
      <c r="G281" s="31" t="n">
        <v>15</v>
      </c>
      <c r="H281" s="15" t="s">
        <v>37</v>
      </c>
      <c r="I281" s="31" t="n">
        <v>2015</v>
      </c>
      <c r="J281" s="31" t="n">
        <v>2015</v>
      </c>
      <c r="K281" s="15" t="s">
        <v>76</v>
      </c>
      <c r="L281" s="31" t="n">
        <v>1300085</v>
      </c>
      <c r="M281" s="15"/>
      <c r="N281" s="15" t="s">
        <v>69</v>
      </c>
      <c r="O281" s="1"/>
      <c r="P281" s="1"/>
      <c r="Q281" s="1"/>
      <c r="R281" s="1"/>
      <c r="S281" s="1"/>
      <c r="T281" s="1"/>
      <c r="U281" s="1"/>
      <c r="V281" s="1"/>
      <c r="W281" s="1"/>
      <c r="X281" s="1"/>
      <c r="Y281" s="1"/>
      <c r="Z281" s="1"/>
      <c r="AA281" s="1"/>
      <c r="AB281" s="1"/>
      <c r="AC281" s="1"/>
      <c r="AD281" s="1"/>
      <c r="AE281" s="1"/>
    </row>
    <row r="282" customFormat="false" ht="13.8" hidden="false" customHeight="false" outlineLevel="0" collapsed="false">
      <c r="A282" s="15" t="s">
        <v>64</v>
      </c>
      <c r="B282" s="15" t="s">
        <v>65</v>
      </c>
      <c r="C282" s="31" t="n">
        <v>150</v>
      </c>
      <c r="D282" s="15" t="s">
        <v>83</v>
      </c>
      <c r="E282" s="31" t="n">
        <v>5510</v>
      </c>
      <c r="F282" s="15" t="s">
        <v>75</v>
      </c>
      <c r="G282" s="31" t="n">
        <v>15</v>
      </c>
      <c r="H282" s="15" t="s">
        <v>37</v>
      </c>
      <c r="I282" s="31" t="n">
        <v>2016</v>
      </c>
      <c r="J282" s="31" t="n">
        <v>2016</v>
      </c>
      <c r="K282" s="15" t="s">
        <v>76</v>
      </c>
      <c r="L282" s="31" t="n">
        <v>1016479</v>
      </c>
      <c r="M282" s="15"/>
      <c r="N282" s="15" t="s">
        <v>69</v>
      </c>
      <c r="O282" s="1"/>
      <c r="P282" s="1"/>
      <c r="Q282" s="1"/>
      <c r="R282" s="1"/>
      <c r="S282" s="1"/>
      <c r="T282" s="1"/>
      <c r="U282" s="1"/>
      <c r="V282" s="1"/>
      <c r="W282" s="1"/>
      <c r="X282" s="1"/>
      <c r="Y282" s="1"/>
      <c r="Z282" s="1"/>
      <c r="AA282" s="1"/>
      <c r="AB282" s="1"/>
      <c r="AC282" s="1"/>
      <c r="AD282" s="1"/>
      <c r="AE282" s="1"/>
    </row>
    <row r="283" customFormat="false" ht="13.8" hidden="false" customHeight="false" outlineLevel="0" collapsed="false">
      <c r="A283" s="15" t="s">
        <v>64</v>
      </c>
      <c r="B283" s="15" t="s">
        <v>65</v>
      </c>
      <c r="C283" s="31" t="n">
        <v>150</v>
      </c>
      <c r="D283" s="15" t="s">
        <v>83</v>
      </c>
      <c r="E283" s="31" t="n">
        <v>5510</v>
      </c>
      <c r="F283" s="15" t="s">
        <v>75</v>
      </c>
      <c r="G283" s="31" t="n">
        <v>15</v>
      </c>
      <c r="H283" s="15" t="s">
        <v>37</v>
      </c>
      <c r="I283" s="31" t="n">
        <v>2017</v>
      </c>
      <c r="J283" s="31" t="n">
        <v>2017</v>
      </c>
      <c r="K283" s="15" t="s">
        <v>76</v>
      </c>
      <c r="L283" s="31" t="n">
        <v>1054151</v>
      </c>
      <c r="M283" s="15"/>
      <c r="N283" s="15" t="s">
        <v>69</v>
      </c>
      <c r="O283" s="1"/>
      <c r="P283" s="1"/>
      <c r="Q283" s="1"/>
      <c r="R283" s="1"/>
      <c r="S283" s="1"/>
      <c r="T283" s="1"/>
      <c r="U283" s="1"/>
      <c r="V283" s="1"/>
      <c r="W283" s="1"/>
      <c r="X283" s="1"/>
      <c r="Y283" s="1"/>
      <c r="Z283" s="1"/>
      <c r="AA283" s="1"/>
      <c r="AB283" s="1"/>
      <c r="AC283" s="1"/>
      <c r="AD283" s="1"/>
      <c r="AE283" s="1"/>
    </row>
    <row r="284" customFormat="false" ht="13.8" hidden="false" customHeight="false" outlineLevel="0" collapsed="false">
      <c r="A284" s="15" t="s">
        <v>64</v>
      </c>
      <c r="B284" s="15" t="s">
        <v>65</v>
      </c>
      <c r="C284" s="31" t="n">
        <v>150</v>
      </c>
      <c r="D284" s="15" t="s">
        <v>83</v>
      </c>
      <c r="E284" s="31" t="n">
        <v>5510</v>
      </c>
      <c r="F284" s="15" t="s">
        <v>75</v>
      </c>
      <c r="G284" s="31" t="n">
        <v>15</v>
      </c>
      <c r="H284" s="15" t="s">
        <v>37</v>
      </c>
      <c r="I284" s="31" t="n">
        <v>2018</v>
      </c>
      <c r="J284" s="31" t="n">
        <v>2018</v>
      </c>
      <c r="K284" s="15" t="s">
        <v>76</v>
      </c>
      <c r="L284" s="31" t="n">
        <v>961920</v>
      </c>
      <c r="M284" s="15"/>
      <c r="N284" s="15" t="s">
        <v>69</v>
      </c>
      <c r="O284" s="1"/>
      <c r="P284" s="1"/>
      <c r="Q284" s="1"/>
      <c r="R284" s="1"/>
      <c r="S284" s="1"/>
      <c r="T284" s="1"/>
      <c r="U284" s="1"/>
      <c r="V284" s="1"/>
      <c r="W284" s="1"/>
      <c r="X284" s="1"/>
      <c r="Y284" s="1"/>
      <c r="Z284" s="1"/>
      <c r="AA284" s="1"/>
      <c r="AB284" s="1"/>
      <c r="AC284" s="1"/>
      <c r="AD284" s="1"/>
      <c r="AE284" s="1"/>
    </row>
    <row r="285" customFormat="false" ht="13.8" hidden="false" customHeight="false" outlineLevel="0" collapsed="false">
      <c r="A285" s="15" t="s">
        <v>64</v>
      </c>
      <c r="B285" s="15" t="s">
        <v>65</v>
      </c>
      <c r="C285" s="31" t="n">
        <v>150</v>
      </c>
      <c r="D285" s="15" t="s">
        <v>83</v>
      </c>
      <c r="E285" s="31" t="n">
        <v>5510</v>
      </c>
      <c r="F285" s="15" t="s">
        <v>75</v>
      </c>
      <c r="G285" s="31" t="n">
        <v>15</v>
      </c>
      <c r="H285" s="15" t="s">
        <v>37</v>
      </c>
      <c r="I285" s="31" t="n">
        <v>2019</v>
      </c>
      <c r="J285" s="31" t="n">
        <v>2019</v>
      </c>
      <c r="K285" s="15" t="s">
        <v>76</v>
      </c>
      <c r="L285" s="31" t="n">
        <v>1130530</v>
      </c>
      <c r="M285" s="15"/>
      <c r="N285" s="15" t="s">
        <v>69</v>
      </c>
      <c r="O285" s="1"/>
      <c r="P285" s="1"/>
      <c r="Q285" s="1"/>
      <c r="R285" s="1"/>
      <c r="S285" s="1"/>
      <c r="T285" s="1"/>
      <c r="U285" s="1"/>
      <c r="V285" s="1"/>
      <c r="W285" s="1"/>
      <c r="X285" s="1"/>
      <c r="Y285" s="1"/>
      <c r="Z285" s="1"/>
      <c r="AA285" s="1"/>
      <c r="AB285" s="1"/>
      <c r="AC285" s="1"/>
      <c r="AD285" s="1"/>
      <c r="AE285" s="1"/>
    </row>
    <row r="286" customFormat="false" ht="13.8" hidden="false" customHeight="false" outlineLevel="0" collapsed="false">
      <c r="A286" s="15" t="s">
        <v>64</v>
      </c>
      <c r="B286" s="15" t="s">
        <v>65</v>
      </c>
      <c r="C286" s="31" t="n">
        <v>229</v>
      </c>
      <c r="D286" s="15" t="s">
        <v>84</v>
      </c>
      <c r="E286" s="31" t="n">
        <v>5510</v>
      </c>
      <c r="F286" s="15" t="s">
        <v>75</v>
      </c>
      <c r="G286" s="31" t="n">
        <v>271</v>
      </c>
      <c r="H286" s="15" t="s">
        <v>39</v>
      </c>
      <c r="I286" s="31" t="n">
        <v>2015</v>
      </c>
      <c r="J286" s="31" t="n">
        <v>2015</v>
      </c>
      <c r="K286" s="15" t="s">
        <v>76</v>
      </c>
      <c r="L286" s="31" t="n">
        <v>796500</v>
      </c>
      <c r="M286" s="15" t="s">
        <v>77</v>
      </c>
      <c r="N286" s="15" t="s">
        <v>78</v>
      </c>
      <c r="O286" s="1"/>
      <c r="P286" s="1"/>
      <c r="Q286" s="1"/>
      <c r="R286" s="1"/>
      <c r="S286" s="1"/>
      <c r="T286" s="1"/>
      <c r="U286" s="1"/>
      <c r="V286" s="1"/>
      <c r="W286" s="1"/>
      <c r="X286" s="1"/>
      <c r="Y286" s="1"/>
      <c r="Z286" s="1"/>
      <c r="AA286" s="1"/>
      <c r="AB286" s="1"/>
      <c r="AC286" s="1"/>
      <c r="AD286" s="1"/>
      <c r="AE286" s="1"/>
    </row>
    <row r="287" customFormat="false" ht="13.8" hidden="false" customHeight="false" outlineLevel="0" collapsed="false">
      <c r="A287" s="15" t="s">
        <v>64</v>
      </c>
      <c r="B287" s="15" t="s">
        <v>65</v>
      </c>
      <c r="C287" s="31" t="n">
        <v>229</v>
      </c>
      <c r="D287" s="15" t="s">
        <v>84</v>
      </c>
      <c r="E287" s="31" t="n">
        <v>5510</v>
      </c>
      <c r="F287" s="15" t="s">
        <v>75</v>
      </c>
      <c r="G287" s="31" t="n">
        <v>271</v>
      </c>
      <c r="H287" s="15" t="s">
        <v>39</v>
      </c>
      <c r="I287" s="31" t="n">
        <v>2016</v>
      </c>
      <c r="J287" s="31" t="n">
        <v>2016</v>
      </c>
      <c r="K287" s="15" t="s">
        <v>76</v>
      </c>
      <c r="L287" s="31" t="n">
        <v>740700</v>
      </c>
      <c r="M287" s="15" t="s">
        <v>77</v>
      </c>
      <c r="N287" s="15" t="s">
        <v>78</v>
      </c>
      <c r="O287" s="1"/>
      <c r="P287" s="1"/>
      <c r="Q287" s="1"/>
      <c r="R287" s="1"/>
      <c r="S287" s="1"/>
      <c r="T287" s="1"/>
      <c r="U287" s="1"/>
      <c r="V287" s="1"/>
      <c r="W287" s="1"/>
      <c r="X287" s="1"/>
      <c r="Y287" s="1"/>
      <c r="Z287" s="1"/>
      <c r="AA287" s="1"/>
      <c r="AB287" s="1"/>
      <c r="AC287" s="1"/>
      <c r="AD287" s="1"/>
      <c r="AE287" s="1"/>
    </row>
    <row r="288" customFormat="false" ht="13.8" hidden="false" customHeight="false" outlineLevel="0" collapsed="false">
      <c r="A288" s="15" t="s">
        <v>64</v>
      </c>
      <c r="B288" s="15" t="s">
        <v>65</v>
      </c>
      <c r="C288" s="31" t="n">
        <v>229</v>
      </c>
      <c r="D288" s="15" t="s">
        <v>84</v>
      </c>
      <c r="E288" s="31" t="n">
        <v>5510</v>
      </c>
      <c r="F288" s="15" t="s">
        <v>75</v>
      </c>
      <c r="G288" s="31" t="n">
        <v>271</v>
      </c>
      <c r="H288" s="15" t="s">
        <v>39</v>
      </c>
      <c r="I288" s="31" t="n">
        <v>2017</v>
      </c>
      <c r="J288" s="31" t="n">
        <v>2017</v>
      </c>
      <c r="K288" s="15" t="s">
        <v>76</v>
      </c>
      <c r="L288" s="31" t="n">
        <v>690200</v>
      </c>
      <c r="M288" s="15" t="s">
        <v>77</v>
      </c>
      <c r="N288" s="15" t="s">
        <v>78</v>
      </c>
      <c r="O288" s="1"/>
      <c r="P288" s="1"/>
      <c r="Q288" s="1"/>
      <c r="R288" s="1"/>
      <c r="S288" s="1"/>
      <c r="T288" s="1"/>
      <c r="U288" s="1"/>
      <c r="V288" s="1"/>
      <c r="W288" s="1"/>
      <c r="X288" s="1"/>
      <c r="Y288" s="1"/>
      <c r="Z288" s="1"/>
      <c r="AA288" s="1"/>
      <c r="AB288" s="1"/>
      <c r="AC288" s="1"/>
      <c r="AD288" s="1"/>
      <c r="AE288" s="1"/>
    </row>
    <row r="289" customFormat="false" ht="13.8" hidden="false" customHeight="false" outlineLevel="0" collapsed="false">
      <c r="A289" s="15" t="s">
        <v>64</v>
      </c>
      <c r="B289" s="15" t="s">
        <v>65</v>
      </c>
      <c r="C289" s="31" t="n">
        <v>229</v>
      </c>
      <c r="D289" s="15" t="s">
        <v>84</v>
      </c>
      <c r="E289" s="31" t="n">
        <v>5510</v>
      </c>
      <c r="F289" s="15" t="s">
        <v>75</v>
      </c>
      <c r="G289" s="31" t="n">
        <v>271</v>
      </c>
      <c r="H289" s="15" t="s">
        <v>39</v>
      </c>
      <c r="I289" s="31" t="n">
        <v>2018</v>
      </c>
      <c r="J289" s="31" t="n">
        <v>2018</v>
      </c>
      <c r="K289" s="15" t="s">
        <v>76</v>
      </c>
      <c r="L289" s="31" t="n">
        <v>832900</v>
      </c>
      <c r="M289" s="15" t="s">
        <v>77</v>
      </c>
      <c r="N289" s="15" t="s">
        <v>78</v>
      </c>
      <c r="O289" s="1"/>
      <c r="P289" s="1"/>
      <c r="Q289" s="1"/>
      <c r="R289" s="1"/>
      <c r="S289" s="1"/>
      <c r="T289" s="1"/>
      <c r="U289" s="1"/>
      <c r="V289" s="1"/>
      <c r="W289" s="1"/>
      <c r="X289" s="1"/>
      <c r="Y289" s="1"/>
      <c r="Z289" s="1"/>
      <c r="AA289" s="1"/>
      <c r="AB289" s="1"/>
      <c r="AC289" s="1"/>
      <c r="AD289" s="1"/>
      <c r="AE289" s="1"/>
    </row>
    <row r="290" customFormat="false" ht="13.8" hidden="false" customHeight="false" outlineLevel="0" collapsed="false">
      <c r="A290" s="15" t="s">
        <v>64</v>
      </c>
      <c r="B290" s="15" t="s">
        <v>65</v>
      </c>
      <c r="C290" s="31" t="n">
        <v>229</v>
      </c>
      <c r="D290" s="15" t="s">
        <v>84</v>
      </c>
      <c r="E290" s="31" t="n">
        <v>5510</v>
      </c>
      <c r="F290" s="15" t="s">
        <v>75</v>
      </c>
      <c r="G290" s="31" t="n">
        <v>271</v>
      </c>
      <c r="H290" s="15" t="s">
        <v>39</v>
      </c>
      <c r="I290" s="31" t="n">
        <v>2019</v>
      </c>
      <c r="J290" s="31" t="n">
        <v>2019</v>
      </c>
      <c r="K290" s="15" t="s">
        <v>76</v>
      </c>
      <c r="L290" s="31" t="n">
        <v>764200</v>
      </c>
      <c r="M290" s="15" t="s">
        <v>77</v>
      </c>
      <c r="N290" s="15" t="s">
        <v>78</v>
      </c>
      <c r="O290" s="1"/>
      <c r="P290" s="1"/>
      <c r="Q290" s="1"/>
      <c r="R290" s="1"/>
      <c r="S290" s="1"/>
      <c r="T290" s="1"/>
      <c r="U290" s="1"/>
      <c r="V290" s="1"/>
      <c r="W290" s="1"/>
      <c r="X290" s="1"/>
      <c r="Y290" s="1"/>
      <c r="Z290" s="1"/>
      <c r="AA290" s="1"/>
      <c r="AB290" s="1"/>
      <c r="AC290" s="1"/>
      <c r="AD290" s="1"/>
      <c r="AE290" s="1"/>
    </row>
    <row r="291" customFormat="false" ht="13.8" hidden="false" customHeight="false" outlineLevel="0" collapsed="false">
      <c r="A291" s="15" t="s">
        <v>64</v>
      </c>
      <c r="B291" s="15" t="s">
        <v>65</v>
      </c>
      <c r="C291" s="31" t="n">
        <v>229</v>
      </c>
      <c r="D291" s="15" t="s">
        <v>84</v>
      </c>
      <c r="E291" s="31" t="n">
        <v>5312</v>
      </c>
      <c r="F291" s="15" t="s">
        <v>67</v>
      </c>
      <c r="G291" s="31" t="n">
        <v>116</v>
      </c>
      <c r="H291" s="15" t="s">
        <v>40</v>
      </c>
      <c r="I291" s="31" t="n">
        <v>2015</v>
      </c>
      <c r="J291" s="31" t="n">
        <v>2015</v>
      </c>
      <c r="K291" s="15" t="s">
        <v>68</v>
      </c>
      <c r="L291" s="31" t="n">
        <v>129000</v>
      </c>
      <c r="M291" s="15"/>
      <c r="N291" s="15" t="s">
        <v>69</v>
      </c>
      <c r="O291" s="1"/>
      <c r="P291" s="1"/>
      <c r="Q291" s="1"/>
      <c r="R291" s="1"/>
      <c r="S291" s="1"/>
      <c r="T291" s="1"/>
      <c r="U291" s="1"/>
      <c r="V291" s="1"/>
      <c r="W291" s="1"/>
      <c r="X291" s="1"/>
      <c r="Y291" s="1"/>
      <c r="Z291" s="1"/>
      <c r="AA291" s="1"/>
      <c r="AB291" s="1"/>
      <c r="AC291" s="1"/>
      <c r="AD291" s="1"/>
      <c r="AE291" s="1"/>
    </row>
    <row r="292" customFormat="false" ht="13.8" hidden="false" customHeight="false" outlineLevel="0" collapsed="false">
      <c r="A292" s="15" t="s">
        <v>64</v>
      </c>
      <c r="B292" s="15" t="s">
        <v>65</v>
      </c>
      <c r="C292" s="31" t="n">
        <v>229</v>
      </c>
      <c r="D292" s="15" t="s">
        <v>84</v>
      </c>
      <c r="E292" s="31" t="n">
        <v>5312</v>
      </c>
      <c r="F292" s="15" t="s">
        <v>67</v>
      </c>
      <c r="G292" s="31" t="n">
        <v>116</v>
      </c>
      <c r="H292" s="15" t="s">
        <v>40</v>
      </c>
      <c r="I292" s="31" t="n">
        <v>2016</v>
      </c>
      <c r="J292" s="31" t="n">
        <v>2016</v>
      </c>
      <c r="K292" s="15" t="s">
        <v>68</v>
      </c>
      <c r="L292" s="31" t="n">
        <v>139000</v>
      </c>
      <c r="M292" s="15"/>
      <c r="N292" s="15" t="s">
        <v>69</v>
      </c>
      <c r="O292" s="1"/>
      <c r="P292" s="1"/>
      <c r="Q292" s="1"/>
      <c r="R292" s="1"/>
      <c r="S292" s="1"/>
      <c r="T292" s="1"/>
      <c r="U292" s="1"/>
      <c r="V292" s="1"/>
      <c r="W292" s="1"/>
      <c r="X292" s="1"/>
      <c r="Y292" s="1"/>
      <c r="Z292" s="1"/>
      <c r="AA292" s="1"/>
      <c r="AB292" s="1"/>
      <c r="AC292" s="1"/>
      <c r="AD292" s="1"/>
      <c r="AE292" s="1"/>
    </row>
    <row r="293" customFormat="false" ht="13.8" hidden="false" customHeight="false" outlineLevel="0" collapsed="false">
      <c r="A293" s="15" t="s">
        <v>64</v>
      </c>
      <c r="B293" s="15" t="s">
        <v>65</v>
      </c>
      <c r="C293" s="31" t="n">
        <v>229</v>
      </c>
      <c r="D293" s="15" t="s">
        <v>84</v>
      </c>
      <c r="E293" s="31" t="n">
        <v>5312</v>
      </c>
      <c r="F293" s="15" t="s">
        <v>67</v>
      </c>
      <c r="G293" s="31" t="n">
        <v>116</v>
      </c>
      <c r="H293" s="15" t="s">
        <v>40</v>
      </c>
      <c r="I293" s="31" t="n">
        <v>2017</v>
      </c>
      <c r="J293" s="31" t="n">
        <v>2017</v>
      </c>
      <c r="K293" s="15" t="s">
        <v>68</v>
      </c>
      <c r="L293" s="31" t="n">
        <v>146000</v>
      </c>
      <c r="M293" s="15"/>
      <c r="N293" s="15" t="s">
        <v>69</v>
      </c>
      <c r="O293" s="1"/>
      <c r="P293" s="1"/>
      <c r="Q293" s="1"/>
      <c r="R293" s="1"/>
      <c r="S293" s="1"/>
      <c r="T293" s="1"/>
      <c r="U293" s="1"/>
      <c r="V293" s="1"/>
      <c r="W293" s="1"/>
      <c r="X293" s="1"/>
      <c r="Y293" s="1"/>
      <c r="Z293" s="1"/>
      <c r="AA293" s="1"/>
      <c r="AB293" s="1"/>
      <c r="AC293" s="1"/>
      <c r="AD293" s="1"/>
      <c r="AE293" s="1"/>
    </row>
    <row r="294" customFormat="false" ht="13.8" hidden="false" customHeight="false" outlineLevel="0" collapsed="false">
      <c r="A294" s="15" t="s">
        <v>64</v>
      </c>
      <c r="B294" s="15" t="s">
        <v>65</v>
      </c>
      <c r="C294" s="31" t="n">
        <v>229</v>
      </c>
      <c r="D294" s="15" t="s">
        <v>84</v>
      </c>
      <c r="E294" s="31" t="n">
        <v>5312</v>
      </c>
      <c r="F294" s="15" t="s">
        <v>67</v>
      </c>
      <c r="G294" s="31" t="n">
        <v>116</v>
      </c>
      <c r="H294" s="15" t="s">
        <v>40</v>
      </c>
      <c r="I294" s="31" t="n">
        <v>2018</v>
      </c>
      <c r="J294" s="31" t="n">
        <v>2018</v>
      </c>
      <c r="K294" s="15" t="s">
        <v>68</v>
      </c>
      <c r="L294" s="31" t="n">
        <v>140000</v>
      </c>
      <c r="M294" s="15"/>
      <c r="N294" s="15" t="s">
        <v>69</v>
      </c>
      <c r="O294" s="1"/>
      <c r="P294" s="1"/>
      <c r="Q294" s="1"/>
      <c r="R294" s="1"/>
      <c r="S294" s="1"/>
      <c r="T294" s="1"/>
      <c r="U294" s="1"/>
      <c r="V294" s="1"/>
      <c r="W294" s="1"/>
      <c r="X294" s="1"/>
      <c r="Y294" s="1"/>
      <c r="Z294" s="1"/>
      <c r="AA294" s="1"/>
      <c r="AB294" s="1"/>
      <c r="AC294" s="1"/>
      <c r="AD294" s="1"/>
      <c r="AE294" s="1"/>
    </row>
    <row r="295" customFormat="false" ht="13.8" hidden="false" customHeight="false" outlineLevel="0" collapsed="false">
      <c r="A295" s="15" t="s">
        <v>64</v>
      </c>
      <c r="B295" s="15" t="s">
        <v>65</v>
      </c>
      <c r="C295" s="31" t="n">
        <v>229</v>
      </c>
      <c r="D295" s="15" t="s">
        <v>84</v>
      </c>
      <c r="E295" s="31" t="n">
        <v>5312</v>
      </c>
      <c r="F295" s="15" t="s">
        <v>67</v>
      </c>
      <c r="G295" s="31" t="n">
        <v>116</v>
      </c>
      <c r="H295" s="15" t="s">
        <v>40</v>
      </c>
      <c r="I295" s="31" t="n">
        <v>2019</v>
      </c>
      <c r="J295" s="31" t="n">
        <v>2019</v>
      </c>
      <c r="K295" s="15" t="s">
        <v>68</v>
      </c>
      <c r="L295" s="31" t="n">
        <v>144000</v>
      </c>
      <c r="M295" s="15"/>
      <c r="N295" s="15" t="s">
        <v>69</v>
      </c>
      <c r="O295" s="1"/>
      <c r="P295" s="1"/>
      <c r="Q295" s="1"/>
      <c r="R295" s="1"/>
      <c r="S295" s="1"/>
      <c r="T295" s="1"/>
      <c r="U295" s="1"/>
      <c r="V295" s="1"/>
      <c r="W295" s="1"/>
      <c r="X295" s="1"/>
      <c r="Y295" s="1"/>
      <c r="Z295" s="1"/>
      <c r="AA295" s="1"/>
      <c r="AB295" s="1"/>
      <c r="AC295" s="1"/>
      <c r="AD295" s="1"/>
      <c r="AE295" s="1"/>
    </row>
    <row r="296" customFormat="false" ht="13.8" hidden="false" customHeight="false" outlineLevel="0" collapsed="false">
      <c r="A296" s="15" t="s">
        <v>64</v>
      </c>
      <c r="B296" s="15" t="s">
        <v>65</v>
      </c>
      <c r="C296" s="31" t="n">
        <v>229</v>
      </c>
      <c r="D296" s="15" t="s">
        <v>84</v>
      </c>
      <c r="E296" s="31" t="n">
        <v>5510</v>
      </c>
      <c r="F296" s="15" t="s">
        <v>75</v>
      </c>
      <c r="G296" s="31" t="n">
        <v>116</v>
      </c>
      <c r="H296" s="15" t="s">
        <v>40</v>
      </c>
      <c r="I296" s="31" t="n">
        <v>2015</v>
      </c>
      <c r="J296" s="31" t="n">
        <v>2015</v>
      </c>
      <c r="K296" s="15" t="s">
        <v>76</v>
      </c>
      <c r="L296" s="31" t="n">
        <v>5644000</v>
      </c>
      <c r="M296" s="15"/>
      <c r="N296" s="15" t="s">
        <v>69</v>
      </c>
      <c r="O296" s="1"/>
      <c r="P296" s="1"/>
      <c r="Q296" s="1"/>
      <c r="R296" s="1"/>
      <c r="S296" s="1"/>
      <c r="T296" s="1"/>
      <c r="U296" s="1"/>
      <c r="V296" s="1"/>
      <c r="W296" s="1"/>
      <c r="X296" s="1"/>
      <c r="Y296" s="1"/>
      <c r="Z296" s="1"/>
      <c r="AA296" s="1"/>
      <c r="AB296" s="1"/>
      <c r="AC296" s="1"/>
      <c r="AD296" s="1"/>
      <c r="AE296" s="1"/>
    </row>
    <row r="297" customFormat="false" ht="13.8" hidden="false" customHeight="false" outlineLevel="0" collapsed="false">
      <c r="A297" s="15" t="s">
        <v>64</v>
      </c>
      <c r="B297" s="15" t="s">
        <v>65</v>
      </c>
      <c r="C297" s="31" t="n">
        <v>229</v>
      </c>
      <c r="D297" s="15" t="s">
        <v>84</v>
      </c>
      <c r="E297" s="31" t="n">
        <v>5510</v>
      </c>
      <c r="F297" s="15" t="s">
        <v>75</v>
      </c>
      <c r="G297" s="31" t="n">
        <v>116</v>
      </c>
      <c r="H297" s="15" t="s">
        <v>40</v>
      </c>
      <c r="I297" s="31" t="n">
        <v>2016</v>
      </c>
      <c r="J297" s="31" t="n">
        <v>2016</v>
      </c>
      <c r="K297" s="15" t="s">
        <v>76</v>
      </c>
      <c r="L297" s="31" t="n">
        <v>5395000</v>
      </c>
      <c r="M297" s="15"/>
      <c r="N297" s="15" t="s">
        <v>69</v>
      </c>
      <c r="O297" s="1"/>
      <c r="P297" s="1"/>
      <c r="Q297" s="1"/>
      <c r="R297" s="1"/>
      <c r="S297" s="1"/>
      <c r="T297" s="1"/>
      <c r="U297" s="1"/>
      <c r="V297" s="1"/>
      <c r="W297" s="1"/>
      <c r="X297" s="1"/>
      <c r="Y297" s="1"/>
      <c r="Z297" s="1"/>
      <c r="AA297" s="1"/>
      <c r="AB297" s="1"/>
      <c r="AC297" s="1"/>
      <c r="AD297" s="1"/>
      <c r="AE297" s="1"/>
    </row>
    <row r="298" customFormat="false" ht="13.8" hidden="false" customHeight="false" outlineLevel="0" collapsed="false">
      <c r="A298" s="15" t="s">
        <v>64</v>
      </c>
      <c r="B298" s="15" t="s">
        <v>65</v>
      </c>
      <c r="C298" s="31" t="n">
        <v>229</v>
      </c>
      <c r="D298" s="15" t="s">
        <v>84</v>
      </c>
      <c r="E298" s="31" t="n">
        <v>5510</v>
      </c>
      <c r="F298" s="15" t="s">
        <v>75</v>
      </c>
      <c r="G298" s="31" t="n">
        <v>116</v>
      </c>
      <c r="H298" s="15" t="s">
        <v>40</v>
      </c>
      <c r="I298" s="31" t="n">
        <v>2017</v>
      </c>
      <c r="J298" s="31" t="n">
        <v>2017</v>
      </c>
      <c r="K298" s="15" t="s">
        <v>76</v>
      </c>
      <c r="L298" s="31" t="n">
        <v>6218000</v>
      </c>
      <c r="M298" s="15"/>
      <c r="N298" s="15" t="s">
        <v>69</v>
      </c>
      <c r="O298" s="1"/>
      <c r="P298" s="1"/>
      <c r="Q298" s="1"/>
      <c r="R298" s="1"/>
      <c r="S298" s="1"/>
      <c r="T298" s="1"/>
      <c r="U298" s="1"/>
      <c r="V298" s="1"/>
      <c r="W298" s="1"/>
      <c r="X298" s="1"/>
      <c r="Y298" s="1"/>
      <c r="Z298" s="1"/>
      <c r="AA298" s="1"/>
      <c r="AB298" s="1"/>
      <c r="AC298" s="1"/>
      <c r="AD298" s="1"/>
      <c r="AE298" s="1"/>
    </row>
    <row r="299" customFormat="false" ht="13.8" hidden="false" customHeight="false" outlineLevel="0" collapsed="false">
      <c r="A299" s="15" t="s">
        <v>64</v>
      </c>
      <c r="B299" s="15" t="s">
        <v>65</v>
      </c>
      <c r="C299" s="31" t="n">
        <v>229</v>
      </c>
      <c r="D299" s="15" t="s">
        <v>84</v>
      </c>
      <c r="E299" s="31" t="n">
        <v>5510</v>
      </c>
      <c r="F299" s="15" t="s">
        <v>75</v>
      </c>
      <c r="G299" s="31" t="n">
        <v>116</v>
      </c>
      <c r="H299" s="15" t="s">
        <v>40</v>
      </c>
      <c r="I299" s="31" t="n">
        <v>2018</v>
      </c>
      <c r="J299" s="31" t="n">
        <v>2018</v>
      </c>
      <c r="K299" s="15" t="s">
        <v>76</v>
      </c>
      <c r="L299" s="31" t="n">
        <v>5060000</v>
      </c>
      <c r="M299" s="15"/>
      <c r="N299" s="15" t="s">
        <v>69</v>
      </c>
      <c r="O299" s="1"/>
      <c r="P299" s="1"/>
      <c r="Q299" s="1"/>
      <c r="R299" s="1"/>
      <c r="S299" s="1"/>
      <c r="T299" s="1"/>
      <c r="U299" s="1"/>
      <c r="V299" s="1"/>
      <c r="W299" s="1"/>
      <c r="X299" s="1"/>
      <c r="Y299" s="1"/>
      <c r="Z299" s="1"/>
      <c r="AA299" s="1"/>
      <c r="AB299" s="1"/>
      <c r="AC299" s="1"/>
      <c r="AD299" s="1"/>
      <c r="AE299" s="1"/>
    </row>
    <row r="300" customFormat="false" ht="13.8" hidden="false" customHeight="false" outlineLevel="0" collapsed="false">
      <c r="A300" s="15" t="s">
        <v>64</v>
      </c>
      <c r="B300" s="15" t="s">
        <v>65</v>
      </c>
      <c r="C300" s="31" t="n">
        <v>229</v>
      </c>
      <c r="D300" s="15" t="s">
        <v>84</v>
      </c>
      <c r="E300" s="31" t="n">
        <v>5510</v>
      </c>
      <c r="F300" s="15" t="s">
        <v>75</v>
      </c>
      <c r="G300" s="31" t="n">
        <v>116</v>
      </c>
      <c r="H300" s="15" t="s">
        <v>40</v>
      </c>
      <c r="I300" s="31" t="n">
        <v>2019</v>
      </c>
      <c r="J300" s="31" t="n">
        <v>2019</v>
      </c>
      <c r="K300" s="15" t="s">
        <v>76</v>
      </c>
      <c r="L300" s="31" t="n">
        <v>5307000</v>
      </c>
      <c r="M300" s="15"/>
      <c r="N300" s="15" t="s">
        <v>69</v>
      </c>
      <c r="O300" s="1"/>
      <c r="P300" s="1"/>
      <c r="Q300" s="1"/>
      <c r="R300" s="1"/>
      <c r="S300" s="1"/>
      <c r="T300" s="1"/>
      <c r="U300" s="1"/>
      <c r="V300" s="1"/>
      <c r="W300" s="1"/>
      <c r="X300" s="1"/>
      <c r="Y300" s="1"/>
      <c r="Z300" s="1"/>
      <c r="AA300" s="1"/>
      <c r="AB300" s="1"/>
      <c r="AC300" s="1"/>
      <c r="AD300" s="1"/>
      <c r="AE300" s="1"/>
    </row>
    <row r="301" customFormat="false" ht="13.8" hidden="false" customHeight="false" outlineLevel="0" collapsed="false">
      <c r="A301" s="15" t="s">
        <v>64</v>
      </c>
      <c r="B301" s="15" t="s">
        <v>65</v>
      </c>
      <c r="C301" s="31" t="n">
        <v>229</v>
      </c>
      <c r="D301" s="15" t="s">
        <v>84</v>
      </c>
      <c r="E301" s="31" t="n">
        <v>5312</v>
      </c>
      <c r="F301" s="15" t="s">
        <v>67</v>
      </c>
      <c r="G301" s="31" t="n">
        <v>270</v>
      </c>
      <c r="H301" s="15" t="s">
        <v>44</v>
      </c>
      <c r="I301" s="31" t="n">
        <v>2015</v>
      </c>
      <c r="J301" s="31" t="n">
        <v>2015</v>
      </c>
      <c r="K301" s="15" t="s">
        <v>68</v>
      </c>
      <c r="L301" s="31" t="n">
        <v>652000</v>
      </c>
      <c r="M301" s="15"/>
      <c r="N301" s="15" t="s">
        <v>69</v>
      </c>
      <c r="O301" s="1"/>
      <c r="P301" s="1"/>
      <c r="Q301" s="1"/>
      <c r="R301" s="1"/>
      <c r="S301" s="1"/>
      <c r="T301" s="1"/>
      <c r="U301" s="1"/>
      <c r="V301" s="1"/>
      <c r="W301" s="1"/>
      <c r="X301" s="1"/>
      <c r="Y301" s="1"/>
      <c r="Z301" s="1"/>
      <c r="AA301" s="1"/>
      <c r="AB301" s="1"/>
      <c r="AC301" s="1"/>
      <c r="AD301" s="1"/>
      <c r="AE301" s="1"/>
    </row>
    <row r="302" customFormat="false" ht="13.8" hidden="false" customHeight="false" outlineLevel="0" collapsed="false">
      <c r="A302" s="15" t="s">
        <v>64</v>
      </c>
      <c r="B302" s="15" t="s">
        <v>65</v>
      </c>
      <c r="C302" s="31" t="n">
        <v>229</v>
      </c>
      <c r="D302" s="15" t="s">
        <v>84</v>
      </c>
      <c r="E302" s="31" t="n">
        <v>5312</v>
      </c>
      <c r="F302" s="15" t="s">
        <v>67</v>
      </c>
      <c r="G302" s="31" t="n">
        <v>270</v>
      </c>
      <c r="H302" s="15" t="s">
        <v>44</v>
      </c>
      <c r="I302" s="31" t="n">
        <v>2016</v>
      </c>
      <c r="J302" s="31" t="n">
        <v>2016</v>
      </c>
      <c r="K302" s="15" t="s">
        <v>68</v>
      </c>
      <c r="L302" s="31" t="n">
        <v>579000</v>
      </c>
      <c r="M302" s="15"/>
      <c r="N302" s="15" t="s">
        <v>69</v>
      </c>
      <c r="O302" s="1"/>
      <c r="P302" s="1"/>
      <c r="Q302" s="1"/>
      <c r="R302" s="1"/>
      <c r="S302" s="1"/>
      <c r="T302" s="1"/>
      <c r="U302" s="1"/>
      <c r="V302" s="1"/>
      <c r="W302" s="1"/>
      <c r="X302" s="1"/>
      <c r="Y302" s="1"/>
      <c r="Z302" s="1"/>
      <c r="AA302" s="1"/>
      <c r="AB302" s="1"/>
      <c r="AC302" s="1"/>
      <c r="AD302" s="1"/>
      <c r="AE302" s="1"/>
    </row>
    <row r="303" customFormat="false" ht="13.8" hidden="false" customHeight="false" outlineLevel="0" collapsed="false">
      <c r="A303" s="15" t="s">
        <v>64</v>
      </c>
      <c r="B303" s="15" t="s">
        <v>65</v>
      </c>
      <c r="C303" s="31" t="n">
        <v>229</v>
      </c>
      <c r="D303" s="15" t="s">
        <v>84</v>
      </c>
      <c r="E303" s="31" t="n">
        <v>5312</v>
      </c>
      <c r="F303" s="15" t="s">
        <v>67</v>
      </c>
      <c r="G303" s="31" t="n">
        <v>270</v>
      </c>
      <c r="H303" s="15" t="s">
        <v>44</v>
      </c>
      <c r="I303" s="31" t="n">
        <v>2017</v>
      </c>
      <c r="J303" s="31" t="n">
        <v>2017</v>
      </c>
      <c r="K303" s="15" t="s">
        <v>68</v>
      </c>
      <c r="L303" s="31" t="n">
        <v>562000</v>
      </c>
      <c r="M303" s="15"/>
      <c r="N303" s="15" t="s">
        <v>69</v>
      </c>
      <c r="O303" s="1"/>
      <c r="P303" s="1"/>
      <c r="Q303" s="1"/>
      <c r="R303" s="1"/>
      <c r="S303" s="1"/>
      <c r="T303" s="1"/>
      <c r="U303" s="1"/>
      <c r="V303" s="1"/>
      <c r="W303" s="1"/>
      <c r="X303" s="1"/>
      <c r="Y303" s="1"/>
      <c r="Z303" s="1"/>
      <c r="AA303" s="1"/>
      <c r="AB303" s="1"/>
      <c r="AC303" s="1"/>
      <c r="AD303" s="1"/>
      <c r="AE303" s="1"/>
    </row>
    <row r="304" customFormat="false" ht="13.8" hidden="false" customHeight="false" outlineLevel="0" collapsed="false">
      <c r="A304" s="15" t="s">
        <v>64</v>
      </c>
      <c r="B304" s="15" t="s">
        <v>65</v>
      </c>
      <c r="C304" s="31" t="n">
        <v>229</v>
      </c>
      <c r="D304" s="15" t="s">
        <v>84</v>
      </c>
      <c r="E304" s="31" t="n">
        <v>5312</v>
      </c>
      <c r="F304" s="15" t="s">
        <v>67</v>
      </c>
      <c r="G304" s="31" t="n">
        <v>270</v>
      </c>
      <c r="H304" s="15" t="s">
        <v>44</v>
      </c>
      <c r="I304" s="31" t="n">
        <v>2018</v>
      </c>
      <c r="J304" s="31" t="n">
        <v>2018</v>
      </c>
      <c r="K304" s="15" t="s">
        <v>68</v>
      </c>
      <c r="L304" s="31" t="n">
        <v>583000</v>
      </c>
      <c r="M304" s="15"/>
      <c r="N304" s="15" t="s">
        <v>69</v>
      </c>
      <c r="O304" s="1"/>
      <c r="P304" s="1"/>
      <c r="Q304" s="1"/>
      <c r="R304" s="1"/>
      <c r="S304" s="1"/>
      <c r="T304" s="1"/>
      <c r="U304" s="1"/>
      <c r="V304" s="1"/>
      <c r="W304" s="1"/>
      <c r="X304" s="1"/>
      <c r="Y304" s="1"/>
      <c r="Z304" s="1"/>
      <c r="AA304" s="1"/>
      <c r="AB304" s="1"/>
      <c r="AC304" s="1"/>
      <c r="AD304" s="1"/>
      <c r="AE304" s="1"/>
    </row>
    <row r="305" customFormat="false" ht="13.8" hidden="false" customHeight="false" outlineLevel="0" collapsed="false">
      <c r="A305" s="15" t="s">
        <v>64</v>
      </c>
      <c r="B305" s="15" t="s">
        <v>65</v>
      </c>
      <c r="C305" s="31" t="n">
        <v>229</v>
      </c>
      <c r="D305" s="15" t="s">
        <v>84</v>
      </c>
      <c r="E305" s="31" t="n">
        <v>5312</v>
      </c>
      <c r="F305" s="15" t="s">
        <v>67</v>
      </c>
      <c r="G305" s="31" t="n">
        <v>270</v>
      </c>
      <c r="H305" s="15" t="s">
        <v>44</v>
      </c>
      <c r="I305" s="31" t="n">
        <v>2019</v>
      </c>
      <c r="J305" s="31" t="n">
        <v>2019</v>
      </c>
      <c r="K305" s="15" t="s">
        <v>68</v>
      </c>
      <c r="L305" s="31" t="n">
        <v>530000</v>
      </c>
      <c r="M305" s="15"/>
      <c r="N305" s="15" t="s">
        <v>69</v>
      </c>
      <c r="O305" s="1"/>
      <c r="P305" s="1"/>
      <c r="Q305" s="1"/>
      <c r="R305" s="1"/>
      <c r="S305" s="1"/>
      <c r="T305" s="1"/>
      <c r="U305" s="1"/>
      <c r="V305" s="1"/>
      <c r="W305" s="1"/>
      <c r="X305" s="1"/>
      <c r="Y305" s="1"/>
      <c r="Z305" s="1"/>
      <c r="AA305" s="1"/>
      <c r="AB305" s="1"/>
      <c r="AC305" s="1"/>
      <c r="AD305" s="1"/>
      <c r="AE305" s="1"/>
    </row>
    <row r="306" customFormat="false" ht="13.8" hidden="false" customHeight="false" outlineLevel="0" collapsed="false">
      <c r="A306" s="15" t="s">
        <v>64</v>
      </c>
      <c r="B306" s="15" t="s">
        <v>65</v>
      </c>
      <c r="C306" s="31" t="n">
        <v>229</v>
      </c>
      <c r="D306" s="15" t="s">
        <v>84</v>
      </c>
      <c r="E306" s="31" t="n">
        <v>5510</v>
      </c>
      <c r="F306" s="15" t="s">
        <v>75</v>
      </c>
      <c r="G306" s="31" t="n">
        <v>270</v>
      </c>
      <c r="H306" s="15" t="s">
        <v>44</v>
      </c>
      <c r="I306" s="31" t="n">
        <v>2015</v>
      </c>
      <c r="J306" s="31" t="n">
        <v>2015</v>
      </c>
      <c r="K306" s="15" t="s">
        <v>76</v>
      </c>
      <c r="L306" s="31" t="n">
        <v>2542000</v>
      </c>
      <c r="M306" s="15"/>
      <c r="N306" s="15" t="s">
        <v>69</v>
      </c>
      <c r="O306" s="1"/>
      <c r="P306" s="1"/>
      <c r="Q306" s="1"/>
      <c r="R306" s="1"/>
      <c r="S306" s="1"/>
      <c r="T306" s="1"/>
      <c r="U306" s="1"/>
      <c r="V306" s="1"/>
      <c r="W306" s="1"/>
      <c r="X306" s="1"/>
      <c r="Y306" s="1"/>
      <c r="Z306" s="1"/>
      <c r="AA306" s="1"/>
      <c r="AB306" s="1"/>
      <c r="AC306" s="1"/>
      <c r="AD306" s="1"/>
      <c r="AE306" s="1"/>
    </row>
    <row r="307" customFormat="false" ht="13.8" hidden="false" customHeight="false" outlineLevel="0" collapsed="false">
      <c r="A307" s="15" t="s">
        <v>64</v>
      </c>
      <c r="B307" s="15" t="s">
        <v>65</v>
      </c>
      <c r="C307" s="31" t="n">
        <v>229</v>
      </c>
      <c r="D307" s="15" t="s">
        <v>84</v>
      </c>
      <c r="E307" s="31" t="n">
        <v>5510</v>
      </c>
      <c r="F307" s="15" t="s">
        <v>75</v>
      </c>
      <c r="G307" s="31" t="n">
        <v>270</v>
      </c>
      <c r="H307" s="15" t="s">
        <v>44</v>
      </c>
      <c r="I307" s="31" t="n">
        <v>2016</v>
      </c>
      <c r="J307" s="31" t="n">
        <v>2016</v>
      </c>
      <c r="K307" s="15" t="s">
        <v>76</v>
      </c>
      <c r="L307" s="31" t="n">
        <v>1775000</v>
      </c>
      <c r="M307" s="15"/>
      <c r="N307" s="15" t="s">
        <v>69</v>
      </c>
      <c r="O307" s="1"/>
      <c r="P307" s="1"/>
      <c r="Q307" s="1"/>
      <c r="R307" s="1"/>
      <c r="S307" s="1"/>
      <c r="T307" s="1"/>
      <c r="U307" s="1"/>
      <c r="V307" s="1"/>
      <c r="W307" s="1"/>
      <c r="X307" s="1"/>
      <c r="Y307" s="1"/>
      <c r="Z307" s="1"/>
      <c r="AA307" s="1"/>
      <c r="AB307" s="1"/>
      <c r="AC307" s="1"/>
      <c r="AD307" s="1"/>
      <c r="AE307" s="1"/>
    </row>
    <row r="308" customFormat="false" ht="13.8" hidden="false" customHeight="false" outlineLevel="0" collapsed="false">
      <c r="A308" s="15" t="s">
        <v>64</v>
      </c>
      <c r="B308" s="15" t="s">
        <v>65</v>
      </c>
      <c r="C308" s="31" t="n">
        <v>229</v>
      </c>
      <c r="D308" s="15" t="s">
        <v>84</v>
      </c>
      <c r="E308" s="31" t="n">
        <v>5510</v>
      </c>
      <c r="F308" s="15" t="s">
        <v>75</v>
      </c>
      <c r="G308" s="31" t="n">
        <v>270</v>
      </c>
      <c r="H308" s="15" t="s">
        <v>44</v>
      </c>
      <c r="I308" s="31" t="n">
        <v>2017</v>
      </c>
      <c r="J308" s="31" t="n">
        <v>2017</v>
      </c>
      <c r="K308" s="15" t="s">
        <v>76</v>
      </c>
      <c r="L308" s="31" t="n">
        <v>2167000</v>
      </c>
      <c r="M308" s="15"/>
      <c r="N308" s="15" t="s">
        <v>69</v>
      </c>
      <c r="O308" s="1"/>
      <c r="P308" s="1"/>
      <c r="Q308" s="1"/>
      <c r="R308" s="1"/>
      <c r="S308" s="1"/>
      <c r="T308" s="1"/>
      <c r="U308" s="1"/>
      <c r="V308" s="1"/>
      <c r="W308" s="1"/>
      <c r="X308" s="1"/>
      <c r="Y308" s="1"/>
      <c r="Z308" s="1"/>
      <c r="AA308" s="1"/>
      <c r="AB308" s="1"/>
      <c r="AC308" s="1"/>
      <c r="AD308" s="1"/>
      <c r="AE308" s="1"/>
    </row>
    <row r="309" customFormat="false" ht="13.8" hidden="false" customHeight="false" outlineLevel="0" collapsed="false">
      <c r="A309" s="15" t="s">
        <v>64</v>
      </c>
      <c r="B309" s="15" t="s">
        <v>65</v>
      </c>
      <c r="C309" s="31" t="n">
        <v>229</v>
      </c>
      <c r="D309" s="15" t="s">
        <v>84</v>
      </c>
      <c r="E309" s="31" t="n">
        <v>5510</v>
      </c>
      <c r="F309" s="15" t="s">
        <v>75</v>
      </c>
      <c r="G309" s="31" t="n">
        <v>270</v>
      </c>
      <c r="H309" s="15" t="s">
        <v>44</v>
      </c>
      <c r="I309" s="31" t="n">
        <v>2018</v>
      </c>
      <c r="J309" s="31" t="n">
        <v>2018</v>
      </c>
      <c r="K309" s="15" t="s">
        <v>76</v>
      </c>
      <c r="L309" s="31" t="n">
        <v>2012000</v>
      </c>
      <c r="M309" s="15"/>
      <c r="N309" s="15" t="s">
        <v>69</v>
      </c>
      <c r="O309" s="1"/>
      <c r="P309" s="1"/>
      <c r="Q309" s="1"/>
      <c r="R309" s="1"/>
      <c r="S309" s="1"/>
      <c r="T309" s="1"/>
      <c r="U309" s="1"/>
      <c r="V309" s="1"/>
      <c r="W309" s="1"/>
      <c r="X309" s="1"/>
      <c r="Y309" s="1"/>
      <c r="Z309" s="1"/>
      <c r="AA309" s="1"/>
      <c r="AB309" s="1"/>
      <c r="AC309" s="1"/>
      <c r="AD309" s="1"/>
      <c r="AE309" s="1"/>
    </row>
    <row r="310" customFormat="false" ht="13.8" hidden="false" customHeight="false" outlineLevel="0" collapsed="false">
      <c r="A310" s="15" t="s">
        <v>64</v>
      </c>
      <c r="B310" s="15" t="s">
        <v>65</v>
      </c>
      <c r="C310" s="31" t="n">
        <v>229</v>
      </c>
      <c r="D310" s="15" t="s">
        <v>84</v>
      </c>
      <c r="E310" s="31" t="n">
        <v>5510</v>
      </c>
      <c r="F310" s="15" t="s">
        <v>75</v>
      </c>
      <c r="G310" s="31" t="n">
        <v>270</v>
      </c>
      <c r="H310" s="15" t="s">
        <v>44</v>
      </c>
      <c r="I310" s="31" t="n">
        <v>2019</v>
      </c>
      <c r="J310" s="31" t="n">
        <v>2019</v>
      </c>
      <c r="K310" s="15" t="s">
        <v>76</v>
      </c>
      <c r="L310" s="31" t="n">
        <v>1752000</v>
      </c>
      <c r="M310" s="15"/>
      <c r="N310" s="15" t="s">
        <v>69</v>
      </c>
      <c r="O310" s="1"/>
      <c r="P310" s="1"/>
      <c r="Q310" s="1"/>
      <c r="R310" s="1"/>
      <c r="S310" s="1"/>
      <c r="T310" s="1"/>
      <c r="U310" s="1"/>
      <c r="V310" s="1"/>
      <c r="W310" s="1"/>
      <c r="X310" s="1"/>
      <c r="Y310" s="1"/>
      <c r="Z310" s="1"/>
      <c r="AA310" s="1"/>
      <c r="AB310" s="1"/>
      <c r="AC310" s="1"/>
      <c r="AD310" s="1"/>
      <c r="AE310" s="1"/>
    </row>
    <row r="311" customFormat="false" ht="13.8" hidden="false" customHeight="false" outlineLevel="0" collapsed="false">
      <c r="A311" s="15" t="s">
        <v>64</v>
      </c>
      <c r="B311" s="15" t="s">
        <v>65</v>
      </c>
      <c r="C311" s="31" t="n">
        <v>229</v>
      </c>
      <c r="D311" s="15" t="s">
        <v>84</v>
      </c>
      <c r="E311" s="31" t="n">
        <v>5312</v>
      </c>
      <c r="F311" s="15" t="s">
        <v>67</v>
      </c>
      <c r="G311" s="31" t="n">
        <v>15</v>
      </c>
      <c r="H311" s="15" t="s">
        <v>37</v>
      </c>
      <c r="I311" s="31" t="n">
        <v>2015</v>
      </c>
      <c r="J311" s="31" t="n">
        <v>2015</v>
      </c>
      <c r="K311" s="15" t="s">
        <v>68</v>
      </c>
      <c r="L311" s="31" t="n">
        <v>1832000</v>
      </c>
      <c r="M311" s="15"/>
      <c r="N311" s="15" t="s">
        <v>69</v>
      </c>
      <c r="O311" s="1"/>
      <c r="P311" s="1"/>
      <c r="Q311" s="1"/>
      <c r="R311" s="1"/>
      <c r="S311" s="1"/>
      <c r="T311" s="1"/>
      <c r="U311" s="1"/>
      <c r="V311" s="1"/>
      <c r="W311" s="1"/>
      <c r="X311" s="1"/>
      <c r="Y311" s="1"/>
      <c r="Z311" s="1"/>
      <c r="AA311" s="1"/>
      <c r="AB311" s="1"/>
      <c r="AC311" s="1"/>
      <c r="AD311" s="1"/>
      <c r="AE311" s="1"/>
    </row>
    <row r="312" customFormat="false" ht="13.8" hidden="false" customHeight="false" outlineLevel="0" collapsed="false">
      <c r="A312" s="15" t="s">
        <v>64</v>
      </c>
      <c r="B312" s="15" t="s">
        <v>65</v>
      </c>
      <c r="C312" s="31" t="n">
        <v>229</v>
      </c>
      <c r="D312" s="15" t="s">
        <v>84</v>
      </c>
      <c r="E312" s="31" t="n">
        <v>5312</v>
      </c>
      <c r="F312" s="15" t="s">
        <v>67</v>
      </c>
      <c r="G312" s="31" t="n">
        <v>15</v>
      </c>
      <c r="H312" s="15" t="s">
        <v>37</v>
      </c>
      <c r="I312" s="31" t="n">
        <v>2016</v>
      </c>
      <c r="J312" s="31" t="n">
        <v>2016</v>
      </c>
      <c r="K312" s="15" t="s">
        <v>68</v>
      </c>
      <c r="L312" s="31" t="n">
        <v>1823000</v>
      </c>
      <c r="M312" s="15"/>
      <c r="N312" s="15" t="s">
        <v>69</v>
      </c>
      <c r="O312" s="1"/>
      <c r="P312" s="1"/>
      <c r="Q312" s="1"/>
      <c r="R312" s="1"/>
      <c r="S312" s="1"/>
      <c r="T312" s="1"/>
      <c r="U312" s="1"/>
      <c r="V312" s="1"/>
      <c r="W312" s="1"/>
      <c r="X312" s="1"/>
      <c r="Y312" s="1"/>
      <c r="Z312" s="1"/>
      <c r="AA312" s="1"/>
      <c r="AB312" s="1"/>
      <c r="AC312" s="1"/>
      <c r="AD312" s="1"/>
      <c r="AE312" s="1"/>
    </row>
    <row r="313" customFormat="false" ht="13.8" hidden="false" customHeight="false" outlineLevel="0" collapsed="false">
      <c r="A313" s="15" t="s">
        <v>64</v>
      </c>
      <c r="B313" s="15" t="s">
        <v>65</v>
      </c>
      <c r="C313" s="31" t="n">
        <v>229</v>
      </c>
      <c r="D313" s="15" t="s">
        <v>84</v>
      </c>
      <c r="E313" s="31" t="n">
        <v>5312</v>
      </c>
      <c r="F313" s="15" t="s">
        <v>67</v>
      </c>
      <c r="G313" s="31" t="n">
        <v>15</v>
      </c>
      <c r="H313" s="15" t="s">
        <v>37</v>
      </c>
      <c r="I313" s="31" t="n">
        <v>2017</v>
      </c>
      <c r="J313" s="31" t="n">
        <v>2017</v>
      </c>
      <c r="K313" s="15" t="s">
        <v>68</v>
      </c>
      <c r="L313" s="31" t="n">
        <v>1792000</v>
      </c>
      <c r="M313" s="15"/>
      <c r="N313" s="15" t="s">
        <v>69</v>
      </c>
      <c r="O313" s="1"/>
      <c r="P313" s="1"/>
      <c r="Q313" s="1"/>
      <c r="R313" s="1"/>
      <c r="S313" s="1"/>
      <c r="T313" s="1"/>
      <c r="U313" s="1"/>
      <c r="V313" s="1"/>
      <c r="W313" s="1"/>
      <c r="X313" s="1"/>
      <c r="Y313" s="1"/>
      <c r="Z313" s="1"/>
      <c r="AA313" s="1"/>
      <c r="AB313" s="1"/>
      <c r="AC313" s="1"/>
      <c r="AD313" s="1"/>
      <c r="AE313" s="1"/>
    </row>
    <row r="314" customFormat="false" ht="13.8" hidden="false" customHeight="false" outlineLevel="0" collapsed="false">
      <c r="A314" s="15" t="s">
        <v>64</v>
      </c>
      <c r="B314" s="15" t="s">
        <v>65</v>
      </c>
      <c r="C314" s="31" t="n">
        <v>229</v>
      </c>
      <c r="D314" s="15" t="s">
        <v>84</v>
      </c>
      <c r="E314" s="31" t="n">
        <v>5312</v>
      </c>
      <c r="F314" s="15" t="s">
        <v>67</v>
      </c>
      <c r="G314" s="31" t="n">
        <v>15</v>
      </c>
      <c r="H314" s="15" t="s">
        <v>37</v>
      </c>
      <c r="I314" s="31" t="n">
        <v>2018</v>
      </c>
      <c r="J314" s="31" t="n">
        <v>2018</v>
      </c>
      <c r="K314" s="15" t="s">
        <v>68</v>
      </c>
      <c r="L314" s="31" t="n">
        <v>1748000</v>
      </c>
      <c r="M314" s="15"/>
      <c r="N314" s="15" t="s">
        <v>69</v>
      </c>
      <c r="O314" s="1"/>
      <c r="P314" s="1"/>
      <c r="Q314" s="1"/>
      <c r="R314" s="1"/>
      <c r="S314" s="1"/>
      <c r="T314" s="1"/>
      <c r="U314" s="1"/>
      <c r="V314" s="1"/>
      <c r="W314" s="1"/>
      <c r="X314" s="1"/>
      <c r="Y314" s="1"/>
      <c r="Z314" s="1"/>
      <c r="AA314" s="1"/>
      <c r="AB314" s="1"/>
      <c r="AC314" s="1"/>
      <c r="AD314" s="1"/>
      <c r="AE314" s="1"/>
    </row>
    <row r="315" customFormat="false" ht="13.8" hidden="false" customHeight="false" outlineLevel="0" collapsed="false">
      <c r="A315" s="15" t="s">
        <v>64</v>
      </c>
      <c r="B315" s="15" t="s">
        <v>65</v>
      </c>
      <c r="C315" s="31" t="n">
        <v>229</v>
      </c>
      <c r="D315" s="15" t="s">
        <v>84</v>
      </c>
      <c r="E315" s="31" t="n">
        <v>5312</v>
      </c>
      <c r="F315" s="15" t="s">
        <v>67</v>
      </c>
      <c r="G315" s="31" t="n">
        <v>15</v>
      </c>
      <c r="H315" s="15" t="s">
        <v>37</v>
      </c>
      <c r="I315" s="31" t="n">
        <v>2019</v>
      </c>
      <c r="J315" s="31" t="n">
        <v>2019</v>
      </c>
      <c r="K315" s="15" t="s">
        <v>68</v>
      </c>
      <c r="L315" s="31" t="n">
        <v>1816000</v>
      </c>
      <c r="M315" s="15"/>
      <c r="N315" s="15" t="s">
        <v>69</v>
      </c>
      <c r="O315" s="1"/>
      <c r="P315" s="1"/>
      <c r="Q315" s="1"/>
      <c r="R315" s="1"/>
      <c r="S315" s="1"/>
      <c r="T315" s="1"/>
      <c r="U315" s="1"/>
      <c r="V315" s="1"/>
      <c r="W315" s="1"/>
      <c r="X315" s="1"/>
      <c r="Y315" s="1"/>
      <c r="Z315" s="1"/>
      <c r="AA315" s="1"/>
      <c r="AB315" s="1"/>
      <c r="AC315" s="1"/>
      <c r="AD315" s="1"/>
      <c r="AE315" s="1"/>
    </row>
    <row r="316" customFormat="false" ht="13.8" hidden="false" customHeight="false" outlineLevel="0" collapsed="false">
      <c r="A316" s="15" t="s">
        <v>64</v>
      </c>
      <c r="B316" s="15" t="s">
        <v>65</v>
      </c>
      <c r="C316" s="31" t="n">
        <v>229</v>
      </c>
      <c r="D316" s="15" t="s">
        <v>84</v>
      </c>
      <c r="E316" s="31" t="n">
        <v>5510</v>
      </c>
      <c r="F316" s="15" t="s">
        <v>75</v>
      </c>
      <c r="G316" s="31" t="n">
        <v>15</v>
      </c>
      <c r="H316" s="15" t="s">
        <v>37</v>
      </c>
      <c r="I316" s="31" t="n">
        <v>2015</v>
      </c>
      <c r="J316" s="31" t="n">
        <v>2015</v>
      </c>
      <c r="K316" s="15" t="s">
        <v>76</v>
      </c>
      <c r="L316" s="31" t="n">
        <v>16444000</v>
      </c>
      <c r="M316" s="15"/>
      <c r="N316" s="15" t="s">
        <v>69</v>
      </c>
      <c r="O316" s="1"/>
      <c r="P316" s="1"/>
      <c r="Q316" s="1"/>
      <c r="R316" s="1"/>
      <c r="S316" s="1"/>
      <c r="T316" s="1"/>
      <c r="U316" s="1"/>
      <c r="V316" s="1"/>
      <c r="W316" s="1"/>
      <c r="X316" s="1"/>
      <c r="Y316" s="1"/>
      <c r="Z316" s="1"/>
      <c r="AA316" s="1"/>
      <c r="AB316" s="1"/>
      <c r="AC316" s="1"/>
      <c r="AD316" s="1"/>
      <c r="AE316" s="1"/>
    </row>
    <row r="317" customFormat="false" ht="13.8" hidden="false" customHeight="false" outlineLevel="0" collapsed="false">
      <c r="A317" s="15" t="s">
        <v>64</v>
      </c>
      <c r="B317" s="15" t="s">
        <v>65</v>
      </c>
      <c r="C317" s="31" t="n">
        <v>229</v>
      </c>
      <c r="D317" s="15" t="s">
        <v>84</v>
      </c>
      <c r="E317" s="31" t="n">
        <v>5510</v>
      </c>
      <c r="F317" s="15" t="s">
        <v>75</v>
      </c>
      <c r="G317" s="31" t="n">
        <v>15</v>
      </c>
      <c r="H317" s="15" t="s">
        <v>37</v>
      </c>
      <c r="I317" s="31" t="n">
        <v>2016</v>
      </c>
      <c r="J317" s="31" t="n">
        <v>2016</v>
      </c>
      <c r="K317" s="15" t="s">
        <v>76</v>
      </c>
      <c r="L317" s="31" t="n">
        <v>14383000</v>
      </c>
      <c r="M317" s="15"/>
      <c r="N317" s="15" t="s">
        <v>69</v>
      </c>
      <c r="O317" s="1"/>
      <c r="P317" s="1"/>
      <c r="Q317" s="1"/>
      <c r="R317" s="1"/>
      <c r="S317" s="1"/>
      <c r="T317" s="1"/>
      <c r="U317" s="1"/>
      <c r="V317" s="1"/>
      <c r="W317" s="1"/>
      <c r="X317" s="1"/>
      <c r="Y317" s="1"/>
      <c r="Z317" s="1"/>
      <c r="AA317" s="1"/>
      <c r="AB317" s="1"/>
      <c r="AC317" s="1"/>
      <c r="AD317" s="1"/>
      <c r="AE317" s="1"/>
    </row>
    <row r="318" customFormat="false" ht="13.8" hidden="false" customHeight="false" outlineLevel="0" collapsed="false">
      <c r="A318" s="15" t="s">
        <v>64</v>
      </c>
      <c r="B318" s="15" t="s">
        <v>65</v>
      </c>
      <c r="C318" s="31" t="n">
        <v>229</v>
      </c>
      <c r="D318" s="15" t="s">
        <v>84</v>
      </c>
      <c r="E318" s="31" t="n">
        <v>5510</v>
      </c>
      <c r="F318" s="15" t="s">
        <v>75</v>
      </c>
      <c r="G318" s="31" t="n">
        <v>15</v>
      </c>
      <c r="H318" s="15" t="s">
        <v>37</v>
      </c>
      <c r="I318" s="31" t="n">
        <v>2017</v>
      </c>
      <c r="J318" s="31" t="n">
        <v>2017</v>
      </c>
      <c r="K318" s="15" t="s">
        <v>76</v>
      </c>
      <c r="L318" s="31" t="n">
        <v>14837000</v>
      </c>
      <c r="M318" s="15"/>
      <c r="N318" s="15" t="s">
        <v>69</v>
      </c>
      <c r="O318" s="1"/>
      <c r="P318" s="1"/>
      <c r="Q318" s="1"/>
      <c r="R318" s="1"/>
      <c r="S318" s="1"/>
      <c r="T318" s="1"/>
      <c r="U318" s="1"/>
      <c r="V318" s="1"/>
      <c r="W318" s="1"/>
      <c r="X318" s="1"/>
      <c r="Y318" s="1"/>
      <c r="Z318" s="1"/>
      <c r="AA318" s="1"/>
      <c r="AB318" s="1"/>
      <c r="AC318" s="1"/>
      <c r="AD318" s="1"/>
      <c r="AE318" s="1"/>
    </row>
    <row r="319" customFormat="false" ht="13.8" hidden="false" customHeight="false" outlineLevel="0" collapsed="false">
      <c r="A319" s="15" t="s">
        <v>64</v>
      </c>
      <c r="B319" s="15" t="s">
        <v>65</v>
      </c>
      <c r="C319" s="31" t="n">
        <v>229</v>
      </c>
      <c r="D319" s="15" t="s">
        <v>84</v>
      </c>
      <c r="E319" s="31" t="n">
        <v>5510</v>
      </c>
      <c r="F319" s="15" t="s">
        <v>75</v>
      </c>
      <c r="G319" s="31" t="n">
        <v>15</v>
      </c>
      <c r="H319" s="15" t="s">
        <v>37</v>
      </c>
      <c r="I319" s="31" t="n">
        <v>2018</v>
      </c>
      <c r="J319" s="31" t="n">
        <v>2018</v>
      </c>
      <c r="K319" s="15" t="s">
        <v>76</v>
      </c>
      <c r="L319" s="31" t="n">
        <v>13555000</v>
      </c>
      <c r="M319" s="15"/>
      <c r="N319" s="15" t="s">
        <v>69</v>
      </c>
      <c r="O319" s="1"/>
      <c r="P319" s="1"/>
      <c r="Q319" s="1"/>
      <c r="R319" s="1"/>
      <c r="S319" s="1"/>
      <c r="T319" s="1"/>
      <c r="U319" s="1"/>
      <c r="V319" s="1"/>
      <c r="W319" s="1"/>
      <c r="X319" s="1"/>
      <c r="Y319" s="1"/>
      <c r="Z319" s="1"/>
      <c r="AA319" s="1"/>
      <c r="AB319" s="1"/>
      <c r="AC319" s="1"/>
      <c r="AD319" s="1"/>
      <c r="AE319" s="1"/>
    </row>
    <row r="320" customFormat="false" ht="13.8" hidden="false" customHeight="false" outlineLevel="0" collapsed="false">
      <c r="A320" s="15" t="s">
        <v>64</v>
      </c>
      <c r="B320" s="15" t="s">
        <v>65</v>
      </c>
      <c r="C320" s="31" t="n">
        <v>229</v>
      </c>
      <c r="D320" s="15" t="s">
        <v>84</v>
      </c>
      <c r="E320" s="31" t="n">
        <v>5510</v>
      </c>
      <c r="F320" s="15" t="s">
        <v>75</v>
      </c>
      <c r="G320" s="31" t="n">
        <v>15</v>
      </c>
      <c r="H320" s="15" t="s">
        <v>37</v>
      </c>
      <c r="I320" s="31" t="n">
        <v>2019</v>
      </c>
      <c r="J320" s="31" t="n">
        <v>2019</v>
      </c>
      <c r="K320" s="15" t="s">
        <v>76</v>
      </c>
      <c r="L320" s="31" t="n">
        <v>16225000</v>
      </c>
      <c r="M320" s="15"/>
      <c r="N320" s="15" t="s">
        <v>69</v>
      </c>
      <c r="O320" s="1"/>
      <c r="P320" s="1"/>
      <c r="Q320" s="1"/>
      <c r="R320" s="1"/>
      <c r="S320" s="1"/>
      <c r="T320" s="1"/>
      <c r="U320" s="1"/>
      <c r="V320" s="1"/>
      <c r="W320" s="1"/>
      <c r="X320" s="1"/>
      <c r="Y320" s="1"/>
      <c r="Z320" s="1"/>
      <c r="AA320" s="1"/>
      <c r="AB320" s="1"/>
      <c r="AC320" s="1"/>
      <c r="AD320" s="1"/>
      <c r="AE320" s="1"/>
    </row>
    <row r="321" customFormat="false" ht="13.8" hidden="false" customHeight="false" outlineLevel="0" collapsed="false">
      <c r="A321" s="15" t="s">
        <v>64</v>
      </c>
      <c r="B321" s="15" t="s">
        <v>65</v>
      </c>
      <c r="C321" s="31" t="n">
        <v>255</v>
      </c>
      <c r="D321" s="15" t="s">
        <v>66</v>
      </c>
      <c r="E321" s="31" t="n">
        <v>5312</v>
      </c>
      <c r="F321" s="15" t="s">
        <v>67</v>
      </c>
      <c r="G321" s="31" t="n">
        <v>157</v>
      </c>
      <c r="H321" s="15" t="s">
        <v>41</v>
      </c>
      <c r="I321" s="31" t="n">
        <v>2015</v>
      </c>
      <c r="J321" s="31" t="n">
        <v>2015</v>
      </c>
      <c r="K321" s="15" t="s">
        <v>68</v>
      </c>
      <c r="L321" s="31" t="n">
        <v>52341</v>
      </c>
      <c r="M321" s="15"/>
      <c r="N321" s="15" t="s">
        <v>69</v>
      </c>
      <c r="O321" s="1"/>
      <c r="P321" s="1"/>
      <c r="Q321" s="1"/>
      <c r="R321" s="1"/>
      <c r="S321" s="1"/>
      <c r="T321" s="1"/>
      <c r="U321" s="1"/>
      <c r="V321" s="1"/>
      <c r="W321" s="1"/>
      <c r="X321" s="1"/>
      <c r="Y321" s="1"/>
      <c r="Z321" s="1"/>
      <c r="AA321" s="1"/>
      <c r="AB321" s="1"/>
      <c r="AC321" s="1"/>
      <c r="AD321" s="1"/>
      <c r="AE321" s="1"/>
    </row>
    <row r="322" customFormat="false" ht="13.8" hidden="false" customHeight="false" outlineLevel="0" collapsed="false">
      <c r="A322" s="15" t="s">
        <v>64</v>
      </c>
      <c r="B322" s="15" t="s">
        <v>65</v>
      </c>
      <c r="C322" s="31" t="n">
        <v>255</v>
      </c>
      <c r="D322" s="15" t="s">
        <v>66</v>
      </c>
      <c r="E322" s="31" t="n">
        <v>5312</v>
      </c>
      <c r="F322" s="15" t="s">
        <v>67</v>
      </c>
      <c r="G322" s="31" t="n">
        <v>157</v>
      </c>
      <c r="H322" s="15" t="s">
        <v>41</v>
      </c>
      <c r="I322" s="31" t="n">
        <v>2016</v>
      </c>
      <c r="J322" s="31" t="n">
        <v>2016</v>
      </c>
      <c r="K322" s="15" t="s">
        <v>68</v>
      </c>
      <c r="L322" s="31" t="n">
        <v>55504</v>
      </c>
      <c r="M322" s="15"/>
      <c r="N322" s="15" t="s">
        <v>69</v>
      </c>
      <c r="O322" s="1"/>
      <c r="P322" s="1"/>
      <c r="Q322" s="1"/>
      <c r="R322" s="1"/>
      <c r="S322" s="1"/>
      <c r="T322" s="1"/>
      <c r="U322" s="1"/>
      <c r="V322" s="1"/>
      <c r="W322" s="1"/>
      <c r="X322" s="1"/>
      <c r="Y322" s="1"/>
      <c r="Z322" s="1"/>
      <c r="AA322" s="1"/>
      <c r="AB322" s="1"/>
      <c r="AC322" s="1"/>
      <c r="AD322" s="1"/>
      <c r="AE322" s="1"/>
    </row>
    <row r="323" customFormat="false" ht="13.8" hidden="false" customHeight="false" outlineLevel="0" collapsed="false">
      <c r="A323" s="15" t="s">
        <v>64</v>
      </c>
      <c r="B323" s="15" t="s">
        <v>65</v>
      </c>
      <c r="C323" s="31" t="n">
        <v>255</v>
      </c>
      <c r="D323" s="15" t="s">
        <v>66</v>
      </c>
      <c r="E323" s="31" t="n">
        <v>5312</v>
      </c>
      <c r="F323" s="15" t="s">
        <v>67</v>
      </c>
      <c r="G323" s="31" t="n">
        <v>157</v>
      </c>
      <c r="H323" s="15" t="s">
        <v>41</v>
      </c>
      <c r="I323" s="31" t="n">
        <v>2017</v>
      </c>
      <c r="J323" s="31" t="n">
        <v>2017</v>
      </c>
      <c r="K323" s="15" t="s">
        <v>68</v>
      </c>
      <c r="L323" s="31" t="n">
        <v>62470</v>
      </c>
      <c r="M323" s="15"/>
      <c r="N323" s="15" t="s">
        <v>69</v>
      </c>
      <c r="O323" s="1"/>
      <c r="P323" s="1"/>
      <c r="Q323" s="1"/>
      <c r="R323" s="1"/>
      <c r="S323" s="1"/>
      <c r="T323" s="1"/>
      <c r="U323" s="1"/>
      <c r="V323" s="1"/>
      <c r="W323" s="1"/>
      <c r="X323" s="1"/>
      <c r="Y323" s="1"/>
      <c r="Z323" s="1"/>
      <c r="AA323" s="1"/>
      <c r="AB323" s="1"/>
      <c r="AC323" s="1"/>
      <c r="AD323" s="1"/>
      <c r="AE323" s="1"/>
    </row>
    <row r="324" customFormat="false" ht="13.8" hidden="false" customHeight="false" outlineLevel="0" collapsed="false">
      <c r="A324" s="15" t="s">
        <v>64</v>
      </c>
      <c r="B324" s="15" t="s">
        <v>65</v>
      </c>
      <c r="C324" s="31" t="n">
        <v>255</v>
      </c>
      <c r="D324" s="15" t="s">
        <v>66</v>
      </c>
      <c r="E324" s="31" t="n">
        <v>5312</v>
      </c>
      <c r="F324" s="15" t="s">
        <v>67</v>
      </c>
      <c r="G324" s="31" t="n">
        <v>157</v>
      </c>
      <c r="H324" s="15" t="s">
        <v>41</v>
      </c>
      <c r="I324" s="31" t="n">
        <v>2018</v>
      </c>
      <c r="J324" s="31" t="n">
        <v>2018</v>
      </c>
      <c r="K324" s="15" t="s">
        <v>68</v>
      </c>
      <c r="L324" s="31" t="n">
        <v>62700</v>
      </c>
      <c r="M324" s="15"/>
      <c r="N324" s="15" t="s">
        <v>69</v>
      </c>
      <c r="O324" s="1"/>
      <c r="P324" s="1"/>
      <c r="Q324" s="1"/>
      <c r="R324" s="1"/>
      <c r="S324" s="1"/>
      <c r="T324" s="1"/>
      <c r="U324" s="1"/>
      <c r="V324" s="1"/>
      <c r="W324" s="1"/>
      <c r="X324" s="1"/>
      <c r="Y324" s="1"/>
      <c r="Z324" s="1"/>
      <c r="AA324" s="1"/>
      <c r="AB324" s="1"/>
      <c r="AC324" s="1"/>
      <c r="AD324" s="1"/>
      <c r="AE324" s="1"/>
    </row>
    <row r="325" customFormat="false" ht="13.8" hidden="false" customHeight="false" outlineLevel="0" collapsed="false">
      <c r="A325" s="15" t="s">
        <v>64</v>
      </c>
      <c r="B325" s="15" t="s">
        <v>65</v>
      </c>
      <c r="C325" s="31" t="n">
        <v>255</v>
      </c>
      <c r="D325" s="15" t="s">
        <v>66</v>
      </c>
      <c r="E325" s="31" t="n">
        <v>5312</v>
      </c>
      <c r="F325" s="15" t="s">
        <v>67</v>
      </c>
      <c r="G325" s="31" t="n">
        <v>157</v>
      </c>
      <c r="H325" s="15" t="s">
        <v>41</v>
      </c>
      <c r="I325" s="31" t="n">
        <v>2019</v>
      </c>
      <c r="J325" s="31" t="n">
        <v>2019</v>
      </c>
      <c r="K325" s="15" t="s">
        <v>68</v>
      </c>
      <c r="L325" s="31" t="n">
        <v>57610</v>
      </c>
      <c r="M325" s="15"/>
      <c r="N325" s="15" t="s">
        <v>69</v>
      </c>
      <c r="O325" s="1"/>
      <c r="P325" s="1"/>
      <c r="Q325" s="1"/>
      <c r="R325" s="1"/>
      <c r="S325" s="1"/>
      <c r="T325" s="1"/>
      <c r="U325" s="1"/>
      <c r="V325" s="1"/>
      <c r="W325" s="1"/>
      <c r="X325" s="1"/>
      <c r="Y325" s="1"/>
      <c r="Z325" s="1"/>
      <c r="AA325" s="1"/>
      <c r="AB325" s="1"/>
      <c r="AC325" s="1"/>
      <c r="AD325" s="1"/>
      <c r="AE325" s="1"/>
    </row>
    <row r="326" customFormat="false" ht="13.8" hidden="false" customHeight="false" outlineLevel="0" collapsed="false">
      <c r="A326" s="15" t="s">
        <v>64</v>
      </c>
      <c r="B326" s="15" t="s">
        <v>65</v>
      </c>
      <c r="C326" s="31" t="n">
        <v>255</v>
      </c>
      <c r="D326" s="15" t="s">
        <v>66</v>
      </c>
      <c r="E326" s="31" t="n">
        <v>5510</v>
      </c>
      <c r="F326" s="15" t="s">
        <v>75</v>
      </c>
      <c r="G326" s="31" t="n">
        <v>157</v>
      </c>
      <c r="H326" s="15" t="s">
        <v>41</v>
      </c>
      <c r="I326" s="31" t="n">
        <v>2015</v>
      </c>
      <c r="J326" s="31" t="n">
        <v>2015</v>
      </c>
      <c r="K326" s="15" t="s">
        <v>76</v>
      </c>
      <c r="L326" s="31" t="n">
        <v>4532561</v>
      </c>
      <c r="M326" s="15"/>
      <c r="N326" s="15" t="s">
        <v>69</v>
      </c>
      <c r="O326" s="1"/>
      <c r="P326" s="1"/>
      <c r="Q326" s="1"/>
      <c r="R326" s="1"/>
      <c r="S326" s="1"/>
      <c r="T326" s="1"/>
      <c r="U326" s="1"/>
      <c r="V326" s="1"/>
      <c r="W326" s="1"/>
      <c r="X326" s="1"/>
      <c r="Y326" s="1"/>
      <c r="Z326" s="1"/>
      <c r="AA326" s="1"/>
      <c r="AB326" s="1"/>
      <c r="AC326" s="1"/>
      <c r="AD326" s="1"/>
      <c r="AE326" s="1"/>
    </row>
    <row r="327" customFormat="false" ht="13.8" hidden="false" customHeight="false" outlineLevel="0" collapsed="false">
      <c r="A327" s="15" t="s">
        <v>64</v>
      </c>
      <c r="B327" s="15" t="s">
        <v>65</v>
      </c>
      <c r="C327" s="31" t="n">
        <v>255</v>
      </c>
      <c r="D327" s="15" t="s">
        <v>66</v>
      </c>
      <c r="E327" s="31" t="n">
        <v>5510</v>
      </c>
      <c r="F327" s="15" t="s">
        <v>75</v>
      </c>
      <c r="G327" s="31" t="n">
        <v>157</v>
      </c>
      <c r="H327" s="15" t="s">
        <v>41</v>
      </c>
      <c r="I327" s="31" t="n">
        <v>2016</v>
      </c>
      <c r="J327" s="31" t="n">
        <v>2016</v>
      </c>
      <c r="K327" s="15" t="s">
        <v>76</v>
      </c>
      <c r="L327" s="31" t="n">
        <v>4021110</v>
      </c>
      <c r="M327" s="15"/>
      <c r="N327" s="15" t="s">
        <v>69</v>
      </c>
      <c r="O327" s="1"/>
      <c r="P327" s="1"/>
      <c r="Q327" s="1"/>
      <c r="R327" s="1"/>
      <c r="S327" s="1"/>
      <c r="T327" s="1"/>
      <c r="U327" s="1"/>
      <c r="V327" s="1"/>
      <c r="W327" s="1"/>
      <c r="X327" s="1"/>
      <c r="Y327" s="1"/>
      <c r="Z327" s="1"/>
      <c r="AA327" s="1"/>
      <c r="AB327" s="1"/>
      <c r="AC327" s="1"/>
      <c r="AD327" s="1"/>
      <c r="AE327" s="1"/>
    </row>
    <row r="328" customFormat="false" ht="13.8" hidden="false" customHeight="false" outlineLevel="0" collapsed="false">
      <c r="A328" s="15" t="s">
        <v>64</v>
      </c>
      <c r="B328" s="15" t="s">
        <v>65</v>
      </c>
      <c r="C328" s="31" t="n">
        <v>255</v>
      </c>
      <c r="D328" s="15" t="s">
        <v>66</v>
      </c>
      <c r="E328" s="31" t="n">
        <v>5510</v>
      </c>
      <c r="F328" s="15" t="s">
        <v>75</v>
      </c>
      <c r="G328" s="31" t="n">
        <v>157</v>
      </c>
      <c r="H328" s="15" t="s">
        <v>41</v>
      </c>
      <c r="I328" s="31" t="n">
        <v>2017</v>
      </c>
      <c r="J328" s="31" t="n">
        <v>2017</v>
      </c>
      <c r="K328" s="15" t="s">
        <v>76</v>
      </c>
      <c r="L328" s="31" t="n">
        <v>5941783</v>
      </c>
      <c r="M328" s="15"/>
      <c r="N328" s="15" t="s">
        <v>69</v>
      </c>
      <c r="O328" s="1"/>
      <c r="P328" s="1"/>
      <c r="Q328" s="1"/>
      <c r="R328" s="1"/>
      <c r="S328" s="1"/>
      <c r="T328" s="1"/>
      <c r="U328" s="1"/>
      <c r="V328" s="1"/>
      <c r="W328" s="1"/>
      <c r="X328" s="1"/>
      <c r="Y328" s="1"/>
      <c r="Z328" s="1"/>
      <c r="AA328" s="1"/>
      <c r="AB328" s="1"/>
      <c r="AC328" s="1"/>
      <c r="AD328" s="1"/>
      <c r="AE328" s="1"/>
    </row>
    <row r="329" customFormat="false" ht="13.8" hidden="false" customHeight="false" outlineLevel="0" collapsed="false">
      <c r="A329" s="15" t="s">
        <v>64</v>
      </c>
      <c r="B329" s="15" t="s">
        <v>65</v>
      </c>
      <c r="C329" s="31" t="n">
        <v>255</v>
      </c>
      <c r="D329" s="15" t="s">
        <v>66</v>
      </c>
      <c r="E329" s="31" t="n">
        <v>5510</v>
      </c>
      <c r="F329" s="15" t="s">
        <v>75</v>
      </c>
      <c r="G329" s="31" t="n">
        <v>157</v>
      </c>
      <c r="H329" s="15" t="s">
        <v>41</v>
      </c>
      <c r="I329" s="31" t="n">
        <v>2018</v>
      </c>
      <c r="J329" s="31" t="n">
        <v>2018</v>
      </c>
      <c r="K329" s="15" t="s">
        <v>76</v>
      </c>
      <c r="L329" s="31" t="n">
        <v>5192050</v>
      </c>
      <c r="M329" s="15"/>
      <c r="N329" s="15" t="s">
        <v>69</v>
      </c>
      <c r="O329" s="1"/>
      <c r="P329" s="1"/>
      <c r="Q329" s="1"/>
      <c r="R329" s="1"/>
      <c r="S329" s="1"/>
      <c r="T329" s="1"/>
      <c r="U329" s="1"/>
      <c r="V329" s="1"/>
      <c r="W329" s="1"/>
      <c r="X329" s="1"/>
      <c r="Y329" s="1"/>
      <c r="Z329" s="1"/>
      <c r="AA329" s="1"/>
      <c r="AB329" s="1"/>
      <c r="AC329" s="1"/>
      <c r="AD329" s="1"/>
      <c r="AE329" s="1"/>
    </row>
    <row r="330" customFormat="false" ht="13.8" hidden="false" customHeight="false" outlineLevel="0" collapsed="false">
      <c r="A330" s="15" t="s">
        <v>64</v>
      </c>
      <c r="B330" s="15" t="s">
        <v>65</v>
      </c>
      <c r="C330" s="31" t="n">
        <v>255</v>
      </c>
      <c r="D330" s="15" t="s">
        <v>66</v>
      </c>
      <c r="E330" s="31" t="n">
        <v>5510</v>
      </c>
      <c r="F330" s="15" t="s">
        <v>75</v>
      </c>
      <c r="G330" s="31" t="n">
        <v>157</v>
      </c>
      <c r="H330" s="15" t="s">
        <v>41</v>
      </c>
      <c r="I330" s="31" t="n">
        <v>2019</v>
      </c>
      <c r="J330" s="31" t="n">
        <v>2019</v>
      </c>
      <c r="K330" s="15" t="s">
        <v>76</v>
      </c>
      <c r="L330" s="31" t="n">
        <v>5071850</v>
      </c>
      <c r="M330" s="15"/>
      <c r="N330" s="15" t="s">
        <v>69</v>
      </c>
      <c r="O330" s="1"/>
      <c r="P330" s="1"/>
      <c r="Q330" s="1"/>
      <c r="R330" s="1"/>
      <c r="S330" s="1"/>
      <c r="T330" s="1"/>
      <c r="U330" s="1"/>
      <c r="V330" s="1"/>
      <c r="W330" s="1"/>
      <c r="X330" s="1"/>
      <c r="Y330" s="1"/>
      <c r="Z330" s="1"/>
      <c r="AA330" s="1"/>
      <c r="AB330" s="1"/>
      <c r="AC330" s="1"/>
      <c r="AD330" s="1"/>
      <c r="AE330" s="1"/>
    </row>
    <row r="331" customFormat="false" ht="13.8" hidden="false" customHeight="false" outlineLevel="0" collapsed="false">
      <c r="A331" s="15" t="s">
        <v>64</v>
      </c>
      <c r="B331" s="15" t="s">
        <v>65</v>
      </c>
      <c r="C331" s="31" t="n">
        <v>54</v>
      </c>
      <c r="D331" s="15" t="s">
        <v>79</v>
      </c>
      <c r="E331" s="31" t="n">
        <v>5312</v>
      </c>
      <c r="F331" s="15" t="s">
        <v>67</v>
      </c>
      <c r="G331" s="31" t="n">
        <v>157</v>
      </c>
      <c r="H331" s="15" t="s">
        <v>41</v>
      </c>
      <c r="I331" s="31" t="n">
        <v>2015</v>
      </c>
      <c r="J331" s="31" t="n">
        <v>2015</v>
      </c>
      <c r="K331" s="15" t="s">
        <v>68</v>
      </c>
      <c r="L331" s="31" t="n">
        <v>25300</v>
      </c>
      <c r="M331" s="15"/>
      <c r="N331" s="15" t="s">
        <v>69</v>
      </c>
      <c r="O331" s="1"/>
      <c r="P331" s="1"/>
      <c r="Q331" s="1"/>
      <c r="R331" s="1"/>
      <c r="S331" s="1"/>
      <c r="T331" s="1"/>
      <c r="U331" s="1"/>
      <c r="V331" s="1"/>
      <c r="W331" s="1"/>
      <c r="X331" s="1"/>
      <c r="Y331" s="1"/>
      <c r="Z331" s="1"/>
      <c r="AA331" s="1"/>
      <c r="AB331" s="1"/>
      <c r="AC331" s="1"/>
      <c r="AD331" s="1"/>
      <c r="AE331" s="1"/>
    </row>
    <row r="332" customFormat="false" ht="13.8" hidden="false" customHeight="false" outlineLevel="0" collapsed="false">
      <c r="A332" s="15" t="s">
        <v>64</v>
      </c>
      <c r="B332" s="15" t="s">
        <v>65</v>
      </c>
      <c r="C332" s="31" t="n">
        <v>54</v>
      </c>
      <c r="D332" s="15" t="s">
        <v>79</v>
      </c>
      <c r="E332" s="31" t="n">
        <v>5312</v>
      </c>
      <c r="F332" s="15" t="s">
        <v>67</v>
      </c>
      <c r="G332" s="31" t="n">
        <v>157</v>
      </c>
      <c r="H332" s="15" t="s">
        <v>41</v>
      </c>
      <c r="I332" s="31" t="n">
        <v>2016</v>
      </c>
      <c r="J332" s="31" t="n">
        <v>2016</v>
      </c>
      <c r="K332" s="15" t="s">
        <v>68</v>
      </c>
      <c r="L332" s="31" t="n">
        <v>33100</v>
      </c>
      <c r="M332" s="15"/>
      <c r="N332" s="15" t="s">
        <v>69</v>
      </c>
      <c r="O332" s="1"/>
      <c r="P332" s="1"/>
      <c r="Q332" s="1"/>
      <c r="R332" s="1"/>
      <c r="S332" s="1"/>
      <c r="T332" s="1"/>
      <c r="U332" s="1"/>
      <c r="V332" s="1"/>
      <c r="W332" s="1"/>
      <c r="X332" s="1"/>
      <c r="Y332" s="1"/>
      <c r="Z332" s="1"/>
      <c r="AA332" s="1"/>
      <c r="AB332" s="1"/>
      <c r="AC332" s="1"/>
      <c r="AD332" s="1"/>
      <c r="AE332" s="1"/>
    </row>
    <row r="333" customFormat="false" ht="13.8" hidden="false" customHeight="false" outlineLevel="0" collapsed="false">
      <c r="A333" s="15" t="s">
        <v>64</v>
      </c>
      <c r="B333" s="15" t="s">
        <v>65</v>
      </c>
      <c r="C333" s="31" t="n">
        <v>54</v>
      </c>
      <c r="D333" s="15" t="s">
        <v>79</v>
      </c>
      <c r="E333" s="31" t="n">
        <v>5312</v>
      </c>
      <c r="F333" s="15" t="s">
        <v>67</v>
      </c>
      <c r="G333" s="31" t="n">
        <v>157</v>
      </c>
      <c r="H333" s="15" t="s">
        <v>41</v>
      </c>
      <c r="I333" s="31" t="n">
        <v>2017</v>
      </c>
      <c r="J333" s="31" t="n">
        <v>2017</v>
      </c>
      <c r="K333" s="15" t="s">
        <v>68</v>
      </c>
      <c r="L333" s="31" t="n">
        <v>34400</v>
      </c>
      <c r="M333" s="15"/>
      <c r="N333" s="15" t="s">
        <v>69</v>
      </c>
      <c r="O333" s="1"/>
      <c r="P333" s="1"/>
      <c r="Q333" s="1"/>
      <c r="R333" s="1"/>
      <c r="S333" s="1"/>
      <c r="T333" s="1"/>
      <c r="U333" s="1"/>
      <c r="V333" s="1"/>
      <c r="W333" s="1"/>
      <c r="X333" s="1"/>
      <c r="Y333" s="1"/>
      <c r="Z333" s="1"/>
      <c r="AA333" s="1"/>
      <c r="AB333" s="1"/>
      <c r="AC333" s="1"/>
      <c r="AD333" s="1"/>
      <c r="AE333" s="1"/>
    </row>
    <row r="334" customFormat="false" ht="13.8" hidden="false" customHeight="false" outlineLevel="0" collapsed="false">
      <c r="A334" s="15" t="s">
        <v>64</v>
      </c>
      <c r="B334" s="15" t="s">
        <v>65</v>
      </c>
      <c r="C334" s="31" t="n">
        <v>54</v>
      </c>
      <c r="D334" s="15" t="s">
        <v>79</v>
      </c>
      <c r="E334" s="31" t="n">
        <v>5312</v>
      </c>
      <c r="F334" s="15" t="s">
        <v>67</v>
      </c>
      <c r="G334" s="31" t="n">
        <v>157</v>
      </c>
      <c r="H334" s="15" t="s">
        <v>41</v>
      </c>
      <c r="I334" s="31" t="n">
        <v>2018</v>
      </c>
      <c r="J334" s="31" t="n">
        <v>2018</v>
      </c>
      <c r="K334" s="15" t="s">
        <v>68</v>
      </c>
      <c r="L334" s="31" t="n">
        <v>34300</v>
      </c>
      <c r="M334" s="15"/>
      <c r="N334" s="15" t="s">
        <v>69</v>
      </c>
      <c r="O334" s="1"/>
      <c r="P334" s="1"/>
      <c r="Q334" s="1"/>
      <c r="R334" s="1"/>
      <c r="S334" s="1"/>
      <c r="T334" s="1"/>
      <c r="U334" s="1"/>
      <c r="V334" s="1"/>
      <c r="W334" s="1"/>
      <c r="X334" s="1"/>
      <c r="Y334" s="1"/>
      <c r="Z334" s="1"/>
      <c r="AA334" s="1"/>
      <c r="AB334" s="1"/>
      <c r="AC334" s="1"/>
      <c r="AD334" s="1"/>
      <c r="AE334" s="1"/>
    </row>
    <row r="335" customFormat="false" ht="13.8" hidden="false" customHeight="false" outlineLevel="0" collapsed="false">
      <c r="A335" s="15" t="s">
        <v>64</v>
      </c>
      <c r="B335" s="15" t="s">
        <v>65</v>
      </c>
      <c r="C335" s="31" t="n">
        <v>54</v>
      </c>
      <c r="D335" s="15" t="s">
        <v>79</v>
      </c>
      <c r="E335" s="31" t="n">
        <v>5312</v>
      </c>
      <c r="F335" s="15" t="s">
        <v>67</v>
      </c>
      <c r="G335" s="31" t="n">
        <v>157</v>
      </c>
      <c r="H335" s="15" t="s">
        <v>41</v>
      </c>
      <c r="I335" s="31" t="n">
        <v>2019</v>
      </c>
      <c r="J335" s="31" t="n">
        <v>2019</v>
      </c>
      <c r="K335" s="15" t="s">
        <v>68</v>
      </c>
      <c r="L335" s="31" t="n">
        <v>29000</v>
      </c>
      <c r="M335" s="15"/>
      <c r="N335" s="15" t="s">
        <v>69</v>
      </c>
      <c r="O335" s="1"/>
      <c r="P335" s="1"/>
      <c r="Q335" s="1"/>
      <c r="R335" s="1"/>
      <c r="S335" s="1"/>
      <c r="T335" s="1"/>
      <c r="U335" s="1"/>
      <c r="V335" s="1"/>
      <c r="W335" s="1"/>
      <c r="X335" s="1"/>
      <c r="Y335" s="1"/>
      <c r="Z335" s="1"/>
      <c r="AA335" s="1"/>
      <c r="AB335" s="1"/>
      <c r="AC335" s="1"/>
      <c r="AD335" s="1"/>
      <c r="AE335" s="1"/>
    </row>
    <row r="336" customFormat="false" ht="13.8" hidden="false" customHeight="false" outlineLevel="0" collapsed="false">
      <c r="A336" s="15" t="s">
        <v>64</v>
      </c>
      <c r="B336" s="15" t="s">
        <v>65</v>
      </c>
      <c r="C336" s="31" t="n">
        <v>54</v>
      </c>
      <c r="D336" s="15" t="s">
        <v>79</v>
      </c>
      <c r="E336" s="31" t="n">
        <v>5510</v>
      </c>
      <c r="F336" s="15" t="s">
        <v>75</v>
      </c>
      <c r="G336" s="31" t="n">
        <v>157</v>
      </c>
      <c r="H336" s="15" t="s">
        <v>41</v>
      </c>
      <c r="I336" s="31" t="n">
        <v>2015</v>
      </c>
      <c r="J336" s="31" t="n">
        <v>2015</v>
      </c>
      <c r="K336" s="15" t="s">
        <v>76</v>
      </c>
      <c r="L336" s="31" t="n">
        <v>1696500</v>
      </c>
      <c r="M336" s="15"/>
      <c r="N336" s="15" t="s">
        <v>69</v>
      </c>
      <c r="O336" s="1"/>
      <c r="P336" s="1"/>
      <c r="Q336" s="1"/>
      <c r="R336" s="1"/>
      <c r="S336" s="1"/>
      <c r="T336" s="1"/>
      <c r="U336" s="1"/>
      <c r="V336" s="1"/>
      <c r="W336" s="1"/>
      <c r="X336" s="1"/>
      <c r="Y336" s="1"/>
      <c r="Z336" s="1"/>
      <c r="AA336" s="1"/>
      <c r="AB336" s="1"/>
      <c r="AC336" s="1"/>
      <c r="AD336" s="1"/>
      <c r="AE336" s="1"/>
    </row>
    <row r="337" customFormat="false" ht="13.8" hidden="false" customHeight="false" outlineLevel="0" collapsed="false">
      <c r="A337" s="15" t="s">
        <v>64</v>
      </c>
      <c r="B337" s="15" t="s">
        <v>65</v>
      </c>
      <c r="C337" s="31" t="n">
        <v>54</v>
      </c>
      <c r="D337" s="15" t="s">
        <v>79</v>
      </c>
      <c r="E337" s="31" t="n">
        <v>5510</v>
      </c>
      <c r="F337" s="15" t="s">
        <v>75</v>
      </c>
      <c r="G337" s="31" t="n">
        <v>157</v>
      </c>
      <c r="H337" s="15" t="s">
        <v>41</v>
      </c>
      <c r="I337" s="31" t="n">
        <v>2016</v>
      </c>
      <c r="J337" s="31" t="n">
        <v>2016</v>
      </c>
      <c r="K337" s="15" t="s">
        <v>76</v>
      </c>
      <c r="L337" s="31" t="n">
        <v>2350400</v>
      </c>
      <c r="M337" s="15"/>
      <c r="N337" s="15" t="s">
        <v>69</v>
      </c>
      <c r="O337" s="1"/>
      <c r="P337" s="1"/>
      <c r="Q337" s="1"/>
      <c r="R337" s="1"/>
      <c r="S337" s="1"/>
      <c r="T337" s="1"/>
      <c r="U337" s="1"/>
      <c r="V337" s="1"/>
      <c r="W337" s="1"/>
      <c r="X337" s="1"/>
      <c r="Y337" s="1"/>
      <c r="Z337" s="1"/>
      <c r="AA337" s="1"/>
      <c r="AB337" s="1"/>
      <c r="AC337" s="1"/>
      <c r="AD337" s="1"/>
      <c r="AE337" s="1"/>
    </row>
    <row r="338" customFormat="false" ht="13.8" hidden="false" customHeight="false" outlineLevel="0" collapsed="false">
      <c r="A338" s="15" t="s">
        <v>64</v>
      </c>
      <c r="B338" s="15" t="s">
        <v>65</v>
      </c>
      <c r="C338" s="31" t="n">
        <v>54</v>
      </c>
      <c r="D338" s="15" t="s">
        <v>79</v>
      </c>
      <c r="E338" s="31" t="n">
        <v>5510</v>
      </c>
      <c r="F338" s="15" t="s">
        <v>75</v>
      </c>
      <c r="G338" s="31" t="n">
        <v>157</v>
      </c>
      <c r="H338" s="15" t="s">
        <v>41</v>
      </c>
      <c r="I338" s="31" t="n">
        <v>2017</v>
      </c>
      <c r="J338" s="31" t="n">
        <v>2017</v>
      </c>
      <c r="K338" s="15" t="s">
        <v>76</v>
      </c>
      <c r="L338" s="31" t="n">
        <v>2454600</v>
      </c>
      <c r="M338" s="15"/>
      <c r="N338" s="15" t="s">
        <v>69</v>
      </c>
      <c r="O338" s="1"/>
      <c r="P338" s="1"/>
      <c r="Q338" s="1"/>
      <c r="R338" s="1"/>
      <c r="S338" s="1"/>
      <c r="T338" s="1"/>
      <c r="U338" s="1"/>
      <c r="V338" s="1"/>
      <c r="W338" s="1"/>
      <c r="X338" s="1"/>
      <c r="Y338" s="1"/>
      <c r="Z338" s="1"/>
      <c r="AA338" s="1"/>
      <c r="AB338" s="1"/>
      <c r="AC338" s="1"/>
      <c r="AD338" s="1"/>
      <c r="AE338" s="1"/>
    </row>
    <row r="339" customFormat="false" ht="13.8" hidden="false" customHeight="false" outlineLevel="0" collapsed="false">
      <c r="A339" s="15" t="s">
        <v>64</v>
      </c>
      <c r="B339" s="15" t="s">
        <v>65</v>
      </c>
      <c r="C339" s="31" t="n">
        <v>54</v>
      </c>
      <c r="D339" s="15" t="s">
        <v>79</v>
      </c>
      <c r="E339" s="31" t="n">
        <v>5510</v>
      </c>
      <c r="F339" s="15" t="s">
        <v>75</v>
      </c>
      <c r="G339" s="31" t="n">
        <v>157</v>
      </c>
      <c r="H339" s="15" t="s">
        <v>41</v>
      </c>
      <c r="I339" s="31" t="n">
        <v>2018</v>
      </c>
      <c r="J339" s="31" t="n">
        <v>2018</v>
      </c>
      <c r="K339" s="15" t="s">
        <v>76</v>
      </c>
      <c r="L339" s="31" t="n">
        <v>2107600</v>
      </c>
      <c r="M339" s="15"/>
      <c r="N339" s="15" t="s">
        <v>69</v>
      </c>
      <c r="O339" s="1"/>
      <c r="P339" s="1"/>
      <c r="Q339" s="1"/>
      <c r="R339" s="1"/>
      <c r="S339" s="1"/>
      <c r="T339" s="1"/>
      <c r="U339" s="1"/>
      <c r="V339" s="1"/>
      <c r="W339" s="1"/>
      <c r="X339" s="1"/>
      <c r="Y339" s="1"/>
      <c r="Z339" s="1"/>
      <c r="AA339" s="1"/>
      <c r="AB339" s="1"/>
      <c r="AC339" s="1"/>
      <c r="AD339" s="1"/>
      <c r="AE339" s="1"/>
    </row>
    <row r="340" customFormat="false" ht="13.8" hidden="false" customHeight="false" outlineLevel="0" collapsed="false">
      <c r="A340" s="15" t="s">
        <v>64</v>
      </c>
      <c r="B340" s="15" t="s">
        <v>65</v>
      </c>
      <c r="C340" s="31" t="n">
        <v>54</v>
      </c>
      <c r="D340" s="15" t="s">
        <v>79</v>
      </c>
      <c r="E340" s="31" t="n">
        <v>5510</v>
      </c>
      <c r="F340" s="15" t="s">
        <v>75</v>
      </c>
      <c r="G340" s="31" t="n">
        <v>157</v>
      </c>
      <c r="H340" s="15" t="s">
        <v>41</v>
      </c>
      <c r="I340" s="31" t="n">
        <v>2019</v>
      </c>
      <c r="J340" s="31" t="n">
        <v>2019</v>
      </c>
      <c r="K340" s="15" t="s">
        <v>76</v>
      </c>
      <c r="L340" s="31" t="n">
        <v>2339900</v>
      </c>
      <c r="M340" s="15"/>
      <c r="N340" s="15" t="s">
        <v>69</v>
      </c>
      <c r="O340" s="1"/>
      <c r="P340" s="1"/>
      <c r="Q340" s="1"/>
      <c r="R340" s="1"/>
      <c r="S340" s="1"/>
      <c r="T340" s="1"/>
      <c r="U340" s="1"/>
      <c r="V340" s="1"/>
      <c r="W340" s="1"/>
      <c r="X340" s="1"/>
      <c r="Y340" s="1"/>
      <c r="Z340" s="1"/>
      <c r="AA340" s="1"/>
      <c r="AB340" s="1"/>
      <c r="AC340" s="1"/>
      <c r="AD340" s="1"/>
      <c r="AE340" s="1"/>
    </row>
    <row r="341" customFormat="false" ht="13.8" hidden="false" customHeight="false" outlineLevel="0" collapsed="false">
      <c r="A341" s="15" t="s">
        <v>64</v>
      </c>
      <c r="B341" s="15" t="s">
        <v>65</v>
      </c>
      <c r="C341" s="31" t="n">
        <v>68</v>
      </c>
      <c r="D341" s="15" t="s">
        <v>80</v>
      </c>
      <c r="E341" s="31" t="n">
        <v>5312</v>
      </c>
      <c r="F341" s="15" t="s">
        <v>67</v>
      </c>
      <c r="G341" s="31" t="n">
        <v>157</v>
      </c>
      <c r="H341" s="15" t="s">
        <v>41</v>
      </c>
      <c r="I341" s="31" t="n">
        <v>2015</v>
      </c>
      <c r="J341" s="31" t="n">
        <v>2015</v>
      </c>
      <c r="K341" s="15" t="s">
        <v>68</v>
      </c>
      <c r="L341" s="31" t="n">
        <v>385081</v>
      </c>
      <c r="M341" s="15"/>
      <c r="N341" s="15" t="s">
        <v>69</v>
      </c>
      <c r="O341" s="1"/>
      <c r="P341" s="1"/>
      <c r="Q341" s="1"/>
      <c r="R341" s="1"/>
      <c r="S341" s="1"/>
      <c r="T341" s="1"/>
      <c r="U341" s="1"/>
      <c r="V341" s="1"/>
      <c r="W341" s="1"/>
      <c r="X341" s="1"/>
      <c r="Y341" s="1"/>
      <c r="Z341" s="1"/>
      <c r="AA341" s="1"/>
      <c r="AB341" s="1"/>
      <c r="AC341" s="1"/>
      <c r="AD341" s="1"/>
      <c r="AE341" s="1"/>
    </row>
    <row r="342" customFormat="false" ht="13.8" hidden="false" customHeight="false" outlineLevel="0" collapsed="false">
      <c r="A342" s="15" t="s">
        <v>64</v>
      </c>
      <c r="B342" s="15" t="s">
        <v>65</v>
      </c>
      <c r="C342" s="31" t="n">
        <v>68</v>
      </c>
      <c r="D342" s="15" t="s">
        <v>80</v>
      </c>
      <c r="E342" s="31" t="n">
        <v>5312</v>
      </c>
      <c r="F342" s="15" t="s">
        <v>67</v>
      </c>
      <c r="G342" s="31" t="n">
        <v>157</v>
      </c>
      <c r="H342" s="15" t="s">
        <v>41</v>
      </c>
      <c r="I342" s="31" t="n">
        <v>2016</v>
      </c>
      <c r="J342" s="31" t="n">
        <v>2016</v>
      </c>
      <c r="K342" s="15" t="s">
        <v>68</v>
      </c>
      <c r="L342" s="31" t="n">
        <v>404985</v>
      </c>
      <c r="M342" s="15"/>
      <c r="N342" s="15" t="s">
        <v>69</v>
      </c>
      <c r="O342" s="1"/>
      <c r="P342" s="1"/>
      <c r="Q342" s="1"/>
      <c r="R342" s="1"/>
      <c r="S342" s="1"/>
      <c r="T342" s="1"/>
      <c r="U342" s="1"/>
      <c r="V342" s="1"/>
      <c r="W342" s="1"/>
      <c r="X342" s="1"/>
      <c r="Y342" s="1"/>
      <c r="Z342" s="1"/>
      <c r="AA342" s="1"/>
      <c r="AB342" s="1"/>
      <c r="AC342" s="1"/>
      <c r="AD342" s="1"/>
      <c r="AE342" s="1"/>
    </row>
    <row r="343" customFormat="false" ht="13.8" hidden="false" customHeight="false" outlineLevel="0" collapsed="false">
      <c r="A343" s="15" t="s">
        <v>64</v>
      </c>
      <c r="B343" s="15" t="s">
        <v>65</v>
      </c>
      <c r="C343" s="31" t="n">
        <v>68</v>
      </c>
      <c r="D343" s="15" t="s">
        <v>80</v>
      </c>
      <c r="E343" s="31" t="n">
        <v>5312</v>
      </c>
      <c r="F343" s="15" t="s">
        <v>67</v>
      </c>
      <c r="G343" s="31" t="n">
        <v>157</v>
      </c>
      <c r="H343" s="15" t="s">
        <v>41</v>
      </c>
      <c r="I343" s="31" t="n">
        <v>2017</v>
      </c>
      <c r="J343" s="31" t="n">
        <v>2017</v>
      </c>
      <c r="K343" s="15" t="s">
        <v>68</v>
      </c>
      <c r="L343" s="31" t="n">
        <v>486097</v>
      </c>
      <c r="M343" s="15"/>
      <c r="N343" s="15" t="s">
        <v>69</v>
      </c>
      <c r="O343" s="1"/>
      <c r="P343" s="1"/>
      <c r="Q343" s="1"/>
      <c r="R343" s="1"/>
      <c r="S343" s="1"/>
      <c r="T343" s="1"/>
      <c r="U343" s="1"/>
      <c r="V343" s="1"/>
      <c r="W343" s="1"/>
      <c r="X343" s="1"/>
      <c r="Y343" s="1"/>
      <c r="Z343" s="1"/>
      <c r="AA343" s="1"/>
      <c r="AB343" s="1"/>
      <c r="AC343" s="1"/>
      <c r="AD343" s="1"/>
      <c r="AE343" s="1"/>
    </row>
    <row r="344" customFormat="false" ht="13.8" hidden="false" customHeight="false" outlineLevel="0" collapsed="false">
      <c r="A344" s="15" t="s">
        <v>64</v>
      </c>
      <c r="B344" s="15" t="s">
        <v>65</v>
      </c>
      <c r="C344" s="31" t="n">
        <v>68</v>
      </c>
      <c r="D344" s="15" t="s">
        <v>80</v>
      </c>
      <c r="E344" s="31" t="n">
        <v>5312</v>
      </c>
      <c r="F344" s="15" t="s">
        <v>67</v>
      </c>
      <c r="G344" s="31" t="n">
        <v>157</v>
      </c>
      <c r="H344" s="15" t="s">
        <v>41</v>
      </c>
      <c r="I344" s="31" t="n">
        <v>2018</v>
      </c>
      <c r="J344" s="31" t="n">
        <v>2018</v>
      </c>
      <c r="K344" s="15" t="s">
        <v>68</v>
      </c>
      <c r="L344" s="31" t="n">
        <v>485850</v>
      </c>
      <c r="M344" s="15"/>
      <c r="N344" s="15" t="s">
        <v>69</v>
      </c>
      <c r="O344" s="1"/>
      <c r="P344" s="1"/>
      <c r="Q344" s="1"/>
      <c r="R344" s="1"/>
      <c r="S344" s="1"/>
      <c r="T344" s="1"/>
      <c r="U344" s="1"/>
      <c r="V344" s="1"/>
      <c r="W344" s="1"/>
      <c r="X344" s="1"/>
      <c r="Y344" s="1"/>
      <c r="Z344" s="1"/>
      <c r="AA344" s="1"/>
      <c r="AB344" s="1"/>
      <c r="AC344" s="1"/>
      <c r="AD344" s="1"/>
      <c r="AE344" s="1"/>
    </row>
    <row r="345" customFormat="false" ht="13.8" hidden="false" customHeight="false" outlineLevel="0" collapsed="false">
      <c r="A345" s="15" t="s">
        <v>64</v>
      </c>
      <c r="B345" s="15" t="s">
        <v>65</v>
      </c>
      <c r="C345" s="31" t="n">
        <v>68</v>
      </c>
      <c r="D345" s="15" t="s">
        <v>80</v>
      </c>
      <c r="E345" s="31" t="n">
        <v>5312</v>
      </c>
      <c r="F345" s="15" t="s">
        <v>67</v>
      </c>
      <c r="G345" s="31" t="n">
        <v>157</v>
      </c>
      <c r="H345" s="15" t="s">
        <v>41</v>
      </c>
      <c r="I345" s="31" t="n">
        <v>2019</v>
      </c>
      <c r="J345" s="31" t="n">
        <v>2019</v>
      </c>
      <c r="K345" s="15" t="s">
        <v>68</v>
      </c>
      <c r="L345" s="31" t="n">
        <v>446600</v>
      </c>
      <c r="M345" s="15"/>
      <c r="N345" s="15" t="s">
        <v>69</v>
      </c>
      <c r="O345" s="1"/>
      <c r="P345" s="1"/>
      <c r="Q345" s="1"/>
      <c r="R345" s="1"/>
      <c r="S345" s="1"/>
      <c r="T345" s="1"/>
      <c r="U345" s="1"/>
      <c r="V345" s="1"/>
      <c r="W345" s="1"/>
      <c r="X345" s="1"/>
      <c r="Y345" s="1"/>
      <c r="Z345" s="1"/>
      <c r="AA345" s="1"/>
      <c r="AB345" s="1"/>
      <c r="AC345" s="1"/>
      <c r="AD345" s="1"/>
      <c r="AE345" s="1"/>
    </row>
    <row r="346" customFormat="false" ht="13.8" hidden="false" customHeight="false" outlineLevel="0" collapsed="false">
      <c r="A346" s="15" t="s">
        <v>64</v>
      </c>
      <c r="B346" s="15" t="s">
        <v>65</v>
      </c>
      <c r="C346" s="31" t="n">
        <v>68</v>
      </c>
      <c r="D346" s="15" t="s">
        <v>80</v>
      </c>
      <c r="E346" s="31" t="n">
        <v>5510</v>
      </c>
      <c r="F346" s="15" t="s">
        <v>75</v>
      </c>
      <c r="G346" s="31" t="n">
        <v>157</v>
      </c>
      <c r="H346" s="15" t="s">
        <v>41</v>
      </c>
      <c r="I346" s="31" t="n">
        <v>2015</v>
      </c>
      <c r="J346" s="31" t="n">
        <v>2015</v>
      </c>
      <c r="K346" s="15" t="s">
        <v>76</v>
      </c>
      <c r="L346" s="31" t="n">
        <v>33507670</v>
      </c>
      <c r="M346" s="15"/>
      <c r="N346" s="15" t="s">
        <v>69</v>
      </c>
      <c r="O346" s="1"/>
      <c r="P346" s="1"/>
      <c r="Q346" s="1"/>
      <c r="R346" s="1"/>
      <c r="S346" s="1"/>
      <c r="T346" s="1"/>
      <c r="U346" s="1"/>
      <c r="V346" s="1"/>
      <c r="W346" s="1"/>
      <c r="X346" s="1"/>
      <c r="Y346" s="1"/>
      <c r="Z346" s="1"/>
      <c r="AA346" s="1"/>
      <c r="AB346" s="1"/>
      <c r="AC346" s="1"/>
      <c r="AD346" s="1"/>
      <c r="AE346" s="1"/>
    </row>
    <row r="347" customFormat="false" ht="13.8" hidden="false" customHeight="false" outlineLevel="0" collapsed="false">
      <c r="A347" s="15" t="s">
        <v>64</v>
      </c>
      <c r="B347" s="15" t="s">
        <v>65</v>
      </c>
      <c r="C347" s="31" t="n">
        <v>68</v>
      </c>
      <c r="D347" s="15" t="s">
        <v>80</v>
      </c>
      <c r="E347" s="31" t="n">
        <v>5510</v>
      </c>
      <c r="F347" s="15" t="s">
        <v>75</v>
      </c>
      <c r="G347" s="31" t="n">
        <v>157</v>
      </c>
      <c r="H347" s="15" t="s">
        <v>41</v>
      </c>
      <c r="I347" s="31" t="n">
        <v>2016</v>
      </c>
      <c r="J347" s="31" t="n">
        <v>2016</v>
      </c>
      <c r="K347" s="15" t="s">
        <v>76</v>
      </c>
      <c r="L347" s="31" t="n">
        <v>34573877</v>
      </c>
      <c r="M347" s="15"/>
      <c r="N347" s="15" t="s">
        <v>69</v>
      </c>
      <c r="O347" s="1"/>
      <c r="P347" s="1"/>
      <c r="Q347" s="1"/>
      <c r="R347" s="1"/>
      <c r="S347" s="1"/>
      <c r="T347" s="1"/>
      <c r="U347" s="1"/>
      <c r="V347" s="1"/>
      <c r="W347" s="1"/>
      <c r="X347" s="1"/>
      <c r="Y347" s="1"/>
      <c r="Z347" s="1"/>
      <c r="AA347" s="1"/>
      <c r="AB347" s="1"/>
      <c r="AC347" s="1"/>
      <c r="AD347" s="1"/>
      <c r="AE347" s="1"/>
    </row>
    <row r="348" customFormat="false" ht="13.8" hidden="false" customHeight="false" outlineLevel="0" collapsed="false">
      <c r="A348" s="15" t="s">
        <v>64</v>
      </c>
      <c r="B348" s="15" t="s">
        <v>65</v>
      </c>
      <c r="C348" s="31" t="n">
        <v>68</v>
      </c>
      <c r="D348" s="15" t="s">
        <v>80</v>
      </c>
      <c r="E348" s="31" t="n">
        <v>5510</v>
      </c>
      <c r="F348" s="15" t="s">
        <v>75</v>
      </c>
      <c r="G348" s="31" t="n">
        <v>157</v>
      </c>
      <c r="H348" s="15" t="s">
        <v>41</v>
      </c>
      <c r="I348" s="31" t="n">
        <v>2017</v>
      </c>
      <c r="J348" s="31" t="n">
        <v>2017</v>
      </c>
      <c r="K348" s="15" t="s">
        <v>76</v>
      </c>
      <c r="L348" s="31" t="n">
        <v>46300141</v>
      </c>
      <c r="M348" s="15"/>
      <c r="N348" s="15" t="s">
        <v>69</v>
      </c>
      <c r="O348" s="1"/>
      <c r="P348" s="1"/>
      <c r="Q348" s="1"/>
      <c r="R348" s="1"/>
      <c r="S348" s="1"/>
      <c r="T348" s="1"/>
      <c r="U348" s="1"/>
      <c r="V348" s="1"/>
      <c r="W348" s="1"/>
      <c r="X348" s="1"/>
      <c r="Y348" s="1"/>
      <c r="Z348" s="1"/>
      <c r="AA348" s="1"/>
      <c r="AB348" s="1"/>
      <c r="AC348" s="1"/>
      <c r="AD348" s="1"/>
      <c r="AE348" s="1"/>
    </row>
    <row r="349" customFormat="false" ht="13.8" hidden="false" customHeight="false" outlineLevel="0" collapsed="false">
      <c r="A349" s="15" t="s">
        <v>64</v>
      </c>
      <c r="B349" s="15" t="s">
        <v>65</v>
      </c>
      <c r="C349" s="31" t="n">
        <v>68</v>
      </c>
      <c r="D349" s="15" t="s">
        <v>80</v>
      </c>
      <c r="E349" s="31" t="n">
        <v>5510</v>
      </c>
      <c r="F349" s="15" t="s">
        <v>75</v>
      </c>
      <c r="G349" s="31" t="n">
        <v>157</v>
      </c>
      <c r="H349" s="15" t="s">
        <v>41</v>
      </c>
      <c r="I349" s="31" t="n">
        <v>2018</v>
      </c>
      <c r="J349" s="31" t="n">
        <v>2018</v>
      </c>
      <c r="K349" s="15" t="s">
        <v>76</v>
      </c>
      <c r="L349" s="31" t="n">
        <v>39914030</v>
      </c>
      <c r="M349" s="15"/>
      <c r="N349" s="15" t="s">
        <v>69</v>
      </c>
      <c r="O349" s="1"/>
      <c r="P349" s="1"/>
      <c r="Q349" s="1"/>
      <c r="R349" s="1"/>
      <c r="S349" s="1"/>
      <c r="T349" s="1"/>
      <c r="U349" s="1"/>
      <c r="V349" s="1"/>
      <c r="W349" s="1"/>
      <c r="X349" s="1"/>
      <c r="Y349" s="1"/>
      <c r="Z349" s="1"/>
      <c r="AA349" s="1"/>
      <c r="AB349" s="1"/>
      <c r="AC349" s="1"/>
      <c r="AD349" s="1"/>
      <c r="AE349" s="1"/>
    </row>
    <row r="350" customFormat="false" ht="13.8" hidden="false" customHeight="false" outlineLevel="0" collapsed="false">
      <c r="A350" s="15" t="s">
        <v>64</v>
      </c>
      <c r="B350" s="15" t="s">
        <v>65</v>
      </c>
      <c r="C350" s="31" t="n">
        <v>68</v>
      </c>
      <c r="D350" s="15" t="s">
        <v>80</v>
      </c>
      <c r="E350" s="31" t="n">
        <v>5510</v>
      </c>
      <c r="F350" s="15" t="s">
        <v>75</v>
      </c>
      <c r="G350" s="31" t="n">
        <v>157</v>
      </c>
      <c r="H350" s="15" t="s">
        <v>41</v>
      </c>
      <c r="I350" s="31" t="n">
        <v>2019</v>
      </c>
      <c r="J350" s="31" t="n">
        <v>2019</v>
      </c>
      <c r="K350" s="15" t="s">
        <v>76</v>
      </c>
      <c r="L350" s="31" t="n">
        <v>38024390</v>
      </c>
      <c r="M350" s="15"/>
      <c r="N350" s="15" t="s">
        <v>69</v>
      </c>
      <c r="O350" s="1"/>
      <c r="P350" s="1"/>
      <c r="Q350" s="1"/>
      <c r="R350" s="1"/>
      <c r="S350" s="1"/>
      <c r="T350" s="1"/>
      <c r="U350" s="1"/>
      <c r="V350" s="1"/>
      <c r="W350" s="1"/>
      <c r="X350" s="1"/>
      <c r="Y350" s="1"/>
      <c r="Z350" s="1"/>
      <c r="AA350" s="1"/>
      <c r="AB350" s="1"/>
      <c r="AC350" s="1"/>
      <c r="AD350" s="1"/>
      <c r="AE350" s="1"/>
    </row>
    <row r="351" customFormat="false" ht="13.8" hidden="false" customHeight="false" outlineLevel="0" collapsed="false">
      <c r="A351" s="15" t="s">
        <v>64</v>
      </c>
      <c r="B351" s="15" t="s">
        <v>65</v>
      </c>
      <c r="C351" s="31" t="n">
        <v>79</v>
      </c>
      <c r="D351" s="15" t="s">
        <v>81</v>
      </c>
      <c r="E351" s="31" t="n">
        <v>5312</v>
      </c>
      <c r="F351" s="15" t="s">
        <v>67</v>
      </c>
      <c r="G351" s="31" t="n">
        <v>157</v>
      </c>
      <c r="H351" s="15" t="s">
        <v>41</v>
      </c>
      <c r="I351" s="31" t="n">
        <v>2015</v>
      </c>
      <c r="J351" s="31" t="n">
        <v>2015</v>
      </c>
      <c r="K351" s="15" t="s">
        <v>68</v>
      </c>
      <c r="L351" s="31" t="n">
        <v>312800</v>
      </c>
      <c r="M351" s="15"/>
      <c r="N351" s="15" t="s">
        <v>69</v>
      </c>
      <c r="O351" s="1"/>
      <c r="P351" s="1"/>
      <c r="Q351" s="1"/>
      <c r="R351" s="1"/>
      <c r="S351" s="1"/>
      <c r="T351" s="1"/>
      <c r="U351" s="1"/>
      <c r="V351" s="1"/>
      <c r="W351" s="1"/>
      <c r="X351" s="1"/>
      <c r="Y351" s="1"/>
      <c r="Z351" s="1"/>
      <c r="AA351" s="1"/>
      <c r="AB351" s="1"/>
      <c r="AC351" s="1"/>
      <c r="AD351" s="1"/>
      <c r="AE351" s="1"/>
    </row>
    <row r="352" customFormat="false" ht="13.8" hidden="false" customHeight="false" outlineLevel="0" collapsed="false">
      <c r="A352" s="15" t="s">
        <v>64</v>
      </c>
      <c r="B352" s="15" t="s">
        <v>65</v>
      </c>
      <c r="C352" s="31" t="n">
        <v>79</v>
      </c>
      <c r="D352" s="15" t="s">
        <v>81</v>
      </c>
      <c r="E352" s="31" t="n">
        <v>5312</v>
      </c>
      <c r="F352" s="15" t="s">
        <v>67</v>
      </c>
      <c r="G352" s="31" t="n">
        <v>157</v>
      </c>
      <c r="H352" s="15" t="s">
        <v>41</v>
      </c>
      <c r="I352" s="31" t="n">
        <v>2016</v>
      </c>
      <c r="J352" s="31" t="n">
        <v>2016</v>
      </c>
      <c r="K352" s="15" t="s">
        <v>68</v>
      </c>
      <c r="L352" s="31" t="n">
        <v>364300</v>
      </c>
      <c r="M352" s="15"/>
      <c r="N352" s="15" t="s">
        <v>69</v>
      </c>
      <c r="O352" s="1"/>
      <c r="P352" s="1"/>
      <c r="Q352" s="1"/>
      <c r="R352" s="1"/>
      <c r="S352" s="1"/>
      <c r="T352" s="1"/>
      <c r="U352" s="1"/>
      <c r="V352" s="1"/>
      <c r="W352" s="1"/>
      <c r="X352" s="1"/>
      <c r="Y352" s="1"/>
      <c r="Z352" s="1"/>
      <c r="AA352" s="1"/>
      <c r="AB352" s="1"/>
      <c r="AC352" s="1"/>
      <c r="AD352" s="1"/>
      <c r="AE352" s="1"/>
    </row>
    <row r="353" customFormat="false" ht="13.8" hidden="false" customHeight="false" outlineLevel="0" collapsed="false">
      <c r="A353" s="15" t="s">
        <v>64</v>
      </c>
      <c r="B353" s="15" t="s">
        <v>65</v>
      </c>
      <c r="C353" s="31" t="n">
        <v>79</v>
      </c>
      <c r="D353" s="15" t="s">
        <v>81</v>
      </c>
      <c r="E353" s="31" t="n">
        <v>5312</v>
      </c>
      <c r="F353" s="15" t="s">
        <v>67</v>
      </c>
      <c r="G353" s="31" t="n">
        <v>157</v>
      </c>
      <c r="H353" s="15" t="s">
        <v>41</v>
      </c>
      <c r="I353" s="31" t="n">
        <v>2017</v>
      </c>
      <c r="J353" s="31" t="n">
        <v>2017</v>
      </c>
      <c r="K353" s="15" t="s">
        <v>68</v>
      </c>
      <c r="L353" s="31" t="n">
        <v>406700</v>
      </c>
      <c r="M353" s="15"/>
      <c r="N353" s="15" t="s">
        <v>69</v>
      </c>
      <c r="O353" s="1"/>
      <c r="P353" s="1"/>
      <c r="Q353" s="1"/>
      <c r="R353" s="1"/>
      <c r="S353" s="1"/>
      <c r="T353" s="1"/>
      <c r="U353" s="1"/>
      <c r="V353" s="1"/>
      <c r="W353" s="1"/>
      <c r="X353" s="1"/>
      <c r="Y353" s="1"/>
      <c r="Z353" s="1"/>
      <c r="AA353" s="1"/>
      <c r="AB353" s="1"/>
      <c r="AC353" s="1"/>
      <c r="AD353" s="1"/>
      <c r="AE353" s="1"/>
    </row>
    <row r="354" customFormat="false" ht="13.8" hidden="false" customHeight="false" outlineLevel="0" collapsed="false">
      <c r="A354" s="15" t="s">
        <v>64</v>
      </c>
      <c r="B354" s="15" t="s">
        <v>65</v>
      </c>
      <c r="C354" s="31" t="n">
        <v>79</v>
      </c>
      <c r="D354" s="15" t="s">
        <v>81</v>
      </c>
      <c r="E354" s="31" t="n">
        <v>5312</v>
      </c>
      <c r="F354" s="15" t="s">
        <v>67</v>
      </c>
      <c r="G354" s="31" t="n">
        <v>157</v>
      </c>
      <c r="H354" s="15" t="s">
        <v>41</v>
      </c>
      <c r="I354" s="31" t="n">
        <v>2018</v>
      </c>
      <c r="J354" s="31" t="n">
        <v>2018</v>
      </c>
      <c r="K354" s="15" t="s">
        <v>68</v>
      </c>
      <c r="L354" s="31" t="n">
        <v>413900</v>
      </c>
      <c r="M354" s="15"/>
      <c r="N354" s="15" t="s">
        <v>69</v>
      </c>
      <c r="O354" s="1"/>
      <c r="P354" s="1"/>
      <c r="Q354" s="1"/>
      <c r="R354" s="1"/>
      <c r="S354" s="1"/>
      <c r="T354" s="1"/>
      <c r="U354" s="1"/>
      <c r="V354" s="1"/>
      <c r="W354" s="1"/>
      <c r="X354" s="1"/>
      <c r="Y354" s="1"/>
      <c r="Z354" s="1"/>
      <c r="AA354" s="1"/>
      <c r="AB354" s="1"/>
      <c r="AC354" s="1"/>
      <c r="AD354" s="1"/>
      <c r="AE354" s="1"/>
    </row>
    <row r="355" customFormat="false" ht="13.8" hidden="false" customHeight="false" outlineLevel="0" collapsed="false">
      <c r="A355" s="15" t="s">
        <v>64</v>
      </c>
      <c r="B355" s="15" t="s">
        <v>65</v>
      </c>
      <c r="C355" s="31" t="n">
        <v>79</v>
      </c>
      <c r="D355" s="15" t="s">
        <v>81</v>
      </c>
      <c r="E355" s="31" t="n">
        <v>5312</v>
      </c>
      <c r="F355" s="15" t="s">
        <v>67</v>
      </c>
      <c r="G355" s="31" t="n">
        <v>157</v>
      </c>
      <c r="H355" s="15" t="s">
        <v>41</v>
      </c>
      <c r="I355" s="31" t="n">
        <v>2019</v>
      </c>
      <c r="J355" s="31" t="n">
        <v>2019</v>
      </c>
      <c r="K355" s="15" t="s">
        <v>68</v>
      </c>
      <c r="L355" s="31" t="n">
        <v>408700</v>
      </c>
      <c r="M355" s="15"/>
      <c r="N355" s="15" t="s">
        <v>69</v>
      </c>
      <c r="O355" s="1"/>
      <c r="P355" s="1"/>
      <c r="Q355" s="1"/>
      <c r="R355" s="1"/>
      <c r="S355" s="1"/>
      <c r="T355" s="1"/>
      <c r="U355" s="1"/>
      <c r="V355" s="1"/>
      <c r="W355" s="1"/>
      <c r="X355" s="1"/>
      <c r="Y355" s="1"/>
      <c r="Z355" s="1"/>
      <c r="AA355" s="1"/>
      <c r="AB355" s="1"/>
      <c r="AC355" s="1"/>
      <c r="AD355" s="1"/>
      <c r="AE355" s="1"/>
    </row>
    <row r="356" customFormat="false" ht="13.8" hidden="false" customHeight="false" outlineLevel="0" collapsed="false">
      <c r="A356" s="15" t="s">
        <v>64</v>
      </c>
      <c r="B356" s="15" t="s">
        <v>65</v>
      </c>
      <c r="C356" s="31" t="n">
        <v>79</v>
      </c>
      <c r="D356" s="15" t="s">
        <v>81</v>
      </c>
      <c r="E356" s="31" t="n">
        <v>5510</v>
      </c>
      <c r="F356" s="15" t="s">
        <v>75</v>
      </c>
      <c r="G356" s="31" t="n">
        <v>157</v>
      </c>
      <c r="H356" s="15" t="s">
        <v>41</v>
      </c>
      <c r="I356" s="31" t="n">
        <v>2015</v>
      </c>
      <c r="J356" s="31" t="n">
        <v>2015</v>
      </c>
      <c r="K356" s="15" t="s">
        <v>76</v>
      </c>
      <c r="L356" s="31" t="n">
        <v>22572000</v>
      </c>
      <c r="M356" s="15"/>
      <c r="N356" s="15" t="s">
        <v>69</v>
      </c>
      <c r="O356" s="1"/>
      <c r="P356" s="1"/>
      <c r="Q356" s="1"/>
      <c r="R356" s="1"/>
      <c r="S356" s="1"/>
      <c r="T356" s="1"/>
      <c r="U356" s="1"/>
      <c r="V356" s="1"/>
      <c r="W356" s="1"/>
      <c r="X356" s="1"/>
      <c r="Y356" s="1"/>
      <c r="Z356" s="1"/>
      <c r="AA356" s="1"/>
      <c r="AB356" s="1"/>
      <c r="AC356" s="1"/>
      <c r="AD356" s="1"/>
      <c r="AE356" s="1"/>
    </row>
    <row r="357" customFormat="false" ht="13.8" hidden="false" customHeight="false" outlineLevel="0" collapsed="false">
      <c r="A357" s="15" t="s">
        <v>64</v>
      </c>
      <c r="B357" s="15" t="s">
        <v>65</v>
      </c>
      <c r="C357" s="31" t="n">
        <v>79</v>
      </c>
      <c r="D357" s="15" t="s">
        <v>81</v>
      </c>
      <c r="E357" s="31" t="n">
        <v>5510</v>
      </c>
      <c r="F357" s="15" t="s">
        <v>75</v>
      </c>
      <c r="G357" s="31" t="n">
        <v>157</v>
      </c>
      <c r="H357" s="15" t="s">
        <v>41</v>
      </c>
      <c r="I357" s="31" t="n">
        <v>2016</v>
      </c>
      <c r="J357" s="31" t="n">
        <v>2016</v>
      </c>
      <c r="K357" s="15" t="s">
        <v>76</v>
      </c>
      <c r="L357" s="31" t="n">
        <v>27065500</v>
      </c>
      <c r="M357" s="15"/>
      <c r="N357" s="15" t="s">
        <v>69</v>
      </c>
      <c r="O357" s="1"/>
      <c r="P357" s="1"/>
      <c r="Q357" s="1"/>
      <c r="R357" s="1"/>
      <c r="S357" s="1"/>
      <c r="T357" s="1"/>
      <c r="U357" s="1"/>
      <c r="V357" s="1"/>
      <c r="W357" s="1"/>
      <c r="X357" s="1"/>
      <c r="Y357" s="1"/>
      <c r="Z357" s="1"/>
      <c r="AA357" s="1"/>
      <c r="AB357" s="1"/>
      <c r="AC357" s="1"/>
      <c r="AD357" s="1"/>
      <c r="AE357" s="1"/>
    </row>
    <row r="358" customFormat="false" ht="13.8" hidden="false" customHeight="false" outlineLevel="0" collapsed="false">
      <c r="A358" s="15" t="s">
        <v>64</v>
      </c>
      <c r="B358" s="15" t="s">
        <v>65</v>
      </c>
      <c r="C358" s="31" t="n">
        <v>79</v>
      </c>
      <c r="D358" s="15" t="s">
        <v>81</v>
      </c>
      <c r="E358" s="31" t="n">
        <v>5510</v>
      </c>
      <c r="F358" s="15" t="s">
        <v>75</v>
      </c>
      <c r="G358" s="31" t="n">
        <v>157</v>
      </c>
      <c r="H358" s="15" t="s">
        <v>41</v>
      </c>
      <c r="I358" s="31" t="n">
        <v>2017</v>
      </c>
      <c r="J358" s="31" t="n">
        <v>2017</v>
      </c>
      <c r="K358" s="15" t="s">
        <v>76</v>
      </c>
      <c r="L358" s="31" t="n">
        <v>34059900</v>
      </c>
      <c r="M358" s="15"/>
      <c r="N358" s="15" t="s">
        <v>69</v>
      </c>
      <c r="O358" s="1"/>
      <c r="P358" s="1"/>
      <c r="Q358" s="1"/>
      <c r="R358" s="1"/>
      <c r="S358" s="1"/>
      <c r="T358" s="1"/>
      <c r="U358" s="1"/>
      <c r="V358" s="1"/>
      <c r="W358" s="1"/>
      <c r="X358" s="1"/>
      <c r="Y358" s="1"/>
      <c r="Z358" s="1"/>
      <c r="AA358" s="1"/>
      <c r="AB358" s="1"/>
      <c r="AC358" s="1"/>
      <c r="AD358" s="1"/>
      <c r="AE358" s="1"/>
    </row>
    <row r="359" customFormat="false" ht="13.8" hidden="false" customHeight="false" outlineLevel="0" collapsed="false">
      <c r="A359" s="15" t="s">
        <v>64</v>
      </c>
      <c r="B359" s="15" t="s">
        <v>65</v>
      </c>
      <c r="C359" s="31" t="n">
        <v>79</v>
      </c>
      <c r="D359" s="15" t="s">
        <v>81</v>
      </c>
      <c r="E359" s="31" t="n">
        <v>5510</v>
      </c>
      <c r="F359" s="15" t="s">
        <v>75</v>
      </c>
      <c r="G359" s="31" t="n">
        <v>157</v>
      </c>
      <c r="H359" s="15" t="s">
        <v>41</v>
      </c>
      <c r="I359" s="31" t="n">
        <v>2018</v>
      </c>
      <c r="J359" s="31" t="n">
        <v>2018</v>
      </c>
      <c r="K359" s="15" t="s">
        <v>76</v>
      </c>
      <c r="L359" s="31" t="n">
        <v>26191400</v>
      </c>
      <c r="M359" s="15"/>
      <c r="N359" s="15" t="s">
        <v>69</v>
      </c>
      <c r="O359" s="1"/>
      <c r="P359" s="1"/>
      <c r="Q359" s="1"/>
      <c r="R359" s="1"/>
      <c r="S359" s="1"/>
      <c r="T359" s="1"/>
      <c r="U359" s="1"/>
      <c r="V359" s="1"/>
      <c r="W359" s="1"/>
      <c r="X359" s="1"/>
      <c r="Y359" s="1"/>
      <c r="Z359" s="1"/>
      <c r="AA359" s="1"/>
      <c r="AB359" s="1"/>
      <c r="AC359" s="1"/>
      <c r="AD359" s="1"/>
      <c r="AE359" s="1"/>
    </row>
    <row r="360" customFormat="false" ht="13.8" hidden="false" customHeight="false" outlineLevel="0" collapsed="false">
      <c r="A360" s="15" t="s">
        <v>64</v>
      </c>
      <c r="B360" s="15" t="s">
        <v>65</v>
      </c>
      <c r="C360" s="31" t="n">
        <v>79</v>
      </c>
      <c r="D360" s="15" t="s">
        <v>81</v>
      </c>
      <c r="E360" s="31" t="n">
        <v>5510</v>
      </c>
      <c r="F360" s="15" t="s">
        <v>75</v>
      </c>
      <c r="G360" s="31" t="n">
        <v>157</v>
      </c>
      <c r="H360" s="15" t="s">
        <v>41</v>
      </c>
      <c r="I360" s="31" t="n">
        <v>2019</v>
      </c>
      <c r="J360" s="31" t="n">
        <v>2019</v>
      </c>
      <c r="K360" s="15" t="s">
        <v>76</v>
      </c>
      <c r="L360" s="31" t="n">
        <v>29728300</v>
      </c>
      <c r="M360" s="15"/>
      <c r="N360" s="15" t="s">
        <v>69</v>
      </c>
      <c r="O360" s="1"/>
      <c r="P360" s="1"/>
      <c r="Q360" s="1"/>
      <c r="R360" s="1"/>
      <c r="S360" s="1"/>
      <c r="T360" s="1"/>
      <c r="U360" s="1"/>
      <c r="V360" s="1"/>
      <c r="W360" s="1"/>
      <c r="X360" s="1"/>
      <c r="Y360" s="1"/>
      <c r="Z360" s="1"/>
      <c r="AA360" s="1"/>
      <c r="AB360" s="1"/>
      <c r="AC360" s="1"/>
      <c r="AD360" s="1"/>
      <c r="AE360" s="1"/>
    </row>
    <row r="361" customFormat="false" ht="13.8" hidden="false" customHeight="false" outlineLevel="0" collapsed="false">
      <c r="A361" s="15" t="s">
        <v>64</v>
      </c>
      <c r="B361" s="15" t="s">
        <v>65</v>
      </c>
      <c r="C361" s="31" t="n">
        <v>104</v>
      </c>
      <c r="D361" s="15" t="s">
        <v>82</v>
      </c>
      <c r="E361" s="31" t="n">
        <v>5312</v>
      </c>
      <c r="F361" s="15" t="s">
        <v>67</v>
      </c>
      <c r="G361" s="31" t="n">
        <v>157</v>
      </c>
      <c r="H361" s="15" t="s">
        <v>41</v>
      </c>
      <c r="I361" s="31" t="n">
        <v>2015</v>
      </c>
      <c r="J361" s="31" t="n">
        <v>2015</v>
      </c>
      <c r="K361" s="15" t="s">
        <v>68</v>
      </c>
      <c r="L361" s="31" t="n">
        <v>1435</v>
      </c>
      <c r="M361" s="15" t="s">
        <v>85</v>
      </c>
      <c r="N361" s="15" t="s">
        <v>86</v>
      </c>
      <c r="O361" s="1"/>
      <c r="P361" s="1"/>
      <c r="Q361" s="1"/>
      <c r="R361" s="1"/>
      <c r="S361" s="1"/>
      <c r="T361" s="1"/>
      <c r="U361" s="1"/>
      <c r="V361" s="1"/>
      <c r="W361" s="1"/>
      <c r="X361" s="1"/>
      <c r="Y361" s="1"/>
      <c r="Z361" s="1"/>
      <c r="AA361" s="1"/>
      <c r="AB361" s="1"/>
      <c r="AC361" s="1"/>
      <c r="AD361" s="1"/>
      <c r="AE361" s="1"/>
    </row>
    <row r="362" customFormat="false" ht="13.8" hidden="false" customHeight="false" outlineLevel="0" collapsed="false">
      <c r="A362" s="15" t="s">
        <v>64</v>
      </c>
      <c r="B362" s="15" t="s">
        <v>65</v>
      </c>
      <c r="C362" s="31" t="n">
        <v>104</v>
      </c>
      <c r="D362" s="15" t="s">
        <v>82</v>
      </c>
      <c r="E362" s="31" t="n">
        <v>5312</v>
      </c>
      <c r="F362" s="15" t="s">
        <v>67</v>
      </c>
      <c r="G362" s="31" t="n">
        <v>157</v>
      </c>
      <c r="H362" s="15" t="s">
        <v>41</v>
      </c>
      <c r="I362" s="31" t="n">
        <v>2016</v>
      </c>
      <c r="J362" s="31" t="n">
        <v>2016</v>
      </c>
      <c r="K362" s="15" t="s">
        <v>68</v>
      </c>
      <c r="L362" s="31" t="n">
        <v>1300</v>
      </c>
      <c r="M362" s="15" t="s">
        <v>87</v>
      </c>
      <c r="N362" s="15" t="s">
        <v>88</v>
      </c>
      <c r="O362" s="1"/>
      <c r="P362" s="1"/>
      <c r="Q362" s="1"/>
      <c r="R362" s="1"/>
      <c r="S362" s="1"/>
      <c r="T362" s="1"/>
      <c r="U362" s="1"/>
      <c r="V362" s="1"/>
      <c r="W362" s="1"/>
      <c r="X362" s="1"/>
      <c r="Y362" s="1"/>
      <c r="Z362" s="1"/>
      <c r="AA362" s="1"/>
      <c r="AB362" s="1"/>
      <c r="AC362" s="1"/>
      <c r="AD362" s="1"/>
      <c r="AE362" s="1"/>
    </row>
    <row r="363" customFormat="false" ht="13.8" hidden="false" customHeight="false" outlineLevel="0" collapsed="false">
      <c r="A363" s="15" t="s">
        <v>64</v>
      </c>
      <c r="B363" s="15" t="s">
        <v>65</v>
      </c>
      <c r="C363" s="31" t="n">
        <v>104</v>
      </c>
      <c r="D363" s="15" t="s">
        <v>82</v>
      </c>
      <c r="E363" s="31" t="n">
        <v>5312</v>
      </c>
      <c r="F363" s="15" t="s">
        <v>67</v>
      </c>
      <c r="G363" s="31" t="n">
        <v>157</v>
      </c>
      <c r="H363" s="15" t="s">
        <v>41</v>
      </c>
      <c r="I363" s="31" t="n">
        <v>2017</v>
      </c>
      <c r="J363" s="31" t="n">
        <v>2017</v>
      </c>
      <c r="K363" s="15" t="s">
        <v>68</v>
      </c>
      <c r="L363" s="31" t="n">
        <v>1310</v>
      </c>
      <c r="M363" s="15" t="s">
        <v>87</v>
      </c>
      <c r="N363" s="15" t="s">
        <v>88</v>
      </c>
      <c r="O363" s="1"/>
      <c r="P363" s="1"/>
      <c r="Q363" s="1"/>
      <c r="R363" s="1"/>
      <c r="S363" s="1"/>
      <c r="T363" s="1"/>
      <c r="U363" s="1"/>
      <c r="V363" s="1"/>
      <c r="W363" s="1"/>
      <c r="X363" s="1"/>
      <c r="Y363" s="1"/>
      <c r="Z363" s="1"/>
      <c r="AA363" s="1"/>
      <c r="AB363" s="1"/>
      <c r="AC363" s="1"/>
      <c r="AD363" s="1"/>
      <c r="AE363" s="1"/>
    </row>
    <row r="364" customFormat="false" ht="13.8" hidden="false" customHeight="false" outlineLevel="0" collapsed="false">
      <c r="A364" s="15" t="s">
        <v>64</v>
      </c>
      <c r="B364" s="15" t="s">
        <v>65</v>
      </c>
      <c r="C364" s="31" t="n">
        <v>104</v>
      </c>
      <c r="D364" s="15" t="s">
        <v>82</v>
      </c>
      <c r="E364" s="31" t="n">
        <v>5312</v>
      </c>
      <c r="F364" s="15" t="s">
        <v>67</v>
      </c>
      <c r="G364" s="31" t="n">
        <v>157</v>
      </c>
      <c r="H364" s="15" t="s">
        <v>41</v>
      </c>
      <c r="I364" s="31" t="n">
        <v>2018</v>
      </c>
      <c r="J364" s="31" t="n">
        <v>2018</v>
      </c>
      <c r="K364" s="15" t="s">
        <v>68</v>
      </c>
      <c r="L364" s="31" t="n">
        <v>0</v>
      </c>
      <c r="M364" s="15"/>
      <c r="N364" s="15" t="s">
        <v>69</v>
      </c>
      <c r="O364" s="1"/>
      <c r="P364" s="1"/>
      <c r="Q364" s="1"/>
      <c r="R364" s="1"/>
      <c r="S364" s="1"/>
      <c r="T364" s="1"/>
      <c r="U364" s="1"/>
      <c r="V364" s="1"/>
      <c r="W364" s="1"/>
      <c r="X364" s="1"/>
      <c r="Y364" s="1"/>
      <c r="Z364" s="1"/>
      <c r="AA364" s="1"/>
      <c r="AB364" s="1"/>
      <c r="AC364" s="1"/>
      <c r="AD364" s="1"/>
      <c r="AE364" s="1"/>
    </row>
    <row r="365" customFormat="false" ht="13.8" hidden="false" customHeight="false" outlineLevel="0" collapsed="false">
      <c r="A365" s="15" t="s">
        <v>64</v>
      </c>
      <c r="B365" s="15" t="s">
        <v>65</v>
      </c>
      <c r="C365" s="31" t="n">
        <v>104</v>
      </c>
      <c r="D365" s="15" t="s">
        <v>82</v>
      </c>
      <c r="E365" s="31" t="n">
        <v>5312</v>
      </c>
      <c r="F365" s="15" t="s">
        <v>67</v>
      </c>
      <c r="G365" s="31" t="n">
        <v>157</v>
      </c>
      <c r="H365" s="15" t="s">
        <v>41</v>
      </c>
      <c r="I365" s="31" t="n">
        <v>2019</v>
      </c>
      <c r="J365" s="31" t="n">
        <v>2019</v>
      </c>
      <c r="K365" s="15" t="s">
        <v>68</v>
      </c>
      <c r="L365" s="31" t="n">
        <v>0</v>
      </c>
      <c r="M365" s="15"/>
      <c r="N365" s="15" t="s">
        <v>69</v>
      </c>
      <c r="O365" s="1"/>
      <c r="P365" s="1"/>
      <c r="Q365" s="1"/>
      <c r="R365" s="1"/>
      <c r="S365" s="1"/>
      <c r="T365" s="1"/>
      <c r="U365" s="1"/>
      <c r="V365" s="1"/>
      <c r="W365" s="1"/>
      <c r="X365" s="1"/>
      <c r="Y365" s="1"/>
      <c r="Z365" s="1"/>
      <c r="AA365" s="1"/>
      <c r="AB365" s="1"/>
      <c r="AC365" s="1"/>
      <c r="AD365" s="1"/>
      <c r="AE365" s="1"/>
    </row>
    <row r="366" customFormat="false" ht="13.8" hidden="false" customHeight="false" outlineLevel="0" collapsed="false">
      <c r="A366" s="15" t="s">
        <v>64</v>
      </c>
      <c r="B366" s="15" t="s">
        <v>65</v>
      </c>
      <c r="C366" s="31" t="n">
        <v>104</v>
      </c>
      <c r="D366" s="15" t="s">
        <v>82</v>
      </c>
      <c r="E366" s="31" t="n">
        <v>5510</v>
      </c>
      <c r="F366" s="15" t="s">
        <v>75</v>
      </c>
      <c r="G366" s="31" t="n">
        <v>157</v>
      </c>
      <c r="H366" s="15" t="s">
        <v>41</v>
      </c>
      <c r="I366" s="31" t="n">
        <v>2015</v>
      </c>
      <c r="J366" s="31" t="n">
        <v>2015</v>
      </c>
      <c r="K366" s="15" t="s">
        <v>76</v>
      </c>
      <c r="L366" s="31" t="n">
        <v>78318</v>
      </c>
      <c r="M366" s="15" t="s">
        <v>85</v>
      </c>
      <c r="N366" s="15" t="s">
        <v>86</v>
      </c>
      <c r="O366" s="1"/>
      <c r="P366" s="1"/>
      <c r="Q366" s="1"/>
      <c r="R366" s="1"/>
      <c r="S366" s="1"/>
      <c r="T366" s="1"/>
      <c r="U366" s="1"/>
      <c r="V366" s="1"/>
      <c r="W366" s="1"/>
      <c r="X366" s="1"/>
      <c r="Y366" s="1"/>
      <c r="Z366" s="1"/>
      <c r="AA366" s="1"/>
      <c r="AB366" s="1"/>
      <c r="AC366" s="1"/>
      <c r="AD366" s="1"/>
      <c r="AE366" s="1"/>
    </row>
    <row r="367" customFormat="false" ht="13.8" hidden="false" customHeight="false" outlineLevel="0" collapsed="false">
      <c r="A367" s="15" t="s">
        <v>64</v>
      </c>
      <c r="B367" s="15" t="s">
        <v>65</v>
      </c>
      <c r="C367" s="31" t="n">
        <v>104</v>
      </c>
      <c r="D367" s="15" t="s">
        <v>82</v>
      </c>
      <c r="E367" s="31" t="n">
        <v>5510</v>
      </c>
      <c r="F367" s="15" t="s">
        <v>75</v>
      </c>
      <c r="G367" s="31" t="n">
        <v>157</v>
      </c>
      <c r="H367" s="15" t="s">
        <v>41</v>
      </c>
      <c r="I367" s="31" t="n">
        <v>2016</v>
      </c>
      <c r="J367" s="31" t="n">
        <v>2016</v>
      </c>
      <c r="K367" s="15" t="s">
        <v>76</v>
      </c>
      <c r="L367" s="31" t="n">
        <v>72000</v>
      </c>
      <c r="M367" s="15" t="s">
        <v>87</v>
      </c>
      <c r="N367" s="15" t="s">
        <v>88</v>
      </c>
      <c r="O367" s="1"/>
      <c r="P367" s="1"/>
      <c r="Q367" s="1"/>
      <c r="R367" s="1"/>
      <c r="S367" s="1"/>
      <c r="T367" s="1"/>
      <c r="U367" s="1"/>
      <c r="V367" s="1"/>
      <c r="W367" s="1"/>
      <c r="X367" s="1"/>
      <c r="Y367" s="1"/>
      <c r="Z367" s="1"/>
      <c r="AA367" s="1"/>
      <c r="AB367" s="1"/>
      <c r="AC367" s="1"/>
      <c r="AD367" s="1"/>
      <c r="AE367" s="1"/>
    </row>
    <row r="368" customFormat="false" ht="13.8" hidden="false" customHeight="false" outlineLevel="0" collapsed="false">
      <c r="A368" s="15" t="s">
        <v>64</v>
      </c>
      <c r="B368" s="15" t="s">
        <v>65</v>
      </c>
      <c r="C368" s="31" t="n">
        <v>104</v>
      </c>
      <c r="D368" s="15" t="s">
        <v>82</v>
      </c>
      <c r="E368" s="31" t="n">
        <v>5510</v>
      </c>
      <c r="F368" s="15" t="s">
        <v>75</v>
      </c>
      <c r="G368" s="31" t="n">
        <v>157</v>
      </c>
      <c r="H368" s="15" t="s">
        <v>41</v>
      </c>
      <c r="I368" s="31" t="n">
        <v>2017</v>
      </c>
      <c r="J368" s="31" t="n">
        <v>2017</v>
      </c>
      <c r="K368" s="15" t="s">
        <v>76</v>
      </c>
      <c r="L368" s="31" t="n">
        <v>75000</v>
      </c>
      <c r="M368" s="15" t="s">
        <v>87</v>
      </c>
      <c r="N368" s="15" t="s">
        <v>88</v>
      </c>
      <c r="O368" s="1"/>
      <c r="P368" s="1"/>
      <c r="Q368" s="1"/>
      <c r="R368" s="1"/>
      <c r="S368" s="1"/>
      <c r="T368" s="1"/>
      <c r="U368" s="1"/>
      <c r="V368" s="1"/>
      <c r="W368" s="1"/>
      <c r="X368" s="1"/>
      <c r="Y368" s="1"/>
      <c r="Z368" s="1"/>
      <c r="AA368" s="1"/>
      <c r="AB368" s="1"/>
      <c r="AC368" s="1"/>
      <c r="AD368" s="1"/>
      <c r="AE368" s="1"/>
    </row>
    <row r="369" customFormat="false" ht="13.8" hidden="false" customHeight="false" outlineLevel="0" collapsed="false">
      <c r="A369" s="15" t="s">
        <v>64</v>
      </c>
      <c r="B369" s="15" t="s">
        <v>65</v>
      </c>
      <c r="C369" s="31" t="n">
        <v>104</v>
      </c>
      <c r="D369" s="15" t="s">
        <v>82</v>
      </c>
      <c r="E369" s="31" t="n">
        <v>5510</v>
      </c>
      <c r="F369" s="15" t="s">
        <v>75</v>
      </c>
      <c r="G369" s="31" t="n">
        <v>157</v>
      </c>
      <c r="H369" s="15" t="s">
        <v>41</v>
      </c>
      <c r="I369" s="31" t="n">
        <v>2018</v>
      </c>
      <c r="J369" s="31" t="n">
        <v>2018</v>
      </c>
      <c r="K369" s="15" t="s">
        <v>76</v>
      </c>
      <c r="L369" s="31" t="n">
        <v>0</v>
      </c>
      <c r="M369" s="15"/>
      <c r="N369" s="15" t="s">
        <v>69</v>
      </c>
      <c r="O369" s="1"/>
      <c r="P369" s="1"/>
      <c r="Q369" s="1"/>
      <c r="R369" s="1"/>
      <c r="S369" s="1"/>
      <c r="T369" s="1"/>
      <c r="U369" s="1"/>
      <c r="V369" s="1"/>
      <c r="W369" s="1"/>
      <c r="X369" s="1"/>
      <c r="Y369" s="1"/>
      <c r="Z369" s="1"/>
      <c r="AA369" s="1"/>
      <c r="AB369" s="1"/>
      <c r="AC369" s="1"/>
      <c r="AD369" s="1"/>
      <c r="AE369" s="1"/>
    </row>
    <row r="370" customFormat="false" ht="13.8" hidden="false" customHeight="false" outlineLevel="0" collapsed="false">
      <c r="A370" s="15" t="s">
        <v>64</v>
      </c>
      <c r="B370" s="15" t="s">
        <v>65</v>
      </c>
      <c r="C370" s="31" t="n">
        <v>104</v>
      </c>
      <c r="D370" s="15" t="s">
        <v>82</v>
      </c>
      <c r="E370" s="31" t="n">
        <v>5510</v>
      </c>
      <c r="F370" s="15" t="s">
        <v>75</v>
      </c>
      <c r="G370" s="31" t="n">
        <v>157</v>
      </c>
      <c r="H370" s="15" t="s">
        <v>41</v>
      </c>
      <c r="I370" s="31" t="n">
        <v>2019</v>
      </c>
      <c r="J370" s="31" t="n">
        <v>2019</v>
      </c>
      <c r="K370" s="15" t="s">
        <v>76</v>
      </c>
      <c r="L370" s="31" t="n">
        <v>0</v>
      </c>
      <c r="M370" s="15"/>
      <c r="N370" s="15" t="s">
        <v>69</v>
      </c>
      <c r="O370" s="1"/>
      <c r="P370" s="1"/>
      <c r="Q370" s="1"/>
      <c r="R370" s="1"/>
      <c r="S370" s="1"/>
      <c r="T370" s="1"/>
      <c r="U370" s="1"/>
      <c r="V370" s="1"/>
      <c r="W370" s="1"/>
      <c r="X370" s="1"/>
      <c r="Y370" s="1"/>
      <c r="Z370" s="1"/>
      <c r="AA370" s="1"/>
      <c r="AB370" s="1"/>
      <c r="AC370" s="1"/>
      <c r="AD370" s="1"/>
      <c r="AE370" s="1"/>
    </row>
    <row r="371" customFormat="false" ht="13.8" hidden="false" customHeight="false" outlineLevel="0" collapsed="false">
      <c r="A371" s="15" t="s">
        <v>64</v>
      </c>
      <c r="B371" s="15" t="s">
        <v>65</v>
      </c>
      <c r="C371" s="31" t="n">
        <v>150</v>
      </c>
      <c r="D371" s="15" t="s">
        <v>83</v>
      </c>
      <c r="E371" s="31" t="n">
        <v>5312</v>
      </c>
      <c r="F371" s="15" t="s">
        <v>67</v>
      </c>
      <c r="G371" s="31" t="n">
        <v>157</v>
      </c>
      <c r="H371" s="15" t="s">
        <v>41</v>
      </c>
      <c r="I371" s="31" t="n">
        <v>2015</v>
      </c>
      <c r="J371" s="31" t="n">
        <v>2015</v>
      </c>
      <c r="K371" s="15" t="s">
        <v>68</v>
      </c>
      <c r="L371" s="31" t="n">
        <v>58433</v>
      </c>
      <c r="M371" s="15"/>
      <c r="N371" s="15" t="s">
        <v>69</v>
      </c>
      <c r="O371" s="1"/>
      <c r="P371" s="1"/>
      <c r="Q371" s="1"/>
      <c r="R371" s="1"/>
      <c r="S371" s="1"/>
      <c r="T371" s="1"/>
      <c r="U371" s="1"/>
      <c r="V371" s="1"/>
      <c r="W371" s="1"/>
      <c r="X371" s="1"/>
      <c r="Y371" s="1"/>
      <c r="Z371" s="1"/>
      <c r="AA371" s="1"/>
      <c r="AB371" s="1"/>
      <c r="AC371" s="1"/>
      <c r="AD371" s="1"/>
      <c r="AE371" s="1"/>
    </row>
    <row r="372" customFormat="false" ht="13.8" hidden="false" customHeight="false" outlineLevel="0" collapsed="false">
      <c r="A372" s="15" t="s">
        <v>64</v>
      </c>
      <c r="B372" s="15" t="s">
        <v>65</v>
      </c>
      <c r="C372" s="31" t="n">
        <v>150</v>
      </c>
      <c r="D372" s="15" t="s">
        <v>83</v>
      </c>
      <c r="E372" s="31" t="n">
        <v>5312</v>
      </c>
      <c r="F372" s="15" t="s">
        <v>67</v>
      </c>
      <c r="G372" s="31" t="n">
        <v>157</v>
      </c>
      <c r="H372" s="15" t="s">
        <v>41</v>
      </c>
      <c r="I372" s="31" t="n">
        <v>2016</v>
      </c>
      <c r="J372" s="31" t="n">
        <v>2016</v>
      </c>
      <c r="K372" s="15" t="s">
        <v>68</v>
      </c>
      <c r="L372" s="31" t="n">
        <v>70722</v>
      </c>
      <c r="M372" s="15"/>
      <c r="N372" s="15" t="s">
        <v>69</v>
      </c>
      <c r="O372" s="1"/>
      <c r="P372" s="1"/>
      <c r="Q372" s="1"/>
      <c r="R372" s="1"/>
      <c r="S372" s="1"/>
      <c r="T372" s="1"/>
      <c r="U372" s="1"/>
      <c r="V372" s="1"/>
      <c r="W372" s="1"/>
      <c r="X372" s="1"/>
      <c r="Y372" s="1"/>
      <c r="Z372" s="1"/>
      <c r="AA372" s="1"/>
      <c r="AB372" s="1"/>
      <c r="AC372" s="1"/>
      <c r="AD372" s="1"/>
      <c r="AE372" s="1"/>
    </row>
    <row r="373" customFormat="false" ht="13.8" hidden="false" customHeight="false" outlineLevel="0" collapsed="false">
      <c r="A373" s="15" t="s">
        <v>64</v>
      </c>
      <c r="B373" s="15" t="s">
        <v>65</v>
      </c>
      <c r="C373" s="31" t="n">
        <v>150</v>
      </c>
      <c r="D373" s="15" t="s">
        <v>83</v>
      </c>
      <c r="E373" s="31" t="n">
        <v>5312</v>
      </c>
      <c r="F373" s="15" t="s">
        <v>67</v>
      </c>
      <c r="G373" s="31" t="n">
        <v>157</v>
      </c>
      <c r="H373" s="15" t="s">
        <v>41</v>
      </c>
      <c r="I373" s="31" t="n">
        <v>2017</v>
      </c>
      <c r="J373" s="31" t="n">
        <v>2017</v>
      </c>
      <c r="K373" s="15" t="s">
        <v>68</v>
      </c>
      <c r="L373" s="31" t="n">
        <v>85352</v>
      </c>
      <c r="M373" s="15"/>
      <c r="N373" s="15" t="s">
        <v>69</v>
      </c>
      <c r="O373" s="1"/>
      <c r="P373" s="1"/>
      <c r="Q373" s="1"/>
      <c r="R373" s="1"/>
      <c r="S373" s="1"/>
      <c r="T373" s="1"/>
      <c r="U373" s="1"/>
      <c r="V373" s="1"/>
      <c r="W373" s="1"/>
      <c r="X373" s="1"/>
      <c r="Y373" s="1"/>
      <c r="Z373" s="1"/>
      <c r="AA373" s="1"/>
      <c r="AB373" s="1"/>
      <c r="AC373" s="1"/>
      <c r="AD373" s="1"/>
      <c r="AE373" s="1"/>
    </row>
    <row r="374" customFormat="false" ht="13.8" hidden="false" customHeight="false" outlineLevel="0" collapsed="false">
      <c r="A374" s="15" t="s">
        <v>64</v>
      </c>
      <c r="B374" s="15" t="s">
        <v>65</v>
      </c>
      <c r="C374" s="31" t="n">
        <v>150</v>
      </c>
      <c r="D374" s="15" t="s">
        <v>83</v>
      </c>
      <c r="E374" s="31" t="n">
        <v>5312</v>
      </c>
      <c r="F374" s="15" t="s">
        <v>67</v>
      </c>
      <c r="G374" s="31" t="n">
        <v>157</v>
      </c>
      <c r="H374" s="15" t="s">
        <v>41</v>
      </c>
      <c r="I374" s="31" t="n">
        <v>2018</v>
      </c>
      <c r="J374" s="31" t="n">
        <v>2018</v>
      </c>
      <c r="K374" s="15" t="s">
        <v>68</v>
      </c>
      <c r="L374" s="31" t="n">
        <v>85200</v>
      </c>
      <c r="M374" s="15"/>
      <c r="N374" s="15" t="s">
        <v>69</v>
      </c>
      <c r="O374" s="1"/>
      <c r="P374" s="1"/>
      <c r="Q374" s="1"/>
      <c r="R374" s="1"/>
      <c r="S374" s="1"/>
      <c r="T374" s="1"/>
      <c r="U374" s="1"/>
      <c r="V374" s="1"/>
      <c r="W374" s="1"/>
      <c r="X374" s="1"/>
      <c r="Y374" s="1"/>
      <c r="Z374" s="1"/>
      <c r="AA374" s="1"/>
      <c r="AB374" s="1"/>
      <c r="AC374" s="1"/>
      <c r="AD374" s="1"/>
      <c r="AE374" s="1"/>
    </row>
    <row r="375" customFormat="false" ht="13.8" hidden="false" customHeight="false" outlineLevel="0" collapsed="false">
      <c r="A375" s="15" t="s">
        <v>64</v>
      </c>
      <c r="B375" s="15" t="s">
        <v>65</v>
      </c>
      <c r="C375" s="31" t="n">
        <v>150</v>
      </c>
      <c r="D375" s="15" t="s">
        <v>83</v>
      </c>
      <c r="E375" s="31" t="n">
        <v>5312</v>
      </c>
      <c r="F375" s="15" t="s">
        <v>67</v>
      </c>
      <c r="G375" s="31" t="n">
        <v>157</v>
      </c>
      <c r="H375" s="15" t="s">
        <v>41</v>
      </c>
      <c r="I375" s="31" t="n">
        <v>2019</v>
      </c>
      <c r="J375" s="31" t="n">
        <v>2019</v>
      </c>
      <c r="K375" s="15" t="s">
        <v>68</v>
      </c>
      <c r="L375" s="31" t="n">
        <v>79180</v>
      </c>
      <c r="M375" s="15"/>
      <c r="N375" s="15" t="s">
        <v>69</v>
      </c>
      <c r="O375" s="1"/>
      <c r="P375" s="1"/>
      <c r="Q375" s="1"/>
      <c r="R375" s="1"/>
      <c r="S375" s="1"/>
      <c r="T375" s="1"/>
      <c r="U375" s="1"/>
      <c r="V375" s="1"/>
      <c r="W375" s="1"/>
      <c r="X375" s="1"/>
      <c r="Y375" s="1"/>
      <c r="Z375" s="1"/>
      <c r="AA375" s="1"/>
      <c r="AB375" s="1"/>
      <c r="AC375" s="1"/>
      <c r="AD375" s="1"/>
      <c r="AE375" s="1"/>
    </row>
    <row r="376" customFormat="false" ht="13.8" hidden="false" customHeight="false" outlineLevel="0" collapsed="false">
      <c r="A376" s="15" t="s">
        <v>64</v>
      </c>
      <c r="B376" s="15" t="s">
        <v>65</v>
      </c>
      <c r="C376" s="31" t="n">
        <v>150</v>
      </c>
      <c r="D376" s="15" t="s">
        <v>83</v>
      </c>
      <c r="E376" s="31" t="n">
        <v>5510</v>
      </c>
      <c r="F376" s="15" t="s">
        <v>75</v>
      </c>
      <c r="G376" s="31" t="n">
        <v>157</v>
      </c>
      <c r="H376" s="15" t="s">
        <v>41</v>
      </c>
      <c r="I376" s="31" t="n">
        <v>2015</v>
      </c>
      <c r="J376" s="31" t="n">
        <v>2015</v>
      </c>
      <c r="K376" s="15" t="s">
        <v>76</v>
      </c>
      <c r="L376" s="31" t="n">
        <v>4868255</v>
      </c>
      <c r="M376" s="15"/>
      <c r="N376" s="15" t="s">
        <v>69</v>
      </c>
      <c r="O376" s="1"/>
      <c r="P376" s="1"/>
      <c r="Q376" s="1"/>
      <c r="R376" s="1"/>
      <c r="S376" s="1"/>
      <c r="T376" s="1"/>
      <c r="U376" s="1"/>
      <c r="V376" s="1"/>
      <c r="W376" s="1"/>
      <c r="X376" s="1"/>
      <c r="Y376" s="1"/>
      <c r="Z376" s="1"/>
      <c r="AA376" s="1"/>
      <c r="AB376" s="1"/>
      <c r="AC376" s="1"/>
      <c r="AD376" s="1"/>
      <c r="AE376" s="1"/>
    </row>
    <row r="377" customFormat="false" ht="13.8" hidden="false" customHeight="false" outlineLevel="0" collapsed="false">
      <c r="A377" s="15" t="s">
        <v>64</v>
      </c>
      <c r="B377" s="15" t="s">
        <v>65</v>
      </c>
      <c r="C377" s="31" t="n">
        <v>150</v>
      </c>
      <c r="D377" s="15" t="s">
        <v>83</v>
      </c>
      <c r="E377" s="31" t="n">
        <v>5510</v>
      </c>
      <c r="F377" s="15" t="s">
        <v>75</v>
      </c>
      <c r="G377" s="31" t="n">
        <v>157</v>
      </c>
      <c r="H377" s="15" t="s">
        <v>41</v>
      </c>
      <c r="I377" s="31" t="n">
        <v>2016</v>
      </c>
      <c r="J377" s="31" t="n">
        <v>2016</v>
      </c>
      <c r="K377" s="15" t="s">
        <v>76</v>
      </c>
      <c r="L377" s="31" t="n">
        <v>5502200</v>
      </c>
      <c r="M377" s="15"/>
      <c r="N377" s="15" t="s">
        <v>69</v>
      </c>
      <c r="O377" s="1"/>
      <c r="P377" s="1"/>
      <c r="Q377" s="1"/>
      <c r="R377" s="1"/>
      <c r="S377" s="1"/>
      <c r="T377" s="1"/>
      <c r="U377" s="1"/>
      <c r="V377" s="1"/>
      <c r="W377" s="1"/>
      <c r="X377" s="1"/>
      <c r="Y377" s="1"/>
      <c r="Z377" s="1"/>
      <c r="AA377" s="1"/>
      <c r="AB377" s="1"/>
      <c r="AC377" s="1"/>
      <c r="AD377" s="1"/>
      <c r="AE377" s="1"/>
    </row>
    <row r="378" customFormat="false" ht="13.8" hidden="false" customHeight="false" outlineLevel="0" collapsed="false">
      <c r="A378" s="15" t="s">
        <v>64</v>
      </c>
      <c r="B378" s="15" t="s">
        <v>65</v>
      </c>
      <c r="C378" s="31" t="n">
        <v>150</v>
      </c>
      <c r="D378" s="15" t="s">
        <v>83</v>
      </c>
      <c r="E378" s="31" t="n">
        <v>5510</v>
      </c>
      <c r="F378" s="15" t="s">
        <v>75</v>
      </c>
      <c r="G378" s="31" t="n">
        <v>157</v>
      </c>
      <c r="H378" s="15" t="s">
        <v>41</v>
      </c>
      <c r="I378" s="31" t="n">
        <v>2017</v>
      </c>
      <c r="J378" s="31" t="n">
        <v>2017</v>
      </c>
      <c r="K378" s="15" t="s">
        <v>76</v>
      </c>
      <c r="L378" s="31" t="n">
        <v>7959266</v>
      </c>
      <c r="M378" s="15"/>
      <c r="N378" s="15" t="s">
        <v>69</v>
      </c>
      <c r="O378" s="1"/>
      <c r="P378" s="1"/>
      <c r="Q378" s="1"/>
      <c r="R378" s="1"/>
      <c r="S378" s="1"/>
      <c r="T378" s="1"/>
      <c r="U378" s="1"/>
      <c r="V378" s="1"/>
      <c r="W378" s="1"/>
      <c r="X378" s="1"/>
      <c r="Y378" s="1"/>
      <c r="Z378" s="1"/>
      <c r="AA378" s="1"/>
      <c r="AB378" s="1"/>
      <c r="AC378" s="1"/>
      <c r="AD378" s="1"/>
      <c r="AE378" s="1"/>
    </row>
    <row r="379" customFormat="false" ht="13.8" hidden="false" customHeight="false" outlineLevel="0" collapsed="false">
      <c r="A379" s="15" t="s">
        <v>64</v>
      </c>
      <c r="B379" s="15" t="s">
        <v>65</v>
      </c>
      <c r="C379" s="31" t="n">
        <v>150</v>
      </c>
      <c r="D379" s="15" t="s">
        <v>83</v>
      </c>
      <c r="E379" s="31" t="n">
        <v>5510</v>
      </c>
      <c r="F379" s="15" t="s">
        <v>75</v>
      </c>
      <c r="G379" s="31" t="n">
        <v>157</v>
      </c>
      <c r="H379" s="15" t="s">
        <v>41</v>
      </c>
      <c r="I379" s="31" t="n">
        <v>2018</v>
      </c>
      <c r="J379" s="31" t="n">
        <v>2018</v>
      </c>
      <c r="K379" s="15" t="s">
        <v>76</v>
      </c>
      <c r="L379" s="31" t="n">
        <v>6506310</v>
      </c>
      <c r="M379" s="15"/>
      <c r="N379" s="15" t="s">
        <v>69</v>
      </c>
      <c r="O379" s="1"/>
      <c r="P379" s="1"/>
      <c r="Q379" s="1"/>
      <c r="R379" s="1"/>
      <c r="S379" s="1"/>
      <c r="T379" s="1"/>
      <c r="U379" s="1"/>
      <c r="V379" s="1"/>
      <c r="W379" s="1"/>
      <c r="X379" s="1"/>
      <c r="Y379" s="1"/>
      <c r="Z379" s="1"/>
      <c r="AA379" s="1"/>
      <c r="AB379" s="1"/>
      <c r="AC379" s="1"/>
      <c r="AD379" s="1"/>
      <c r="AE379" s="1"/>
    </row>
    <row r="380" customFormat="false" ht="13.8" hidden="false" customHeight="false" outlineLevel="0" collapsed="false">
      <c r="A380" s="15" t="s">
        <v>64</v>
      </c>
      <c r="B380" s="15" t="s">
        <v>65</v>
      </c>
      <c r="C380" s="31" t="n">
        <v>150</v>
      </c>
      <c r="D380" s="15" t="s">
        <v>83</v>
      </c>
      <c r="E380" s="31" t="n">
        <v>5510</v>
      </c>
      <c r="F380" s="15" t="s">
        <v>75</v>
      </c>
      <c r="G380" s="31" t="n">
        <v>157</v>
      </c>
      <c r="H380" s="15" t="s">
        <v>41</v>
      </c>
      <c r="I380" s="31" t="n">
        <v>2019</v>
      </c>
      <c r="J380" s="31" t="n">
        <v>2019</v>
      </c>
      <c r="K380" s="15" t="s">
        <v>76</v>
      </c>
      <c r="L380" s="31" t="n">
        <v>6644710</v>
      </c>
      <c r="M380" s="15"/>
      <c r="N380" s="15" t="s">
        <v>69</v>
      </c>
      <c r="O380" s="1"/>
      <c r="P380" s="1"/>
      <c r="Q380" s="1"/>
      <c r="R380" s="1"/>
      <c r="S380" s="1"/>
      <c r="T380" s="1"/>
      <c r="U380" s="1"/>
      <c r="V380" s="1"/>
      <c r="W380" s="1"/>
      <c r="X380" s="1"/>
      <c r="Y380" s="1"/>
      <c r="Z380" s="1"/>
      <c r="AA380" s="1"/>
      <c r="AB380" s="1"/>
      <c r="AC380" s="1"/>
      <c r="AD380" s="1"/>
      <c r="AE380" s="1"/>
    </row>
    <row r="381" customFormat="false" ht="13.8" hidden="false" customHeight="false" outlineLevel="0" collapsed="false">
      <c r="A381" s="15" t="s">
        <v>64</v>
      </c>
      <c r="B381" s="15" t="s">
        <v>65</v>
      </c>
      <c r="C381" s="31" t="n">
        <v>229</v>
      </c>
      <c r="D381" s="15" t="s">
        <v>84</v>
      </c>
      <c r="E381" s="31" t="n">
        <v>5312</v>
      </c>
      <c r="F381" s="15" t="s">
        <v>67</v>
      </c>
      <c r="G381" s="31" t="n">
        <v>157</v>
      </c>
      <c r="H381" s="15" t="s">
        <v>41</v>
      </c>
      <c r="I381" s="31" t="n">
        <v>2015</v>
      </c>
      <c r="J381" s="31" t="n">
        <v>2015</v>
      </c>
      <c r="K381" s="15" t="s">
        <v>68</v>
      </c>
      <c r="L381" s="31" t="n">
        <v>90000</v>
      </c>
      <c r="M381" s="15"/>
      <c r="N381" s="15" t="s">
        <v>69</v>
      </c>
      <c r="O381" s="1"/>
      <c r="P381" s="1"/>
      <c r="Q381" s="1"/>
      <c r="R381" s="1"/>
      <c r="S381" s="1"/>
      <c r="T381" s="1"/>
      <c r="U381" s="1"/>
      <c r="V381" s="1"/>
      <c r="W381" s="1"/>
      <c r="X381" s="1"/>
      <c r="Y381" s="1"/>
      <c r="Z381" s="1"/>
      <c r="AA381" s="1"/>
      <c r="AB381" s="1"/>
      <c r="AC381" s="1"/>
      <c r="AD381" s="1"/>
      <c r="AE381" s="1"/>
    </row>
    <row r="382" customFormat="false" ht="13.8" hidden="false" customHeight="false" outlineLevel="0" collapsed="false">
      <c r="A382" s="15" t="s">
        <v>64</v>
      </c>
      <c r="B382" s="15" t="s">
        <v>65</v>
      </c>
      <c r="C382" s="31" t="n">
        <v>229</v>
      </c>
      <c r="D382" s="15" t="s">
        <v>84</v>
      </c>
      <c r="E382" s="31" t="n">
        <v>5312</v>
      </c>
      <c r="F382" s="15" t="s">
        <v>67</v>
      </c>
      <c r="G382" s="31" t="n">
        <v>157</v>
      </c>
      <c r="H382" s="15" t="s">
        <v>41</v>
      </c>
      <c r="I382" s="31" t="n">
        <v>2016</v>
      </c>
      <c r="J382" s="31" t="n">
        <v>2016</v>
      </c>
      <c r="K382" s="15" t="s">
        <v>68</v>
      </c>
      <c r="L382" s="31" t="n">
        <v>86000</v>
      </c>
      <c r="M382" s="15"/>
      <c r="N382" s="15" t="s">
        <v>69</v>
      </c>
      <c r="O382" s="1"/>
      <c r="P382" s="1"/>
      <c r="Q382" s="1"/>
      <c r="R382" s="1"/>
      <c r="S382" s="1"/>
      <c r="T382" s="1"/>
      <c r="U382" s="1"/>
      <c r="V382" s="1"/>
      <c r="W382" s="1"/>
      <c r="X382" s="1"/>
      <c r="Y382" s="1"/>
      <c r="Z382" s="1"/>
      <c r="AA382" s="1"/>
      <c r="AB382" s="1"/>
      <c r="AC382" s="1"/>
      <c r="AD382" s="1"/>
      <c r="AE382" s="1"/>
    </row>
    <row r="383" customFormat="false" ht="13.8" hidden="false" customHeight="false" outlineLevel="0" collapsed="false">
      <c r="A383" s="15" t="s">
        <v>64</v>
      </c>
      <c r="B383" s="15" t="s">
        <v>65</v>
      </c>
      <c r="C383" s="31" t="n">
        <v>229</v>
      </c>
      <c r="D383" s="15" t="s">
        <v>84</v>
      </c>
      <c r="E383" s="31" t="n">
        <v>5312</v>
      </c>
      <c r="F383" s="15" t="s">
        <v>67</v>
      </c>
      <c r="G383" s="31" t="n">
        <v>157</v>
      </c>
      <c r="H383" s="15" t="s">
        <v>41</v>
      </c>
      <c r="I383" s="31" t="n">
        <v>2017</v>
      </c>
      <c r="J383" s="31" t="n">
        <v>2017</v>
      </c>
      <c r="K383" s="15" t="s">
        <v>68</v>
      </c>
      <c r="L383" s="31" t="n">
        <v>111000</v>
      </c>
      <c r="M383" s="15"/>
      <c r="N383" s="15" t="s">
        <v>69</v>
      </c>
      <c r="O383" s="1"/>
      <c r="P383" s="1"/>
      <c r="Q383" s="1"/>
      <c r="R383" s="1"/>
      <c r="S383" s="1"/>
      <c r="T383" s="1"/>
      <c r="U383" s="1"/>
      <c r="V383" s="1"/>
      <c r="W383" s="1"/>
      <c r="X383" s="1"/>
      <c r="Y383" s="1"/>
      <c r="Z383" s="1"/>
      <c r="AA383" s="1"/>
      <c r="AB383" s="1"/>
      <c r="AC383" s="1"/>
      <c r="AD383" s="1"/>
      <c r="AE383" s="1"/>
    </row>
    <row r="384" customFormat="false" ht="13.8" hidden="false" customHeight="false" outlineLevel="0" collapsed="false">
      <c r="A384" s="15" t="s">
        <v>64</v>
      </c>
      <c r="B384" s="15" t="s">
        <v>65</v>
      </c>
      <c r="C384" s="31" t="n">
        <v>229</v>
      </c>
      <c r="D384" s="15" t="s">
        <v>84</v>
      </c>
      <c r="E384" s="31" t="n">
        <v>5312</v>
      </c>
      <c r="F384" s="15" t="s">
        <v>67</v>
      </c>
      <c r="G384" s="31" t="n">
        <v>157</v>
      </c>
      <c r="H384" s="15" t="s">
        <v>41</v>
      </c>
      <c r="I384" s="31" t="n">
        <v>2018</v>
      </c>
      <c r="J384" s="31" t="n">
        <v>2018</v>
      </c>
      <c r="K384" s="15" t="s">
        <v>68</v>
      </c>
      <c r="L384" s="31" t="n">
        <v>114200</v>
      </c>
      <c r="M384" s="15"/>
      <c r="N384" s="15" t="s">
        <v>69</v>
      </c>
      <c r="O384" s="1"/>
      <c r="P384" s="1"/>
      <c r="Q384" s="1"/>
      <c r="R384" s="1"/>
      <c r="S384" s="1"/>
      <c r="T384" s="1"/>
      <c r="U384" s="1"/>
      <c r="V384" s="1"/>
      <c r="W384" s="1"/>
      <c r="X384" s="1"/>
      <c r="Y384" s="1"/>
      <c r="Z384" s="1"/>
      <c r="AA384" s="1"/>
      <c r="AB384" s="1"/>
      <c r="AC384" s="1"/>
      <c r="AD384" s="1"/>
      <c r="AE384" s="1"/>
    </row>
    <row r="385" customFormat="false" ht="13.8" hidden="false" customHeight="false" outlineLevel="0" collapsed="false">
      <c r="A385" s="15" t="s">
        <v>64</v>
      </c>
      <c r="B385" s="15" t="s">
        <v>65</v>
      </c>
      <c r="C385" s="31" t="n">
        <v>229</v>
      </c>
      <c r="D385" s="15" t="s">
        <v>84</v>
      </c>
      <c r="E385" s="31" t="n">
        <v>5312</v>
      </c>
      <c r="F385" s="15" t="s">
        <v>67</v>
      </c>
      <c r="G385" s="31" t="n">
        <v>157</v>
      </c>
      <c r="H385" s="15" t="s">
        <v>41</v>
      </c>
      <c r="I385" s="31" t="n">
        <v>2019</v>
      </c>
      <c r="J385" s="31" t="n">
        <v>2019</v>
      </c>
      <c r="K385" s="15" t="s">
        <v>68</v>
      </c>
      <c r="L385" s="31" t="n">
        <v>108000</v>
      </c>
      <c r="M385" s="15"/>
      <c r="N385" s="15" t="s">
        <v>69</v>
      </c>
      <c r="O385" s="1"/>
      <c r="P385" s="1"/>
      <c r="Q385" s="1"/>
      <c r="R385" s="1"/>
      <c r="S385" s="1"/>
      <c r="T385" s="1"/>
      <c r="U385" s="1"/>
      <c r="V385" s="1"/>
      <c r="W385" s="1"/>
      <c r="X385" s="1"/>
      <c r="Y385" s="1"/>
      <c r="Z385" s="1"/>
      <c r="AA385" s="1"/>
      <c r="AB385" s="1"/>
      <c r="AC385" s="1"/>
      <c r="AD385" s="1"/>
      <c r="AE385" s="1"/>
    </row>
    <row r="386" customFormat="false" ht="13.8" hidden="false" customHeight="false" outlineLevel="0" collapsed="false">
      <c r="A386" s="15" t="s">
        <v>64</v>
      </c>
      <c r="B386" s="15" t="s">
        <v>65</v>
      </c>
      <c r="C386" s="31" t="n">
        <v>229</v>
      </c>
      <c r="D386" s="15" t="s">
        <v>84</v>
      </c>
      <c r="E386" s="31" t="n">
        <v>5510</v>
      </c>
      <c r="F386" s="15" t="s">
        <v>75</v>
      </c>
      <c r="G386" s="31" t="n">
        <v>157</v>
      </c>
      <c r="H386" s="15" t="s">
        <v>41</v>
      </c>
      <c r="I386" s="31" t="n">
        <v>2015</v>
      </c>
      <c r="J386" s="31" t="n">
        <v>2015</v>
      </c>
      <c r="K386" s="15" t="s">
        <v>76</v>
      </c>
      <c r="L386" s="31" t="n">
        <v>6218000</v>
      </c>
      <c r="M386" s="15"/>
      <c r="N386" s="15" t="s">
        <v>69</v>
      </c>
      <c r="O386" s="1"/>
      <c r="P386" s="1"/>
      <c r="Q386" s="1"/>
      <c r="R386" s="1"/>
      <c r="S386" s="1"/>
      <c r="T386" s="1"/>
      <c r="U386" s="1"/>
      <c r="V386" s="1"/>
      <c r="W386" s="1"/>
      <c r="X386" s="1"/>
      <c r="Y386" s="1"/>
      <c r="Z386" s="1"/>
      <c r="AA386" s="1"/>
      <c r="AB386" s="1"/>
      <c r="AC386" s="1"/>
      <c r="AD386" s="1"/>
      <c r="AE386" s="1"/>
    </row>
    <row r="387" customFormat="false" ht="13.8" hidden="false" customHeight="false" outlineLevel="0" collapsed="false">
      <c r="A387" s="15" t="s">
        <v>64</v>
      </c>
      <c r="B387" s="15" t="s">
        <v>65</v>
      </c>
      <c r="C387" s="31" t="n">
        <v>229</v>
      </c>
      <c r="D387" s="15" t="s">
        <v>84</v>
      </c>
      <c r="E387" s="31" t="n">
        <v>5510</v>
      </c>
      <c r="F387" s="15" t="s">
        <v>75</v>
      </c>
      <c r="G387" s="31" t="n">
        <v>157</v>
      </c>
      <c r="H387" s="15" t="s">
        <v>41</v>
      </c>
      <c r="I387" s="31" t="n">
        <v>2016</v>
      </c>
      <c r="J387" s="31" t="n">
        <v>2016</v>
      </c>
      <c r="K387" s="15" t="s">
        <v>76</v>
      </c>
      <c r="L387" s="31" t="n">
        <v>5687000</v>
      </c>
      <c r="M387" s="15"/>
      <c r="N387" s="15" t="s">
        <v>69</v>
      </c>
      <c r="O387" s="1"/>
      <c r="P387" s="1"/>
      <c r="Q387" s="1"/>
      <c r="R387" s="1"/>
      <c r="S387" s="1"/>
      <c r="T387" s="1"/>
      <c r="U387" s="1"/>
      <c r="V387" s="1"/>
      <c r="W387" s="1"/>
      <c r="X387" s="1"/>
      <c r="Y387" s="1"/>
      <c r="Z387" s="1"/>
      <c r="AA387" s="1"/>
      <c r="AB387" s="1"/>
      <c r="AC387" s="1"/>
      <c r="AD387" s="1"/>
      <c r="AE387" s="1"/>
    </row>
    <row r="388" customFormat="false" ht="13.8" hidden="false" customHeight="false" outlineLevel="0" collapsed="false">
      <c r="A388" s="15" t="s">
        <v>64</v>
      </c>
      <c r="B388" s="15" t="s">
        <v>65</v>
      </c>
      <c r="C388" s="31" t="n">
        <v>229</v>
      </c>
      <c r="D388" s="15" t="s">
        <v>84</v>
      </c>
      <c r="E388" s="31" t="n">
        <v>5510</v>
      </c>
      <c r="F388" s="15" t="s">
        <v>75</v>
      </c>
      <c r="G388" s="31" t="n">
        <v>157</v>
      </c>
      <c r="H388" s="15" t="s">
        <v>41</v>
      </c>
      <c r="I388" s="31" t="n">
        <v>2017</v>
      </c>
      <c r="J388" s="31" t="n">
        <v>2017</v>
      </c>
      <c r="K388" s="15" t="s">
        <v>76</v>
      </c>
      <c r="L388" s="31" t="n">
        <v>8918000</v>
      </c>
      <c r="M388" s="15"/>
      <c r="N388" s="15" t="s">
        <v>69</v>
      </c>
      <c r="O388" s="1"/>
      <c r="P388" s="1"/>
      <c r="Q388" s="1"/>
      <c r="R388" s="1"/>
      <c r="S388" s="1"/>
      <c r="T388" s="1"/>
      <c r="U388" s="1"/>
      <c r="V388" s="1"/>
      <c r="W388" s="1"/>
      <c r="X388" s="1"/>
      <c r="Y388" s="1"/>
      <c r="Z388" s="1"/>
      <c r="AA388" s="1"/>
      <c r="AB388" s="1"/>
      <c r="AC388" s="1"/>
      <c r="AD388" s="1"/>
      <c r="AE388" s="1"/>
    </row>
    <row r="389" customFormat="false" ht="13.8" hidden="false" customHeight="false" outlineLevel="0" collapsed="false">
      <c r="A389" s="15" t="s">
        <v>64</v>
      </c>
      <c r="B389" s="15" t="s">
        <v>65</v>
      </c>
      <c r="C389" s="31" t="n">
        <v>229</v>
      </c>
      <c r="D389" s="15" t="s">
        <v>84</v>
      </c>
      <c r="E389" s="31" t="n">
        <v>5510</v>
      </c>
      <c r="F389" s="15" t="s">
        <v>75</v>
      </c>
      <c r="G389" s="31" t="n">
        <v>157</v>
      </c>
      <c r="H389" s="15" t="s">
        <v>41</v>
      </c>
      <c r="I389" s="31" t="n">
        <v>2018</v>
      </c>
      <c r="J389" s="31" t="n">
        <v>2018</v>
      </c>
      <c r="K389" s="15" t="s">
        <v>76</v>
      </c>
      <c r="L389" s="31" t="n">
        <v>7600000</v>
      </c>
      <c r="M389" s="15"/>
      <c r="N389" s="15" t="s">
        <v>69</v>
      </c>
      <c r="O389" s="1"/>
      <c r="P389" s="1"/>
      <c r="Q389" s="1"/>
      <c r="R389" s="1"/>
      <c r="S389" s="1"/>
      <c r="T389" s="1"/>
      <c r="U389" s="1"/>
      <c r="V389" s="1"/>
      <c r="W389" s="1"/>
      <c r="X389" s="1"/>
      <c r="Y389" s="1"/>
      <c r="Z389" s="1"/>
      <c r="AA389" s="1"/>
      <c r="AB389" s="1"/>
      <c r="AC389" s="1"/>
      <c r="AD389" s="1"/>
      <c r="AE389" s="1"/>
    </row>
    <row r="390" customFormat="false" ht="13.8" hidden="false" customHeight="false" outlineLevel="0" collapsed="false">
      <c r="A390" s="15" t="s">
        <v>64</v>
      </c>
      <c r="B390" s="15" t="s">
        <v>65</v>
      </c>
      <c r="C390" s="31" t="n">
        <v>229</v>
      </c>
      <c r="D390" s="15" t="s">
        <v>84</v>
      </c>
      <c r="E390" s="31" t="n">
        <v>5510</v>
      </c>
      <c r="F390" s="15" t="s">
        <v>75</v>
      </c>
      <c r="G390" s="31" t="n">
        <v>157</v>
      </c>
      <c r="H390" s="15" t="s">
        <v>41</v>
      </c>
      <c r="I390" s="31" t="n">
        <v>2019</v>
      </c>
      <c r="J390" s="31" t="n">
        <v>2019</v>
      </c>
      <c r="K390" s="15" t="s">
        <v>76</v>
      </c>
      <c r="L390" s="31" t="n">
        <v>7763000</v>
      </c>
      <c r="M390" s="15"/>
      <c r="N390" s="15" t="s">
        <v>69</v>
      </c>
      <c r="O390" s="1"/>
      <c r="P390" s="1"/>
      <c r="Q390" s="1"/>
      <c r="R390" s="1"/>
      <c r="S390" s="1"/>
      <c r="T390" s="1"/>
      <c r="U390" s="1"/>
      <c r="V390" s="1"/>
      <c r="W390" s="1"/>
      <c r="X390" s="1"/>
      <c r="Y390" s="1"/>
      <c r="Z390" s="1"/>
      <c r="AA390" s="1"/>
      <c r="AB390" s="1"/>
      <c r="AC390" s="1"/>
      <c r="AD390" s="1"/>
      <c r="AE390" s="1"/>
    </row>
    <row r="391" customFormat="false" ht="13.8" hidden="false" customHeight="false" outlineLevel="0" collapsed="false">
      <c r="A391" s="15" t="s">
        <v>64</v>
      </c>
      <c r="B391" s="15" t="s">
        <v>65</v>
      </c>
      <c r="C391" s="31" t="n">
        <v>255</v>
      </c>
      <c r="D391" s="15" t="s">
        <v>66</v>
      </c>
      <c r="E391" s="31" t="n">
        <v>5312</v>
      </c>
      <c r="F391" s="15" t="s">
        <v>67</v>
      </c>
      <c r="G391" s="31" t="n">
        <v>27</v>
      </c>
      <c r="H391" s="15" t="s">
        <v>45</v>
      </c>
      <c r="I391" s="31" t="n">
        <v>2018</v>
      </c>
      <c r="J391" s="31" t="n">
        <v>2018</v>
      </c>
      <c r="K391" s="15" t="s">
        <v>68</v>
      </c>
      <c r="L391" s="31" t="n">
        <v>0</v>
      </c>
      <c r="M391" s="15"/>
      <c r="N391" s="15" t="s">
        <v>69</v>
      </c>
      <c r="O391" s="1"/>
      <c r="P391" s="1"/>
      <c r="Q391" s="1"/>
      <c r="R391" s="1"/>
      <c r="S391" s="1"/>
      <c r="T391" s="1"/>
      <c r="U391" s="1"/>
      <c r="V391" s="1"/>
      <c r="W391" s="1"/>
      <c r="X391" s="1"/>
      <c r="Y391" s="1"/>
      <c r="Z391" s="1"/>
      <c r="AA391" s="1"/>
      <c r="AB391" s="1"/>
      <c r="AC391" s="1"/>
      <c r="AD391" s="1"/>
      <c r="AE391" s="1"/>
    </row>
    <row r="392" customFormat="false" ht="13.8" hidden="false" customHeight="false" outlineLevel="0" collapsed="false">
      <c r="A392" s="15" t="s">
        <v>64</v>
      </c>
      <c r="B392" s="15" t="s">
        <v>65</v>
      </c>
      <c r="C392" s="31" t="n">
        <v>255</v>
      </c>
      <c r="D392" s="15" t="s">
        <v>66</v>
      </c>
      <c r="E392" s="31" t="n">
        <v>5312</v>
      </c>
      <c r="F392" s="15" t="s">
        <v>67</v>
      </c>
      <c r="G392" s="31" t="n">
        <v>27</v>
      </c>
      <c r="H392" s="15" t="s">
        <v>45</v>
      </c>
      <c r="I392" s="31" t="n">
        <v>2019</v>
      </c>
      <c r="J392" s="31" t="n">
        <v>2019</v>
      </c>
      <c r="K392" s="15" t="s">
        <v>68</v>
      </c>
      <c r="L392" s="31" t="n">
        <v>0</v>
      </c>
      <c r="M392" s="15"/>
      <c r="N392" s="15" t="s">
        <v>69</v>
      </c>
      <c r="O392" s="1"/>
      <c r="P392" s="1"/>
      <c r="Q392" s="1"/>
      <c r="R392" s="1"/>
      <c r="S392" s="1"/>
      <c r="T392" s="1"/>
      <c r="U392" s="1"/>
      <c r="V392" s="1"/>
      <c r="W392" s="1"/>
      <c r="X392" s="1"/>
      <c r="Y392" s="1"/>
      <c r="Z392" s="1"/>
      <c r="AA392" s="1"/>
      <c r="AB392" s="1"/>
      <c r="AC392" s="1"/>
      <c r="AD392" s="1"/>
      <c r="AE392" s="1"/>
    </row>
    <row r="393" customFormat="false" ht="13.8" hidden="false" customHeight="false" outlineLevel="0" collapsed="false">
      <c r="A393" s="15" t="s">
        <v>64</v>
      </c>
      <c r="B393" s="15" t="s">
        <v>65</v>
      </c>
      <c r="C393" s="31" t="n">
        <v>255</v>
      </c>
      <c r="D393" s="15" t="s">
        <v>66</v>
      </c>
      <c r="E393" s="31" t="n">
        <v>5510</v>
      </c>
      <c r="F393" s="15" t="s">
        <v>75</v>
      </c>
      <c r="G393" s="31" t="n">
        <v>27</v>
      </c>
      <c r="H393" s="15" t="s">
        <v>45</v>
      </c>
      <c r="I393" s="31" t="n">
        <v>2018</v>
      </c>
      <c r="J393" s="31" t="n">
        <v>2018</v>
      </c>
      <c r="K393" s="15" t="s">
        <v>76</v>
      </c>
      <c r="L393" s="31" t="n">
        <v>0</v>
      </c>
      <c r="M393" s="15"/>
      <c r="N393" s="15" t="s">
        <v>69</v>
      </c>
      <c r="O393" s="1"/>
      <c r="P393" s="1"/>
      <c r="Q393" s="1"/>
      <c r="R393" s="1"/>
      <c r="S393" s="1"/>
      <c r="T393" s="1"/>
      <c r="U393" s="1"/>
      <c r="V393" s="1"/>
      <c r="W393" s="1"/>
      <c r="X393" s="1"/>
      <c r="Y393" s="1"/>
      <c r="Z393" s="1"/>
      <c r="AA393" s="1"/>
      <c r="AB393" s="1"/>
      <c r="AC393" s="1"/>
      <c r="AD393" s="1"/>
      <c r="AE393" s="1"/>
    </row>
    <row r="394" customFormat="false" ht="13.8" hidden="false" customHeight="false" outlineLevel="0" collapsed="false">
      <c r="A394" s="15" t="s">
        <v>64</v>
      </c>
      <c r="B394" s="15" t="s">
        <v>65</v>
      </c>
      <c r="C394" s="31" t="n">
        <v>255</v>
      </c>
      <c r="D394" s="15" t="s">
        <v>66</v>
      </c>
      <c r="E394" s="31" t="n">
        <v>5510</v>
      </c>
      <c r="F394" s="15" t="s">
        <v>75</v>
      </c>
      <c r="G394" s="31" t="n">
        <v>27</v>
      </c>
      <c r="H394" s="15" t="s">
        <v>45</v>
      </c>
      <c r="I394" s="31" t="n">
        <v>2019</v>
      </c>
      <c r="J394" s="31" t="n">
        <v>2019</v>
      </c>
      <c r="K394" s="15" t="s">
        <v>76</v>
      </c>
      <c r="L394" s="31" t="n">
        <v>0</v>
      </c>
      <c r="M394" s="15"/>
      <c r="N394" s="15" t="s">
        <v>69</v>
      </c>
      <c r="O394" s="1"/>
      <c r="P394" s="1"/>
      <c r="Q394" s="1"/>
      <c r="R394" s="1"/>
      <c r="S394" s="1"/>
      <c r="T394" s="1"/>
      <c r="U394" s="1"/>
      <c r="V394" s="1"/>
      <c r="W394" s="1"/>
      <c r="X394" s="1"/>
      <c r="Y394" s="1"/>
      <c r="Z394" s="1"/>
      <c r="AA394" s="1"/>
      <c r="AB394" s="1"/>
      <c r="AC394" s="1"/>
      <c r="AD394" s="1"/>
      <c r="AE394" s="1"/>
    </row>
    <row r="395" customFormat="false" ht="13.8" hidden="false" customHeight="false" outlineLevel="0" collapsed="false">
      <c r="A395" s="15" t="s">
        <v>64</v>
      </c>
      <c r="B395" s="15" t="s">
        <v>65</v>
      </c>
      <c r="C395" s="31" t="n">
        <v>255</v>
      </c>
      <c r="D395" s="15" t="s">
        <v>66</v>
      </c>
      <c r="E395" s="31" t="n">
        <v>5510</v>
      </c>
      <c r="F395" s="15" t="s">
        <v>75</v>
      </c>
      <c r="G395" s="31" t="n">
        <v>30</v>
      </c>
      <c r="H395" s="15" t="s">
        <v>42</v>
      </c>
      <c r="I395" s="31" t="n">
        <v>2018</v>
      </c>
      <c r="J395" s="31" t="n">
        <v>2018</v>
      </c>
      <c r="K395" s="15" t="s">
        <v>76</v>
      </c>
      <c r="L395" s="31" t="n">
        <v>0</v>
      </c>
      <c r="M395" s="15" t="s">
        <v>89</v>
      </c>
      <c r="N395" s="15" t="s">
        <v>90</v>
      </c>
      <c r="O395" s="1"/>
      <c r="P395" s="1"/>
      <c r="Q395" s="1"/>
      <c r="R395" s="1"/>
      <c r="S395" s="1"/>
      <c r="T395" s="1"/>
      <c r="U395" s="1"/>
      <c r="V395" s="1"/>
      <c r="W395" s="1"/>
      <c r="X395" s="1"/>
      <c r="Y395" s="1"/>
      <c r="Z395" s="1"/>
      <c r="AA395" s="1"/>
      <c r="AB395" s="1"/>
      <c r="AC395" s="1"/>
      <c r="AD395" s="1"/>
      <c r="AE395" s="1"/>
    </row>
    <row r="396" customFormat="false" ht="13.8" hidden="false" customHeight="false" outlineLevel="0" collapsed="false">
      <c r="A396" s="15" t="s">
        <v>64</v>
      </c>
      <c r="B396" s="15" t="s">
        <v>65</v>
      </c>
      <c r="C396" s="31" t="n">
        <v>255</v>
      </c>
      <c r="D396" s="15" t="s">
        <v>66</v>
      </c>
      <c r="E396" s="31" t="n">
        <v>5510</v>
      </c>
      <c r="F396" s="15" t="s">
        <v>75</v>
      </c>
      <c r="G396" s="31" t="n">
        <v>30</v>
      </c>
      <c r="H396" s="15" t="s">
        <v>42</v>
      </c>
      <c r="I396" s="31" t="n">
        <v>2019</v>
      </c>
      <c r="J396" s="31" t="n">
        <v>2019</v>
      </c>
      <c r="K396" s="15" t="s">
        <v>76</v>
      </c>
      <c r="L396" s="31" t="n">
        <v>0</v>
      </c>
      <c r="M396" s="15" t="s">
        <v>89</v>
      </c>
      <c r="N396" s="15" t="s">
        <v>90</v>
      </c>
      <c r="O396" s="1"/>
      <c r="P396" s="1"/>
      <c r="Q396" s="1"/>
      <c r="R396" s="1"/>
      <c r="S396" s="1"/>
      <c r="T396" s="1"/>
      <c r="U396" s="1"/>
      <c r="V396" s="1"/>
      <c r="W396" s="1"/>
      <c r="X396" s="1"/>
      <c r="Y396" s="1"/>
      <c r="Z396" s="1"/>
      <c r="AA396" s="1"/>
      <c r="AB396" s="1"/>
      <c r="AC396" s="1"/>
      <c r="AD396" s="1"/>
      <c r="AE396" s="1"/>
    </row>
    <row r="397" customFormat="false" ht="13.8" hidden="false" customHeight="false" outlineLevel="0" collapsed="false">
      <c r="A397" s="15" t="s">
        <v>64</v>
      </c>
      <c r="B397" s="15" t="s">
        <v>65</v>
      </c>
      <c r="C397" s="31" t="n">
        <v>54</v>
      </c>
      <c r="D397" s="15" t="s">
        <v>79</v>
      </c>
      <c r="E397" s="31" t="n">
        <v>5312</v>
      </c>
      <c r="F397" s="15" t="s">
        <v>67</v>
      </c>
      <c r="G397" s="31" t="n">
        <v>27</v>
      </c>
      <c r="H397" s="15" t="s">
        <v>45</v>
      </c>
      <c r="I397" s="31" t="n">
        <v>2018</v>
      </c>
      <c r="J397" s="31" t="n">
        <v>2018</v>
      </c>
      <c r="K397" s="15" t="s">
        <v>68</v>
      </c>
      <c r="L397" s="31" t="n">
        <v>0</v>
      </c>
      <c r="M397" s="15"/>
      <c r="N397" s="15" t="s">
        <v>69</v>
      </c>
      <c r="O397" s="1"/>
      <c r="P397" s="1"/>
      <c r="Q397" s="1"/>
      <c r="R397" s="1"/>
      <c r="S397" s="1"/>
      <c r="T397" s="1"/>
      <c r="U397" s="1"/>
      <c r="V397" s="1"/>
      <c r="W397" s="1"/>
      <c r="X397" s="1"/>
      <c r="Y397" s="1"/>
      <c r="Z397" s="1"/>
      <c r="AA397" s="1"/>
      <c r="AB397" s="1"/>
      <c r="AC397" s="1"/>
      <c r="AD397" s="1"/>
      <c r="AE397" s="1"/>
    </row>
    <row r="398" customFormat="false" ht="13.8" hidden="false" customHeight="false" outlineLevel="0" collapsed="false">
      <c r="A398" s="15" t="s">
        <v>64</v>
      </c>
      <c r="B398" s="15" t="s">
        <v>65</v>
      </c>
      <c r="C398" s="31" t="n">
        <v>54</v>
      </c>
      <c r="D398" s="15" t="s">
        <v>79</v>
      </c>
      <c r="E398" s="31" t="n">
        <v>5312</v>
      </c>
      <c r="F398" s="15" t="s">
        <v>67</v>
      </c>
      <c r="G398" s="31" t="n">
        <v>27</v>
      </c>
      <c r="H398" s="15" t="s">
        <v>45</v>
      </c>
      <c r="I398" s="31" t="n">
        <v>2019</v>
      </c>
      <c r="J398" s="31" t="n">
        <v>2019</v>
      </c>
      <c r="K398" s="15" t="s">
        <v>68</v>
      </c>
      <c r="L398" s="31" t="n">
        <v>0</v>
      </c>
      <c r="M398" s="15"/>
      <c r="N398" s="15" t="s">
        <v>69</v>
      </c>
      <c r="O398" s="1"/>
      <c r="P398" s="1"/>
      <c r="Q398" s="1"/>
      <c r="R398" s="1"/>
      <c r="S398" s="1"/>
      <c r="T398" s="1"/>
      <c r="U398" s="1"/>
      <c r="V398" s="1"/>
      <c r="W398" s="1"/>
      <c r="X398" s="1"/>
      <c r="Y398" s="1"/>
      <c r="Z398" s="1"/>
      <c r="AA398" s="1"/>
      <c r="AB398" s="1"/>
      <c r="AC398" s="1"/>
      <c r="AD398" s="1"/>
      <c r="AE398" s="1"/>
    </row>
    <row r="399" customFormat="false" ht="13.8" hidden="false" customHeight="false" outlineLevel="0" collapsed="false">
      <c r="A399" s="15" t="s">
        <v>64</v>
      </c>
      <c r="B399" s="15" t="s">
        <v>65</v>
      </c>
      <c r="C399" s="31" t="n">
        <v>54</v>
      </c>
      <c r="D399" s="15" t="s">
        <v>79</v>
      </c>
      <c r="E399" s="31" t="n">
        <v>5510</v>
      </c>
      <c r="F399" s="15" t="s">
        <v>75</v>
      </c>
      <c r="G399" s="31" t="n">
        <v>27</v>
      </c>
      <c r="H399" s="15" t="s">
        <v>45</v>
      </c>
      <c r="I399" s="31" t="n">
        <v>2018</v>
      </c>
      <c r="J399" s="31" t="n">
        <v>2018</v>
      </c>
      <c r="K399" s="15" t="s">
        <v>76</v>
      </c>
      <c r="L399" s="31" t="n">
        <v>0</v>
      </c>
      <c r="M399" s="15"/>
      <c r="N399" s="15" t="s">
        <v>69</v>
      </c>
      <c r="O399" s="1"/>
      <c r="P399" s="1"/>
      <c r="Q399" s="1"/>
      <c r="R399" s="1"/>
      <c r="S399" s="1"/>
      <c r="T399" s="1"/>
      <c r="U399" s="1"/>
      <c r="V399" s="1"/>
      <c r="W399" s="1"/>
      <c r="X399" s="1"/>
      <c r="Y399" s="1"/>
      <c r="Z399" s="1"/>
      <c r="AA399" s="1"/>
      <c r="AB399" s="1"/>
      <c r="AC399" s="1"/>
      <c r="AD399" s="1"/>
      <c r="AE399" s="1"/>
    </row>
    <row r="400" customFormat="false" ht="13.8" hidden="false" customHeight="false" outlineLevel="0" collapsed="false">
      <c r="A400" s="15" t="s">
        <v>64</v>
      </c>
      <c r="B400" s="15" t="s">
        <v>65</v>
      </c>
      <c r="C400" s="31" t="n">
        <v>54</v>
      </c>
      <c r="D400" s="15" t="s">
        <v>79</v>
      </c>
      <c r="E400" s="31" t="n">
        <v>5510</v>
      </c>
      <c r="F400" s="15" t="s">
        <v>75</v>
      </c>
      <c r="G400" s="31" t="n">
        <v>27</v>
      </c>
      <c r="H400" s="15" t="s">
        <v>45</v>
      </c>
      <c r="I400" s="31" t="n">
        <v>2019</v>
      </c>
      <c r="J400" s="31" t="n">
        <v>2019</v>
      </c>
      <c r="K400" s="15" t="s">
        <v>76</v>
      </c>
      <c r="L400" s="31" t="n">
        <v>0</v>
      </c>
      <c r="M400" s="15"/>
      <c r="N400" s="15" t="s">
        <v>69</v>
      </c>
      <c r="O400" s="1"/>
      <c r="P400" s="1"/>
      <c r="Q400" s="1"/>
      <c r="R400" s="1"/>
      <c r="S400" s="1"/>
      <c r="T400" s="1"/>
      <c r="U400" s="1"/>
      <c r="V400" s="1"/>
      <c r="W400" s="1"/>
      <c r="X400" s="1"/>
      <c r="Y400" s="1"/>
      <c r="Z400" s="1"/>
      <c r="AA400" s="1"/>
      <c r="AB400" s="1"/>
      <c r="AC400" s="1"/>
      <c r="AD400" s="1"/>
      <c r="AE400" s="1"/>
    </row>
    <row r="401" customFormat="false" ht="13.8" hidden="false" customHeight="false" outlineLevel="0" collapsed="false">
      <c r="A401" s="15" t="s">
        <v>64</v>
      </c>
      <c r="B401" s="15" t="s">
        <v>65</v>
      </c>
      <c r="C401" s="31" t="n">
        <v>54</v>
      </c>
      <c r="D401" s="15" t="s">
        <v>79</v>
      </c>
      <c r="E401" s="31" t="n">
        <v>5510</v>
      </c>
      <c r="F401" s="15" t="s">
        <v>75</v>
      </c>
      <c r="G401" s="31" t="n">
        <v>30</v>
      </c>
      <c r="H401" s="15" t="s">
        <v>42</v>
      </c>
      <c r="I401" s="31" t="n">
        <v>2018</v>
      </c>
      <c r="J401" s="31" t="n">
        <v>2018</v>
      </c>
      <c r="K401" s="15" t="s">
        <v>76</v>
      </c>
      <c r="L401" s="31" t="n">
        <v>0</v>
      </c>
      <c r="M401" s="15" t="s">
        <v>89</v>
      </c>
      <c r="N401" s="15" t="s">
        <v>90</v>
      </c>
      <c r="O401" s="1"/>
      <c r="P401" s="1"/>
      <c r="Q401" s="1"/>
      <c r="R401" s="1"/>
      <c r="S401" s="1"/>
      <c r="T401" s="1"/>
      <c r="U401" s="1"/>
      <c r="V401" s="1"/>
      <c r="W401" s="1"/>
      <c r="X401" s="1"/>
      <c r="Y401" s="1"/>
      <c r="Z401" s="1"/>
      <c r="AA401" s="1"/>
      <c r="AB401" s="1"/>
      <c r="AC401" s="1"/>
      <c r="AD401" s="1"/>
      <c r="AE401" s="1"/>
    </row>
    <row r="402" customFormat="false" ht="13.8" hidden="false" customHeight="false" outlineLevel="0" collapsed="false">
      <c r="A402" s="15" t="s">
        <v>64</v>
      </c>
      <c r="B402" s="15" t="s">
        <v>65</v>
      </c>
      <c r="C402" s="31" t="n">
        <v>54</v>
      </c>
      <c r="D402" s="15" t="s">
        <v>79</v>
      </c>
      <c r="E402" s="31" t="n">
        <v>5510</v>
      </c>
      <c r="F402" s="15" t="s">
        <v>75</v>
      </c>
      <c r="G402" s="31" t="n">
        <v>30</v>
      </c>
      <c r="H402" s="15" t="s">
        <v>42</v>
      </c>
      <c r="I402" s="31" t="n">
        <v>2019</v>
      </c>
      <c r="J402" s="31" t="n">
        <v>2019</v>
      </c>
      <c r="K402" s="15" t="s">
        <v>76</v>
      </c>
      <c r="L402" s="31" t="n">
        <v>0</v>
      </c>
      <c r="M402" s="15" t="s">
        <v>89</v>
      </c>
      <c r="N402" s="15" t="s">
        <v>90</v>
      </c>
      <c r="O402" s="1"/>
      <c r="P402" s="1"/>
      <c r="Q402" s="1"/>
      <c r="R402" s="1"/>
      <c r="S402" s="1"/>
      <c r="T402" s="1"/>
      <c r="U402" s="1"/>
      <c r="V402" s="1"/>
      <c r="W402" s="1"/>
      <c r="X402" s="1"/>
      <c r="Y402" s="1"/>
      <c r="Z402" s="1"/>
      <c r="AA402" s="1"/>
      <c r="AB402" s="1"/>
      <c r="AC402" s="1"/>
      <c r="AD402" s="1"/>
      <c r="AE402" s="1"/>
    </row>
    <row r="403" customFormat="false" ht="13.8" hidden="false" customHeight="false" outlineLevel="0" collapsed="false">
      <c r="A403" s="15" t="s">
        <v>64</v>
      </c>
      <c r="B403" s="15" t="s">
        <v>65</v>
      </c>
      <c r="C403" s="31" t="n">
        <v>54</v>
      </c>
      <c r="D403" s="15" t="s">
        <v>79</v>
      </c>
      <c r="E403" s="31" t="n">
        <v>5312</v>
      </c>
      <c r="F403" s="15" t="s">
        <v>67</v>
      </c>
      <c r="G403" s="31" t="n">
        <v>236</v>
      </c>
      <c r="H403" s="15" t="s">
        <v>43</v>
      </c>
      <c r="I403" s="31" t="n">
        <v>2018</v>
      </c>
      <c r="J403" s="31" t="n">
        <v>2018</v>
      </c>
      <c r="K403" s="15" t="s">
        <v>68</v>
      </c>
      <c r="L403" s="31" t="n">
        <v>0</v>
      </c>
      <c r="M403" s="15"/>
      <c r="N403" s="15" t="s">
        <v>69</v>
      </c>
      <c r="O403" s="1"/>
      <c r="P403" s="1"/>
      <c r="Q403" s="1"/>
      <c r="R403" s="1"/>
      <c r="S403" s="1"/>
      <c r="T403" s="1"/>
      <c r="U403" s="1"/>
      <c r="V403" s="1"/>
      <c r="W403" s="1"/>
      <c r="X403" s="1"/>
      <c r="Y403" s="1"/>
      <c r="Z403" s="1"/>
      <c r="AA403" s="1"/>
      <c r="AB403" s="1"/>
      <c r="AC403" s="1"/>
      <c r="AD403" s="1"/>
      <c r="AE403" s="1"/>
    </row>
    <row r="404" customFormat="false" ht="13.8" hidden="false" customHeight="false" outlineLevel="0" collapsed="false">
      <c r="A404" s="15" t="s">
        <v>64</v>
      </c>
      <c r="B404" s="15" t="s">
        <v>65</v>
      </c>
      <c r="C404" s="31" t="n">
        <v>54</v>
      </c>
      <c r="D404" s="15" t="s">
        <v>79</v>
      </c>
      <c r="E404" s="31" t="n">
        <v>5312</v>
      </c>
      <c r="F404" s="15" t="s">
        <v>67</v>
      </c>
      <c r="G404" s="31" t="n">
        <v>236</v>
      </c>
      <c r="H404" s="15" t="s">
        <v>43</v>
      </c>
      <c r="I404" s="31" t="n">
        <v>2019</v>
      </c>
      <c r="J404" s="31" t="n">
        <v>2019</v>
      </c>
      <c r="K404" s="15" t="s">
        <v>68</v>
      </c>
      <c r="L404" s="31" t="n">
        <v>0</v>
      </c>
      <c r="M404" s="15"/>
      <c r="N404" s="15" t="s">
        <v>69</v>
      </c>
      <c r="O404" s="1"/>
      <c r="P404" s="1"/>
      <c r="Q404" s="1"/>
      <c r="R404" s="1"/>
      <c r="S404" s="1"/>
      <c r="T404" s="1"/>
      <c r="U404" s="1"/>
      <c r="V404" s="1"/>
      <c r="W404" s="1"/>
      <c r="X404" s="1"/>
      <c r="Y404" s="1"/>
      <c r="Z404" s="1"/>
      <c r="AA404" s="1"/>
      <c r="AB404" s="1"/>
      <c r="AC404" s="1"/>
      <c r="AD404" s="1"/>
      <c r="AE404" s="1"/>
    </row>
    <row r="405" customFormat="false" ht="13.8" hidden="false" customHeight="false" outlineLevel="0" collapsed="false">
      <c r="A405" s="15" t="s">
        <v>64</v>
      </c>
      <c r="B405" s="15" t="s">
        <v>65</v>
      </c>
      <c r="C405" s="31" t="n">
        <v>54</v>
      </c>
      <c r="D405" s="15" t="s">
        <v>79</v>
      </c>
      <c r="E405" s="31" t="n">
        <v>5510</v>
      </c>
      <c r="F405" s="15" t="s">
        <v>75</v>
      </c>
      <c r="G405" s="31" t="n">
        <v>236</v>
      </c>
      <c r="H405" s="15" t="s">
        <v>43</v>
      </c>
      <c r="I405" s="31" t="n">
        <v>2018</v>
      </c>
      <c r="J405" s="31" t="n">
        <v>2018</v>
      </c>
      <c r="K405" s="15" t="s">
        <v>76</v>
      </c>
      <c r="L405" s="31" t="n">
        <v>0</v>
      </c>
      <c r="M405" s="15"/>
      <c r="N405" s="15" t="s">
        <v>69</v>
      </c>
      <c r="O405" s="1"/>
      <c r="P405" s="1"/>
      <c r="Q405" s="1"/>
      <c r="R405" s="1"/>
      <c r="S405" s="1"/>
      <c r="T405" s="1"/>
      <c r="U405" s="1"/>
      <c r="V405" s="1"/>
      <c r="W405" s="1"/>
      <c r="X405" s="1"/>
      <c r="Y405" s="1"/>
      <c r="Z405" s="1"/>
      <c r="AA405" s="1"/>
      <c r="AB405" s="1"/>
      <c r="AC405" s="1"/>
      <c r="AD405" s="1"/>
      <c r="AE405" s="1"/>
    </row>
    <row r="406" customFormat="false" ht="13.8" hidden="false" customHeight="false" outlineLevel="0" collapsed="false">
      <c r="A406" s="15" t="s">
        <v>64</v>
      </c>
      <c r="B406" s="15" t="s">
        <v>65</v>
      </c>
      <c r="C406" s="31" t="n">
        <v>54</v>
      </c>
      <c r="D406" s="15" t="s">
        <v>79</v>
      </c>
      <c r="E406" s="31" t="n">
        <v>5510</v>
      </c>
      <c r="F406" s="15" t="s">
        <v>75</v>
      </c>
      <c r="G406" s="31" t="n">
        <v>236</v>
      </c>
      <c r="H406" s="15" t="s">
        <v>43</v>
      </c>
      <c r="I406" s="31" t="n">
        <v>2019</v>
      </c>
      <c r="J406" s="31" t="n">
        <v>2019</v>
      </c>
      <c r="K406" s="15" t="s">
        <v>76</v>
      </c>
      <c r="L406" s="31" t="n">
        <v>0</v>
      </c>
      <c r="M406" s="15"/>
      <c r="N406" s="15" t="s">
        <v>69</v>
      </c>
      <c r="O406" s="1"/>
      <c r="P406" s="1"/>
      <c r="Q406" s="1"/>
      <c r="R406" s="1"/>
      <c r="S406" s="1"/>
      <c r="T406" s="1"/>
      <c r="U406" s="1"/>
      <c r="V406" s="1"/>
      <c r="W406" s="1"/>
      <c r="X406" s="1"/>
      <c r="Y406" s="1"/>
      <c r="Z406" s="1"/>
      <c r="AA406" s="1"/>
      <c r="AB406" s="1"/>
      <c r="AC406" s="1"/>
      <c r="AD406" s="1"/>
      <c r="AE406" s="1"/>
    </row>
    <row r="407" customFormat="false" ht="13.8" hidden="false" customHeight="false" outlineLevel="0" collapsed="false">
      <c r="A407" s="15" t="s">
        <v>64</v>
      </c>
      <c r="B407" s="15" t="s">
        <v>65</v>
      </c>
      <c r="C407" s="31" t="n">
        <v>68</v>
      </c>
      <c r="D407" s="15" t="s">
        <v>80</v>
      </c>
      <c r="E407" s="31" t="n">
        <v>5312</v>
      </c>
      <c r="F407" s="15" t="s">
        <v>67</v>
      </c>
      <c r="G407" s="31" t="n">
        <v>27</v>
      </c>
      <c r="H407" s="15" t="s">
        <v>45</v>
      </c>
      <c r="I407" s="31" t="n">
        <v>2015</v>
      </c>
      <c r="J407" s="31" t="n">
        <v>2015</v>
      </c>
      <c r="K407" s="15" t="s">
        <v>68</v>
      </c>
      <c r="L407" s="31" t="n">
        <v>16167</v>
      </c>
      <c r="M407" s="15"/>
      <c r="N407" s="15" t="s">
        <v>69</v>
      </c>
      <c r="O407" s="1"/>
      <c r="P407" s="1"/>
      <c r="Q407" s="1"/>
      <c r="R407" s="1"/>
      <c r="S407" s="1"/>
      <c r="T407" s="1"/>
      <c r="U407" s="1"/>
      <c r="V407" s="1"/>
      <c r="W407" s="1"/>
      <c r="X407" s="1"/>
      <c r="Y407" s="1"/>
      <c r="Z407" s="1"/>
      <c r="AA407" s="1"/>
      <c r="AB407" s="1"/>
      <c r="AC407" s="1"/>
      <c r="AD407" s="1"/>
      <c r="AE407" s="1"/>
    </row>
    <row r="408" customFormat="false" ht="13.8" hidden="false" customHeight="false" outlineLevel="0" collapsed="false">
      <c r="A408" s="15" t="s">
        <v>64</v>
      </c>
      <c r="B408" s="15" t="s">
        <v>65</v>
      </c>
      <c r="C408" s="31" t="n">
        <v>68</v>
      </c>
      <c r="D408" s="15" t="s">
        <v>80</v>
      </c>
      <c r="E408" s="31" t="n">
        <v>5312</v>
      </c>
      <c r="F408" s="15" t="s">
        <v>67</v>
      </c>
      <c r="G408" s="31" t="n">
        <v>27</v>
      </c>
      <c r="H408" s="15" t="s">
        <v>45</v>
      </c>
      <c r="I408" s="31" t="n">
        <v>2016</v>
      </c>
      <c r="J408" s="31" t="n">
        <v>2016</v>
      </c>
      <c r="K408" s="15" t="s">
        <v>68</v>
      </c>
      <c r="L408" s="31" t="n">
        <v>16713</v>
      </c>
      <c r="M408" s="15"/>
      <c r="N408" s="15" t="s">
        <v>69</v>
      </c>
      <c r="O408" s="1"/>
      <c r="P408" s="1"/>
      <c r="Q408" s="1"/>
      <c r="R408" s="1"/>
      <c r="S408" s="1"/>
      <c r="T408" s="1"/>
      <c r="U408" s="1"/>
      <c r="V408" s="1"/>
      <c r="W408" s="1"/>
      <c r="X408" s="1"/>
      <c r="Y408" s="1"/>
      <c r="Z408" s="1"/>
      <c r="AA408" s="1"/>
      <c r="AB408" s="1"/>
      <c r="AC408" s="1"/>
      <c r="AD408" s="1"/>
      <c r="AE408" s="1"/>
    </row>
    <row r="409" customFormat="false" ht="13.8" hidden="false" customHeight="false" outlineLevel="0" collapsed="false">
      <c r="A409" s="15" t="s">
        <v>64</v>
      </c>
      <c r="B409" s="15" t="s">
        <v>65</v>
      </c>
      <c r="C409" s="31" t="n">
        <v>68</v>
      </c>
      <c r="D409" s="15" t="s">
        <v>80</v>
      </c>
      <c r="E409" s="31" t="n">
        <v>5312</v>
      </c>
      <c r="F409" s="15" t="s">
        <v>67</v>
      </c>
      <c r="G409" s="31" t="n">
        <v>27</v>
      </c>
      <c r="H409" s="15" t="s">
        <v>45</v>
      </c>
      <c r="I409" s="31" t="n">
        <v>2017</v>
      </c>
      <c r="J409" s="31" t="n">
        <v>2017</v>
      </c>
      <c r="K409" s="15" t="s">
        <v>68</v>
      </c>
      <c r="L409" s="31" t="n">
        <v>17147</v>
      </c>
      <c r="M409" s="15"/>
      <c r="N409" s="15" t="s">
        <v>69</v>
      </c>
      <c r="O409" s="1"/>
      <c r="P409" s="1"/>
      <c r="Q409" s="1"/>
      <c r="R409" s="1"/>
      <c r="S409" s="1"/>
      <c r="T409" s="1"/>
      <c r="U409" s="1"/>
      <c r="V409" s="1"/>
      <c r="W409" s="1"/>
      <c r="X409" s="1"/>
      <c r="Y409" s="1"/>
      <c r="Z409" s="1"/>
      <c r="AA409" s="1"/>
      <c r="AB409" s="1"/>
      <c r="AC409" s="1"/>
      <c r="AD409" s="1"/>
      <c r="AE409" s="1"/>
    </row>
    <row r="410" customFormat="false" ht="13.8" hidden="false" customHeight="false" outlineLevel="0" collapsed="false">
      <c r="A410" s="15" t="s">
        <v>64</v>
      </c>
      <c r="B410" s="15" t="s">
        <v>65</v>
      </c>
      <c r="C410" s="31" t="n">
        <v>68</v>
      </c>
      <c r="D410" s="15" t="s">
        <v>80</v>
      </c>
      <c r="E410" s="31" t="n">
        <v>5312</v>
      </c>
      <c r="F410" s="15" t="s">
        <v>67</v>
      </c>
      <c r="G410" s="31" t="n">
        <v>27</v>
      </c>
      <c r="H410" s="15" t="s">
        <v>45</v>
      </c>
      <c r="I410" s="31" t="n">
        <v>2018</v>
      </c>
      <c r="J410" s="31" t="n">
        <v>2018</v>
      </c>
      <c r="K410" s="15" t="s">
        <v>68</v>
      </c>
      <c r="L410" s="31" t="n">
        <v>13280</v>
      </c>
      <c r="M410" s="15"/>
      <c r="N410" s="15" t="s">
        <v>69</v>
      </c>
      <c r="O410" s="1"/>
      <c r="P410" s="1"/>
      <c r="Q410" s="1"/>
      <c r="R410" s="1"/>
      <c r="S410" s="1"/>
      <c r="T410" s="1"/>
      <c r="U410" s="1"/>
      <c r="V410" s="1"/>
      <c r="W410" s="1"/>
      <c r="X410" s="1"/>
      <c r="Y410" s="1"/>
      <c r="Z410" s="1"/>
      <c r="AA410" s="1"/>
      <c r="AB410" s="1"/>
      <c r="AC410" s="1"/>
      <c r="AD410" s="1"/>
      <c r="AE410" s="1"/>
    </row>
    <row r="411" customFormat="false" ht="13.8" hidden="false" customHeight="false" outlineLevel="0" collapsed="false">
      <c r="A411" s="15" t="s">
        <v>64</v>
      </c>
      <c r="B411" s="15" t="s">
        <v>65</v>
      </c>
      <c r="C411" s="31" t="n">
        <v>68</v>
      </c>
      <c r="D411" s="15" t="s">
        <v>80</v>
      </c>
      <c r="E411" s="31" t="n">
        <v>5312</v>
      </c>
      <c r="F411" s="15" t="s">
        <v>67</v>
      </c>
      <c r="G411" s="31" t="n">
        <v>27</v>
      </c>
      <c r="H411" s="15" t="s">
        <v>45</v>
      </c>
      <c r="I411" s="31" t="n">
        <v>2019</v>
      </c>
      <c r="J411" s="31" t="n">
        <v>2019</v>
      </c>
      <c r="K411" s="15" t="s">
        <v>68</v>
      </c>
      <c r="L411" s="31" t="n">
        <v>15100</v>
      </c>
      <c r="M411" s="15"/>
      <c r="N411" s="15" t="s">
        <v>69</v>
      </c>
      <c r="O411" s="1"/>
      <c r="P411" s="1"/>
      <c r="Q411" s="1"/>
      <c r="R411" s="1"/>
      <c r="S411" s="1"/>
      <c r="T411" s="1"/>
      <c r="U411" s="1"/>
      <c r="V411" s="1"/>
      <c r="W411" s="1"/>
      <c r="X411" s="1"/>
      <c r="Y411" s="1"/>
      <c r="Z411" s="1"/>
      <c r="AA411" s="1"/>
      <c r="AB411" s="1"/>
      <c r="AC411" s="1"/>
      <c r="AD411" s="1"/>
      <c r="AE411" s="1"/>
    </row>
    <row r="412" customFormat="false" ht="13.8" hidden="false" customHeight="false" outlineLevel="0" collapsed="false">
      <c r="A412" s="15" t="s">
        <v>64</v>
      </c>
      <c r="B412" s="15" t="s">
        <v>65</v>
      </c>
      <c r="C412" s="31" t="n">
        <v>68</v>
      </c>
      <c r="D412" s="15" t="s">
        <v>80</v>
      </c>
      <c r="E412" s="31" t="n">
        <v>5510</v>
      </c>
      <c r="F412" s="15" t="s">
        <v>75</v>
      </c>
      <c r="G412" s="31" t="n">
        <v>27</v>
      </c>
      <c r="H412" s="15" t="s">
        <v>45</v>
      </c>
      <c r="I412" s="31" t="n">
        <v>2015</v>
      </c>
      <c r="J412" s="31" t="n">
        <v>2015</v>
      </c>
      <c r="K412" s="15" t="s">
        <v>76</v>
      </c>
      <c r="L412" s="31" t="n">
        <v>80858</v>
      </c>
      <c r="M412" s="15"/>
      <c r="N412" s="15" t="s">
        <v>69</v>
      </c>
      <c r="O412" s="1"/>
      <c r="P412" s="1"/>
      <c r="Q412" s="1"/>
      <c r="R412" s="1"/>
      <c r="S412" s="1"/>
      <c r="T412" s="1"/>
      <c r="U412" s="1"/>
      <c r="V412" s="1"/>
      <c r="W412" s="1"/>
      <c r="X412" s="1"/>
      <c r="Y412" s="1"/>
      <c r="Z412" s="1"/>
      <c r="AA412" s="1"/>
      <c r="AB412" s="1"/>
      <c r="AC412" s="1"/>
      <c r="AD412" s="1"/>
      <c r="AE412" s="1"/>
    </row>
    <row r="413" customFormat="false" ht="13.8" hidden="false" customHeight="false" outlineLevel="0" collapsed="false">
      <c r="A413" s="15" t="s">
        <v>64</v>
      </c>
      <c r="B413" s="15" t="s">
        <v>65</v>
      </c>
      <c r="C413" s="31" t="n">
        <v>68</v>
      </c>
      <c r="D413" s="15" t="s">
        <v>80</v>
      </c>
      <c r="E413" s="31" t="n">
        <v>5510</v>
      </c>
      <c r="F413" s="15" t="s">
        <v>75</v>
      </c>
      <c r="G413" s="31" t="n">
        <v>27</v>
      </c>
      <c r="H413" s="15" t="s">
        <v>45</v>
      </c>
      <c r="I413" s="31" t="n">
        <v>2016</v>
      </c>
      <c r="J413" s="31" t="n">
        <v>2016</v>
      </c>
      <c r="K413" s="15" t="s">
        <v>76</v>
      </c>
      <c r="L413" s="31" t="n">
        <v>80297</v>
      </c>
      <c r="M413" s="15"/>
      <c r="N413" s="15" t="s">
        <v>69</v>
      </c>
      <c r="O413" s="1"/>
      <c r="P413" s="1"/>
      <c r="Q413" s="1"/>
      <c r="R413" s="1"/>
      <c r="S413" s="1"/>
      <c r="T413" s="1"/>
      <c r="U413" s="1"/>
      <c r="V413" s="1"/>
      <c r="W413" s="1"/>
      <c r="X413" s="1"/>
      <c r="Y413" s="1"/>
      <c r="Z413" s="1"/>
      <c r="AA413" s="1"/>
      <c r="AB413" s="1"/>
      <c r="AC413" s="1"/>
      <c r="AD413" s="1"/>
      <c r="AE413" s="1"/>
    </row>
    <row r="414" customFormat="false" ht="13.8" hidden="false" customHeight="false" outlineLevel="0" collapsed="false">
      <c r="A414" s="15" t="s">
        <v>64</v>
      </c>
      <c r="B414" s="15" t="s">
        <v>65</v>
      </c>
      <c r="C414" s="31" t="n">
        <v>68</v>
      </c>
      <c r="D414" s="15" t="s">
        <v>80</v>
      </c>
      <c r="E414" s="31" t="n">
        <v>5510</v>
      </c>
      <c r="F414" s="15" t="s">
        <v>75</v>
      </c>
      <c r="G414" s="31" t="n">
        <v>27</v>
      </c>
      <c r="H414" s="15" t="s">
        <v>45</v>
      </c>
      <c r="I414" s="31" t="n">
        <v>2017</v>
      </c>
      <c r="J414" s="31" t="n">
        <v>2017</v>
      </c>
      <c r="K414" s="15" t="s">
        <v>76</v>
      </c>
      <c r="L414" s="31" t="n">
        <v>92544</v>
      </c>
      <c r="M414" s="15"/>
      <c r="N414" s="15" t="s">
        <v>69</v>
      </c>
      <c r="O414" s="1"/>
      <c r="P414" s="1"/>
      <c r="Q414" s="1"/>
      <c r="R414" s="1"/>
      <c r="S414" s="1"/>
      <c r="T414" s="1"/>
      <c r="U414" s="1"/>
      <c r="V414" s="1"/>
      <c r="W414" s="1"/>
      <c r="X414" s="1"/>
      <c r="Y414" s="1"/>
      <c r="Z414" s="1"/>
      <c r="AA414" s="1"/>
      <c r="AB414" s="1"/>
      <c r="AC414" s="1"/>
      <c r="AD414" s="1"/>
      <c r="AE414" s="1"/>
    </row>
    <row r="415" customFormat="false" ht="13.8" hidden="false" customHeight="false" outlineLevel="0" collapsed="false">
      <c r="A415" s="15" t="s">
        <v>64</v>
      </c>
      <c r="B415" s="15" t="s">
        <v>65</v>
      </c>
      <c r="C415" s="31" t="n">
        <v>68</v>
      </c>
      <c r="D415" s="15" t="s">
        <v>80</v>
      </c>
      <c r="E415" s="31" t="n">
        <v>5510</v>
      </c>
      <c r="F415" s="15" t="s">
        <v>75</v>
      </c>
      <c r="G415" s="31" t="n">
        <v>27</v>
      </c>
      <c r="H415" s="15" t="s">
        <v>45</v>
      </c>
      <c r="I415" s="31" t="n">
        <v>2018</v>
      </c>
      <c r="J415" s="31" t="n">
        <v>2018</v>
      </c>
      <c r="K415" s="15" t="s">
        <v>76</v>
      </c>
      <c r="L415" s="31" t="n">
        <v>71430</v>
      </c>
      <c r="M415" s="15"/>
      <c r="N415" s="15" t="s">
        <v>69</v>
      </c>
      <c r="O415" s="1"/>
      <c r="P415" s="1"/>
      <c r="Q415" s="1"/>
      <c r="R415" s="1"/>
      <c r="S415" s="1"/>
      <c r="T415" s="1"/>
      <c r="U415" s="1"/>
      <c r="V415" s="1"/>
      <c r="W415" s="1"/>
      <c r="X415" s="1"/>
      <c r="Y415" s="1"/>
      <c r="Z415" s="1"/>
      <c r="AA415" s="1"/>
      <c r="AB415" s="1"/>
      <c r="AC415" s="1"/>
      <c r="AD415" s="1"/>
      <c r="AE415" s="1"/>
    </row>
    <row r="416" customFormat="false" ht="13.8" hidden="false" customHeight="false" outlineLevel="0" collapsed="false">
      <c r="A416" s="15" t="s">
        <v>64</v>
      </c>
      <c r="B416" s="15" t="s">
        <v>65</v>
      </c>
      <c r="C416" s="31" t="n">
        <v>68</v>
      </c>
      <c r="D416" s="15" t="s">
        <v>80</v>
      </c>
      <c r="E416" s="31" t="n">
        <v>5510</v>
      </c>
      <c r="F416" s="15" t="s">
        <v>75</v>
      </c>
      <c r="G416" s="31" t="n">
        <v>27</v>
      </c>
      <c r="H416" s="15" t="s">
        <v>45</v>
      </c>
      <c r="I416" s="31" t="n">
        <v>2019</v>
      </c>
      <c r="J416" s="31" t="n">
        <v>2019</v>
      </c>
      <c r="K416" s="15" t="s">
        <v>76</v>
      </c>
      <c r="L416" s="31" t="n">
        <v>82570</v>
      </c>
      <c r="M416" s="15"/>
      <c r="N416" s="15" t="s">
        <v>69</v>
      </c>
      <c r="O416" s="1"/>
      <c r="P416" s="1"/>
      <c r="Q416" s="1"/>
      <c r="R416" s="1"/>
      <c r="S416" s="1"/>
      <c r="T416" s="1"/>
      <c r="U416" s="1"/>
      <c r="V416" s="1"/>
      <c r="W416" s="1"/>
      <c r="X416" s="1"/>
      <c r="Y416" s="1"/>
      <c r="Z416" s="1"/>
      <c r="AA416" s="1"/>
      <c r="AB416" s="1"/>
      <c r="AC416" s="1"/>
      <c r="AD416" s="1"/>
      <c r="AE416" s="1"/>
    </row>
    <row r="417" customFormat="false" ht="13.8" hidden="false" customHeight="false" outlineLevel="0" collapsed="false">
      <c r="A417" s="15" t="s">
        <v>64</v>
      </c>
      <c r="B417" s="15" t="s">
        <v>65</v>
      </c>
      <c r="C417" s="31" t="n">
        <v>68</v>
      </c>
      <c r="D417" s="15" t="s">
        <v>80</v>
      </c>
      <c r="E417" s="31" t="n">
        <v>5510</v>
      </c>
      <c r="F417" s="15" t="s">
        <v>75</v>
      </c>
      <c r="G417" s="31" t="n">
        <v>30</v>
      </c>
      <c r="H417" s="15" t="s">
        <v>42</v>
      </c>
      <c r="I417" s="31" t="n">
        <v>2015</v>
      </c>
      <c r="J417" s="31" t="n">
        <v>2015</v>
      </c>
      <c r="K417" s="15" t="s">
        <v>76</v>
      </c>
      <c r="L417" s="31" t="n">
        <v>53932</v>
      </c>
      <c r="M417" s="15" t="s">
        <v>89</v>
      </c>
      <c r="N417" s="15" t="s">
        <v>90</v>
      </c>
      <c r="O417" s="1"/>
      <c r="P417" s="1"/>
      <c r="Q417" s="1"/>
      <c r="R417" s="1"/>
      <c r="S417" s="1"/>
      <c r="T417" s="1"/>
      <c r="U417" s="1"/>
      <c r="V417" s="1"/>
      <c r="W417" s="1"/>
      <c r="X417" s="1"/>
      <c r="Y417" s="1"/>
      <c r="Z417" s="1"/>
      <c r="AA417" s="1"/>
      <c r="AB417" s="1"/>
      <c r="AC417" s="1"/>
      <c r="AD417" s="1"/>
      <c r="AE417" s="1"/>
    </row>
    <row r="418" customFormat="false" ht="13.8" hidden="false" customHeight="false" outlineLevel="0" collapsed="false">
      <c r="A418" s="15" t="s">
        <v>64</v>
      </c>
      <c r="B418" s="15" t="s">
        <v>65</v>
      </c>
      <c r="C418" s="31" t="n">
        <v>68</v>
      </c>
      <c r="D418" s="15" t="s">
        <v>80</v>
      </c>
      <c r="E418" s="31" t="n">
        <v>5510</v>
      </c>
      <c r="F418" s="15" t="s">
        <v>75</v>
      </c>
      <c r="G418" s="31" t="n">
        <v>30</v>
      </c>
      <c r="H418" s="15" t="s">
        <v>42</v>
      </c>
      <c r="I418" s="31" t="n">
        <v>2016</v>
      </c>
      <c r="J418" s="31" t="n">
        <v>2016</v>
      </c>
      <c r="K418" s="15" t="s">
        <v>76</v>
      </c>
      <c r="L418" s="31" t="n">
        <v>53558</v>
      </c>
      <c r="M418" s="15" t="s">
        <v>89</v>
      </c>
      <c r="N418" s="15" t="s">
        <v>90</v>
      </c>
      <c r="O418" s="1"/>
      <c r="P418" s="1"/>
      <c r="Q418" s="1"/>
      <c r="R418" s="1"/>
      <c r="S418" s="1"/>
      <c r="T418" s="1"/>
      <c r="U418" s="1"/>
      <c r="V418" s="1"/>
      <c r="W418" s="1"/>
      <c r="X418" s="1"/>
      <c r="Y418" s="1"/>
      <c r="Z418" s="1"/>
      <c r="AA418" s="1"/>
      <c r="AB418" s="1"/>
      <c r="AC418" s="1"/>
      <c r="AD418" s="1"/>
      <c r="AE418" s="1"/>
    </row>
    <row r="419" customFormat="false" ht="13.8" hidden="false" customHeight="false" outlineLevel="0" collapsed="false">
      <c r="A419" s="15" t="s">
        <v>64</v>
      </c>
      <c r="B419" s="15" t="s">
        <v>65</v>
      </c>
      <c r="C419" s="31" t="n">
        <v>68</v>
      </c>
      <c r="D419" s="15" t="s">
        <v>80</v>
      </c>
      <c r="E419" s="31" t="n">
        <v>5510</v>
      </c>
      <c r="F419" s="15" t="s">
        <v>75</v>
      </c>
      <c r="G419" s="31" t="n">
        <v>30</v>
      </c>
      <c r="H419" s="15" t="s">
        <v>42</v>
      </c>
      <c r="I419" s="31" t="n">
        <v>2017</v>
      </c>
      <c r="J419" s="31" t="n">
        <v>2017</v>
      </c>
      <c r="K419" s="15" t="s">
        <v>76</v>
      </c>
      <c r="L419" s="31" t="n">
        <v>61727</v>
      </c>
      <c r="M419" s="15" t="s">
        <v>89</v>
      </c>
      <c r="N419" s="15" t="s">
        <v>90</v>
      </c>
      <c r="O419" s="1"/>
      <c r="P419" s="1"/>
      <c r="Q419" s="1"/>
      <c r="R419" s="1"/>
      <c r="S419" s="1"/>
      <c r="T419" s="1"/>
      <c r="U419" s="1"/>
      <c r="V419" s="1"/>
      <c r="W419" s="1"/>
      <c r="X419" s="1"/>
      <c r="Y419" s="1"/>
      <c r="Z419" s="1"/>
      <c r="AA419" s="1"/>
      <c r="AB419" s="1"/>
      <c r="AC419" s="1"/>
      <c r="AD419" s="1"/>
      <c r="AE419" s="1"/>
    </row>
    <row r="420" customFormat="false" ht="13.8" hidden="false" customHeight="false" outlineLevel="0" collapsed="false">
      <c r="A420" s="15" t="s">
        <v>64</v>
      </c>
      <c r="B420" s="15" t="s">
        <v>65</v>
      </c>
      <c r="C420" s="31" t="n">
        <v>68</v>
      </c>
      <c r="D420" s="15" t="s">
        <v>80</v>
      </c>
      <c r="E420" s="31" t="n">
        <v>5510</v>
      </c>
      <c r="F420" s="15" t="s">
        <v>75</v>
      </c>
      <c r="G420" s="31" t="n">
        <v>30</v>
      </c>
      <c r="H420" s="15" t="s">
        <v>42</v>
      </c>
      <c r="I420" s="31" t="n">
        <v>2018</v>
      </c>
      <c r="J420" s="31" t="n">
        <v>2018</v>
      </c>
      <c r="K420" s="15" t="s">
        <v>76</v>
      </c>
      <c r="L420" s="31" t="n">
        <v>47644</v>
      </c>
      <c r="M420" s="15" t="s">
        <v>89</v>
      </c>
      <c r="N420" s="15" t="s">
        <v>90</v>
      </c>
      <c r="O420" s="1"/>
      <c r="P420" s="1"/>
      <c r="Q420" s="1"/>
      <c r="R420" s="1"/>
      <c r="S420" s="1"/>
      <c r="T420" s="1"/>
      <c r="U420" s="1"/>
      <c r="V420" s="1"/>
      <c r="W420" s="1"/>
      <c r="X420" s="1"/>
      <c r="Y420" s="1"/>
      <c r="Z420" s="1"/>
      <c r="AA420" s="1"/>
      <c r="AB420" s="1"/>
      <c r="AC420" s="1"/>
      <c r="AD420" s="1"/>
      <c r="AE420" s="1"/>
    </row>
    <row r="421" customFormat="false" ht="13.8" hidden="false" customHeight="false" outlineLevel="0" collapsed="false">
      <c r="A421" s="15" t="s">
        <v>64</v>
      </c>
      <c r="B421" s="15" t="s">
        <v>65</v>
      </c>
      <c r="C421" s="31" t="n">
        <v>68</v>
      </c>
      <c r="D421" s="15" t="s">
        <v>80</v>
      </c>
      <c r="E421" s="31" t="n">
        <v>5510</v>
      </c>
      <c r="F421" s="15" t="s">
        <v>75</v>
      </c>
      <c r="G421" s="31" t="n">
        <v>30</v>
      </c>
      <c r="H421" s="15" t="s">
        <v>42</v>
      </c>
      <c r="I421" s="31" t="n">
        <v>2019</v>
      </c>
      <c r="J421" s="31" t="n">
        <v>2019</v>
      </c>
      <c r="K421" s="15" t="s">
        <v>76</v>
      </c>
      <c r="L421" s="31" t="n">
        <v>55074</v>
      </c>
      <c r="M421" s="15" t="s">
        <v>89</v>
      </c>
      <c r="N421" s="15" t="s">
        <v>90</v>
      </c>
      <c r="O421" s="1"/>
      <c r="P421" s="1"/>
      <c r="Q421" s="1"/>
      <c r="R421" s="1"/>
      <c r="S421" s="1"/>
      <c r="T421" s="1"/>
      <c r="U421" s="1"/>
      <c r="V421" s="1"/>
      <c r="W421" s="1"/>
      <c r="X421" s="1"/>
      <c r="Y421" s="1"/>
      <c r="Z421" s="1"/>
      <c r="AA421" s="1"/>
      <c r="AB421" s="1"/>
      <c r="AC421" s="1"/>
      <c r="AD421" s="1"/>
      <c r="AE421" s="1"/>
    </row>
    <row r="422" customFormat="false" ht="13.8" hidden="false" customHeight="false" outlineLevel="0" collapsed="false">
      <c r="A422" s="15" t="s">
        <v>64</v>
      </c>
      <c r="B422" s="15" t="s">
        <v>65</v>
      </c>
      <c r="C422" s="31" t="n">
        <v>68</v>
      </c>
      <c r="D422" s="15" t="s">
        <v>80</v>
      </c>
      <c r="E422" s="31" t="n">
        <v>5312</v>
      </c>
      <c r="F422" s="15" t="s">
        <v>67</v>
      </c>
      <c r="G422" s="31" t="n">
        <v>236</v>
      </c>
      <c r="H422" s="15" t="s">
        <v>43</v>
      </c>
      <c r="I422" s="31" t="n">
        <v>2015</v>
      </c>
      <c r="J422" s="31" t="n">
        <v>2015</v>
      </c>
      <c r="K422" s="15" t="s">
        <v>68</v>
      </c>
      <c r="L422" s="31" t="n">
        <v>122529</v>
      </c>
      <c r="M422" s="15"/>
      <c r="N422" s="15" t="s">
        <v>69</v>
      </c>
      <c r="O422" s="1"/>
      <c r="P422" s="1"/>
      <c r="Q422" s="1"/>
      <c r="R422" s="1"/>
      <c r="S422" s="1"/>
      <c r="T422" s="1"/>
      <c r="U422" s="1"/>
      <c r="V422" s="1"/>
      <c r="W422" s="1"/>
      <c r="X422" s="1"/>
      <c r="Y422" s="1"/>
      <c r="Z422" s="1"/>
      <c r="AA422" s="1"/>
      <c r="AB422" s="1"/>
      <c r="AC422" s="1"/>
      <c r="AD422" s="1"/>
      <c r="AE422" s="1"/>
    </row>
    <row r="423" customFormat="false" ht="13.8" hidden="false" customHeight="false" outlineLevel="0" collapsed="false">
      <c r="A423" s="15" t="s">
        <v>64</v>
      </c>
      <c r="B423" s="15" t="s">
        <v>65</v>
      </c>
      <c r="C423" s="31" t="n">
        <v>68</v>
      </c>
      <c r="D423" s="15" t="s">
        <v>80</v>
      </c>
      <c r="E423" s="31" t="n">
        <v>5312</v>
      </c>
      <c r="F423" s="15" t="s">
        <v>67</v>
      </c>
      <c r="G423" s="31" t="n">
        <v>236</v>
      </c>
      <c r="H423" s="15" t="s">
        <v>43</v>
      </c>
      <c r="I423" s="31" t="n">
        <v>2016</v>
      </c>
      <c r="J423" s="31" t="n">
        <v>2016</v>
      </c>
      <c r="K423" s="15" t="s">
        <v>68</v>
      </c>
      <c r="L423" s="31" t="n">
        <v>136518</v>
      </c>
      <c r="M423" s="15"/>
      <c r="N423" s="15" t="s">
        <v>69</v>
      </c>
      <c r="O423" s="1"/>
      <c r="P423" s="1"/>
      <c r="Q423" s="1"/>
      <c r="R423" s="1"/>
      <c r="S423" s="1"/>
      <c r="T423" s="1"/>
      <c r="U423" s="1"/>
      <c r="V423" s="1"/>
      <c r="W423" s="1"/>
      <c r="X423" s="1"/>
      <c r="Y423" s="1"/>
      <c r="Z423" s="1"/>
      <c r="AA423" s="1"/>
      <c r="AB423" s="1"/>
      <c r="AC423" s="1"/>
      <c r="AD423" s="1"/>
      <c r="AE423" s="1"/>
    </row>
    <row r="424" customFormat="false" ht="13.8" hidden="false" customHeight="false" outlineLevel="0" collapsed="false">
      <c r="A424" s="15" t="s">
        <v>64</v>
      </c>
      <c r="B424" s="15" t="s">
        <v>65</v>
      </c>
      <c r="C424" s="31" t="n">
        <v>68</v>
      </c>
      <c r="D424" s="15" t="s">
        <v>80</v>
      </c>
      <c r="E424" s="31" t="n">
        <v>5312</v>
      </c>
      <c r="F424" s="15" t="s">
        <v>67</v>
      </c>
      <c r="G424" s="31" t="n">
        <v>236</v>
      </c>
      <c r="H424" s="15" t="s">
        <v>43</v>
      </c>
      <c r="I424" s="31" t="n">
        <v>2017</v>
      </c>
      <c r="J424" s="31" t="n">
        <v>2017</v>
      </c>
      <c r="K424" s="15" t="s">
        <v>68</v>
      </c>
      <c r="L424" s="31" t="n">
        <v>141829</v>
      </c>
      <c r="M424" s="15"/>
      <c r="N424" s="15" t="s">
        <v>69</v>
      </c>
      <c r="O424" s="1"/>
      <c r="P424" s="1"/>
      <c r="Q424" s="1"/>
      <c r="R424" s="1"/>
      <c r="S424" s="1"/>
      <c r="T424" s="1"/>
      <c r="U424" s="1"/>
      <c r="V424" s="1"/>
      <c r="W424" s="1"/>
      <c r="X424" s="1"/>
      <c r="Y424" s="1"/>
      <c r="Z424" s="1"/>
      <c r="AA424" s="1"/>
      <c r="AB424" s="1"/>
      <c r="AC424" s="1"/>
      <c r="AD424" s="1"/>
      <c r="AE424" s="1"/>
    </row>
    <row r="425" customFormat="false" ht="13.8" hidden="false" customHeight="false" outlineLevel="0" collapsed="false">
      <c r="A425" s="15" t="s">
        <v>64</v>
      </c>
      <c r="B425" s="15" t="s">
        <v>65</v>
      </c>
      <c r="C425" s="31" t="n">
        <v>68</v>
      </c>
      <c r="D425" s="15" t="s">
        <v>80</v>
      </c>
      <c r="E425" s="31" t="n">
        <v>5312</v>
      </c>
      <c r="F425" s="15" t="s">
        <v>67</v>
      </c>
      <c r="G425" s="31" t="n">
        <v>236</v>
      </c>
      <c r="H425" s="15" t="s">
        <v>43</v>
      </c>
      <c r="I425" s="31" t="n">
        <v>2018</v>
      </c>
      <c r="J425" s="31" t="n">
        <v>2018</v>
      </c>
      <c r="K425" s="15" t="s">
        <v>68</v>
      </c>
      <c r="L425" s="31" t="n">
        <v>153850</v>
      </c>
      <c r="M425" s="15"/>
      <c r="N425" s="15" t="s">
        <v>69</v>
      </c>
      <c r="O425" s="1"/>
      <c r="P425" s="1"/>
      <c r="Q425" s="1"/>
      <c r="R425" s="1"/>
      <c r="S425" s="1"/>
      <c r="T425" s="1"/>
      <c r="U425" s="1"/>
      <c r="V425" s="1"/>
      <c r="W425" s="1"/>
      <c r="X425" s="1"/>
      <c r="Y425" s="1"/>
      <c r="Z425" s="1"/>
      <c r="AA425" s="1"/>
      <c r="AB425" s="1"/>
      <c r="AC425" s="1"/>
      <c r="AD425" s="1"/>
      <c r="AE425" s="1"/>
    </row>
    <row r="426" customFormat="false" ht="13.8" hidden="false" customHeight="false" outlineLevel="0" collapsed="false">
      <c r="A426" s="15" t="s">
        <v>64</v>
      </c>
      <c r="B426" s="15" t="s">
        <v>65</v>
      </c>
      <c r="C426" s="31" t="n">
        <v>68</v>
      </c>
      <c r="D426" s="15" t="s">
        <v>80</v>
      </c>
      <c r="E426" s="31" t="n">
        <v>5312</v>
      </c>
      <c r="F426" s="15" t="s">
        <v>67</v>
      </c>
      <c r="G426" s="31" t="n">
        <v>236</v>
      </c>
      <c r="H426" s="15" t="s">
        <v>43</v>
      </c>
      <c r="I426" s="31" t="n">
        <v>2019</v>
      </c>
      <c r="J426" s="31" t="n">
        <v>2019</v>
      </c>
      <c r="K426" s="15" t="s">
        <v>68</v>
      </c>
      <c r="L426" s="31" t="n">
        <v>163800</v>
      </c>
      <c r="M426" s="15"/>
      <c r="N426" s="15" t="s">
        <v>69</v>
      </c>
      <c r="O426" s="1"/>
      <c r="P426" s="1"/>
      <c r="Q426" s="1"/>
      <c r="R426" s="1"/>
      <c r="S426" s="1"/>
      <c r="T426" s="1"/>
      <c r="U426" s="1"/>
      <c r="V426" s="1"/>
      <c r="W426" s="1"/>
      <c r="X426" s="1"/>
      <c r="Y426" s="1"/>
      <c r="Z426" s="1"/>
      <c r="AA426" s="1"/>
      <c r="AB426" s="1"/>
      <c r="AC426" s="1"/>
      <c r="AD426" s="1"/>
      <c r="AE426" s="1"/>
    </row>
    <row r="427" customFormat="false" ht="13.8" hidden="false" customHeight="false" outlineLevel="0" collapsed="false">
      <c r="A427" s="15" t="s">
        <v>64</v>
      </c>
      <c r="B427" s="15" t="s">
        <v>65</v>
      </c>
      <c r="C427" s="31" t="n">
        <v>68</v>
      </c>
      <c r="D427" s="15" t="s">
        <v>80</v>
      </c>
      <c r="E427" s="31" t="n">
        <v>5510</v>
      </c>
      <c r="F427" s="15" t="s">
        <v>75</v>
      </c>
      <c r="G427" s="31" t="n">
        <v>236</v>
      </c>
      <c r="H427" s="15" t="s">
        <v>43</v>
      </c>
      <c r="I427" s="31" t="n">
        <v>2015</v>
      </c>
      <c r="J427" s="31" t="n">
        <v>2015</v>
      </c>
      <c r="K427" s="15" t="s">
        <v>76</v>
      </c>
      <c r="L427" s="31" t="n">
        <v>336830</v>
      </c>
      <c r="M427" s="15"/>
      <c r="N427" s="15" t="s">
        <v>69</v>
      </c>
      <c r="O427" s="1"/>
      <c r="P427" s="1"/>
      <c r="Q427" s="1"/>
      <c r="R427" s="1"/>
      <c r="S427" s="1"/>
      <c r="T427" s="1"/>
      <c r="U427" s="1"/>
      <c r="V427" s="1"/>
      <c r="W427" s="1"/>
      <c r="X427" s="1"/>
      <c r="Y427" s="1"/>
      <c r="Z427" s="1"/>
      <c r="AA427" s="1"/>
      <c r="AB427" s="1"/>
      <c r="AC427" s="1"/>
      <c r="AD427" s="1"/>
      <c r="AE427" s="1"/>
    </row>
    <row r="428" customFormat="false" ht="13.8" hidden="false" customHeight="false" outlineLevel="0" collapsed="false">
      <c r="A428" s="15" t="s">
        <v>64</v>
      </c>
      <c r="B428" s="15" t="s">
        <v>65</v>
      </c>
      <c r="C428" s="31" t="n">
        <v>68</v>
      </c>
      <c r="D428" s="15" t="s">
        <v>80</v>
      </c>
      <c r="E428" s="31" t="n">
        <v>5510</v>
      </c>
      <c r="F428" s="15" t="s">
        <v>75</v>
      </c>
      <c r="G428" s="31" t="n">
        <v>236</v>
      </c>
      <c r="H428" s="15" t="s">
        <v>43</v>
      </c>
      <c r="I428" s="31" t="n">
        <v>2016</v>
      </c>
      <c r="J428" s="31" t="n">
        <v>2016</v>
      </c>
      <c r="K428" s="15" t="s">
        <v>76</v>
      </c>
      <c r="L428" s="31" t="n">
        <v>338955</v>
      </c>
      <c r="M428" s="15"/>
      <c r="N428" s="15" t="s">
        <v>69</v>
      </c>
      <c r="O428" s="1"/>
      <c r="P428" s="1"/>
      <c r="Q428" s="1"/>
      <c r="R428" s="1"/>
      <c r="S428" s="1"/>
      <c r="T428" s="1"/>
      <c r="U428" s="1"/>
      <c r="V428" s="1"/>
      <c r="W428" s="1"/>
      <c r="X428" s="1"/>
      <c r="Y428" s="1"/>
      <c r="Z428" s="1"/>
      <c r="AA428" s="1"/>
      <c r="AB428" s="1"/>
      <c r="AC428" s="1"/>
      <c r="AD428" s="1"/>
      <c r="AE428" s="1"/>
    </row>
    <row r="429" customFormat="false" ht="13.8" hidden="false" customHeight="false" outlineLevel="0" collapsed="false">
      <c r="A429" s="15" t="s">
        <v>64</v>
      </c>
      <c r="B429" s="15" t="s">
        <v>65</v>
      </c>
      <c r="C429" s="31" t="n">
        <v>68</v>
      </c>
      <c r="D429" s="15" t="s">
        <v>80</v>
      </c>
      <c r="E429" s="31" t="n">
        <v>5510</v>
      </c>
      <c r="F429" s="15" t="s">
        <v>75</v>
      </c>
      <c r="G429" s="31" t="n">
        <v>236</v>
      </c>
      <c r="H429" s="15" t="s">
        <v>43</v>
      </c>
      <c r="I429" s="31" t="n">
        <v>2017</v>
      </c>
      <c r="J429" s="31" t="n">
        <v>2017</v>
      </c>
      <c r="K429" s="15" t="s">
        <v>76</v>
      </c>
      <c r="L429" s="31" t="n">
        <v>415202</v>
      </c>
      <c r="M429" s="15"/>
      <c r="N429" s="15" t="s">
        <v>69</v>
      </c>
      <c r="O429" s="1"/>
      <c r="P429" s="1"/>
      <c r="Q429" s="1"/>
      <c r="R429" s="1"/>
      <c r="S429" s="1"/>
      <c r="T429" s="1"/>
      <c r="U429" s="1"/>
      <c r="V429" s="1"/>
      <c r="W429" s="1"/>
      <c r="X429" s="1"/>
      <c r="Y429" s="1"/>
      <c r="Z429" s="1"/>
      <c r="AA429" s="1"/>
      <c r="AB429" s="1"/>
      <c r="AC429" s="1"/>
      <c r="AD429" s="1"/>
      <c r="AE429" s="1"/>
    </row>
    <row r="430" customFormat="false" ht="13.8" hidden="false" customHeight="false" outlineLevel="0" collapsed="false">
      <c r="A430" s="15" t="s">
        <v>64</v>
      </c>
      <c r="B430" s="15" t="s">
        <v>65</v>
      </c>
      <c r="C430" s="31" t="n">
        <v>68</v>
      </c>
      <c r="D430" s="15" t="s">
        <v>80</v>
      </c>
      <c r="E430" s="31" t="n">
        <v>5510</v>
      </c>
      <c r="F430" s="15" t="s">
        <v>75</v>
      </c>
      <c r="G430" s="31" t="n">
        <v>236</v>
      </c>
      <c r="H430" s="15" t="s">
        <v>43</v>
      </c>
      <c r="I430" s="31" t="n">
        <v>2018</v>
      </c>
      <c r="J430" s="31" t="n">
        <v>2018</v>
      </c>
      <c r="K430" s="15" t="s">
        <v>76</v>
      </c>
      <c r="L430" s="31" t="n">
        <v>398480</v>
      </c>
      <c r="M430" s="15"/>
      <c r="N430" s="15" t="s">
        <v>69</v>
      </c>
      <c r="O430" s="1"/>
      <c r="P430" s="1"/>
      <c r="Q430" s="1"/>
      <c r="R430" s="1"/>
      <c r="S430" s="1"/>
      <c r="T430" s="1"/>
      <c r="U430" s="1"/>
      <c r="V430" s="1"/>
      <c r="W430" s="1"/>
      <c r="X430" s="1"/>
      <c r="Y430" s="1"/>
      <c r="Z430" s="1"/>
      <c r="AA430" s="1"/>
      <c r="AB430" s="1"/>
      <c r="AC430" s="1"/>
      <c r="AD430" s="1"/>
      <c r="AE430" s="1"/>
    </row>
    <row r="431" customFormat="false" ht="13.8" hidden="false" customHeight="false" outlineLevel="0" collapsed="false">
      <c r="A431" s="15" t="s">
        <v>64</v>
      </c>
      <c r="B431" s="15" t="s">
        <v>65</v>
      </c>
      <c r="C431" s="31" t="n">
        <v>68</v>
      </c>
      <c r="D431" s="15" t="s">
        <v>80</v>
      </c>
      <c r="E431" s="31" t="n">
        <v>5510</v>
      </c>
      <c r="F431" s="15" t="s">
        <v>75</v>
      </c>
      <c r="G431" s="31" t="n">
        <v>236</v>
      </c>
      <c r="H431" s="15" t="s">
        <v>43</v>
      </c>
      <c r="I431" s="31" t="n">
        <v>2019</v>
      </c>
      <c r="J431" s="31" t="n">
        <v>2019</v>
      </c>
      <c r="K431" s="15" t="s">
        <v>76</v>
      </c>
      <c r="L431" s="31" t="n">
        <v>428530</v>
      </c>
      <c r="M431" s="15"/>
      <c r="N431" s="15" t="s">
        <v>69</v>
      </c>
      <c r="O431" s="1"/>
      <c r="P431" s="1"/>
      <c r="Q431" s="1"/>
      <c r="R431" s="1"/>
      <c r="S431" s="1"/>
      <c r="T431" s="1"/>
      <c r="U431" s="1"/>
      <c r="V431" s="1"/>
      <c r="W431" s="1"/>
      <c r="X431" s="1"/>
      <c r="Y431" s="1"/>
      <c r="Z431" s="1"/>
      <c r="AA431" s="1"/>
      <c r="AB431" s="1"/>
      <c r="AC431" s="1"/>
      <c r="AD431" s="1"/>
      <c r="AE431" s="1"/>
    </row>
    <row r="432" customFormat="false" ht="13.8" hidden="false" customHeight="false" outlineLevel="0" collapsed="false">
      <c r="A432" s="15" t="s">
        <v>64</v>
      </c>
      <c r="B432" s="15" t="s">
        <v>65</v>
      </c>
      <c r="C432" s="31" t="n">
        <v>79</v>
      </c>
      <c r="D432" s="15" t="s">
        <v>81</v>
      </c>
      <c r="E432" s="31" t="n">
        <v>5312</v>
      </c>
      <c r="F432" s="15" t="s">
        <v>67</v>
      </c>
      <c r="G432" s="31" t="n">
        <v>27</v>
      </c>
      <c r="H432" s="15" t="s">
        <v>45</v>
      </c>
      <c r="I432" s="31" t="n">
        <v>2018</v>
      </c>
      <c r="J432" s="31" t="n">
        <v>2018</v>
      </c>
      <c r="K432" s="15" t="s">
        <v>68</v>
      </c>
      <c r="L432" s="31" t="n">
        <v>0</v>
      </c>
      <c r="M432" s="15"/>
      <c r="N432" s="15" t="s">
        <v>69</v>
      </c>
      <c r="O432" s="1"/>
      <c r="P432" s="1"/>
      <c r="Q432" s="1"/>
      <c r="R432" s="1"/>
      <c r="S432" s="1"/>
      <c r="T432" s="1"/>
      <c r="U432" s="1"/>
      <c r="V432" s="1"/>
      <c r="W432" s="1"/>
      <c r="X432" s="1"/>
      <c r="Y432" s="1"/>
      <c r="Z432" s="1"/>
      <c r="AA432" s="1"/>
      <c r="AB432" s="1"/>
      <c r="AC432" s="1"/>
      <c r="AD432" s="1"/>
      <c r="AE432" s="1"/>
    </row>
    <row r="433" customFormat="false" ht="13.8" hidden="false" customHeight="false" outlineLevel="0" collapsed="false">
      <c r="A433" s="15" t="s">
        <v>64</v>
      </c>
      <c r="B433" s="15" t="s">
        <v>65</v>
      </c>
      <c r="C433" s="31" t="n">
        <v>79</v>
      </c>
      <c r="D433" s="15" t="s">
        <v>81</v>
      </c>
      <c r="E433" s="31" t="n">
        <v>5312</v>
      </c>
      <c r="F433" s="15" t="s">
        <v>67</v>
      </c>
      <c r="G433" s="31" t="n">
        <v>27</v>
      </c>
      <c r="H433" s="15" t="s">
        <v>45</v>
      </c>
      <c r="I433" s="31" t="n">
        <v>2019</v>
      </c>
      <c r="J433" s="31" t="n">
        <v>2019</v>
      </c>
      <c r="K433" s="15" t="s">
        <v>68</v>
      </c>
      <c r="L433" s="31" t="n">
        <v>0</v>
      </c>
      <c r="M433" s="15"/>
      <c r="N433" s="15" t="s">
        <v>69</v>
      </c>
      <c r="O433" s="1"/>
      <c r="P433" s="1"/>
      <c r="Q433" s="1"/>
      <c r="R433" s="1"/>
      <c r="S433" s="1"/>
      <c r="T433" s="1"/>
      <c r="U433" s="1"/>
      <c r="V433" s="1"/>
      <c r="W433" s="1"/>
      <c r="X433" s="1"/>
      <c r="Y433" s="1"/>
      <c r="Z433" s="1"/>
      <c r="AA433" s="1"/>
      <c r="AB433" s="1"/>
      <c r="AC433" s="1"/>
      <c r="AD433" s="1"/>
      <c r="AE433" s="1"/>
    </row>
    <row r="434" customFormat="false" ht="13.8" hidden="false" customHeight="false" outlineLevel="0" collapsed="false">
      <c r="A434" s="15" t="s">
        <v>64</v>
      </c>
      <c r="B434" s="15" t="s">
        <v>65</v>
      </c>
      <c r="C434" s="31" t="n">
        <v>79</v>
      </c>
      <c r="D434" s="15" t="s">
        <v>81</v>
      </c>
      <c r="E434" s="31" t="n">
        <v>5510</v>
      </c>
      <c r="F434" s="15" t="s">
        <v>75</v>
      </c>
      <c r="G434" s="31" t="n">
        <v>27</v>
      </c>
      <c r="H434" s="15" t="s">
        <v>45</v>
      </c>
      <c r="I434" s="31" t="n">
        <v>2018</v>
      </c>
      <c r="J434" s="31" t="n">
        <v>2018</v>
      </c>
      <c r="K434" s="15" t="s">
        <v>76</v>
      </c>
      <c r="L434" s="31" t="n">
        <v>0</v>
      </c>
      <c r="M434" s="15"/>
      <c r="N434" s="15" t="s">
        <v>69</v>
      </c>
      <c r="O434" s="1"/>
      <c r="P434" s="1"/>
      <c r="Q434" s="1"/>
      <c r="R434" s="1"/>
      <c r="S434" s="1"/>
      <c r="T434" s="1"/>
      <c r="U434" s="1"/>
      <c r="V434" s="1"/>
      <c r="W434" s="1"/>
      <c r="X434" s="1"/>
      <c r="Y434" s="1"/>
      <c r="Z434" s="1"/>
      <c r="AA434" s="1"/>
      <c r="AB434" s="1"/>
      <c r="AC434" s="1"/>
      <c r="AD434" s="1"/>
      <c r="AE434" s="1"/>
    </row>
    <row r="435" customFormat="false" ht="13.8" hidden="false" customHeight="false" outlineLevel="0" collapsed="false">
      <c r="A435" s="15" t="s">
        <v>64</v>
      </c>
      <c r="B435" s="15" t="s">
        <v>65</v>
      </c>
      <c r="C435" s="31" t="n">
        <v>79</v>
      </c>
      <c r="D435" s="15" t="s">
        <v>81</v>
      </c>
      <c r="E435" s="31" t="n">
        <v>5510</v>
      </c>
      <c r="F435" s="15" t="s">
        <v>75</v>
      </c>
      <c r="G435" s="31" t="n">
        <v>27</v>
      </c>
      <c r="H435" s="15" t="s">
        <v>45</v>
      </c>
      <c r="I435" s="31" t="n">
        <v>2019</v>
      </c>
      <c r="J435" s="31" t="n">
        <v>2019</v>
      </c>
      <c r="K435" s="15" t="s">
        <v>76</v>
      </c>
      <c r="L435" s="31" t="n">
        <v>0</v>
      </c>
      <c r="M435" s="15"/>
      <c r="N435" s="15" t="s">
        <v>69</v>
      </c>
      <c r="O435" s="1"/>
      <c r="P435" s="1"/>
      <c r="Q435" s="1"/>
      <c r="R435" s="1"/>
      <c r="S435" s="1"/>
      <c r="T435" s="1"/>
      <c r="U435" s="1"/>
      <c r="V435" s="1"/>
      <c r="W435" s="1"/>
      <c r="X435" s="1"/>
      <c r="Y435" s="1"/>
      <c r="Z435" s="1"/>
      <c r="AA435" s="1"/>
      <c r="AB435" s="1"/>
      <c r="AC435" s="1"/>
      <c r="AD435" s="1"/>
      <c r="AE435" s="1"/>
    </row>
    <row r="436" customFormat="false" ht="13.8" hidden="false" customHeight="false" outlineLevel="0" collapsed="false">
      <c r="A436" s="15" t="s">
        <v>64</v>
      </c>
      <c r="B436" s="15" t="s">
        <v>65</v>
      </c>
      <c r="C436" s="31" t="n">
        <v>79</v>
      </c>
      <c r="D436" s="15" t="s">
        <v>81</v>
      </c>
      <c r="E436" s="31" t="n">
        <v>5510</v>
      </c>
      <c r="F436" s="15" t="s">
        <v>75</v>
      </c>
      <c r="G436" s="31" t="n">
        <v>30</v>
      </c>
      <c r="H436" s="15" t="s">
        <v>42</v>
      </c>
      <c r="I436" s="31" t="n">
        <v>2018</v>
      </c>
      <c r="J436" s="31" t="n">
        <v>2018</v>
      </c>
      <c r="K436" s="15" t="s">
        <v>76</v>
      </c>
      <c r="L436" s="31" t="n">
        <v>0</v>
      </c>
      <c r="M436" s="15" t="s">
        <v>89</v>
      </c>
      <c r="N436" s="15" t="s">
        <v>90</v>
      </c>
      <c r="O436" s="1"/>
      <c r="P436" s="1"/>
      <c r="Q436" s="1"/>
      <c r="R436" s="1"/>
      <c r="S436" s="1"/>
      <c r="T436" s="1"/>
      <c r="U436" s="1"/>
      <c r="V436" s="1"/>
      <c r="W436" s="1"/>
      <c r="X436" s="1"/>
      <c r="Y436" s="1"/>
      <c r="Z436" s="1"/>
      <c r="AA436" s="1"/>
      <c r="AB436" s="1"/>
      <c r="AC436" s="1"/>
      <c r="AD436" s="1"/>
      <c r="AE436" s="1"/>
    </row>
    <row r="437" customFormat="false" ht="13.8" hidden="false" customHeight="false" outlineLevel="0" collapsed="false">
      <c r="A437" s="15" t="s">
        <v>64</v>
      </c>
      <c r="B437" s="15" t="s">
        <v>65</v>
      </c>
      <c r="C437" s="31" t="n">
        <v>79</v>
      </c>
      <c r="D437" s="15" t="s">
        <v>81</v>
      </c>
      <c r="E437" s="31" t="n">
        <v>5510</v>
      </c>
      <c r="F437" s="15" t="s">
        <v>75</v>
      </c>
      <c r="G437" s="31" t="n">
        <v>30</v>
      </c>
      <c r="H437" s="15" t="s">
        <v>42</v>
      </c>
      <c r="I437" s="31" t="n">
        <v>2019</v>
      </c>
      <c r="J437" s="31" t="n">
        <v>2019</v>
      </c>
      <c r="K437" s="15" t="s">
        <v>76</v>
      </c>
      <c r="L437" s="31" t="n">
        <v>0</v>
      </c>
      <c r="M437" s="15" t="s">
        <v>89</v>
      </c>
      <c r="N437" s="15" t="s">
        <v>90</v>
      </c>
      <c r="O437" s="1"/>
      <c r="P437" s="1"/>
      <c r="Q437" s="1"/>
      <c r="R437" s="1"/>
      <c r="S437" s="1"/>
      <c r="T437" s="1"/>
      <c r="U437" s="1"/>
      <c r="V437" s="1"/>
      <c r="W437" s="1"/>
      <c r="X437" s="1"/>
      <c r="Y437" s="1"/>
      <c r="Z437" s="1"/>
      <c r="AA437" s="1"/>
      <c r="AB437" s="1"/>
      <c r="AC437" s="1"/>
      <c r="AD437" s="1"/>
      <c r="AE437" s="1"/>
    </row>
    <row r="438" customFormat="false" ht="13.8" hidden="false" customHeight="false" outlineLevel="0" collapsed="false">
      <c r="A438" s="15" t="s">
        <v>64</v>
      </c>
      <c r="B438" s="15" t="s">
        <v>65</v>
      </c>
      <c r="C438" s="31" t="n">
        <v>79</v>
      </c>
      <c r="D438" s="15" t="s">
        <v>81</v>
      </c>
      <c r="E438" s="31" t="n">
        <v>5312</v>
      </c>
      <c r="F438" s="15" t="s">
        <v>67</v>
      </c>
      <c r="G438" s="31" t="n">
        <v>236</v>
      </c>
      <c r="H438" s="15" t="s">
        <v>43</v>
      </c>
      <c r="I438" s="31" t="n">
        <v>2015</v>
      </c>
      <c r="J438" s="31" t="n">
        <v>2015</v>
      </c>
      <c r="K438" s="15" t="s">
        <v>68</v>
      </c>
      <c r="L438" s="31" t="n">
        <v>12000</v>
      </c>
      <c r="M438" s="15" t="s">
        <v>77</v>
      </c>
      <c r="N438" s="15" t="s">
        <v>78</v>
      </c>
      <c r="O438" s="1"/>
      <c r="P438" s="1"/>
      <c r="Q438" s="1"/>
      <c r="R438" s="1"/>
      <c r="S438" s="1"/>
      <c r="T438" s="1"/>
      <c r="U438" s="1"/>
      <c r="V438" s="1"/>
      <c r="W438" s="1"/>
      <c r="X438" s="1"/>
      <c r="Y438" s="1"/>
      <c r="Z438" s="1"/>
      <c r="AA438" s="1"/>
      <c r="AB438" s="1"/>
      <c r="AC438" s="1"/>
      <c r="AD438" s="1"/>
      <c r="AE438" s="1"/>
    </row>
    <row r="439" customFormat="false" ht="13.8" hidden="false" customHeight="false" outlineLevel="0" collapsed="false">
      <c r="A439" s="15" t="s">
        <v>64</v>
      </c>
      <c r="B439" s="15" t="s">
        <v>65</v>
      </c>
      <c r="C439" s="31" t="n">
        <v>79</v>
      </c>
      <c r="D439" s="15" t="s">
        <v>81</v>
      </c>
      <c r="E439" s="31" t="n">
        <v>5312</v>
      </c>
      <c r="F439" s="15" t="s">
        <v>67</v>
      </c>
      <c r="G439" s="31" t="n">
        <v>236</v>
      </c>
      <c r="H439" s="15" t="s">
        <v>43</v>
      </c>
      <c r="I439" s="31" t="n">
        <v>2016</v>
      </c>
      <c r="J439" s="31" t="n">
        <v>2016</v>
      </c>
      <c r="K439" s="15" t="s">
        <v>68</v>
      </c>
      <c r="L439" s="31" t="n">
        <v>16000</v>
      </c>
      <c r="M439" s="15" t="s">
        <v>77</v>
      </c>
      <c r="N439" s="15" t="s">
        <v>78</v>
      </c>
      <c r="O439" s="1"/>
      <c r="P439" s="1"/>
      <c r="Q439" s="1"/>
      <c r="R439" s="1"/>
      <c r="S439" s="1"/>
      <c r="T439" s="1"/>
      <c r="U439" s="1"/>
      <c r="V439" s="1"/>
      <c r="W439" s="1"/>
      <c r="X439" s="1"/>
      <c r="Y439" s="1"/>
      <c r="Z439" s="1"/>
      <c r="AA439" s="1"/>
      <c r="AB439" s="1"/>
      <c r="AC439" s="1"/>
      <c r="AD439" s="1"/>
      <c r="AE439" s="1"/>
    </row>
    <row r="440" customFormat="false" ht="13.8" hidden="false" customHeight="false" outlineLevel="0" collapsed="false">
      <c r="A440" s="15" t="s">
        <v>64</v>
      </c>
      <c r="B440" s="15" t="s">
        <v>65</v>
      </c>
      <c r="C440" s="31" t="n">
        <v>79</v>
      </c>
      <c r="D440" s="15" t="s">
        <v>81</v>
      </c>
      <c r="E440" s="31" t="n">
        <v>5312</v>
      </c>
      <c r="F440" s="15" t="s">
        <v>67</v>
      </c>
      <c r="G440" s="31" t="n">
        <v>236</v>
      </c>
      <c r="H440" s="15" t="s">
        <v>43</v>
      </c>
      <c r="I440" s="31" t="n">
        <v>2017</v>
      </c>
      <c r="J440" s="31" t="n">
        <v>2017</v>
      </c>
      <c r="K440" s="15" t="s">
        <v>68</v>
      </c>
      <c r="L440" s="31" t="n">
        <v>19000</v>
      </c>
      <c r="M440" s="15" t="s">
        <v>77</v>
      </c>
      <c r="N440" s="15" t="s">
        <v>78</v>
      </c>
      <c r="O440" s="1"/>
      <c r="P440" s="1"/>
      <c r="Q440" s="1"/>
      <c r="R440" s="1"/>
      <c r="S440" s="1"/>
      <c r="T440" s="1"/>
      <c r="U440" s="1"/>
      <c r="V440" s="1"/>
      <c r="W440" s="1"/>
      <c r="X440" s="1"/>
      <c r="Y440" s="1"/>
      <c r="Z440" s="1"/>
      <c r="AA440" s="1"/>
      <c r="AB440" s="1"/>
      <c r="AC440" s="1"/>
      <c r="AD440" s="1"/>
      <c r="AE440" s="1"/>
    </row>
    <row r="441" customFormat="false" ht="13.8" hidden="false" customHeight="false" outlineLevel="0" collapsed="false">
      <c r="A441" s="15" t="s">
        <v>64</v>
      </c>
      <c r="B441" s="15" t="s">
        <v>65</v>
      </c>
      <c r="C441" s="31" t="n">
        <v>79</v>
      </c>
      <c r="D441" s="15" t="s">
        <v>81</v>
      </c>
      <c r="E441" s="31" t="n">
        <v>5312</v>
      </c>
      <c r="F441" s="15" t="s">
        <v>67</v>
      </c>
      <c r="G441" s="31" t="n">
        <v>236</v>
      </c>
      <c r="H441" s="15" t="s">
        <v>43</v>
      </c>
      <c r="I441" s="31" t="n">
        <v>2018</v>
      </c>
      <c r="J441" s="31" t="n">
        <v>2018</v>
      </c>
      <c r="K441" s="15" t="s">
        <v>68</v>
      </c>
      <c r="L441" s="31" t="n">
        <v>24100</v>
      </c>
      <c r="M441" s="15"/>
      <c r="N441" s="15" t="s">
        <v>69</v>
      </c>
      <c r="O441" s="1"/>
      <c r="P441" s="1"/>
      <c r="Q441" s="1"/>
      <c r="R441" s="1"/>
      <c r="S441" s="1"/>
      <c r="T441" s="1"/>
      <c r="U441" s="1"/>
      <c r="V441" s="1"/>
      <c r="W441" s="1"/>
      <c r="X441" s="1"/>
      <c r="Y441" s="1"/>
      <c r="Z441" s="1"/>
      <c r="AA441" s="1"/>
      <c r="AB441" s="1"/>
      <c r="AC441" s="1"/>
      <c r="AD441" s="1"/>
      <c r="AE441" s="1"/>
    </row>
    <row r="442" customFormat="false" ht="13.8" hidden="false" customHeight="false" outlineLevel="0" collapsed="false">
      <c r="A442" s="15" t="s">
        <v>64</v>
      </c>
      <c r="B442" s="15" t="s">
        <v>65</v>
      </c>
      <c r="C442" s="31" t="n">
        <v>79</v>
      </c>
      <c r="D442" s="15" t="s">
        <v>81</v>
      </c>
      <c r="E442" s="31" t="n">
        <v>5312</v>
      </c>
      <c r="F442" s="15" t="s">
        <v>67</v>
      </c>
      <c r="G442" s="31" t="n">
        <v>236</v>
      </c>
      <c r="H442" s="15" t="s">
        <v>43</v>
      </c>
      <c r="I442" s="31" t="n">
        <v>2019</v>
      </c>
      <c r="J442" s="31" t="n">
        <v>2019</v>
      </c>
      <c r="K442" s="15" t="s">
        <v>68</v>
      </c>
      <c r="L442" s="31" t="n">
        <v>28900</v>
      </c>
      <c r="M442" s="15"/>
      <c r="N442" s="15" t="s">
        <v>69</v>
      </c>
      <c r="O442" s="1"/>
      <c r="P442" s="1"/>
      <c r="Q442" s="1"/>
      <c r="R442" s="1"/>
      <c r="S442" s="1"/>
      <c r="T442" s="1"/>
      <c r="U442" s="1"/>
      <c r="V442" s="1"/>
      <c r="W442" s="1"/>
      <c r="X442" s="1"/>
      <c r="Y442" s="1"/>
      <c r="Z442" s="1"/>
      <c r="AA442" s="1"/>
      <c r="AB442" s="1"/>
      <c r="AC442" s="1"/>
      <c r="AD442" s="1"/>
      <c r="AE442" s="1"/>
    </row>
    <row r="443" customFormat="false" ht="13.8" hidden="false" customHeight="false" outlineLevel="0" collapsed="false">
      <c r="A443" s="15" t="s">
        <v>64</v>
      </c>
      <c r="B443" s="15" t="s">
        <v>65</v>
      </c>
      <c r="C443" s="31" t="n">
        <v>79</v>
      </c>
      <c r="D443" s="15" t="s">
        <v>81</v>
      </c>
      <c r="E443" s="31" t="n">
        <v>5510</v>
      </c>
      <c r="F443" s="15" t="s">
        <v>75</v>
      </c>
      <c r="G443" s="31" t="n">
        <v>236</v>
      </c>
      <c r="H443" s="15" t="s">
        <v>43</v>
      </c>
      <c r="I443" s="31" t="n">
        <v>2015</v>
      </c>
      <c r="J443" s="31" t="n">
        <v>2015</v>
      </c>
      <c r="K443" s="15" t="s">
        <v>76</v>
      </c>
      <c r="L443" s="31" t="n">
        <v>27000</v>
      </c>
      <c r="M443" s="15" t="s">
        <v>77</v>
      </c>
      <c r="N443" s="15" t="s">
        <v>78</v>
      </c>
      <c r="O443" s="1"/>
      <c r="P443" s="1"/>
      <c r="Q443" s="1"/>
      <c r="R443" s="1"/>
      <c r="S443" s="1"/>
      <c r="T443" s="1"/>
      <c r="U443" s="1"/>
      <c r="V443" s="1"/>
      <c r="W443" s="1"/>
      <c r="X443" s="1"/>
      <c r="Y443" s="1"/>
      <c r="Z443" s="1"/>
      <c r="AA443" s="1"/>
      <c r="AB443" s="1"/>
      <c r="AC443" s="1"/>
      <c r="AD443" s="1"/>
      <c r="AE443" s="1"/>
    </row>
    <row r="444" customFormat="false" ht="13.8" hidden="false" customHeight="false" outlineLevel="0" collapsed="false">
      <c r="A444" s="15" t="s">
        <v>64</v>
      </c>
      <c r="B444" s="15" t="s">
        <v>65</v>
      </c>
      <c r="C444" s="31" t="n">
        <v>79</v>
      </c>
      <c r="D444" s="15" t="s">
        <v>81</v>
      </c>
      <c r="E444" s="31" t="n">
        <v>5510</v>
      </c>
      <c r="F444" s="15" t="s">
        <v>75</v>
      </c>
      <c r="G444" s="31" t="n">
        <v>236</v>
      </c>
      <c r="H444" s="15" t="s">
        <v>43</v>
      </c>
      <c r="I444" s="31" t="n">
        <v>2016</v>
      </c>
      <c r="J444" s="31" t="n">
        <v>2016</v>
      </c>
      <c r="K444" s="15" t="s">
        <v>76</v>
      </c>
      <c r="L444" s="31" t="n">
        <v>43000</v>
      </c>
      <c r="M444" s="15" t="s">
        <v>77</v>
      </c>
      <c r="N444" s="15" t="s">
        <v>78</v>
      </c>
      <c r="O444" s="1"/>
      <c r="P444" s="1"/>
      <c r="Q444" s="1"/>
      <c r="R444" s="1"/>
      <c r="S444" s="1"/>
      <c r="T444" s="1"/>
      <c r="U444" s="1"/>
      <c r="V444" s="1"/>
      <c r="W444" s="1"/>
      <c r="X444" s="1"/>
      <c r="Y444" s="1"/>
      <c r="Z444" s="1"/>
      <c r="AA444" s="1"/>
      <c r="AB444" s="1"/>
      <c r="AC444" s="1"/>
      <c r="AD444" s="1"/>
      <c r="AE444" s="1"/>
    </row>
    <row r="445" customFormat="false" ht="13.8" hidden="false" customHeight="false" outlineLevel="0" collapsed="false">
      <c r="A445" s="15" t="s">
        <v>64</v>
      </c>
      <c r="B445" s="15" t="s">
        <v>65</v>
      </c>
      <c r="C445" s="31" t="n">
        <v>79</v>
      </c>
      <c r="D445" s="15" t="s">
        <v>81</v>
      </c>
      <c r="E445" s="31" t="n">
        <v>5510</v>
      </c>
      <c r="F445" s="15" t="s">
        <v>75</v>
      </c>
      <c r="G445" s="31" t="n">
        <v>236</v>
      </c>
      <c r="H445" s="15" t="s">
        <v>43</v>
      </c>
      <c r="I445" s="31" t="n">
        <v>2017</v>
      </c>
      <c r="J445" s="31" t="n">
        <v>2017</v>
      </c>
      <c r="K445" s="15" t="s">
        <v>76</v>
      </c>
      <c r="L445" s="31" t="n">
        <v>66000</v>
      </c>
      <c r="M445" s="15" t="s">
        <v>77</v>
      </c>
      <c r="N445" s="15" t="s">
        <v>78</v>
      </c>
      <c r="O445" s="1"/>
      <c r="P445" s="1"/>
      <c r="Q445" s="1"/>
      <c r="R445" s="1"/>
      <c r="S445" s="1"/>
      <c r="T445" s="1"/>
      <c r="U445" s="1"/>
      <c r="V445" s="1"/>
      <c r="W445" s="1"/>
      <c r="X445" s="1"/>
      <c r="Y445" s="1"/>
      <c r="Z445" s="1"/>
      <c r="AA445" s="1"/>
      <c r="AB445" s="1"/>
      <c r="AC445" s="1"/>
      <c r="AD445" s="1"/>
      <c r="AE445" s="1"/>
    </row>
    <row r="446" customFormat="false" ht="13.8" hidden="false" customHeight="false" outlineLevel="0" collapsed="false">
      <c r="A446" s="15" t="s">
        <v>64</v>
      </c>
      <c r="B446" s="15" t="s">
        <v>65</v>
      </c>
      <c r="C446" s="31" t="n">
        <v>79</v>
      </c>
      <c r="D446" s="15" t="s">
        <v>81</v>
      </c>
      <c r="E446" s="31" t="n">
        <v>5510</v>
      </c>
      <c r="F446" s="15" t="s">
        <v>75</v>
      </c>
      <c r="G446" s="31" t="n">
        <v>236</v>
      </c>
      <c r="H446" s="15" t="s">
        <v>43</v>
      </c>
      <c r="I446" s="31" t="n">
        <v>2018</v>
      </c>
      <c r="J446" s="31" t="n">
        <v>2018</v>
      </c>
      <c r="K446" s="15" t="s">
        <v>76</v>
      </c>
      <c r="L446" s="31" t="n">
        <v>58700</v>
      </c>
      <c r="M446" s="15"/>
      <c r="N446" s="15" t="s">
        <v>69</v>
      </c>
      <c r="O446" s="1"/>
      <c r="P446" s="1"/>
      <c r="Q446" s="1"/>
      <c r="R446" s="1"/>
      <c r="S446" s="1"/>
      <c r="T446" s="1"/>
      <c r="U446" s="1"/>
      <c r="V446" s="1"/>
      <c r="W446" s="1"/>
      <c r="X446" s="1"/>
      <c r="Y446" s="1"/>
      <c r="Z446" s="1"/>
      <c r="AA446" s="1"/>
      <c r="AB446" s="1"/>
      <c r="AC446" s="1"/>
      <c r="AD446" s="1"/>
      <c r="AE446" s="1"/>
    </row>
    <row r="447" customFormat="false" ht="13.8" hidden="false" customHeight="false" outlineLevel="0" collapsed="false">
      <c r="A447" s="15" t="s">
        <v>64</v>
      </c>
      <c r="B447" s="15" t="s">
        <v>65</v>
      </c>
      <c r="C447" s="31" t="n">
        <v>79</v>
      </c>
      <c r="D447" s="15" t="s">
        <v>81</v>
      </c>
      <c r="E447" s="31" t="n">
        <v>5510</v>
      </c>
      <c r="F447" s="15" t="s">
        <v>75</v>
      </c>
      <c r="G447" s="31" t="n">
        <v>236</v>
      </c>
      <c r="H447" s="15" t="s">
        <v>43</v>
      </c>
      <c r="I447" s="31" t="n">
        <v>2019</v>
      </c>
      <c r="J447" s="31" t="n">
        <v>2019</v>
      </c>
      <c r="K447" s="15" t="s">
        <v>76</v>
      </c>
      <c r="L447" s="31" t="n">
        <v>84100</v>
      </c>
      <c r="M447" s="15"/>
      <c r="N447" s="15" t="s">
        <v>69</v>
      </c>
      <c r="O447" s="1"/>
      <c r="P447" s="1"/>
      <c r="Q447" s="1"/>
      <c r="R447" s="1"/>
      <c r="S447" s="1"/>
      <c r="T447" s="1"/>
      <c r="U447" s="1"/>
      <c r="V447" s="1"/>
      <c r="W447" s="1"/>
      <c r="X447" s="1"/>
      <c r="Y447" s="1"/>
      <c r="Z447" s="1"/>
      <c r="AA447" s="1"/>
      <c r="AB447" s="1"/>
      <c r="AC447" s="1"/>
      <c r="AD447" s="1"/>
      <c r="AE447" s="1"/>
    </row>
    <row r="448" customFormat="false" ht="13.8" hidden="false" customHeight="false" outlineLevel="0" collapsed="false">
      <c r="A448" s="15" t="s">
        <v>64</v>
      </c>
      <c r="B448" s="15" t="s">
        <v>65</v>
      </c>
      <c r="C448" s="31" t="n">
        <v>104</v>
      </c>
      <c r="D448" s="15" t="s">
        <v>82</v>
      </c>
      <c r="E448" s="31" t="n">
        <v>5312</v>
      </c>
      <c r="F448" s="15" t="s">
        <v>67</v>
      </c>
      <c r="G448" s="31" t="n">
        <v>27</v>
      </c>
      <c r="H448" s="15" t="s">
        <v>45</v>
      </c>
      <c r="I448" s="31" t="n">
        <v>2018</v>
      </c>
      <c r="J448" s="31" t="n">
        <v>2018</v>
      </c>
      <c r="K448" s="15" t="s">
        <v>68</v>
      </c>
      <c r="L448" s="31" t="n">
        <v>0</v>
      </c>
      <c r="M448" s="15"/>
      <c r="N448" s="15" t="s">
        <v>69</v>
      </c>
      <c r="O448" s="1"/>
      <c r="P448" s="1"/>
      <c r="Q448" s="1"/>
      <c r="R448" s="1"/>
      <c r="S448" s="1"/>
      <c r="T448" s="1"/>
      <c r="U448" s="1"/>
      <c r="V448" s="1"/>
      <c r="W448" s="1"/>
      <c r="X448" s="1"/>
      <c r="Y448" s="1"/>
      <c r="Z448" s="1"/>
      <c r="AA448" s="1"/>
      <c r="AB448" s="1"/>
      <c r="AC448" s="1"/>
      <c r="AD448" s="1"/>
      <c r="AE448" s="1"/>
    </row>
    <row r="449" customFormat="false" ht="13.8" hidden="false" customHeight="false" outlineLevel="0" collapsed="false">
      <c r="A449" s="15" t="s">
        <v>64</v>
      </c>
      <c r="B449" s="15" t="s">
        <v>65</v>
      </c>
      <c r="C449" s="31" t="n">
        <v>104</v>
      </c>
      <c r="D449" s="15" t="s">
        <v>82</v>
      </c>
      <c r="E449" s="31" t="n">
        <v>5312</v>
      </c>
      <c r="F449" s="15" t="s">
        <v>67</v>
      </c>
      <c r="G449" s="31" t="n">
        <v>27</v>
      </c>
      <c r="H449" s="15" t="s">
        <v>45</v>
      </c>
      <c r="I449" s="31" t="n">
        <v>2019</v>
      </c>
      <c r="J449" s="31" t="n">
        <v>2019</v>
      </c>
      <c r="K449" s="15" t="s">
        <v>68</v>
      </c>
      <c r="L449" s="31" t="n">
        <v>0</v>
      </c>
      <c r="M449" s="15"/>
      <c r="N449" s="15" t="s">
        <v>69</v>
      </c>
      <c r="O449" s="1"/>
      <c r="P449" s="1"/>
      <c r="Q449" s="1"/>
      <c r="R449" s="1"/>
      <c r="S449" s="1"/>
      <c r="T449" s="1"/>
      <c r="U449" s="1"/>
      <c r="V449" s="1"/>
      <c r="W449" s="1"/>
      <c r="X449" s="1"/>
      <c r="Y449" s="1"/>
      <c r="Z449" s="1"/>
      <c r="AA449" s="1"/>
      <c r="AB449" s="1"/>
      <c r="AC449" s="1"/>
      <c r="AD449" s="1"/>
      <c r="AE449" s="1"/>
    </row>
    <row r="450" customFormat="false" ht="13.8" hidden="false" customHeight="false" outlineLevel="0" collapsed="false">
      <c r="A450" s="15" t="s">
        <v>64</v>
      </c>
      <c r="B450" s="15" t="s">
        <v>65</v>
      </c>
      <c r="C450" s="31" t="n">
        <v>104</v>
      </c>
      <c r="D450" s="15" t="s">
        <v>82</v>
      </c>
      <c r="E450" s="31" t="n">
        <v>5510</v>
      </c>
      <c r="F450" s="15" t="s">
        <v>75</v>
      </c>
      <c r="G450" s="31" t="n">
        <v>27</v>
      </c>
      <c r="H450" s="15" t="s">
        <v>45</v>
      </c>
      <c r="I450" s="31" t="n">
        <v>2018</v>
      </c>
      <c r="J450" s="31" t="n">
        <v>2018</v>
      </c>
      <c r="K450" s="15" t="s">
        <v>76</v>
      </c>
      <c r="L450" s="31" t="n">
        <v>0</v>
      </c>
      <c r="M450" s="15"/>
      <c r="N450" s="15" t="s">
        <v>69</v>
      </c>
      <c r="O450" s="1"/>
      <c r="P450" s="1"/>
      <c r="Q450" s="1"/>
      <c r="R450" s="1"/>
      <c r="S450" s="1"/>
      <c r="T450" s="1"/>
      <c r="U450" s="1"/>
      <c r="V450" s="1"/>
      <c r="W450" s="1"/>
      <c r="X450" s="1"/>
      <c r="Y450" s="1"/>
      <c r="Z450" s="1"/>
      <c r="AA450" s="1"/>
      <c r="AB450" s="1"/>
      <c r="AC450" s="1"/>
      <c r="AD450" s="1"/>
      <c r="AE450" s="1"/>
    </row>
    <row r="451" customFormat="false" ht="13.8" hidden="false" customHeight="false" outlineLevel="0" collapsed="false">
      <c r="A451" s="15" t="s">
        <v>64</v>
      </c>
      <c r="B451" s="15" t="s">
        <v>65</v>
      </c>
      <c r="C451" s="31" t="n">
        <v>104</v>
      </c>
      <c r="D451" s="15" t="s">
        <v>82</v>
      </c>
      <c r="E451" s="31" t="n">
        <v>5510</v>
      </c>
      <c r="F451" s="15" t="s">
        <v>75</v>
      </c>
      <c r="G451" s="31" t="n">
        <v>27</v>
      </c>
      <c r="H451" s="15" t="s">
        <v>45</v>
      </c>
      <c r="I451" s="31" t="n">
        <v>2019</v>
      </c>
      <c r="J451" s="31" t="n">
        <v>2019</v>
      </c>
      <c r="K451" s="15" t="s">
        <v>76</v>
      </c>
      <c r="L451" s="31" t="n">
        <v>0</v>
      </c>
      <c r="M451" s="15"/>
      <c r="N451" s="15" t="s">
        <v>69</v>
      </c>
      <c r="O451" s="1"/>
      <c r="P451" s="1"/>
      <c r="Q451" s="1"/>
      <c r="R451" s="1"/>
      <c r="S451" s="1"/>
      <c r="T451" s="1"/>
      <c r="U451" s="1"/>
      <c r="V451" s="1"/>
      <c r="W451" s="1"/>
      <c r="X451" s="1"/>
      <c r="Y451" s="1"/>
      <c r="Z451" s="1"/>
      <c r="AA451" s="1"/>
      <c r="AB451" s="1"/>
      <c r="AC451" s="1"/>
      <c r="AD451" s="1"/>
      <c r="AE451" s="1"/>
    </row>
    <row r="452" customFormat="false" ht="13.8" hidden="false" customHeight="false" outlineLevel="0" collapsed="false">
      <c r="A452" s="15" t="s">
        <v>64</v>
      </c>
      <c r="B452" s="15" t="s">
        <v>65</v>
      </c>
      <c r="C452" s="31" t="n">
        <v>104</v>
      </c>
      <c r="D452" s="15" t="s">
        <v>82</v>
      </c>
      <c r="E452" s="31" t="n">
        <v>5510</v>
      </c>
      <c r="F452" s="15" t="s">
        <v>75</v>
      </c>
      <c r="G452" s="31" t="n">
        <v>30</v>
      </c>
      <c r="H452" s="15" t="s">
        <v>42</v>
      </c>
      <c r="I452" s="31" t="n">
        <v>2018</v>
      </c>
      <c r="J452" s="31" t="n">
        <v>2018</v>
      </c>
      <c r="K452" s="15" t="s">
        <v>76</v>
      </c>
      <c r="L452" s="31" t="n">
        <v>0</v>
      </c>
      <c r="M452" s="15" t="s">
        <v>89</v>
      </c>
      <c r="N452" s="15" t="s">
        <v>90</v>
      </c>
      <c r="O452" s="1"/>
      <c r="P452" s="1"/>
      <c r="Q452" s="1"/>
      <c r="R452" s="1"/>
      <c r="S452" s="1"/>
      <c r="T452" s="1"/>
      <c r="U452" s="1"/>
      <c r="V452" s="1"/>
      <c r="W452" s="1"/>
      <c r="X452" s="1"/>
      <c r="Y452" s="1"/>
      <c r="Z452" s="1"/>
      <c r="AA452" s="1"/>
      <c r="AB452" s="1"/>
      <c r="AC452" s="1"/>
      <c r="AD452" s="1"/>
      <c r="AE452" s="1"/>
    </row>
    <row r="453" customFormat="false" ht="13.8" hidden="false" customHeight="false" outlineLevel="0" collapsed="false">
      <c r="A453" s="15" t="s">
        <v>64</v>
      </c>
      <c r="B453" s="15" t="s">
        <v>65</v>
      </c>
      <c r="C453" s="31" t="n">
        <v>104</v>
      </c>
      <c r="D453" s="15" t="s">
        <v>82</v>
      </c>
      <c r="E453" s="31" t="n">
        <v>5510</v>
      </c>
      <c r="F453" s="15" t="s">
        <v>75</v>
      </c>
      <c r="G453" s="31" t="n">
        <v>30</v>
      </c>
      <c r="H453" s="15" t="s">
        <v>42</v>
      </c>
      <c r="I453" s="31" t="n">
        <v>2019</v>
      </c>
      <c r="J453" s="31" t="n">
        <v>2019</v>
      </c>
      <c r="K453" s="15" t="s">
        <v>76</v>
      </c>
      <c r="L453" s="31" t="n">
        <v>0</v>
      </c>
      <c r="M453" s="15" t="s">
        <v>89</v>
      </c>
      <c r="N453" s="15" t="s">
        <v>90</v>
      </c>
      <c r="O453" s="1"/>
      <c r="P453" s="1"/>
      <c r="Q453" s="1"/>
      <c r="R453" s="1"/>
      <c r="S453" s="1"/>
      <c r="T453" s="1"/>
      <c r="U453" s="1"/>
      <c r="V453" s="1"/>
      <c r="W453" s="1"/>
      <c r="X453" s="1"/>
      <c r="Y453" s="1"/>
      <c r="Z453" s="1"/>
      <c r="AA453" s="1"/>
      <c r="AB453" s="1"/>
      <c r="AC453" s="1"/>
      <c r="AD453" s="1"/>
      <c r="AE453" s="1"/>
    </row>
    <row r="454" customFormat="false" ht="13.8" hidden="false" customHeight="false" outlineLevel="0" collapsed="false">
      <c r="A454" s="15" t="s">
        <v>64</v>
      </c>
      <c r="B454" s="15" t="s">
        <v>65</v>
      </c>
      <c r="C454" s="31" t="n">
        <v>104</v>
      </c>
      <c r="D454" s="15" t="s">
        <v>82</v>
      </c>
      <c r="E454" s="31" t="n">
        <v>5510</v>
      </c>
      <c r="F454" s="15" t="s">
        <v>75</v>
      </c>
      <c r="G454" s="31" t="n">
        <v>236</v>
      </c>
      <c r="H454" s="15" t="s">
        <v>43</v>
      </c>
      <c r="I454" s="31" t="n">
        <v>2018</v>
      </c>
      <c r="J454" s="31" t="n">
        <v>2018</v>
      </c>
      <c r="K454" s="15" t="s">
        <v>76</v>
      </c>
      <c r="L454" s="31" t="n">
        <v>0</v>
      </c>
      <c r="M454" s="15"/>
      <c r="N454" s="15" t="s">
        <v>69</v>
      </c>
      <c r="O454" s="1"/>
      <c r="P454" s="1"/>
      <c r="Q454" s="1"/>
      <c r="R454" s="1"/>
      <c r="S454" s="1"/>
      <c r="T454" s="1"/>
      <c r="U454" s="1"/>
      <c r="V454" s="1"/>
      <c r="W454" s="1"/>
      <c r="X454" s="1"/>
      <c r="Y454" s="1"/>
      <c r="Z454" s="1"/>
      <c r="AA454" s="1"/>
      <c r="AB454" s="1"/>
      <c r="AC454" s="1"/>
      <c r="AD454" s="1"/>
      <c r="AE454" s="1"/>
    </row>
    <row r="455" customFormat="false" ht="13.8" hidden="false" customHeight="false" outlineLevel="0" collapsed="false">
      <c r="A455" s="15" t="s">
        <v>64</v>
      </c>
      <c r="B455" s="15" t="s">
        <v>65</v>
      </c>
      <c r="C455" s="31" t="n">
        <v>104</v>
      </c>
      <c r="D455" s="15" t="s">
        <v>82</v>
      </c>
      <c r="E455" s="31" t="n">
        <v>5510</v>
      </c>
      <c r="F455" s="15" t="s">
        <v>75</v>
      </c>
      <c r="G455" s="31" t="n">
        <v>236</v>
      </c>
      <c r="H455" s="15" t="s">
        <v>43</v>
      </c>
      <c r="I455" s="31" t="n">
        <v>2019</v>
      </c>
      <c r="J455" s="31" t="n">
        <v>2019</v>
      </c>
      <c r="K455" s="15" t="s">
        <v>76</v>
      </c>
      <c r="L455" s="31" t="n">
        <v>0</v>
      </c>
      <c r="M455" s="15"/>
      <c r="N455" s="15" t="s">
        <v>69</v>
      </c>
      <c r="O455" s="1"/>
      <c r="P455" s="1"/>
      <c r="Q455" s="1"/>
      <c r="R455" s="1"/>
      <c r="S455" s="1"/>
      <c r="T455" s="1"/>
      <c r="U455" s="1"/>
      <c r="V455" s="1"/>
      <c r="W455" s="1"/>
      <c r="X455" s="1"/>
      <c r="Y455" s="1"/>
      <c r="Z455" s="1"/>
      <c r="AA455" s="1"/>
      <c r="AB455" s="1"/>
      <c r="AC455" s="1"/>
      <c r="AD455" s="1"/>
      <c r="AE455" s="1"/>
    </row>
    <row r="456" customFormat="false" ht="13.8" hidden="false" customHeight="false" outlineLevel="0" collapsed="false">
      <c r="A456" s="15" t="s">
        <v>64</v>
      </c>
      <c r="B456" s="15" t="s">
        <v>65</v>
      </c>
      <c r="C456" s="31" t="n">
        <v>150</v>
      </c>
      <c r="D456" s="15" t="s">
        <v>83</v>
      </c>
      <c r="E456" s="31" t="n">
        <v>5312</v>
      </c>
      <c r="F456" s="15" t="s">
        <v>67</v>
      </c>
      <c r="G456" s="31" t="n">
        <v>27</v>
      </c>
      <c r="H456" s="15" t="s">
        <v>45</v>
      </c>
      <c r="I456" s="31" t="n">
        <v>2018</v>
      </c>
      <c r="J456" s="31" t="n">
        <v>2018</v>
      </c>
      <c r="K456" s="15" t="s">
        <v>68</v>
      </c>
      <c r="L456" s="31" t="n">
        <v>0</v>
      </c>
      <c r="M456" s="15"/>
      <c r="N456" s="15" t="s">
        <v>69</v>
      </c>
      <c r="O456" s="1"/>
      <c r="P456" s="1"/>
      <c r="Q456" s="1"/>
      <c r="R456" s="1"/>
      <c r="S456" s="1"/>
      <c r="T456" s="1"/>
      <c r="U456" s="1"/>
      <c r="V456" s="1"/>
      <c r="W456" s="1"/>
      <c r="X456" s="1"/>
      <c r="Y456" s="1"/>
      <c r="Z456" s="1"/>
      <c r="AA456" s="1"/>
      <c r="AB456" s="1"/>
      <c r="AC456" s="1"/>
      <c r="AD456" s="1"/>
      <c r="AE456" s="1"/>
    </row>
    <row r="457" customFormat="false" ht="13.8" hidden="false" customHeight="false" outlineLevel="0" collapsed="false">
      <c r="A457" s="15" t="s">
        <v>64</v>
      </c>
      <c r="B457" s="15" t="s">
        <v>65</v>
      </c>
      <c r="C457" s="31" t="n">
        <v>150</v>
      </c>
      <c r="D457" s="15" t="s">
        <v>83</v>
      </c>
      <c r="E457" s="31" t="n">
        <v>5312</v>
      </c>
      <c r="F457" s="15" t="s">
        <v>67</v>
      </c>
      <c r="G457" s="31" t="n">
        <v>27</v>
      </c>
      <c r="H457" s="15" t="s">
        <v>45</v>
      </c>
      <c r="I457" s="31" t="n">
        <v>2019</v>
      </c>
      <c r="J457" s="31" t="n">
        <v>2019</v>
      </c>
      <c r="K457" s="15" t="s">
        <v>68</v>
      </c>
      <c r="L457" s="31" t="n">
        <v>0</v>
      </c>
      <c r="M457" s="15"/>
      <c r="N457" s="15" t="s">
        <v>69</v>
      </c>
      <c r="O457" s="1"/>
      <c r="P457" s="1"/>
      <c r="Q457" s="1"/>
      <c r="R457" s="1"/>
      <c r="S457" s="1"/>
      <c r="T457" s="1"/>
      <c r="U457" s="1"/>
      <c r="V457" s="1"/>
      <c r="W457" s="1"/>
      <c r="X457" s="1"/>
      <c r="Y457" s="1"/>
      <c r="Z457" s="1"/>
      <c r="AA457" s="1"/>
      <c r="AB457" s="1"/>
      <c r="AC457" s="1"/>
      <c r="AD457" s="1"/>
      <c r="AE457" s="1"/>
    </row>
    <row r="458" customFormat="false" ht="13.8" hidden="false" customHeight="false" outlineLevel="0" collapsed="false">
      <c r="A458" s="15" t="s">
        <v>64</v>
      </c>
      <c r="B458" s="15" t="s">
        <v>65</v>
      </c>
      <c r="C458" s="31" t="n">
        <v>150</v>
      </c>
      <c r="D458" s="15" t="s">
        <v>83</v>
      </c>
      <c r="E458" s="31" t="n">
        <v>5510</v>
      </c>
      <c r="F458" s="15" t="s">
        <v>75</v>
      </c>
      <c r="G458" s="31" t="n">
        <v>27</v>
      </c>
      <c r="H458" s="15" t="s">
        <v>45</v>
      </c>
      <c r="I458" s="31" t="n">
        <v>2018</v>
      </c>
      <c r="J458" s="31" t="n">
        <v>2018</v>
      </c>
      <c r="K458" s="15" t="s">
        <v>76</v>
      </c>
      <c r="L458" s="31" t="n">
        <v>0</v>
      </c>
      <c r="M458" s="15"/>
      <c r="N458" s="15" t="s">
        <v>69</v>
      </c>
      <c r="O458" s="1"/>
      <c r="P458" s="1"/>
      <c r="Q458" s="1"/>
      <c r="R458" s="1"/>
      <c r="S458" s="1"/>
      <c r="T458" s="1"/>
      <c r="U458" s="1"/>
      <c r="V458" s="1"/>
      <c r="W458" s="1"/>
      <c r="X458" s="1"/>
      <c r="Y458" s="1"/>
      <c r="Z458" s="1"/>
      <c r="AA458" s="1"/>
      <c r="AB458" s="1"/>
      <c r="AC458" s="1"/>
      <c r="AD458" s="1"/>
      <c r="AE458" s="1"/>
    </row>
    <row r="459" customFormat="false" ht="13.8" hidden="false" customHeight="false" outlineLevel="0" collapsed="false">
      <c r="A459" s="15" t="s">
        <v>64</v>
      </c>
      <c r="B459" s="15" t="s">
        <v>65</v>
      </c>
      <c r="C459" s="31" t="n">
        <v>150</v>
      </c>
      <c r="D459" s="15" t="s">
        <v>83</v>
      </c>
      <c r="E459" s="31" t="n">
        <v>5510</v>
      </c>
      <c r="F459" s="15" t="s">
        <v>75</v>
      </c>
      <c r="G459" s="31" t="n">
        <v>27</v>
      </c>
      <c r="H459" s="15" t="s">
        <v>45</v>
      </c>
      <c r="I459" s="31" t="n">
        <v>2019</v>
      </c>
      <c r="J459" s="31" t="n">
        <v>2019</v>
      </c>
      <c r="K459" s="15" t="s">
        <v>76</v>
      </c>
      <c r="L459" s="31" t="n">
        <v>0</v>
      </c>
      <c r="M459" s="15"/>
      <c r="N459" s="15" t="s">
        <v>69</v>
      </c>
      <c r="O459" s="1"/>
      <c r="P459" s="1"/>
      <c r="Q459" s="1"/>
      <c r="R459" s="1"/>
      <c r="S459" s="1"/>
      <c r="T459" s="1"/>
      <c r="U459" s="1"/>
      <c r="V459" s="1"/>
      <c r="W459" s="1"/>
      <c r="X459" s="1"/>
      <c r="Y459" s="1"/>
      <c r="Z459" s="1"/>
      <c r="AA459" s="1"/>
      <c r="AB459" s="1"/>
      <c r="AC459" s="1"/>
      <c r="AD459" s="1"/>
      <c r="AE459" s="1"/>
    </row>
    <row r="460" customFormat="false" ht="13.8" hidden="false" customHeight="false" outlineLevel="0" collapsed="false">
      <c r="A460" s="15" t="s">
        <v>64</v>
      </c>
      <c r="B460" s="15" t="s">
        <v>65</v>
      </c>
      <c r="C460" s="31" t="n">
        <v>150</v>
      </c>
      <c r="D460" s="15" t="s">
        <v>83</v>
      </c>
      <c r="E460" s="31" t="n">
        <v>5510</v>
      </c>
      <c r="F460" s="15" t="s">
        <v>75</v>
      </c>
      <c r="G460" s="31" t="n">
        <v>30</v>
      </c>
      <c r="H460" s="15" t="s">
        <v>42</v>
      </c>
      <c r="I460" s="31" t="n">
        <v>2018</v>
      </c>
      <c r="J460" s="31" t="n">
        <v>2018</v>
      </c>
      <c r="K460" s="15" t="s">
        <v>76</v>
      </c>
      <c r="L460" s="31" t="n">
        <v>0</v>
      </c>
      <c r="M460" s="15" t="s">
        <v>89</v>
      </c>
      <c r="N460" s="15" t="s">
        <v>90</v>
      </c>
      <c r="O460" s="1"/>
      <c r="P460" s="1"/>
      <c r="Q460" s="1"/>
      <c r="R460" s="1"/>
      <c r="S460" s="1"/>
      <c r="T460" s="1"/>
      <c r="U460" s="1"/>
      <c r="V460" s="1"/>
      <c r="W460" s="1"/>
      <c r="X460" s="1"/>
      <c r="Y460" s="1"/>
      <c r="Z460" s="1"/>
      <c r="AA460" s="1"/>
      <c r="AB460" s="1"/>
      <c r="AC460" s="1"/>
      <c r="AD460" s="1"/>
      <c r="AE460" s="1"/>
    </row>
    <row r="461" customFormat="false" ht="13.8" hidden="false" customHeight="false" outlineLevel="0" collapsed="false">
      <c r="A461" s="15" t="s">
        <v>64</v>
      </c>
      <c r="B461" s="15" t="s">
        <v>65</v>
      </c>
      <c r="C461" s="31" t="n">
        <v>150</v>
      </c>
      <c r="D461" s="15" t="s">
        <v>83</v>
      </c>
      <c r="E461" s="31" t="n">
        <v>5510</v>
      </c>
      <c r="F461" s="15" t="s">
        <v>75</v>
      </c>
      <c r="G461" s="31" t="n">
        <v>30</v>
      </c>
      <c r="H461" s="15" t="s">
        <v>42</v>
      </c>
      <c r="I461" s="31" t="n">
        <v>2019</v>
      </c>
      <c r="J461" s="31" t="n">
        <v>2019</v>
      </c>
      <c r="K461" s="15" t="s">
        <v>76</v>
      </c>
      <c r="L461" s="31" t="n">
        <v>0</v>
      </c>
      <c r="M461" s="15" t="s">
        <v>89</v>
      </c>
      <c r="N461" s="15" t="s">
        <v>90</v>
      </c>
      <c r="O461" s="1"/>
      <c r="P461" s="1"/>
      <c r="Q461" s="1"/>
      <c r="R461" s="1"/>
      <c r="S461" s="1"/>
      <c r="T461" s="1"/>
      <c r="U461" s="1"/>
      <c r="V461" s="1"/>
      <c r="W461" s="1"/>
      <c r="X461" s="1"/>
      <c r="Y461" s="1"/>
      <c r="Z461" s="1"/>
      <c r="AA461" s="1"/>
      <c r="AB461" s="1"/>
      <c r="AC461" s="1"/>
      <c r="AD461" s="1"/>
      <c r="AE461" s="1"/>
    </row>
    <row r="462" customFormat="false" ht="13.8" hidden="false" customHeight="false" outlineLevel="0" collapsed="false">
      <c r="A462" s="15" t="s">
        <v>64</v>
      </c>
      <c r="B462" s="15" t="s">
        <v>65</v>
      </c>
      <c r="C462" s="31" t="n">
        <v>150</v>
      </c>
      <c r="D462" s="15" t="s">
        <v>83</v>
      </c>
      <c r="E462" s="31" t="n">
        <v>5312</v>
      </c>
      <c r="F462" s="15" t="s">
        <v>67</v>
      </c>
      <c r="G462" s="31" t="n">
        <v>236</v>
      </c>
      <c r="H462" s="15" t="s">
        <v>43</v>
      </c>
      <c r="I462" s="31" t="n">
        <v>2015</v>
      </c>
      <c r="J462" s="31" t="n">
        <v>2015</v>
      </c>
      <c r="K462" s="15" t="s">
        <v>68</v>
      </c>
      <c r="L462" s="15"/>
      <c r="M462" s="15" t="s">
        <v>91</v>
      </c>
      <c r="N462" s="15" t="s">
        <v>92</v>
      </c>
      <c r="O462" s="1"/>
      <c r="P462" s="1"/>
      <c r="Q462" s="1"/>
      <c r="R462" s="1"/>
      <c r="S462" s="1"/>
      <c r="T462" s="1"/>
      <c r="U462" s="1"/>
      <c r="V462" s="1"/>
      <c r="W462" s="1"/>
      <c r="X462" s="1"/>
      <c r="Y462" s="1"/>
      <c r="Z462" s="1"/>
      <c r="AA462" s="1"/>
      <c r="AB462" s="1"/>
      <c r="AC462" s="1"/>
      <c r="AD462" s="1"/>
      <c r="AE462" s="1"/>
    </row>
    <row r="463" customFormat="false" ht="13.8" hidden="false" customHeight="false" outlineLevel="0" collapsed="false">
      <c r="A463" s="15" t="s">
        <v>64</v>
      </c>
      <c r="B463" s="15" t="s">
        <v>65</v>
      </c>
      <c r="C463" s="31" t="n">
        <v>150</v>
      </c>
      <c r="D463" s="15" t="s">
        <v>83</v>
      </c>
      <c r="E463" s="31" t="n">
        <v>5312</v>
      </c>
      <c r="F463" s="15" t="s">
        <v>67</v>
      </c>
      <c r="G463" s="31" t="n">
        <v>236</v>
      </c>
      <c r="H463" s="15" t="s">
        <v>43</v>
      </c>
      <c r="I463" s="31" t="n">
        <v>2016</v>
      </c>
      <c r="J463" s="31" t="n">
        <v>2016</v>
      </c>
      <c r="K463" s="15" t="s">
        <v>68</v>
      </c>
      <c r="L463" s="15"/>
      <c r="M463" s="15" t="s">
        <v>91</v>
      </c>
      <c r="N463" s="15" t="s">
        <v>92</v>
      </c>
      <c r="O463" s="1"/>
      <c r="P463" s="1"/>
      <c r="Q463" s="1"/>
      <c r="R463" s="1"/>
      <c r="S463" s="1"/>
      <c r="T463" s="1"/>
      <c r="U463" s="1"/>
      <c r="V463" s="1"/>
      <c r="W463" s="1"/>
      <c r="X463" s="1"/>
      <c r="Y463" s="1"/>
      <c r="Z463" s="1"/>
      <c r="AA463" s="1"/>
      <c r="AB463" s="1"/>
      <c r="AC463" s="1"/>
      <c r="AD463" s="1"/>
      <c r="AE463" s="1"/>
    </row>
    <row r="464" customFormat="false" ht="13.8" hidden="false" customHeight="false" outlineLevel="0" collapsed="false">
      <c r="A464" s="15" t="s">
        <v>64</v>
      </c>
      <c r="B464" s="15" t="s">
        <v>65</v>
      </c>
      <c r="C464" s="31" t="n">
        <v>150</v>
      </c>
      <c r="D464" s="15" t="s">
        <v>83</v>
      </c>
      <c r="E464" s="31" t="n">
        <v>5312</v>
      </c>
      <c r="F464" s="15" t="s">
        <v>67</v>
      </c>
      <c r="G464" s="31" t="n">
        <v>236</v>
      </c>
      <c r="H464" s="15" t="s">
        <v>43</v>
      </c>
      <c r="I464" s="31" t="n">
        <v>2017</v>
      </c>
      <c r="J464" s="31" t="n">
        <v>2017</v>
      </c>
      <c r="K464" s="15" t="s">
        <v>68</v>
      </c>
      <c r="L464" s="15"/>
      <c r="M464" s="15" t="s">
        <v>91</v>
      </c>
      <c r="N464" s="15" t="s">
        <v>92</v>
      </c>
      <c r="O464" s="1"/>
      <c r="P464" s="1"/>
      <c r="Q464" s="1"/>
      <c r="R464" s="1"/>
      <c r="S464" s="1"/>
      <c r="T464" s="1"/>
      <c r="U464" s="1"/>
      <c r="V464" s="1"/>
      <c r="W464" s="1"/>
      <c r="X464" s="1"/>
      <c r="Y464" s="1"/>
      <c r="Z464" s="1"/>
      <c r="AA464" s="1"/>
      <c r="AB464" s="1"/>
      <c r="AC464" s="1"/>
      <c r="AD464" s="1"/>
      <c r="AE464" s="1"/>
    </row>
    <row r="465" customFormat="false" ht="13.8" hidden="false" customHeight="false" outlineLevel="0" collapsed="false">
      <c r="A465" s="15" t="s">
        <v>64</v>
      </c>
      <c r="B465" s="15" t="s">
        <v>65</v>
      </c>
      <c r="C465" s="31" t="n">
        <v>150</v>
      </c>
      <c r="D465" s="15" t="s">
        <v>83</v>
      </c>
      <c r="E465" s="31" t="n">
        <v>5312</v>
      </c>
      <c r="F465" s="15" t="s">
        <v>67</v>
      </c>
      <c r="G465" s="31" t="n">
        <v>236</v>
      </c>
      <c r="H465" s="15" t="s">
        <v>43</v>
      </c>
      <c r="I465" s="31" t="n">
        <v>2018</v>
      </c>
      <c r="J465" s="31" t="n">
        <v>2018</v>
      </c>
      <c r="K465" s="15" t="s">
        <v>68</v>
      </c>
      <c r="L465" s="31" t="n">
        <v>540</v>
      </c>
      <c r="M465" s="15"/>
      <c r="N465" s="15" t="s">
        <v>69</v>
      </c>
      <c r="O465" s="1"/>
      <c r="P465" s="1"/>
      <c r="Q465" s="1"/>
      <c r="R465" s="1"/>
      <c r="S465" s="1"/>
      <c r="T465" s="1"/>
      <c r="U465" s="1"/>
      <c r="V465" s="1"/>
      <c r="W465" s="1"/>
      <c r="X465" s="1"/>
      <c r="Y465" s="1"/>
      <c r="Z465" s="1"/>
      <c r="AA465" s="1"/>
      <c r="AB465" s="1"/>
      <c r="AC465" s="1"/>
      <c r="AD465" s="1"/>
      <c r="AE465" s="1"/>
    </row>
    <row r="466" customFormat="false" ht="13.8" hidden="false" customHeight="false" outlineLevel="0" collapsed="false">
      <c r="A466" s="15" t="s">
        <v>64</v>
      </c>
      <c r="B466" s="15" t="s">
        <v>65</v>
      </c>
      <c r="C466" s="31" t="n">
        <v>150</v>
      </c>
      <c r="D466" s="15" t="s">
        <v>83</v>
      </c>
      <c r="E466" s="31" t="n">
        <v>5312</v>
      </c>
      <c r="F466" s="15" t="s">
        <v>67</v>
      </c>
      <c r="G466" s="31" t="n">
        <v>236</v>
      </c>
      <c r="H466" s="15" t="s">
        <v>43</v>
      </c>
      <c r="I466" s="31" t="n">
        <v>2019</v>
      </c>
      <c r="J466" s="31" t="n">
        <v>2019</v>
      </c>
      <c r="K466" s="15" t="s">
        <v>68</v>
      </c>
      <c r="L466" s="31" t="n">
        <v>480</v>
      </c>
      <c r="M466" s="15"/>
      <c r="N466" s="15" t="s">
        <v>69</v>
      </c>
      <c r="O466" s="1"/>
      <c r="P466" s="1"/>
      <c r="Q466" s="1"/>
      <c r="R466" s="1"/>
      <c r="S466" s="1"/>
      <c r="T466" s="1"/>
      <c r="U466" s="1"/>
      <c r="V466" s="1"/>
      <c r="W466" s="1"/>
      <c r="X466" s="1"/>
      <c r="Y466" s="1"/>
      <c r="Z466" s="1"/>
      <c r="AA466" s="1"/>
      <c r="AB466" s="1"/>
      <c r="AC466" s="1"/>
      <c r="AD466" s="1"/>
      <c r="AE466" s="1"/>
    </row>
    <row r="467" customFormat="false" ht="13.8" hidden="false" customHeight="false" outlineLevel="0" collapsed="false">
      <c r="A467" s="15" t="s">
        <v>64</v>
      </c>
      <c r="B467" s="15" t="s">
        <v>65</v>
      </c>
      <c r="C467" s="31" t="n">
        <v>150</v>
      </c>
      <c r="D467" s="15" t="s">
        <v>83</v>
      </c>
      <c r="E467" s="31" t="n">
        <v>5510</v>
      </c>
      <c r="F467" s="15" t="s">
        <v>75</v>
      </c>
      <c r="G467" s="31" t="n">
        <v>236</v>
      </c>
      <c r="H467" s="15" t="s">
        <v>43</v>
      </c>
      <c r="I467" s="31" t="n">
        <v>2015</v>
      </c>
      <c r="J467" s="31" t="n">
        <v>2015</v>
      </c>
      <c r="K467" s="15" t="s">
        <v>76</v>
      </c>
      <c r="L467" s="15"/>
      <c r="M467" s="15" t="s">
        <v>91</v>
      </c>
      <c r="N467" s="15" t="s">
        <v>92</v>
      </c>
      <c r="O467" s="1"/>
      <c r="P467" s="1"/>
      <c r="Q467" s="1"/>
      <c r="R467" s="1"/>
      <c r="S467" s="1"/>
      <c r="T467" s="1"/>
      <c r="U467" s="1"/>
      <c r="V467" s="1"/>
      <c r="W467" s="1"/>
      <c r="X467" s="1"/>
      <c r="Y467" s="1"/>
      <c r="Z467" s="1"/>
      <c r="AA467" s="1"/>
      <c r="AB467" s="1"/>
      <c r="AC467" s="1"/>
      <c r="AD467" s="1"/>
      <c r="AE467" s="1"/>
    </row>
    <row r="468" customFormat="false" ht="13.8" hidden="false" customHeight="false" outlineLevel="0" collapsed="false">
      <c r="A468" s="15" t="s">
        <v>64</v>
      </c>
      <c r="B468" s="15" t="s">
        <v>65</v>
      </c>
      <c r="C468" s="31" t="n">
        <v>150</v>
      </c>
      <c r="D468" s="15" t="s">
        <v>83</v>
      </c>
      <c r="E468" s="31" t="n">
        <v>5510</v>
      </c>
      <c r="F468" s="15" t="s">
        <v>75</v>
      </c>
      <c r="G468" s="31" t="n">
        <v>236</v>
      </c>
      <c r="H468" s="15" t="s">
        <v>43</v>
      </c>
      <c r="I468" s="31" t="n">
        <v>2016</v>
      </c>
      <c r="J468" s="31" t="n">
        <v>2016</v>
      </c>
      <c r="K468" s="15" t="s">
        <v>76</v>
      </c>
      <c r="L468" s="15"/>
      <c r="M468" s="15" t="s">
        <v>91</v>
      </c>
      <c r="N468" s="15" t="s">
        <v>92</v>
      </c>
      <c r="O468" s="1"/>
      <c r="P468" s="1"/>
      <c r="Q468" s="1"/>
      <c r="R468" s="1"/>
      <c r="S468" s="1"/>
      <c r="T468" s="1"/>
      <c r="U468" s="1"/>
      <c r="V468" s="1"/>
      <c r="W468" s="1"/>
      <c r="X468" s="1"/>
      <c r="Y468" s="1"/>
      <c r="Z468" s="1"/>
      <c r="AA468" s="1"/>
      <c r="AB468" s="1"/>
      <c r="AC468" s="1"/>
      <c r="AD468" s="1"/>
      <c r="AE468" s="1"/>
    </row>
    <row r="469" customFormat="false" ht="13.8" hidden="false" customHeight="false" outlineLevel="0" collapsed="false">
      <c r="A469" s="15" t="s">
        <v>64</v>
      </c>
      <c r="B469" s="15" t="s">
        <v>65</v>
      </c>
      <c r="C469" s="31" t="n">
        <v>150</v>
      </c>
      <c r="D469" s="15" t="s">
        <v>83</v>
      </c>
      <c r="E469" s="31" t="n">
        <v>5510</v>
      </c>
      <c r="F469" s="15" t="s">
        <v>75</v>
      </c>
      <c r="G469" s="31" t="n">
        <v>236</v>
      </c>
      <c r="H469" s="15" t="s">
        <v>43</v>
      </c>
      <c r="I469" s="31" t="n">
        <v>2017</v>
      </c>
      <c r="J469" s="31" t="n">
        <v>2017</v>
      </c>
      <c r="K469" s="15" t="s">
        <v>76</v>
      </c>
      <c r="L469" s="15"/>
      <c r="M469" s="15" t="s">
        <v>91</v>
      </c>
      <c r="N469" s="15" t="s">
        <v>92</v>
      </c>
      <c r="O469" s="1"/>
      <c r="P469" s="1"/>
      <c r="Q469" s="1"/>
      <c r="R469" s="1"/>
      <c r="S469" s="1"/>
      <c r="T469" s="1"/>
      <c r="U469" s="1"/>
      <c r="V469" s="1"/>
      <c r="W469" s="1"/>
      <c r="X469" s="1"/>
      <c r="Y469" s="1"/>
      <c r="Z469" s="1"/>
      <c r="AA469" s="1"/>
      <c r="AB469" s="1"/>
      <c r="AC469" s="1"/>
      <c r="AD469" s="1"/>
      <c r="AE469" s="1"/>
    </row>
    <row r="470" customFormat="false" ht="13.8" hidden="false" customHeight="false" outlineLevel="0" collapsed="false">
      <c r="A470" s="15" t="s">
        <v>64</v>
      </c>
      <c r="B470" s="15" t="s">
        <v>65</v>
      </c>
      <c r="C470" s="31" t="n">
        <v>150</v>
      </c>
      <c r="D470" s="15" t="s">
        <v>83</v>
      </c>
      <c r="E470" s="31" t="n">
        <v>5510</v>
      </c>
      <c r="F470" s="15" t="s">
        <v>75</v>
      </c>
      <c r="G470" s="31" t="n">
        <v>236</v>
      </c>
      <c r="H470" s="15" t="s">
        <v>43</v>
      </c>
      <c r="I470" s="31" t="n">
        <v>2018</v>
      </c>
      <c r="J470" s="31" t="n">
        <v>2018</v>
      </c>
      <c r="K470" s="15" t="s">
        <v>76</v>
      </c>
      <c r="L470" s="15"/>
      <c r="M470" s="15"/>
      <c r="N470" s="15" t="s">
        <v>69</v>
      </c>
      <c r="O470" s="1"/>
      <c r="P470" s="1"/>
      <c r="Q470" s="1"/>
      <c r="R470" s="1"/>
      <c r="S470" s="1"/>
      <c r="T470" s="1"/>
      <c r="U470" s="1"/>
      <c r="V470" s="1"/>
      <c r="W470" s="1"/>
      <c r="X470" s="1"/>
      <c r="Y470" s="1"/>
      <c r="Z470" s="1"/>
      <c r="AA470" s="1"/>
      <c r="AB470" s="1"/>
      <c r="AC470" s="1"/>
      <c r="AD470" s="1"/>
      <c r="AE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row>
    <row r="1003" customFormat="false" ht="13.8" hidden="false" customHeight="false" outlineLevel="0" collapsed="false">
      <c r="A1003" s="1"/>
      <c r="B1003" s="1"/>
      <c r="C1003" s="1"/>
      <c r="D1003" s="32"/>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row>
  </sheetData>
  <mergeCells count="1">
    <mergeCell ref="A3:I3"/>
  </mergeCells>
  <hyperlinks>
    <hyperlink ref="A22" r:id="rId2" location="data/QCL" display="FAOSTAT DATA: https://www.fao.org/faostat/en/#data/QCL"/>
    <hyperlink ref="P22" r:id="rId3" location="data/PP" display="FAOSTAT DATA: https://www.fao.org/faostat/en/#data/PP"/>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C1004"/>
  <sheetViews>
    <sheetView showFormulas="false" showGridLines="true" showRowColHeaders="true" showZeros="true" rightToLeft="false" tabSelected="false" showOutlineSymbols="true" defaultGridColor="true" view="normal" topLeftCell="B27" colorId="64" zoomScale="200" zoomScaleNormal="200" zoomScalePageLayoutView="100" workbookViewId="0">
      <selection pane="topLeft" activeCell="G27" activeCellId="1" sqref="E3:G3 G27"/>
    </sheetView>
  </sheetViews>
  <sheetFormatPr defaultColWidth="14.60546875" defaultRowHeight="12.8" zeroHeight="false" outlineLevelRow="0" outlineLevelCol="0"/>
  <cols>
    <col collapsed="false" customWidth="true" hidden="false" outlineLevel="0" max="1" min="1" style="0" width="25.57"/>
    <col collapsed="false" customWidth="true" hidden="false" outlineLevel="0" max="2" min="2" style="0" width="19"/>
    <col collapsed="false" customWidth="true" hidden="false" outlineLevel="0" max="3" min="3" style="0" width="11.43"/>
    <col collapsed="false" customWidth="true" hidden="false" outlineLevel="0" max="4" min="4" style="0" width="14.29"/>
    <col collapsed="false" customWidth="true" hidden="false" outlineLevel="0" max="8" min="6" style="0" width="19"/>
    <col collapsed="false" customWidth="true" hidden="false" outlineLevel="0" max="9" min="9" style="0" width="18.71"/>
    <col collapsed="false" customWidth="true" hidden="false" outlineLevel="0" max="10" min="10" style="0" width="16"/>
    <col collapsed="false" customWidth="true" hidden="false" outlineLevel="0" max="11" min="11" style="0" width="14.86"/>
  </cols>
  <sheetData>
    <row r="1" customFormat="false" ht="17.35" hidden="false" customHeight="false" outlineLevel="0" collapsed="false">
      <c r="A1" s="9" t="s">
        <v>93</v>
      </c>
      <c r="B1" s="1"/>
      <c r="C1" s="1"/>
      <c r="D1" s="1"/>
      <c r="E1" s="1"/>
      <c r="F1" s="1"/>
      <c r="G1" s="1"/>
      <c r="H1" s="1"/>
      <c r="I1" s="1"/>
      <c r="J1" s="1"/>
      <c r="K1" s="1"/>
      <c r="L1" s="1"/>
      <c r="M1" s="1"/>
      <c r="N1" s="1"/>
      <c r="O1" s="1"/>
      <c r="P1" s="1"/>
      <c r="Q1" s="1"/>
      <c r="R1" s="1"/>
      <c r="S1" s="1"/>
      <c r="T1" s="1"/>
      <c r="U1" s="1"/>
      <c r="V1" s="1"/>
      <c r="W1" s="1"/>
      <c r="X1" s="1"/>
      <c r="Y1" s="1"/>
      <c r="Z1" s="1"/>
      <c r="AA1" s="1"/>
      <c r="AB1" s="1"/>
      <c r="AC1" s="1"/>
    </row>
    <row r="2" customFormat="false" ht="13.8" hidden="false" customHeight="false" outlineLevel="0" collapsed="false">
      <c r="A2" s="33"/>
      <c r="B2" s="1"/>
      <c r="C2" s="1"/>
      <c r="D2" s="1"/>
      <c r="E2" s="1"/>
      <c r="F2" s="1"/>
      <c r="G2" s="1"/>
      <c r="H2" s="1"/>
      <c r="I2" s="1"/>
      <c r="J2" s="1"/>
      <c r="K2" s="1"/>
      <c r="L2" s="1"/>
      <c r="M2" s="1"/>
      <c r="N2" s="1"/>
      <c r="O2" s="1"/>
      <c r="P2" s="1"/>
      <c r="Q2" s="1"/>
      <c r="R2" s="1"/>
      <c r="S2" s="1"/>
      <c r="T2" s="1"/>
      <c r="U2" s="1"/>
      <c r="V2" s="1"/>
      <c r="W2" s="1"/>
      <c r="X2" s="1"/>
      <c r="Y2" s="1"/>
      <c r="Z2" s="1"/>
      <c r="AA2" s="1"/>
      <c r="AB2" s="1"/>
      <c r="AC2" s="1"/>
    </row>
    <row r="3" customFormat="false" ht="13.8" hidden="false" customHeight="false" outlineLevel="0" collapsed="false">
      <c r="A3" s="33" t="s">
        <v>94</v>
      </c>
      <c r="B3" s="1"/>
      <c r="C3" s="1"/>
      <c r="D3" s="1"/>
      <c r="E3" s="1"/>
      <c r="F3" s="1"/>
      <c r="G3" s="1"/>
      <c r="H3" s="1"/>
      <c r="I3" s="1"/>
      <c r="J3" s="1"/>
      <c r="K3" s="1"/>
      <c r="L3" s="1"/>
      <c r="M3" s="1"/>
      <c r="N3" s="1"/>
      <c r="O3" s="1"/>
      <c r="P3" s="1"/>
      <c r="Q3" s="1"/>
      <c r="R3" s="1"/>
      <c r="S3" s="1"/>
      <c r="T3" s="1"/>
      <c r="U3" s="1"/>
      <c r="V3" s="1"/>
      <c r="W3" s="1"/>
      <c r="X3" s="1"/>
      <c r="Y3" s="1"/>
      <c r="Z3" s="1"/>
      <c r="AA3" s="1"/>
      <c r="AB3" s="1"/>
      <c r="AC3" s="1"/>
    </row>
    <row r="4" customFormat="false" ht="13.8" hidden="false" customHeight="false" outlineLevel="0" collapsed="false">
      <c r="A4" s="34"/>
      <c r="B4" s="15"/>
      <c r="C4" s="15"/>
      <c r="D4" s="15"/>
      <c r="E4" s="15"/>
      <c r="F4" s="15"/>
      <c r="G4" s="15"/>
      <c r="H4" s="15"/>
      <c r="I4" s="15"/>
      <c r="J4" s="15"/>
      <c r="K4" s="15"/>
      <c r="L4" s="1"/>
      <c r="M4" s="1"/>
      <c r="N4" s="1"/>
      <c r="O4" s="1"/>
      <c r="P4" s="1"/>
      <c r="Q4" s="1"/>
      <c r="R4" s="1"/>
      <c r="S4" s="1"/>
      <c r="T4" s="1"/>
      <c r="U4" s="1"/>
      <c r="V4" s="1"/>
      <c r="W4" s="1"/>
      <c r="X4" s="1"/>
      <c r="Y4" s="1"/>
      <c r="Z4" s="1"/>
      <c r="AA4" s="1"/>
      <c r="AB4" s="1"/>
      <c r="AC4" s="1"/>
    </row>
    <row r="5" customFormat="false" ht="13.8" hidden="false" customHeight="false" outlineLevel="0" collapsed="false">
      <c r="A5" s="34"/>
      <c r="B5" s="33" t="s">
        <v>95</v>
      </c>
      <c r="C5" s="15"/>
      <c r="D5" s="15"/>
      <c r="E5" s="33" t="s">
        <v>96</v>
      </c>
      <c r="F5" s="15"/>
      <c r="G5" s="15"/>
      <c r="H5" s="33" t="s">
        <v>97</v>
      </c>
      <c r="I5" s="15"/>
      <c r="J5" s="15"/>
      <c r="K5" s="15"/>
      <c r="L5" s="1"/>
      <c r="M5" s="1"/>
      <c r="N5" s="1"/>
      <c r="O5" s="1"/>
      <c r="P5" s="1"/>
      <c r="Q5" s="1"/>
      <c r="R5" s="1"/>
      <c r="S5" s="1"/>
      <c r="T5" s="1"/>
      <c r="U5" s="1"/>
      <c r="V5" s="1"/>
      <c r="W5" s="1"/>
      <c r="X5" s="1"/>
      <c r="Y5" s="1"/>
      <c r="Z5" s="1"/>
      <c r="AA5" s="1"/>
      <c r="AB5" s="1"/>
      <c r="AC5" s="1"/>
    </row>
    <row r="6" customFormat="false" ht="55.2" hidden="false" customHeight="false" outlineLevel="0" collapsed="false">
      <c r="A6" s="33" t="s">
        <v>98</v>
      </c>
      <c r="B6" s="35" t="s">
        <v>99</v>
      </c>
      <c r="C6" s="36" t="s">
        <v>100</v>
      </c>
      <c r="D6" s="36" t="s">
        <v>101</v>
      </c>
      <c r="E6" s="36" t="s">
        <v>102</v>
      </c>
      <c r="F6" s="36" t="s">
        <v>103</v>
      </c>
      <c r="G6" s="35" t="s">
        <v>104</v>
      </c>
      <c r="H6" s="15" t="s">
        <v>105</v>
      </c>
      <c r="I6" s="15" t="s">
        <v>106</v>
      </c>
      <c r="J6" s="15" t="s">
        <v>107</v>
      </c>
      <c r="K6" s="37" t="s">
        <v>108</v>
      </c>
      <c r="L6" s="37" t="s">
        <v>109</v>
      </c>
      <c r="M6" s="12" t="s">
        <v>110</v>
      </c>
      <c r="N6" s="37" t="s">
        <v>111</v>
      </c>
      <c r="O6" s="37" t="s">
        <v>112</v>
      </c>
      <c r="P6" s="1"/>
      <c r="Q6" s="1"/>
      <c r="R6" s="1"/>
      <c r="S6" s="1"/>
      <c r="T6" s="1"/>
      <c r="U6" s="1"/>
      <c r="V6" s="1"/>
      <c r="W6" s="1"/>
      <c r="X6" s="1"/>
      <c r="Y6" s="1"/>
      <c r="Z6" s="1"/>
      <c r="AA6" s="1"/>
      <c r="AB6" s="1"/>
      <c r="AC6" s="1"/>
    </row>
    <row r="7" customFormat="false" ht="41.75" hidden="false" customHeight="false" outlineLevel="0" collapsed="false">
      <c r="A7" s="33"/>
      <c r="B7" s="35" t="s">
        <v>113</v>
      </c>
      <c r="C7" s="36" t="s">
        <v>35</v>
      </c>
      <c r="D7" s="36" t="s">
        <v>35</v>
      </c>
      <c r="E7" s="36" t="s">
        <v>114</v>
      </c>
      <c r="F7" s="36" t="s">
        <v>114</v>
      </c>
      <c r="G7" s="35" t="s">
        <v>114</v>
      </c>
      <c r="H7" s="35" t="s">
        <v>114</v>
      </c>
      <c r="I7" s="35" t="s">
        <v>114</v>
      </c>
      <c r="J7" s="35" t="s">
        <v>114</v>
      </c>
      <c r="K7" s="37" t="s">
        <v>114</v>
      </c>
      <c r="L7" s="37" t="s">
        <v>114</v>
      </c>
      <c r="M7" s="35" t="s">
        <v>114</v>
      </c>
      <c r="N7" s="37" t="s">
        <v>114</v>
      </c>
      <c r="O7" s="37" t="s">
        <v>114</v>
      </c>
      <c r="P7" s="1"/>
      <c r="Q7" s="1"/>
      <c r="R7" s="1"/>
      <c r="S7" s="1"/>
      <c r="T7" s="1"/>
      <c r="U7" s="1"/>
      <c r="V7" s="1"/>
      <c r="W7" s="1"/>
      <c r="X7" s="1"/>
      <c r="Y7" s="1"/>
      <c r="Z7" s="1"/>
      <c r="AA7" s="1"/>
      <c r="AB7" s="1"/>
      <c r="AC7" s="1"/>
    </row>
    <row r="8" customFormat="false" ht="13.8" hidden="false" customHeight="false" outlineLevel="0" collapsed="false">
      <c r="A8" s="38" t="s">
        <v>115</v>
      </c>
      <c r="B8" s="15"/>
      <c r="C8" s="15"/>
      <c r="D8" s="15"/>
      <c r="E8" s="15"/>
      <c r="F8" s="15"/>
      <c r="G8" s="15"/>
      <c r="H8" s="15"/>
      <c r="I8" s="15"/>
      <c r="J8" s="15"/>
      <c r="K8" s="33"/>
      <c r="L8" s="1"/>
      <c r="M8" s="39"/>
      <c r="N8" s="39"/>
      <c r="O8" s="1"/>
      <c r="P8" s="1"/>
      <c r="Q8" s="1"/>
      <c r="R8" s="1"/>
      <c r="S8" s="1"/>
      <c r="T8" s="1"/>
      <c r="U8" s="1"/>
      <c r="V8" s="1"/>
      <c r="W8" s="1"/>
      <c r="X8" s="1"/>
      <c r="Y8" s="1"/>
      <c r="Z8" s="1"/>
      <c r="AA8" s="1"/>
      <c r="AB8" s="1"/>
      <c r="AC8" s="1"/>
    </row>
    <row r="9" customFormat="false" ht="13.8" hidden="false" customHeight="false" outlineLevel="0" collapsed="false">
      <c r="A9" s="15" t="s">
        <v>37</v>
      </c>
      <c r="B9" s="40" t="n">
        <f aca="false">'Summary of field margins'!H8</f>
        <v>1700.8128105384</v>
      </c>
      <c r="C9" s="41" t="n">
        <f aca="false">'Summary of field margins'!J8</f>
        <v>6.11617137538188</v>
      </c>
      <c r="D9" s="41" t="n">
        <v>1.0533264</v>
      </c>
      <c r="E9" s="42"/>
      <c r="F9" s="42"/>
      <c r="G9" s="42"/>
      <c r="H9" s="42"/>
      <c r="I9" s="42"/>
      <c r="J9" s="42"/>
      <c r="K9" s="43" t="n">
        <f aca="false">B9/C9</f>
        <v>278.08455750346</v>
      </c>
      <c r="L9" s="44" t="n">
        <f aca="false">B9/D9</f>
        <v>1614.7063346541</v>
      </c>
      <c r="M9" s="39" t="n">
        <v>136.170212765957</v>
      </c>
      <c r="N9" s="43" t="n">
        <f aca="false">K9+$M9</f>
        <v>414.254770269417</v>
      </c>
      <c r="O9" s="43" t="n">
        <f aca="false">L9+$M9</f>
        <v>1750.87654742006</v>
      </c>
      <c r="P9" s="1"/>
      <c r="Q9" s="1"/>
      <c r="R9" s="1"/>
      <c r="S9" s="1"/>
      <c r="T9" s="1"/>
      <c r="U9" s="1"/>
      <c r="V9" s="1"/>
      <c r="W9" s="1"/>
      <c r="X9" s="1"/>
      <c r="Y9" s="1"/>
      <c r="Z9" s="1"/>
      <c r="AA9" s="1"/>
      <c r="AB9" s="1"/>
      <c r="AC9" s="1"/>
    </row>
    <row r="10" customFormat="false" ht="13.8" hidden="false" customHeight="false" outlineLevel="0" collapsed="false">
      <c r="A10" s="15" t="s">
        <v>38</v>
      </c>
      <c r="B10" s="40" t="n">
        <f aca="false">'Summary of field margins'!H9</f>
        <v>1944.0207916142</v>
      </c>
      <c r="C10" s="41" t="n">
        <f aca="false">'Summary of field margins'!J9</f>
        <v>8.13664802437743</v>
      </c>
      <c r="D10" s="41" t="n">
        <v>1.8993975</v>
      </c>
      <c r="E10" s="42"/>
      <c r="F10" s="42"/>
      <c r="G10" s="42"/>
      <c r="H10" s="42"/>
      <c r="I10" s="42"/>
      <c r="J10" s="42"/>
      <c r="K10" s="43" t="n">
        <f aca="false">B10/C10</f>
        <v>238.921578737326</v>
      </c>
      <c r="L10" s="44" t="n">
        <f aca="false">B10/D10</f>
        <v>1023.49339283336</v>
      </c>
      <c r="M10" s="39" t="n">
        <v>127.272727272727</v>
      </c>
      <c r="N10" s="43" t="n">
        <f aca="false">K10+$M10</f>
        <v>366.194306010053</v>
      </c>
      <c r="O10" s="43" t="n">
        <f aca="false">L10+$M10</f>
        <v>1150.76612010609</v>
      </c>
      <c r="P10" s="1"/>
      <c r="Q10" s="1"/>
      <c r="R10" s="1"/>
      <c r="S10" s="1"/>
      <c r="T10" s="1"/>
      <c r="U10" s="1"/>
      <c r="V10" s="1"/>
      <c r="W10" s="1"/>
      <c r="X10" s="1"/>
      <c r="Y10" s="1"/>
      <c r="Z10" s="1"/>
      <c r="AA10" s="1"/>
      <c r="AB10" s="1"/>
      <c r="AC10" s="1"/>
    </row>
    <row r="11" customFormat="false" ht="13.8" hidden="false" customHeight="false" outlineLevel="0" collapsed="false">
      <c r="A11" s="15" t="s">
        <v>116</v>
      </c>
      <c r="B11" s="40" t="n">
        <f aca="false">'Summary of field margins'!H10</f>
        <v>1627.71726184909</v>
      </c>
      <c r="C11" s="41" t="n">
        <f aca="false">'Summary of field margins'!J10</f>
        <v>4.13896763339487</v>
      </c>
      <c r="D11" s="41" t="n">
        <v>0.943</v>
      </c>
      <c r="E11" s="42"/>
      <c r="F11" s="42"/>
      <c r="G11" s="42"/>
      <c r="H11" s="42"/>
      <c r="I11" s="42"/>
      <c r="J11" s="42"/>
      <c r="K11" s="43" t="n">
        <f aca="false">B11/C11</f>
        <v>393.266487207102</v>
      </c>
      <c r="L11" s="44" t="n">
        <f aca="false">B11/D11</f>
        <v>1726.10526176998</v>
      </c>
      <c r="M11" s="39" t="n">
        <v>50.6787330316742</v>
      </c>
      <c r="N11" s="43" t="n">
        <f aca="false">K11+$M11</f>
        <v>443.945220238776</v>
      </c>
      <c r="O11" s="43" t="n">
        <f aca="false">L11+$M11</f>
        <v>1776.78399480165</v>
      </c>
      <c r="P11" s="1"/>
      <c r="Q11" s="1"/>
      <c r="R11" s="1"/>
      <c r="S11" s="1"/>
      <c r="T11" s="1"/>
      <c r="U11" s="1"/>
      <c r="V11" s="1"/>
      <c r="W11" s="1"/>
      <c r="X11" s="1"/>
      <c r="Y11" s="1"/>
      <c r="Z11" s="1"/>
      <c r="AA11" s="1"/>
      <c r="AB11" s="1"/>
      <c r="AC11" s="1"/>
    </row>
    <row r="12" customFormat="false" ht="13.8" hidden="false" customHeight="false" outlineLevel="0" collapsed="false">
      <c r="A12" s="15" t="s">
        <v>40</v>
      </c>
      <c r="B12" s="40" t="n">
        <f aca="false">'Summary of field margins'!H11</f>
        <v>9942.45443894257</v>
      </c>
      <c r="C12" s="41" t="n">
        <f aca="false">'Summary of field margins'!J11</f>
        <v>8.9602774898337</v>
      </c>
      <c r="D12" s="41" t="n">
        <v>2.1275</v>
      </c>
      <c r="E12" s="42"/>
      <c r="F12" s="42"/>
      <c r="G12" s="42"/>
      <c r="H12" s="42"/>
      <c r="I12" s="42"/>
      <c r="J12" s="42"/>
      <c r="K12" s="43" t="n">
        <f aca="false">B12/C12</f>
        <v>1109.61456832372</v>
      </c>
      <c r="L12" s="44" t="n">
        <f aca="false">B12/D12</f>
        <v>4673.30408410932</v>
      </c>
      <c r="M12" s="39" t="n">
        <v>514.942528735632</v>
      </c>
      <c r="N12" s="43" t="n">
        <f aca="false">K12+$M12</f>
        <v>1624.55709705935</v>
      </c>
      <c r="O12" s="43" t="n">
        <f aca="false">L12+$M12</f>
        <v>5188.24661284495</v>
      </c>
      <c r="P12" s="1"/>
      <c r="Q12" s="1"/>
      <c r="R12" s="1"/>
      <c r="S12" s="1"/>
      <c r="T12" s="1"/>
      <c r="U12" s="1"/>
      <c r="V12" s="1"/>
      <c r="W12" s="1"/>
      <c r="X12" s="1"/>
      <c r="Y12" s="1"/>
      <c r="Z12" s="1"/>
      <c r="AA12" s="1"/>
      <c r="AB12" s="1"/>
      <c r="AC12" s="1"/>
    </row>
    <row r="13" customFormat="false" ht="13.8" hidden="false" customHeight="false" outlineLevel="0" collapsed="false">
      <c r="A13" s="15" t="s">
        <v>41</v>
      </c>
      <c r="B13" s="40" t="n">
        <f aca="false">'Summary of field margins'!H12</f>
        <v>3000.92894861814</v>
      </c>
      <c r="C13" s="41" t="n">
        <f aca="false">'Summary of field margins'!J12</f>
        <v>10.7409619269436</v>
      </c>
      <c r="D13" s="41" t="n">
        <v>2.6</v>
      </c>
      <c r="E13" s="45"/>
      <c r="F13" s="45"/>
      <c r="G13" s="42"/>
      <c r="H13" s="42"/>
      <c r="I13" s="42"/>
      <c r="J13" s="42"/>
      <c r="K13" s="43" t="n">
        <f aca="false">B13/C13</f>
        <v>279.391079591329</v>
      </c>
      <c r="L13" s="44" t="n">
        <f aca="false">B13/D13</f>
        <v>1154.20344177621</v>
      </c>
      <c r="M13" s="39" t="n">
        <v>833.38770816081</v>
      </c>
      <c r="N13" s="43" t="n">
        <f aca="false">K13+$M13</f>
        <v>1112.77878775214</v>
      </c>
      <c r="O13" s="43" t="n">
        <f aca="false">L13+$M13</f>
        <v>1987.59114993702</v>
      </c>
      <c r="P13" s="1"/>
      <c r="Q13" s="1"/>
      <c r="R13" s="1"/>
      <c r="S13" s="1"/>
      <c r="T13" s="1"/>
      <c r="U13" s="1"/>
      <c r="V13" s="1"/>
      <c r="W13" s="1"/>
      <c r="X13" s="1"/>
      <c r="Y13" s="1"/>
      <c r="Z13" s="1"/>
      <c r="AA13" s="1"/>
      <c r="AB13" s="1"/>
      <c r="AC13" s="1"/>
    </row>
    <row r="14" customFormat="false" ht="13.8" hidden="false" customHeight="false" outlineLevel="0" collapsed="false">
      <c r="A14" s="15" t="s">
        <v>117</v>
      </c>
      <c r="B14" s="40" t="n">
        <f aca="false">'Summary of field margins'!H13</f>
        <v>2248.95962095221</v>
      </c>
      <c r="C14" s="41" t="n">
        <f aca="false">'Summary of field margins'!J13</f>
        <v>3.14743597510426</v>
      </c>
      <c r="D14" s="41" t="n">
        <v>0.736050255973514</v>
      </c>
      <c r="E14" s="42"/>
      <c r="F14" s="42"/>
      <c r="G14" s="42"/>
      <c r="H14" s="42"/>
      <c r="I14" s="42"/>
      <c r="J14" s="42"/>
      <c r="K14" s="43" t="n">
        <f aca="false">B14/C14</f>
        <v>714.537051346282</v>
      </c>
      <c r="L14" s="44" t="n">
        <f aca="false">B14/D14</f>
        <v>3055.44302539192</v>
      </c>
      <c r="M14" s="39" t="n">
        <v>833.38770816081</v>
      </c>
      <c r="N14" s="43" t="n">
        <f aca="false">K14+$M14</f>
        <v>1547.92475950709</v>
      </c>
      <c r="O14" s="43" t="n">
        <f aca="false">L14+$M14</f>
        <v>3888.83073355273</v>
      </c>
      <c r="P14" s="1"/>
      <c r="Q14" s="1"/>
      <c r="R14" s="1"/>
      <c r="S14" s="1"/>
      <c r="T14" s="1"/>
      <c r="U14" s="1"/>
      <c r="V14" s="1"/>
      <c r="W14" s="1"/>
      <c r="X14" s="1"/>
      <c r="Y14" s="1"/>
      <c r="Z14" s="1"/>
      <c r="AA14" s="1"/>
      <c r="AB14" s="1"/>
      <c r="AC14" s="1"/>
    </row>
    <row r="15" customFormat="false" ht="13.8" hidden="false" customHeight="false" outlineLevel="0" collapsed="false">
      <c r="A15" s="15" t="s">
        <v>43</v>
      </c>
      <c r="B15" s="40" t="n">
        <f aca="false">'Summary of field margins'!H14</f>
        <v>1376.82044186659</v>
      </c>
      <c r="C15" s="41" t="n">
        <f aca="false">'Summary of field margins'!J14</f>
        <v>2.50627200303583</v>
      </c>
      <c r="D15" s="41" t="n">
        <v>0.586109507537373</v>
      </c>
      <c r="E15" s="42"/>
      <c r="F15" s="42"/>
      <c r="G15" s="42"/>
      <c r="H15" s="42"/>
      <c r="I15" s="42"/>
      <c r="J15" s="42"/>
      <c r="K15" s="43" t="n">
        <f aca="false">B15/C15</f>
        <v>549.34996688263</v>
      </c>
      <c r="L15" s="44" t="n">
        <f aca="false">B15/D15</f>
        <v>2349.08395813525</v>
      </c>
      <c r="M15" s="39" t="n">
        <v>833.38770816081</v>
      </c>
      <c r="N15" s="43" t="n">
        <f aca="false">K15+$M15</f>
        <v>1382.73767504344</v>
      </c>
      <c r="O15" s="43" t="n">
        <f aca="false">L15+$M15</f>
        <v>3182.47166629606</v>
      </c>
      <c r="P15" s="1"/>
      <c r="Q15" s="1"/>
      <c r="R15" s="1"/>
      <c r="S15" s="1"/>
      <c r="T15" s="1"/>
      <c r="U15" s="1"/>
      <c r="V15" s="1"/>
      <c r="W15" s="1"/>
      <c r="X15" s="1"/>
      <c r="Y15" s="1"/>
      <c r="Z15" s="1"/>
      <c r="AA15" s="1"/>
      <c r="AB15" s="1"/>
      <c r="AC15" s="1"/>
    </row>
    <row r="16" customFormat="false" ht="13.8" hidden="false" customHeight="false" outlineLevel="0" collapsed="false">
      <c r="A16" s="15"/>
      <c r="B16" s="39"/>
      <c r="C16" s="46"/>
      <c r="D16" s="47"/>
      <c r="E16" s="42"/>
      <c r="F16" s="42"/>
      <c r="G16" s="42"/>
      <c r="H16" s="42"/>
      <c r="I16" s="42"/>
      <c r="J16" s="42"/>
      <c r="K16" s="43"/>
      <c r="L16" s="33"/>
      <c r="M16" s="39"/>
      <c r="N16" s="1"/>
      <c r="O16" s="1"/>
      <c r="P16" s="1"/>
      <c r="Q16" s="1"/>
      <c r="R16" s="1"/>
      <c r="S16" s="1"/>
      <c r="T16" s="1"/>
      <c r="U16" s="1"/>
      <c r="V16" s="1"/>
      <c r="W16" s="1"/>
      <c r="X16" s="1"/>
      <c r="Y16" s="1"/>
      <c r="Z16" s="1"/>
      <c r="AA16" s="1"/>
      <c r="AB16" s="1"/>
      <c r="AC16" s="1"/>
    </row>
    <row r="17" customFormat="false" ht="13.8" hidden="false" customHeight="false" outlineLevel="0" collapsed="false">
      <c r="A17" s="38" t="s">
        <v>118</v>
      </c>
      <c r="B17" s="42"/>
      <c r="C17" s="47"/>
      <c r="D17" s="47"/>
      <c r="E17" s="42"/>
      <c r="F17" s="42"/>
      <c r="G17" s="42"/>
      <c r="H17" s="42"/>
      <c r="I17" s="42"/>
      <c r="J17" s="42"/>
      <c r="K17" s="43"/>
      <c r="L17" s="33"/>
      <c r="M17" s="39"/>
      <c r="N17" s="1"/>
      <c r="O17" s="1"/>
      <c r="P17" s="1"/>
      <c r="Q17" s="1"/>
      <c r="R17" s="1"/>
      <c r="S17" s="1"/>
      <c r="T17" s="1"/>
      <c r="U17" s="1"/>
      <c r="V17" s="1"/>
      <c r="W17" s="1"/>
      <c r="X17" s="1"/>
      <c r="Y17" s="1"/>
      <c r="Z17" s="1"/>
      <c r="AA17" s="1"/>
      <c r="AB17" s="1"/>
      <c r="AC17" s="1"/>
    </row>
    <row r="18" customFormat="false" ht="13.8" hidden="false" customHeight="false" outlineLevel="0" collapsed="false">
      <c r="A18" s="15" t="s">
        <v>119</v>
      </c>
      <c r="B18" s="39"/>
      <c r="C18" s="46"/>
      <c r="D18" s="46"/>
      <c r="E18" s="39"/>
      <c r="F18" s="39"/>
      <c r="G18" s="39"/>
      <c r="H18" s="39" t="n">
        <v>283.980602436175</v>
      </c>
      <c r="I18" s="39" t="n">
        <v>87.2774880858155</v>
      </c>
      <c r="J18" s="39" t="n">
        <v>62.8397914217872</v>
      </c>
      <c r="K18" s="43"/>
      <c r="L18" s="44" t="n">
        <f aca="false">SUM($H18:$J18)</f>
        <v>434.097881943778</v>
      </c>
      <c r="M18" s="39" t="n">
        <v>112</v>
      </c>
      <c r="N18" s="1"/>
      <c r="O18" s="43" t="n">
        <f aca="false">L18+$M18</f>
        <v>546.097881943778</v>
      </c>
      <c r="P18" s="1"/>
      <c r="Q18" s="1"/>
      <c r="R18" s="1"/>
      <c r="S18" s="1"/>
      <c r="T18" s="1"/>
      <c r="U18" s="1"/>
      <c r="V18" s="1"/>
      <c r="W18" s="1"/>
      <c r="X18" s="1"/>
      <c r="Y18" s="1"/>
      <c r="Z18" s="1"/>
      <c r="AA18" s="1"/>
      <c r="AB18" s="1"/>
      <c r="AC18" s="1"/>
    </row>
    <row r="19" customFormat="false" ht="13.8" hidden="false" customHeight="false" outlineLevel="0" collapsed="false">
      <c r="A19" s="15" t="s">
        <v>120</v>
      </c>
      <c r="B19" s="39"/>
      <c r="C19" s="46"/>
      <c r="D19" s="46"/>
      <c r="E19" s="39"/>
      <c r="F19" s="39"/>
      <c r="G19" s="39"/>
      <c r="H19" s="39" t="n">
        <v>618.8878509</v>
      </c>
      <c r="I19" s="39" t="n">
        <v>546.740172771509</v>
      </c>
      <c r="J19" s="39" t="n">
        <v>427.846831585454</v>
      </c>
      <c r="K19" s="43"/>
      <c r="L19" s="44" t="n">
        <f aca="false">SUM($H19:$J19)</f>
        <v>1593.47485525696</v>
      </c>
      <c r="M19" s="39" t="n">
        <v>83.7517840271775</v>
      </c>
      <c r="N19" s="1"/>
      <c r="O19" s="43" t="n">
        <f aca="false">L19+$M19</f>
        <v>1677.22663928414</v>
      </c>
      <c r="P19" s="1"/>
      <c r="Q19" s="1"/>
      <c r="R19" s="1"/>
      <c r="S19" s="1"/>
      <c r="T19" s="1"/>
      <c r="U19" s="1"/>
      <c r="V19" s="1"/>
      <c r="W19" s="1"/>
      <c r="X19" s="1"/>
      <c r="Y19" s="1"/>
      <c r="Z19" s="1"/>
      <c r="AA19" s="1"/>
      <c r="AB19" s="1"/>
      <c r="AC19" s="1"/>
    </row>
    <row r="20" customFormat="false" ht="13.8" hidden="false" customHeight="false" outlineLevel="0" collapsed="false">
      <c r="A20" s="15" t="s">
        <v>121</v>
      </c>
      <c r="B20" s="39"/>
      <c r="C20" s="46"/>
      <c r="D20" s="46"/>
      <c r="E20" s="39"/>
      <c r="F20" s="39"/>
      <c r="G20" s="39"/>
      <c r="H20" s="39" t="n">
        <v>1037.03703703704</v>
      </c>
      <c r="I20" s="39" t="n">
        <v>56.7901234567901</v>
      </c>
      <c r="J20" s="39" t="n">
        <v>68.1481481481482</v>
      </c>
      <c r="K20" s="43"/>
      <c r="L20" s="44" t="n">
        <f aca="false">SUM($H20:$J20)</f>
        <v>1161.97530864198</v>
      </c>
      <c r="M20" s="39" t="n">
        <v>228.478172174623</v>
      </c>
      <c r="N20" s="1"/>
      <c r="O20" s="43" t="n">
        <f aca="false">L20+$M20</f>
        <v>1390.4534808166</v>
      </c>
      <c r="P20" s="1"/>
      <c r="Q20" s="1"/>
      <c r="R20" s="1"/>
      <c r="S20" s="1"/>
      <c r="T20" s="1"/>
      <c r="U20" s="1"/>
      <c r="V20" s="1"/>
      <c r="W20" s="1"/>
      <c r="X20" s="1"/>
      <c r="Y20" s="1"/>
      <c r="Z20" s="1"/>
      <c r="AA20" s="1"/>
      <c r="AB20" s="1"/>
      <c r="AC20" s="1"/>
    </row>
    <row r="21" customFormat="false" ht="13.8" hidden="false" customHeight="false" outlineLevel="0" collapsed="false">
      <c r="A21" s="15"/>
      <c r="B21" s="15"/>
      <c r="C21" s="17"/>
      <c r="D21" s="17"/>
      <c r="E21" s="15"/>
      <c r="F21" s="15"/>
      <c r="G21" s="15"/>
      <c r="H21" s="15"/>
      <c r="I21" s="15"/>
      <c r="J21" s="15"/>
      <c r="K21" s="43"/>
      <c r="L21" s="33"/>
      <c r="M21" s="39"/>
      <c r="N21" s="1"/>
      <c r="O21" s="1"/>
      <c r="P21" s="1"/>
      <c r="Q21" s="1"/>
      <c r="R21" s="1"/>
      <c r="S21" s="1"/>
      <c r="T21" s="1"/>
      <c r="U21" s="1"/>
      <c r="V21" s="1"/>
      <c r="W21" s="1"/>
      <c r="X21" s="1"/>
      <c r="Y21" s="1"/>
      <c r="Z21" s="1"/>
      <c r="AA21" s="1"/>
      <c r="AB21" s="1"/>
      <c r="AC21" s="1"/>
    </row>
    <row r="22" customFormat="false" ht="13.8" hidden="false" customHeight="false" outlineLevel="0" collapsed="false">
      <c r="A22" s="38" t="s">
        <v>122</v>
      </c>
      <c r="B22" s="15"/>
      <c r="C22" s="17"/>
      <c r="D22" s="17"/>
      <c r="E22" s="15"/>
      <c r="F22" s="15"/>
      <c r="G22" s="15"/>
      <c r="H22" s="15"/>
      <c r="I22" s="15"/>
      <c r="J22" s="15"/>
      <c r="K22" s="34"/>
      <c r="L22" s="33"/>
      <c r="M22" s="1"/>
      <c r="N22" s="1"/>
      <c r="O22" s="1"/>
      <c r="P22" s="1"/>
      <c r="Q22" s="1"/>
      <c r="R22" s="1"/>
      <c r="S22" s="1"/>
      <c r="T22" s="1"/>
      <c r="U22" s="1"/>
      <c r="V22" s="1"/>
      <c r="W22" s="1"/>
      <c r="X22" s="1"/>
      <c r="Y22" s="1"/>
      <c r="Z22" s="1"/>
      <c r="AA22" s="1"/>
      <c r="AB22" s="1"/>
      <c r="AC22" s="1"/>
    </row>
    <row r="23" customFormat="false" ht="13.8" hidden="false" customHeight="false" outlineLevel="0" collapsed="false">
      <c r="A23" s="15" t="s">
        <v>37</v>
      </c>
      <c r="B23" s="48" t="n">
        <f aca="false">B9</f>
        <v>1700.8128105384</v>
      </c>
      <c r="C23" s="41"/>
      <c r="D23" s="41" t="n">
        <f aca="false">D9*1.5</f>
        <v>1.5799896</v>
      </c>
      <c r="E23" s="39"/>
      <c r="F23" s="39"/>
      <c r="G23" s="39"/>
      <c r="H23" s="39"/>
      <c r="I23" s="42" t="n">
        <v>2519.16884574625</v>
      </c>
      <c r="J23" s="42" t="n">
        <v>1511.50130744775</v>
      </c>
      <c r="K23" s="49"/>
      <c r="L23" s="43" t="n">
        <f aca="false">B23/D23+SUM(H23:J23)</f>
        <v>5107.1410429634</v>
      </c>
      <c r="M23" s="39" t="n">
        <v>136.170212765957</v>
      </c>
      <c r="N23" s="43"/>
      <c r="O23" s="43" t="n">
        <f aca="false">L23+$M23</f>
        <v>5243.31125572936</v>
      </c>
      <c r="P23" s="1"/>
      <c r="Q23" s="1"/>
      <c r="R23" s="1"/>
      <c r="S23" s="1"/>
      <c r="T23" s="1"/>
      <c r="U23" s="1"/>
      <c r="V23" s="1"/>
      <c r="W23" s="1"/>
      <c r="X23" s="1"/>
      <c r="Y23" s="1"/>
      <c r="Z23" s="1"/>
      <c r="AA23" s="1"/>
      <c r="AB23" s="1"/>
      <c r="AC23" s="1"/>
    </row>
    <row r="24" customFormat="false" ht="13.8" hidden="false" customHeight="false" outlineLevel="0" collapsed="false">
      <c r="A24" s="15" t="s">
        <v>38</v>
      </c>
      <c r="B24" s="48" t="n">
        <f aca="false">B10</f>
        <v>1944.0207916142</v>
      </c>
      <c r="C24" s="41"/>
      <c r="D24" s="41" t="n">
        <f aca="false">D10*1.5</f>
        <v>2.84909625</v>
      </c>
      <c r="E24" s="39"/>
      <c r="F24" s="39"/>
      <c r="G24" s="39"/>
      <c r="H24" s="39"/>
      <c r="I24" s="42" t="n">
        <v>1385.57463273731</v>
      </c>
      <c r="J24" s="42" t="n">
        <v>831.344779642384</v>
      </c>
      <c r="K24" s="49"/>
      <c r="L24" s="43" t="n">
        <f aca="false">B24/D24+SUM(H24:J24)</f>
        <v>2899.24834093527</v>
      </c>
      <c r="M24" s="39" t="n">
        <v>127.272727272727</v>
      </c>
      <c r="N24" s="43"/>
      <c r="O24" s="43" t="n">
        <f aca="false">L24+$M24</f>
        <v>3026.52106820799</v>
      </c>
      <c r="P24" s="1"/>
      <c r="Q24" s="1"/>
      <c r="R24" s="1"/>
      <c r="S24" s="1"/>
      <c r="T24" s="1"/>
      <c r="U24" s="1"/>
      <c r="V24" s="1"/>
      <c r="W24" s="1"/>
      <c r="X24" s="1"/>
      <c r="Y24" s="1"/>
      <c r="Z24" s="1"/>
      <c r="AA24" s="1"/>
      <c r="AB24" s="1"/>
      <c r="AC24" s="1"/>
    </row>
    <row r="25" customFormat="false" ht="13.8" hidden="false" customHeight="false" outlineLevel="0" collapsed="false">
      <c r="A25" s="15" t="s">
        <v>116</v>
      </c>
      <c r="B25" s="48" t="n">
        <f aca="false">B11</f>
        <v>1627.71726184909</v>
      </c>
      <c r="C25" s="41"/>
      <c r="D25" s="41" t="n">
        <f aca="false">D11*1.5</f>
        <v>1.4145</v>
      </c>
      <c r="E25" s="39"/>
      <c r="F25" s="39"/>
      <c r="G25" s="39"/>
      <c r="H25" s="39"/>
      <c r="I25" s="42" t="n">
        <v>5220.3561898132</v>
      </c>
      <c r="J25" s="42" t="n">
        <v>3132.21371388792</v>
      </c>
      <c r="K25" s="49"/>
      <c r="L25" s="43" t="n">
        <f aca="false">B25/D25+SUM(H25:J25)</f>
        <v>9503.30674488111</v>
      </c>
      <c r="M25" s="39" t="n">
        <v>50.6787330316742</v>
      </c>
      <c r="N25" s="43"/>
      <c r="O25" s="43" t="n">
        <f aca="false">L25+$M25</f>
        <v>9553.98547791278</v>
      </c>
      <c r="P25" s="1"/>
      <c r="Q25" s="1"/>
      <c r="R25" s="1"/>
      <c r="S25" s="1"/>
      <c r="T25" s="1"/>
      <c r="U25" s="1"/>
      <c r="V25" s="1"/>
      <c r="W25" s="1"/>
      <c r="X25" s="1"/>
      <c r="Y25" s="1"/>
      <c r="Z25" s="1"/>
      <c r="AA25" s="1"/>
      <c r="AB25" s="1"/>
      <c r="AC25" s="1"/>
    </row>
    <row r="26" customFormat="false" ht="13.8" hidden="false" customHeight="false" outlineLevel="0" collapsed="false">
      <c r="A26" s="15" t="s">
        <v>40</v>
      </c>
      <c r="B26" s="48" t="n">
        <f aca="false">B12</f>
        <v>9942.45443894257</v>
      </c>
      <c r="C26" s="41"/>
      <c r="D26" s="41" t="n">
        <f aca="false">D12*1.5</f>
        <v>3.19125</v>
      </c>
      <c r="E26" s="39"/>
      <c r="F26" s="39"/>
      <c r="G26" s="39"/>
      <c r="H26" s="39"/>
      <c r="I26" s="42" t="n">
        <v>1248.08515802431</v>
      </c>
      <c r="J26" s="42" t="n">
        <v>748.851094814584</v>
      </c>
      <c r="K26" s="49"/>
      <c r="L26" s="43" t="n">
        <f aca="false">B26/D26+SUM(H26:J26)</f>
        <v>5112.47230891177</v>
      </c>
      <c r="M26" s="39" t="n">
        <v>514.942528735632</v>
      </c>
      <c r="N26" s="43"/>
      <c r="O26" s="43" t="n">
        <f aca="false">L26+$M26</f>
        <v>5627.4148376474</v>
      </c>
      <c r="P26" s="1"/>
      <c r="Q26" s="1"/>
      <c r="R26" s="1"/>
      <c r="S26" s="1"/>
      <c r="T26" s="1"/>
      <c r="U26" s="1"/>
      <c r="V26" s="1"/>
      <c r="W26" s="1"/>
      <c r="X26" s="1"/>
      <c r="Y26" s="1"/>
      <c r="Z26" s="1"/>
      <c r="AA26" s="1"/>
      <c r="AB26" s="1"/>
      <c r="AC26" s="1"/>
    </row>
    <row r="27" customFormat="false" ht="13.8" hidden="false" customHeight="false" outlineLevel="0" collapsed="false">
      <c r="A27" s="15"/>
      <c r="B27" s="15"/>
      <c r="C27" s="15"/>
      <c r="D27" s="15"/>
      <c r="E27" s="15"/>
      <c r="F27" s="15"/>
      <c r="G27" s="15"/>
      <c r="H27" s="15"/>
      <c r="I27" s="15"/>
      <c r="J27" s="15"/>
      <c r="K27" s="34"/>
      <c r="L27" s="33"/>
      <c r="M27" s="1"/>
      <c r="N27" s="1"/>
      <c r="O27" s="1"/>
      <c r="P27" s="1"/>
      <c r="Q27" s="1"/>
      <c r="R27" s="1"/>
      <c r="S27" s="1"/>
      <c r="T27" s="1"/>
      <c r="U27" s="1"/>
      <c r="V27" s="1"/>
      <c r="W27" s="1"/>
      <c r="X27" s="1"/>
      <c r="Y27" s="1"/>
      <c r="Z27" s="1"/>
      <c r="AA27" s="1"/>
      <c r="AB27" s="1"/>
      <c r="AC27" s="1"/>
    </row>
    <row r="28" customFormat="false" ht="13.8" hidden="false" customHeight="false" outlineLevel="0" collapsed="false">
      <c r="A28" s="38" t="s">
        <v>123</v>
      </c>
      <c r="B28" s="15"/>
      <c r="C28" s="15"/>
      <c r="D28" s="15"/>
      <c r="E28" s="15"/>
      <c r="F28" s="15"/>
      <c r="G28" s="15"/>
      <c r="H28" s="15"/>
      <c r="I28" s="15"/>
      <c r="J28" s="15"/>
      <c r="K28" s="34"/>
      <c r="L28" s="33"/>
      <c r="M28" s="1"/>
      <c r="N28" s="1"/>
      <c r="O28" s="1"/>
      <c r="P28" s="1"/>
      <c r="Q28" s="1"/>
      <c r="R28" s="1"/>
      <c r="S28" s="1"/>
      <c r="T28" s="1"/>
      <c r="U28" s="1"/>
      <c r="V28" s="1"/>
      <c r="W28" s="1"/>
      <c r="X28" s="1"/>
      <c r="Y28" s="1"/>
      <c r="Z28" s="1"/>
      <c r="AA28" s="1"/>
      <c r="AB28" s="1"/>
      <c r="AC28" s="1"/>
    </row>
    <row r="29" customFormat="false" ht="13.8" hidden="false" customHeight="false" outlineLevel="0" collapsed="false">
      <c r="A29" s="15" t="s">
        <v>124</v>
      </c>
      <c r="B29" s="15"/>
      <c r="C29" s="15"/>
      <c r="D29" s="15"/>
      <c r="E29" s="50" t="n">
        <v>1629.35472619463</v>
      </c>
      <c r="F29" s="50" t="n">
        <v>4073.38681548657</v>
      </c>
      <c r="G29" s="39" t="n">
        <v>2475.56330659226</v>
      </c>
      <c r="H29" s="15"/>
      <c r="I29" s="15"/>
      <c r="J29" s="15"/>
      <c r="K29" s="43" t="n">
        <f aca="false">E29+G29</f>
        <v>4104.91803278689</v>
      </c>
      <c r="L29" s="44" t="n">
        <f aca="false">G29+F29</f>
        <v>6548.95012207883</v>
      </c>
      <c r="M29" s="39" t="n">
        <v>734.426229508197</v>
      </c>
      <c r="N29" s="1"/>
      <c r="O29" s="43" t="n">
        <f aca="false">L29+$M29</f>
        <v>7283.37635158703</v>
      </c>
      <c r="P29" s="1"/>
      <c r="Q29" s="1"/>
      <c r="R29" s="1"/>
      <c r="S29" s="1"/>
      <c r="T29" s="1"/>
      <c r="U29" s="1"/>
      <c r="V29" s="1"/>
      <c r="W29" s="1"/>
      <c r="X29" s="1"/>
      <c r="Y29" s="1"/>
      <c r="Z29" s="1"/>
      <c r="AA29" s="1"/>
      <c r="AB29" s="1"/>
      <c r="AC29" s="1"/>
    </row>
    <row r="30" customFormat="false" ht="13.8" hidden="false" customHeight="false" outlineLevel="0" collapsed="false">
      <c r="A30" s="15" t="s">
        <v>125</v>
      </c>
      <c r="B30" s="15"/>
      <c r="C30" s="15"/>
      <c r="D30" s="15"/>
      <c r="E30" s="50" t="n">
        <v>15088.2810755249</v>
      </c>
      <c r="F30" s="50" t="n">
        <v>2139</v>
      </c>
      <c r="G30" s="39" t="n">
        <v>937</v>
      </c>
      <c r="H30" s="15"/>
      <c r="I30" s="15"/>
      <c r="J30" s="15"/>
      <c r="K30" s="43" t="n">
        <f aca="false">E30+G30</f>
        <v>16025.2810755249</v>
      </c>
      <c r="L30" s="44" t="n">
        <f aca="false">G30+F30</f>
        <v>3076</v>
      </c>
      <c r="M30" s="39" t="n">
        <v>162.889998824494</v>
      </c>
      <c r="N30" s="1"/>
      <c r="O30" s="43" t="n">
        <f aca="false">L30+$M30</f>
        <v>3238.88999882449</v>
      </c>
      <c r="P30" s="1"/>
      <c r="Q30" s="1"/>
      <c r="R30" s="1"/>
      <c r="S30" s="1"/>
      <c r="T30" s="1"/>
      <c r="U30" s="1"/>
      <c r="V30" s="1"/>
      <c r="W30" s="1"/>
      <c r="X30" s="1"/>
      <c r="Y30" s="1"/>
      <c r="Z30" s="1"/>
      <c r="AA30" s="1"/>
      <c r="AB30" s="1"/>
      <c r="AC30" s="1"/>
    </row>
    <row r="31" customFormat="false" ht="13.8" hidden="false" customHeight="false" outlineLevel="0" collapsed="false">
      <c r="A31" s="15" t="s">
        <v>126</v>
      </c>
      <c r="B31" s="1"/>
      <c r="C31" s="1"/>
      <c r="D31" s="1"/>
      <c r="E31" s="1"/>
      <c r="F31" s="1"/>
      <c r="G31" s="42" t="n">
        <f aca="false">K31</f>
        <v>14363.3498759305</v>
      </c>
      <c r="H31" s="42"/>
      <c r="I31" s="15"/>
      <c r="J31" s="15"/>
      <c r="K31" s="44" t="n">
        <v>14363.3498759305</v>
      </c>
      <c r="L31" s="44" t="n">
        <f aca="false">K31/0.7</f>
        <v>20519.0712513293</v>
      </c>
      <c r="M31" s="39" t="n">
        <v>361.290322580645</v>
      </c>
      <c r="N31" s="1"/>
      <c r="O31" s="43" t="n">
        <f aca="false">L31+$M31</f>
        <v>20880.3615739099</v>
      </c>
      <c r="P31" s="1"/>
      <c r="Q31" s="1"/>
      <c r="R31" s="1"/>
      <c r="S31" s="1"/>
      <c r="T31" s="1"/>
      <c r="U31" s="1"/>
      <c r="V31" s="1"/>
      <c r="W31" s="1"/>
      <c r="X31" s="1"/>
      <c r="Y31" s="1"/>
      <c r="Z31" s="1"/>
      <c r="AA31" s="1"/>
      <c r="AB31" s="1"/>
      <c r="AC31" s="1"/>
    </row>
    <row r="32" customFormat="false" ht="13.8" hidden="false" customHeight="false" outlineLevel="0" collapsed="false">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ustomFormat="false" ht="13.8" hidden="false" customHeight="false" outlineLevel="0" collapsed="false">
      <c r="A33" s="1"/>
      <c r="B33" s="1"/>
      <c r="C33" s="1"/>
      <c r="D33" s="1"/>
      <c r="E33" s="1"/>
      <c r="F33" s="1"/>
      <c r="G33" s="1"/>
      <c r="H33" s="1"/>
      <c r="I33" s="1"/>
      <c r="J33" s="1"/>
      <c r="K33" s="1"/>
      <c r="L33" s="44"/>
      <c r="M33" s="1"/>
      <c r="N33" s="1"/>
      <c r="O33" s="1"/>
      <c r="P33" s="1"/>
      <c r="Q33" s="1"/>
      <c r="R33" s="1"/>
      <c r="S33" s="1"/>
      <c r="T33" s="1"/>
      <c r="U33" s="1"/>
      <c r="V33" s="1"/>
      <c r="W33" s="1"/>
      <c r="X33" s="1"/>
      <c r="Y33" s="1"/>
      <c r="Z33" s="1"/>
      <c r="AA33" s="1"/>
      <c r="AB33" s="1"/>
      <c r="AC33" s="1"/>
    </row>
    <row r="34" customFormat="false" ht="13.8" hidden="false" customHeight="false" outlineLevel="0" collapsed="false">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ustomFormat="false" ht="13.8" hidden="false" customHeight="false" outlineLevel="0" collapsed="false">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ustomFormat="false" ht="13.8" hidden="false" customHeight="false" outlineLevel="0" collapsed="false">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ustomFormat="false" ht="13.8" hidden="false" customHeight="false" outlineLevel="0" collapsed="false">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ustomFormat="false" ht="13.8" hidden="false" customHeight="false" outlineLevel="0" collapsed="false">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ustomFormat="false" ht="13.8" hidden="false" customHeight="false" outlineLevel="0" collapsed="false">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ustomFormat="false" ht="13.8" hidden="false" customHeight="fals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ustomFormat="false" ht="13.8" hidden="false" customHeight="fals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ustomFormat="false" ht="13.8" hidden="false" customHeight="fals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ustomFormat="false" ht="13.8" hidden="false" customHeight="fals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ustomFormat="false" ht="13.8" hidden="false" customHeight="fals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ustomFormat="false" ht="13.8" hidden="false" customHeight="fals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ustomFormat="false" ht="13.8" hidden="false" customHeight="fals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ustomFormat="false" ht="13.8" hidden="false" customHeight="fals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ustomFormat="false" ht="13.8" hidden="false" customHeight="fals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ustomFormat="false" ht="13.8" hidden="false" customHeight="fals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ustomFormat="false" ht="13.8" hidden="false" customHeight="fals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ustomFormat="false" ht="13.8" hidden="false" customHeight="fals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ustomFormat="false" ht="13.8" hidden="false" customHeight="fals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ustomFormat="false" ht="13.8" hidden="false" customHeight="fals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ustomFormat="false" ht="13.8" hidden="false" customHeight="fals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ustomFormat="false" ht="13.8" hidden="false" customHeight="fals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ustomFormat="false" ht="13.8" hidden="false" customHeight="fals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ustomFormat="false" ht="13.8" hidden="false" customHeight="fals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ustomFormat="false" ht="13.8" hidden="false" customHeight="fals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ustomFormat="false" ht="13.8" hidden="false" customHeight="fals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ustomFormat="false" ht="13.8" hidden="false" customHeight="fals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ustomFormat="false" ht="13.8" hidden="false" customHeight="fals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ustomFormat="false" ht="13.8" hidden="false" customHeight="fals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ustomFormat="false" ht="13.8" hidden="false" customHeight="fals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ustomFormat="false" ht="13.8" hidden="false" customHeight="fals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ustomFormat="false" ht="13.8" hidden="false" customHeight="fals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ustomFormat="false" ht="13.8" hidden="false" customHeight="fals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ustomFormat="false" ht="13.8" hidden="false" customHeight="fals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ustomFormat="false" ht="13.8" hidden="false" customHeight="fals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ustomFormat="false" ht="13.8" hidden="false" customHeight="fals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ustomFormat="false" ht="13.8" hidden="false" customHeight="fals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ustomFormat="false" ht="13.8" hidden="false" customHeight="fals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ustomFormat="false" ht="13.8" hidden="false" customHeight="fals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ustomFormat="false" ht="13.8" hidden="false" customHeight="fals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ustomFormat="false" ht="13.8" hidden="false" customHeight="fals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ustomFormat="false" ht="13.8" hidden="false" customHeight="fals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ustomFormat="false" ht="13.8" hidden="false" customHeight="fals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ustomFormat="false" ht="13.8" hidden="false" customHeight="fals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ustomFormat="false" ht="13.8" hidden="false" customHeight="fals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ustomFormat="false" ht="13.8" hidden="false" customHeight="fals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ustomFormat="false" ht="13.8" hidden="false" customHeight="fals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ustomFormat="false" ht="13.8" hidden="false" customHeight="fals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ustomFormat="false" ht="13.8" hidden="false" customHeight="fals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ustomFormat="false" ht="13.8" hidden="false" customHeight="fals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ustomFormat="false" ht="13.8" hidden="false" customHeight="fals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ustomFormat="false" ht="13.8" hidden="false" customHeight="fals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ustomFormat="false" ht="13.8" hidden="false" customHeight="fals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ustomFormat="false" ht="13.8" hidden="false" customHeight="fals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ustomFormat="false" ht="13.8" hidden="false" customHeight="fals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ustomFormat="false" ht="13.8" hidden="false" customHeight="fals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ustomFormat="false" ht="13.8" hidden="false" customHeight="fals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ustomFormat="false" ht="13.8" hidden="false" customHeight="fals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ustomFormat="false" ht="13.8" hidden="false" customHeight="fals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ustomFormat="false" ht="13.8" hidden="false" customHeight="fals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ustomFormat="false" ht="13.8" hidden="false" customHeight="fals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ustomFormat="false" ht="13.8" hidden="false" customHeight="fals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ustomFormat="false" ht="13.8" hidden="false" customHeight="fals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ustomFormat="false" ht="13.8" hidden="false" customHeight="fals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ustomFormat="false" ht="13.8" hidden="false" customHeight="fals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ustomFormat="false" ht="13.8" hidden="false" customHeight="fals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ustomFormat="false" ht="13.8" hidden="false" customHeight="fals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ustomFormat="false" ht="13.8" hidden="false" customHeight="fals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ustomFormat="false" ht="13.8" hidden="false" customHeight="fals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ustomFormat="false" ht="13.8" hidden="false" customHeight="fals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ustomFormat="false" ht="13.8" hidden="false" customHeight="fals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ustomFormat="false" ht="13.8" hidden="false" customHeight="fals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ustomFormat="false" ht="13.8" hidden="false" customHeight="fals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ustomFormat="false" ht="13.8" hidden="false" customHeight="fals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ustomFormat="false" ht="13.8" hidden="false" customHeight="fals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ustomFormat="false" ht="13.8" hidden="false" customHeight="fals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ustomFormat="false" ht="13.8" hidden="false" customHeight="fals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ustomFormat="false" ht="13.8" hidden="false" customHeight="fals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ustomFormat="false" ht="13.8" hidden="false" customHeight="fals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ustomFormat="false" ht="13.8" hidden="false" customHeight="fals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ustomFormat="false" ht="13.8" hidden="false" customHeight="fals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ustomFormat="false" ht="13.8" hidden="false" customHeight="fals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ustomFormat="false" ht="13.8" hidden="false" customHeight="fals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ustomFormat="false" ht="13.8" hidden="false" customHeight="fals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ustomFormat="false" ht="13.8" hidden="false" customHeight="fals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ustomFormat="false" ht="13.8" hidden="false" customHeight="fals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ustomFormat="false" ht="13.8" hidden="false" customHeight="fals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ustomFormat="false" ht="13.8" hidden="false" customHeight="fals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ustomFormat="false" ht="13.8" hidden="false" customHeight="fals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ustomFormat="false" ht="13.8" hidden="false" customHeight="fals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ustomFormat="false" ht="13.8" hidden="false" customHeight="fals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ustomFormat="false" ht="13.8" hidden="false" customHeight="fals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ustomFormat="false" ht="13.8" hidden="false" customHeight="fals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ustomFormat="false" ht="13.8" hidden="false" customHeight="fals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ustomFormat="false" ht="13.8" hidden="false" customHeight="fals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ustomFormat="false" ht="13.8" hidden="false" customHeight="fals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ustomFormat="false" ht="13.8" hidden="false" customHeight="fals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ustomFormat="false" ht="13.8" hidden="false" customHeight="fals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ustomFormat="false" ht="13.8" hidden="false" customHeight="fals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ustomFormat="false" ht="13.8" hidden="false" customHeight="fals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ustomFormat="false" ht="13.8" hidden="false" customHeight="fals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ustomFormat="false" ht="13.8" hidden="false" customHeight="fals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ustomFormat="false" ht="13.8" hidden="false" customHeight="fals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ustomFormat="false" ht="13.8" hidden="false" customHeight="fals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ustomFormat="false" ht="13.8" hidden="false" customHeight="fals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ustomFormat="false" ht="13.8" hidden="false" customHeight="fals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ustomFormat="false" ht="13.8" hidden="false" customHeight="fals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ustomFormat="false" ht="13.8" hidden="false" customHeight="fals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ustomFormat="false" ht="13.8" hidden="false" customHeight="fals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ustomFormat="false" ht="13.8" hidden="false" customHeight="fals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ustomFormat="false" ht="13.8" hidden="false" customHeight="fals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ustomFormat="false" ht="13.8" hidden="false" customHeight="fals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ustomFormat="false" ht="13.8" hidden="false" customHeight="fals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ustomFormat="false" ht="13.8" hidden="false" customHeight="fals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ustomFormat="false" ht="13.8" hidden="false" customHeight="fals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ustomFormat="false" ht="13.8" hidden="false" customHeight="fals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ustomFormat="false" ht="13.8" hidden="false" customHeight="fals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ustomFormat="false" ht="13.8" hidden="false" customHeight="fals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ustomFormat="false" ht="13.8" hidden="false" customHeight="fals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ustomFormat="false" ht="13.8" hidden="false" customHeight="fals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ustomFormat="false" ht="13.8" hidden="false" customHeight="fals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ustomFormat="false" ht="13.8" hidden="false" customHeight="fals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ustomFormat="false" ht="13.8" hidden="false" customHeight="fals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ustomFormat="false" ht="13.8" hidden="false" customHeight="fals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ustomFormat="false" ht="13.8" hidden="false" customHeight="fals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ustomFormat="false" ht="13.8" hidden="false" customHeight="fals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ustomFormat="false" ht="13.8" hidden="false" customHeight="fals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ustomFormat="false" ht="13.8" hidden="false" customHeight="fals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ustomFormat="false" ht="13.8" hidden="false" customHeight="fals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ustomFormat="false" ht="13.8" hidden="false" customHeight="fals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ustomFormat="false" ht="13.8" hidden="false" customHeight="fals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ustomFormat="false" ht="13.8" hidden="false" customHeight="fals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ustomFormat="false" ht="13.8" hidden="false" customHeight="fals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ustomFormat="false" ht="13.8" hidden="false" customHeight="fals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ustomFormat="false" ht="13.8" hidden="false" customHeight="fals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ustomFormat="false" ht="13.8" hidden="false" customHeight="fals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ustomFormat="false" ht="13.8" hidden="false" customHeight="fals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ustomFormat="false" ht="13.8" hidden="false" customHeight="fals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ustomFormat="false" ht="13.8" hidden="false" customHeight="fals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ustomFormat="false" ht="13.8" hidden="false" customHeight="fals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ustomFormat="false" ht="13.8" hidden="false" customHeight="fals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ustomFormat="false" ht="13.8" hidden="false" customHeight="fals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ustomFormat="false" ht="13.8" hidden="false" customHeight="fals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ustomFormat="false" ht="13.8" hidden="false" customHeight="fals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ustomFormat="false" ht="13.8" hidden="false" customHeight="fals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ustomFormat="false" ht="13.8" hidden="false" customHeight="fals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ustomFormat="false" ht="13.8" hidden="false" customHeight="fals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ustomFormat="false" ht="13.8" hidden="false" customHeight="fals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ustomFormat="false" ht="13.8" hidden="false" customHeight="fals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ustomFormat="false" ht="13.8" hidden="false" customHeight="fals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ustomFormat="false" ht="13.8" hidden="false" customHeight="fals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ustomFormat="false" ht="13.8" hidden="false" customHeight="fals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ustomFormat="false" ht="13.8" hidden="false" customHeight="fals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ustomFormat="false" ht="13.8" hidden="false" customHeight="fals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ustomFormat="false" ht="13.8" hidden="false" customHeight="fals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ustomFormat="false" ht="13.8" hidden="false" customHeight="fals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ustomFormat="false" ht="13.8" hidden="false" customHeight="fals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ustomFormat="false" ht="13.8" hidden="false" customHeight="fals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ustomFormat="false" ht="13.8" hidden="false" customHeight="fals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ustomFormat="false" ht="13.8" hidden="false" customHeight="fals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ustomFormat="false" ht="13.8" hidden="false" customHeight="fals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ustomFormat="false" ht="13.8" hidden="false" customHeight="fals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ustomFormat="false" ht="13.8" hidden="false" customHeight="fals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ustomFormat="false" ht="13.8" hidden="false" customHeight="fals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ustomFormat="false" ht="13.8" hidden="false" customHeight="fals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ustomFormat="false" ht="13.8" hidden="false" customHeight="fals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ustomFormat="false" ht="13.8" hidden="false" customHeight="fals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customFormat="false" ht="13.8" hidden="false" customHeight="fals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customFormat="false" ht="13.8" hidden="false" customHeight="fals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customFormat="false" ht="13.8" hidden="false" customHeight="fals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customFormat="false" ht="13.8" hidden="false" customHeight="fals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customFormat="false" ht="13.8" hidden="false" customHeight="fals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customFormat="false" ht="13.8" hidden="false" customHeight="fals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customFormat="false" ht="13.8" hidden="false" customHeight="fals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customFormat="false" ht="13.8" hidden="false" customHeight="fals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customFormat="false" ht="13.8" hidden="false" customHeight="fals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customFormat="false" ht="13.8" hidden="false" customHeight="fals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customFormat="false" ht="13.8" hidden="false" customHeight="fals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customFormat="false" ht="13.8" hidden="false" customHeight="fals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customFormat="false" ht="13.8" hidden="false" customHeight="fals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customFormat="false" ht="13.8" hidden="false" customHeight="fals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customFormat="false" ht="13.8" hidden="false" customHeight="fals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customFormat="false" ht="13.8" hidden="false" customHeight="fals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customFormat="false" ht="13.8" hidden="false" customHeight="fals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customFormat="false" ht="13.8" hidden="false" customHeight="fals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customFormat="false" ht="13.8" hidden="false" customHeight="fals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customFormat="false" ht="13.8" hidden="false" customHeight="fals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customFormat="false" ht="13.8" hidden="false" customHeight="fals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row>
    <row r="222" customFormat="false" ht="13.8" hidden="false" customHeight="fals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row>
    <row r="223" customFormat="false" ht="13.8" hidden="false" customHeight="fals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row>
    <row r="224" customFormat="false" ht="13.8" hidden="false" customHeight="fals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row>
    <row r="225" customFormat="false" ht="13.8" hidden="false" customHeight="fals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row>
    <row r="226" customFormat="false" ht="13.8" hidden="false" customHeight="fals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row>
    <row r="227" customFormat="false" ht="13.8" hidden="false" customHeight="fals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row>
    <row r="228" customFormat="false" ht="13.8" hidden="false" customHeight="fals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row>
    <row r="229" customFormat="false" ht="13.8" hidden="false" customHeight="fals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row>
    <row r="230" customFormat="false" ht="13.8" hidden="false" customHeight="fals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row>
    <row r="231" customFormat="false" ht="13.8" hidden="false" customHeight="fals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row>
    <row r="232" customFormat="false" ht="13.8" hidden="false" customHeight="fals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row>
    <row r="233" customFormat="false" ht="13.8" hidden="false" customHeight="fals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row>
    <row r="234" customFormat="false" ht="13.8" hidden="false" customHeight="fals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row>
    <row r="235" customFormat="false" ht="13.8" hidden="false" customHeight="fals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row>
    <row r="236" customFormat="false" ht="13.8" hidden="false" customHeight="fals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row>
    <row r="237" customFormat="false" ht="13.8" hidden="false" customHeight="fals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row>
    <row r="238" customFormat="false" ht="13.8" hidden="false" customHeight="fals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row>
    <row r="239" customFormat="false" ht="13.8" hidden="false" customHeight="fals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row>
    <row r="240" customFormat="false" ht="13.8" hidden="false" customHeight="fals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row>
    <row r="241" customFormat="false" ht="13.8" hidden="false" customHeight="fals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row>
    <row r="242" customFormat="false" ht="13.8" hidden="false" customHeight="fals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row>
    <row r="243" customFormat="false" ht="13.8" hidden="false" customHeight="fals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row>
    <row r="244" customFormat="false" ht="13.8" hidden="false" customHeight="fals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row>
    <row r="245" customFormat="false" ht="13.8" hidden="false" customHeight="fals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row>
    <row r="246" customFormat="false" ht="13.8" hidden="false" customHeight="fals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row>
    <row r="247" customFormat="false" ht="13.8" hidden="false" customHeight="fals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row>
    <row r="248" customFormat="false" ht="13.8" hidden="false" customHeight="fals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row>
    <row r="249" customFormat="false" ht="13.8" hidden="false" customHeight="fals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row>
    <row r="250" customFormat="false" ht="13.8" hidden="false" customHeight="fals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row>
    <row r="251" customFormat="false" ht="13.8" hidden="false" customHeight="fals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row>
    <row r="252" customFormat="false" ht="13.8" hidden="false" customHeight="fals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row>
    <row r="253" customFormat="false" ht="13.8" hidden="false" customHeight="fals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row>
    <row r="254" customFormat="false" ht="13.8" hidden="false" customHeight="fals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row>
    <row r="255" customFormat="false" ht="13.8" hidden="false" customHeight="fals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row>
    <row r="256" customFormat="false" ht="13.8" hidden="false" customHeight="fals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row>
    <row r="257" customFormat="false" ht="13.8" hidden="false" customHeight="fals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row>
    <row r="258" customFormat="false" ht="13.8" hidden="false" customHeight="fals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row>
    <row r="259" customFormat="false" ht="13.8" hidden="false" customHeight="fals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row>
    <row r="260" customFormat="false" ht="13.8" hidden="false" customHeight="fals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row>
    <row r="261" customFormat="false" ht="13.8" hidden="false" customHeight="fals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row>
    <row r="262" customFormat="false" ht="13.8" hidden="false" customHeight="fals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row>
    <row r="263" customFormat="false" ht="13.8" hidden="false" customHeight="fals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row>
    <row r="264" customFormat="false" ht="13.8" hidden="false" customHeight="fals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row>
    <row r="265" customFormat="false" ht="13.8" hidden="false" customHeight="fals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row>
    <row r="266" customFormat="false" ht="13.8" hidden="false" customHeight="fals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row>
    <row r="267" customFormat="false" ht="13.8" hidden="false" customHeight="fals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row>
    <row r="268" customFormat="false" ht="13.8" hidden="false" customHeight="fals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row>
    <row r="269" customFormat="false" ht="13.8" hidden="false" customHeight="fals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row>
    <row r="270" customFormat="false" ht="13.8" hidden="false" customHeight="fals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row>
    <row r="271" customFormat="false" ht="13.8" hidden="false" customHeight="fals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row>
    <row r="272" customFormat="false" ht="13.8" hidden="false" customHeight="fals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row>
    <row r="273" customFormat="false" ht="13.8" hidden="false" customHeight="fals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row>
    <row r="274" customFormat="false" ht="13.8" hidden="false" customHeight="fals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row>
    <row r="275" customFormat="false" ht="13.8" hidden="false" customHeight="fals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row>
    <row r="276" customFormat="false" ht="13.8" hidden="false" customHeight="fals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row>
    <row r="277" customFormat="false" ht="13.8" hidden="false" customHeight="fals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row>
    <row r="278" customFormat="false" ht="13.8" hidden="false" customHeight="fals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row>
    <row r="279" customFormat="false" ht="13.8" hidden="false" customHeight="fals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row>
    <row r="280" customFormat="false" ht="13.8" hidden="false" customHeight="fals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customFormat="false" ht="13.8" hidden="false" customHeight="fals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customFormat="false" ht="13.8" hidden="false" customHeight="fals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customFormat="false" ht="13.8" hidden="false" customHeight="fals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customFormat="false" ht="13.8" hidden="false" customHeight="fals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customFormat="false" ht="13.8" hidden="false" customHeight="fals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customFormat="false" ht="13.8" hidden="false" customHeight="fals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customFormat="false" ht="13.8" hidden="false" customHeight="fals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customFormat="false" ht="13.8" hidden="false" customHeight="fals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customFormat="false" ht="13.8" hidden="false" customHeight="fals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customFormat="false" ht="13.8" hidden="false" customHeight="fals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customFormat="false" ht="13.8" hidden="false" customHeight="fals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customFormat="false" ht="13.8" hidden="false" customHeight="fals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customFormat="false" ht="13.8" hidden="false" customHeight="fals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customFormat="false" ht="13.8" hidden="false" customHeight="fals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customFormat="false" ht="13.8" hidden="false" customHeight="fals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customFormat="false" ht="13.8" hidden="false" customHeight="fals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customFormat="false" ht="13.8" hidden="false" customHeight="fals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customFormat="false" ht="13.8" hidden="false" customHeight="fals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customFormat="false" ht="13.8" hidden="false" customHeight="fals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customFormat="false" ht="13.8" hidden="false" customHeight="fals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customFormat="false" ht="13.8" hidden="false" customHeight="fals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customFormat="false" ht="13.8" hidden="false" customHeight="fals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customFormat="false" ht="13.8" hidden="false" customHeight="fals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customFormat="false" ht="13.8" hidden="false" customHeight="fals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customFormat="false" ht="13.8" hidden="false" customHeight="fals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customFormat="false" ht="13.8" hidden="false" customHeight="fals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customFormat="false" ht="13.8" hidden="false" customHeight="fals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customFormat="false" ht="13.8" hidden="false" customHeight="fals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customFormat="false" ht="13.8" hidden="false" customHeight="fals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customFormat="false" ht="13.8" hidden="false" customHeight="fals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customFormat="false" ht="13.8" hidden="false" customHeight="fals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customFormat="false" ht="13.8" hidden="false" customHeight="fals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customFormat="false" ht="13.8" hidden="false" customHeight="fals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customFormat="false" ht="13.8" hidden="false" customHeight="fals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customFormat="false" ht="13.8" hidden="false" customHeight="fals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customFormat="false" ht="13.8" hidden="false" customHeight="fals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customFormat="false" ht="13.8" hidden="false" customHeight="fals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customFormat="false" ht="13.8" hidden="false" customHeight="fals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customFormat="false" ht="13.8" hidden="false" customHeight="fals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customFormat="false" ht="13.8" hidden="false" customHeight="fals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customFormat="false" ht="13.8" hidden="false" customHeight="fals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customFormat="false" ht="13.8" hidden="false" customHeight="fals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customFormat="false" ht="13.8" hidden="false" customHeight="fals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customFormat="false" ht="13.8" hidden="false" customHeight="fals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customFormat="false" ht="13.8" hidden="false" customHeight="fals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customFormat="false" ht="13.8" hidden="false" customHeight="fals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customFormat="false" ht="13.8" hidden="false" customHeight="fals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customFormat="false" ht="13.8" hidden="false" customHeight="fals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customFormat="false" ht="13.8" hidden="false" customHeight="fals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customFormat="false" ht="13.8" hidden="false" customHeight="fals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customFormat="false" ht="13.8" hidden="false" customHeight="fals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customFormat="false" ht="13.8" hidden="false" customHeight="fals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customFormat="false" ht="13.8" hidden="false" customHeight="fals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customFormat="false" ht="13.8" hidden="false" customHeight="fals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customFormat="false" ht="13.8" hidden="false" customHeight="fals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customFormat="false" ht="13.8" hidden="false" customHeight="fals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customFormat="false" ht="13.8" hidden="false" customHeight="fals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customFormat="false" ht="13.8" hidden="false" customHeight="fals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customFormat="false" ht="13.8" hidden="false" customHeight="fals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customFormat="false" ht="13.8" hidden="false" customHeight="fals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customFormat="false" ht="13.8" hidden="false" customHeight="fals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customFormat="false" ht="13.8" hidden="false" customHeight="fals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customFormat="false" ht="13.8" hidden="false" customHeight="fals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customFormat="false" ht="13.8" hidden="false" customHeight="fals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customFormat="false" ht="13.8" hidden="false" customHeight="fals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customFormat="false" ht="13.8" hidden="false" customHeight="fals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customFormat="false" ht="13.8" hidden="false" customHeight="fals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customFormat="false" ht="13.8" hidden="false" customHeight="fals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customFormat="false" ht="13.8" hidden="false" customHeight="fals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customFormat="false" ht="13.8" hidden="false" customHeight="fals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customFormat="false" ht="13.8" hidden="false" customHeight="fals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customFormat="false" ht="13.8" hidden="false" customHeight="fals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customFormat="false" ht="13.8" hidden="false" customHeight="fals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customFormat="false" ht="13.8" hidden="false" customHeight="fals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customFormat="false" ht="13.8" hidden="false" customHeight="fals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customFormat="false" ht="13.8" hidden="false" customHeight="fals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customFormat="false" ht="13.8" hidden="false" customHeight="fals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customFormat="false" ht="13.8" hidden="false" customHeight="fals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customFormat="false" ht="13.8" hidden="false" customHeight="fals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customFormat="false" ht="13.8" hidden="false" customHeight="fals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customFormat="false" ht="13.8" hidden="false" customHeight="fals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customFormat="false" ht="13.8" hidden="false" customHeight="fals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customFormat="false" ht="13.8" hidden="false" customHeight="fals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customFormat="false" ht="13.8" hidden="false" customHeight="fals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customFormat="false" ht="13.8" hidden="false" customHeight="fals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customFormat="false" ht="13.8" hidden="false" customHeight="fals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customFormat="false" ht="13.8" hidden="false" customHeight="fals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customFormat="false" ht="13.8" hidden="false" customHeight="fals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customFormat="false" ht="13.8" hidden="false" customHeight="fals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customFormat="false" ht="13.8" hidden="false" customHeight="fals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customFormat="false" ht="13.8" hidden="false" customHeight="fals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customFormat="false" ht="13.8" hidden="false" customHeight="fals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customFormat="false" ht="13.8" hidden="false" customHeight="fals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customFormat="false" ht="13.8" hidden="false" customHeight="fals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customFormat="false" ht="13.8" hidden="false" customHeight="fals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customFormat="false" ht="13.8" hidden="false" customHeight="fals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customFormat="false" ht="13.8" hidden="false" customHeight="fals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customFormat="false" ht="13.8" hidden="false" customHeight="fals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customFormat="false" ht="13.8" hidden="false" customHeight="fals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customFormat="false" ht="13.8" hidden="false" customHeight="fals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customFormat="false" ht="13.8" hidden="false" customHeight="fals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customFormat="false" ht="13.8" hidden="false" customHeight="fals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customFormat="false" ht="13.8" hidden="false" customHeight="fals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customFormat="false" ht="13.8" hidden="false" customHeight="fals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customFormat="false" ht="13.8" hidden="false" customHeight="fals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customFormat="false" ht="13.8" hidden="false" customHeight="fals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customFormat="false" ht="13.8" hidden="false" customHeight="fals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customFormat="false" ht="13.8" hidden="false" customHeight="fals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customFormat="false" ht="13.8" hidden="false" customHeight="fals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customFormat="false" ht="13.8" hidden="false" customHeight="fals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customFormat="false" ht="13.8" hidden="false" customHeight="fals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customFormat="false" ht="13.8" hidden="false" customHeight="fals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customFormat="false" ht="13.8" hidden="false" customHeight="fals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customFormat="false" ht="13.8" hidden="false" customHeight="fals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customFormat="false" ht="13.8" hidden="false" customHeight="fals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customFormat="false" ht="13.8" hidden="false" customHeight="fals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customFormat="false" ht="13.8" hidden="false" customHeight="fals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customFormat="false" ht="13.8" hidden="false" customHeight="fals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customFormat="false" ht="13.8" hidden="false" customHeight="fals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customFormat="false" ht="13.8" hidden="false" customHeight="fals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customFormat="false" ht="13.8" hidden="false" customHeight="fals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customFormat="false" ht="13.8" hidden="false" customHeight="fals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customFormat="false" ht="13.8" hidden="false" customHeight="fals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customFormat="false" ht="13.8" hidden="false" customHeight="fals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customFormat="false" ht="13.8" hidden="false" customHeight="fals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customFormat="false" ht="13.8" hidden="false" customHeight="fals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customFormat="false" ht="13.8" hidden="false" customHeight="fals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customFormat="false" ht="13.8" hidden="false" customHeight="fals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customFormat="false" ht="13.8" hidden="false" customHeight="fals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customFormat="false" ht="13.8" hidden="false" customHeight="fals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customFormat="false" ht="13.8" hidden="false" customHeight="fals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customFormat="false" ht="13.8" hidden="false" customHeight="fals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customFormat="false" ht="13.8" hidden="false" customHeight="fals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customFormat="false" ht="13.8" hidden="false" customHeight="fals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customFormat="false" ht="13.8" hidden="false" customHeight="fals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customFormat="false" ht="13.8" hidden="false" customHeight="fals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customFormat="false" ht="13.8" hidden="false" customHeight="fals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customFormat="false" ht="13.8" hidden="false" customHeight="fals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customFormat="false" ht="13.8" hidden="false" customHeight="fals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customFormat="false" ht="13.8" hidden="false" customHeight="fals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customFormat="false" ht="13.8" hidden="false" customHeight="fals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customFormat="false" ht="13.8" hidden="false" customHeight="fals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customFormat="false" ht="13.8" hidden="false" customHeight="fals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customFormat="false" ht="13.8" hidden="false" customHeight="fals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customFormat="false" ht="13.8" hidden="false" customHeight="fals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customFormat="false" ht="13.8" hidden="false" customHeight="fals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customFormat="false" ht="13.8" hidden="false" customHeight="fals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customFormat="false" ht="13.8" hidden="false" customHeight="fals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customFormat="false" ht="13.8" hidden="false" customHeight="fals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customFormat="false" ht="13.8" hidden="false" customHeight="fals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customFormat="false" ht="13.8" hidden="false" customHeight="fals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customFormat="false" ht="13.8" hidden="false" customHeight="fals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customFormat="false" ht="13.8" hidden="false" customHeight="fals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customFormat="false" ht="13.8" hidden="false" customHeight="fals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customFormat="false" ht="13.8" hidden="false" customHeight="fals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customFormat="false" ht="13.8" hidden="false" customHeight="fals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customFormat="false" ht="13.8" hidden="false" customHeight="fals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customFormat="false" ht="13.8" hidden="false" customHeight="fals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customFormat="false" ht="13.8" hidden="false" customHeight="fals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customFormat="false" ht="13.8" hidden="false" customHeight="fals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customFormat="false" ht="13.8" hidden="false" customHeight="fals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customFormat="false" ht="13.8" hidden="false" customHeight="fals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customFormat="false" ht="13.8" hidden="false" customHeight="fals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customFormat="false" ht="13.8" hidden="false" customHeight="fals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customFormat="false" ht="13.8" hidden="false" customHeight="fals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customFormat="false" ht="13.8" hidden="false" customHeight="fals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customFormat="false" ht="13.8" hidden="false" customHeight="fals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customFormat="false" ht="13.8" hidden="false" customHeight="fals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customFormat="false" ht="13.8" hidden="false" customHeight="fals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customFormat="false" ht="13.8" hidden="false" customHeight="fals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customFormat="false" ht="13.8" hidden="false" customHeight="fals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customFormat="false" ht="13.8" hidden="false" customHeight="fals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customFormat="false" ht="13.8" hidden="false" customHeight="fals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customFormat="false" ht="13.8" hidden="false" customHeight="fals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customFormat="false" ht="13.8" hidden="false" customHeight="fals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customFormat="false" ht="13.8" hidden="false" customHeight="fals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customFormat="false" ht="13.8" hidden="false" customHeight="fals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customFormat="false" ht="13.8" hidden="false" customHeight="fals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customFormat="false" ht="13.8" hidden="false" customHeight="fals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customFormat="false" ht="13.8" hidden="false" customHeight="fals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customFormat="false" ht="13.8" hidden="false" customHeight="fals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customFormat="false" ht="13.8" hidden="false" customHeight="fals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customFormat="false" ht="13.8" hidden="false" customHeight="fals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customFormat="false" ht="13.8" hidden="false" customHeight="fals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customFormat="false" ht="13.8" hidden="false" customHeight="fals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customFormat="false" ht="13.8" hidden="false" customHeight="fals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customFormat="false" ht="13.8" hidden="false" customHeight="fals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customFormat="false" ht="13.8" hidden="false" customHeight="fals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customFormat="false" ht="13.8" hidden="false" customHeight="fals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customFormat="false" ht="13.8" hidden="false" customHeight="fals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customFormat="false" ht="13.8" hidden="false" customHeight="fals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customFormat="false" ht="13.8" hidden="false" customHeight="fals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customFormat="false" ht="13.8" hidden="false" customHeight="fals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customFormat="false" ht="13.8" hidden="false" customHeight="fals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customFormat="false" ht="13.8" hidden="false" customHeight="fals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customFormat="false" ht="13.8" hidden="false" customHeight="fals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customFormat="false" ht="13.8" hidden="false" customHeight="fals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customFormat="false" ht="13.8" hidden="false" customHeight="fals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customFormat="false" ht="13.8" hidden="false" customHeight="fals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customFormat="false" ht="13.8" hidden="false" customHeight="fals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customFormat="false" ht="13.8" hidden="false" customHeight="fals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customFormat="false" ht="13.8" hidden="false" customHeight="fals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customFormat="false" ht="13.8" hidden="false" customHeight="fals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customFormat="false" ht="13.8" hidden="false" customHeight="fals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customFormat="false" ht="13.8" hidden="false" customHeight="fals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customFormat="false" ht="13.8" hidden="false" customHeight="fals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customFormat="false" ht="13.8" hidden="false" customHeight="fals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customFormat="false" ht="13.8" hidden="false" customHeight="fals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customFormat="false" ht="13.8" hidden="false" customHeight="fals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customFormat="false" ht="13.8" hidden="false" customHeight="fals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customFormat="false" ht="13.8" hidden="false" customHeight="fals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customFormat="false" ht="13.8" hidden="false" customHeight="fals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customFormat="false" ht="13.8" hidden="false" customHeight="fals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customFormat="false" ht="13.8" hidden="false" customHeight="fals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customFormat="false" ht="13.8" hidden="false" customHeight="fals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customFormat="false" ht="13.8" hidden="false" customHeight="fals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customFormat="false" ht="13.8" hidden="false" customHeight="fals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customFormat="false" ht="13.8" hidden="false" customHeight="fals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customFormat="false" ht="13.8" hidden="false" customHeight="fals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customFormat="false" ht="13.8" hidden="false" customHeight="fals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customFormat="false" ht="13.8" hidden="false" customHeight="fals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customFormat="false" ht="13.8" hidden="false" customHeight="fals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customFormat="false" ht="13.8" hidden="false" customHeight="fals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customFormat="false" ht="13.8" hidden="false" customHeight="fals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customFormat="false" ht="13.8" hidden="false" customHeight="fals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customFormat="false" ht="13.8" hidden="false" customHeight="fals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customFormat="false" ht="13.8" hidden="false" customHeight="fals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customFormat="false" ht="13.8" hidden="false" customHeight="fals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customFormat="false" ht="13.8" hidden="false" customHeight="fals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customFormat="false" ht="13.8" hidden="false" customHeight="fals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customFormat="false" ht="13.8" hidden="false" customHeight="fals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customFormat="false" ht="13.8" hidden="false" customHeight="fals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customFormat="false" ht="13.8" hidden="false" customHeight="fals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customFormat="false" ht="13.8" hidden="false" customHeight="fals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customFormat="false" ht="13.8" hidden="false" customHeight="fals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customFormat="false" ht="13.8" hidden="false" customHeight="fals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customFormat="false" ht="13.8" hidden="false" customHeight="fals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customFormat="false" ht="13.8" hidden="false" customHeight="fals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customFormat="false" ht="13.8" hidden="false" customHeight="fals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customFormat="false" ht="13.8" hidden="false" customHeight="fals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customFormat="false" ht="13.8" hidden="false" customHeight="fals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customFormat="false" ht="13.8" hidden="false" customHeight="fals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customFormat="false" ht="13.8" hidden="false" customHeight="fals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customFormat="false" ht="13.8" hidden="false" customHeight="fals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customFormat="false" ht="13.8" hidden="false" customHeight="fals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customFormat="false" ht="13.8" hidden="false" customHeight="fals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customFormat="false" ht="13.8" hidden="false" customHeight="fals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customFormat="false" ht="13.8" hidden="false" customHeight="fals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customFormat="false" ht="13.8" hidden="false" customHeight="fals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customFormat="false" ht="13.8" hidden="false" customHeight="fals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customFormat="false" ht="13.8" hidden="false" customHeight="fals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customFormat="false" ht="13.8" hidden="false" customHeight="fals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customFormat="false" ht="13.8" hidden="false" customHeight="fals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customFormat="false" ht="13.8" hidden="false" customHeight="fals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customFormat="false" ht="13.8" hidden="false" customHeight="fals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customFormat="false" ht="13.8" hidden="false" customHeight="fals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customFormat="false" ht="13.8" hidden="false" customHeight="fals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customFormat="false" ht="13.8" hidden="false" customHeight="fals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customFormat="false" ht="13.8" hidden="false" customHeight="fals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customFormat="false" ht="13.8" hidden="false" customHeight="fals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customFormat="false" ht="13.8" hidden="false" customHeight="fals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customFormat="false" ht="13.8" hidden="false" customHeight="fals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customFormat="false" ht="13.8" hidden="false" customHeight="fals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customFormat="false" ht="13.8" hidden="false" customHeight="fals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customFormat="false" ht="13.8" hidden="false" customHeight="fals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customFormat="false" ht="13.8" hidden="false" customHeight="fals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customFormat="false" ht="13.8" hidden="false" customHeight="fals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customFormat="false" ht="13.8" hidden="false" customHeight="fals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customFormat="false" ht="13.8" hidden="false" customHeight="fals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customFormat="false" ht="13.8" hidden="false" customHeight="fals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customFormat="false" ht="13.8" hidden="false" customHeight="fals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customFormat="false" ht="13.8" hidden="false" customHeight="fals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customFormat="false" ht="13.8" hidden="false" customHeight="fals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customFormat="false" ht="13.8" hidden="false" customHeight="fals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customFormat="false" ht="13.8" hidden="false" customHeight="fals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customFormat="false" ht="13.8" hidden="false" customHeight="fals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customFormat="false" ht="13.8" hidden="false" customHeight="fals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customFormat="false" ht="13.8" hidden="false" customHeight="fals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customFormat="false" ht="13.8" hidden="false" customHeight="fals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customFormat="false" ht="13.8" hidden="false" customHeight="fals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customFormat="false" ht="13.8" hidden="false" customHeight="fals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customFormat="false" ht="13.8" hidden="false" customHeight="fals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customFormat="false" ht="13.8" hidden="false" customHeight="fals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customFormat="false" ht="13.8" hidden="false" customHeight="fals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customFormat="false" ht="13.8" hidden="false" customHeight="fals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customFormat="false" ht="13.8" hidden="false" customHeight="fals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customFormat="false" ht="13.8" hidden="false" customHeight="fals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customFormat="false" ht="13.8" hidden="false" customHeight="fals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customFormat="false" ht="13.8" hidden="false" customHeight="fals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customFormat="false" ht="13.8" hidden="false" customHeight="fals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customFormat="false" ht="13.8" hidden="false" customHeight="fals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customFormat="false" ht="13.8" hidden="false" customHeight="fals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customFormat="false" ht="13.8" hidden="false" customHeight="fals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customFormat="false" ht="13.8" hidden="false" customHeight="fals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customFormat="false" ht="13.8" hidden="false" customHeight="fals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customFormat="false" ht="13.8" hidden="false" customHeight="fals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customFormat="false" ht="13.8" hidden="false" customHeight="fals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customFormat="false" ht="13.8" hidden="false" customHeight="fals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customFormat="false" ht="13.8" hidden="false" customHeight="fals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customFormat="false" ht="13.8" hidden="false" customHeight="fals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customFormat="false" ht="13.8" hidden="false" customHeight="fals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customFormat="false" ht="13.8" hidden="false" customHeight="fals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customFormat="false" ht="13.8" hidden="false" customHeight="fals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customFormat="false" ht="13.8" hidden="false" customHeight="fals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customFormat="false" ht="13.8" hidden="false" customHeight="fals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customFormat="false" ht="13.8" hidden="false" customHeight="fals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customFormat="false" ht="13.8" hidden="false" customHeight="fals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customFormat="false" ht="13.8" hidden="false" customHeight="fals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customFormat="false" ht="13.8" hidden="false" customHeight="fals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customFormat="false" ht="13.8" hidden="false" customHeight="fals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customFormat="false" ht="13.8" hidden="false" customHeight="fals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customFormat="false" ht="13.8" hidden="false" customHeight="fals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customFormat="false" ht="13.8" hidden="false" customHeight="fals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customFormat="false" ht="13.8" hidden="false" customHeight="fals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customFormat="false" ht="13.8" hidden="false" customHeight="fals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customFormat="false" ht="13.8" hidden="false" customHeight="fals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customFormat="false" ht="13.8" hidden="false" customHeight="fals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customFormat="false" ht="13.8" hidden="false" customHeight="fals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customFormat="false" ht="13.8" hidden="false" customHeight="fals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customFormat="false" ht="13.8" hidden="false" customHeight="fals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customFormat="false" ht="13.8" hidden="false" customHeight="fals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customFormat="false" ht="13.8" hidden="false" customHeight="fals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customFormat="false" ht="13.8" hidden="false" customHeight="fals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customFormat="false" ht="13.8" hidden="false" customHeight="fals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customFormat="false" ht="13.8" hidden="false" customHeight="fals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customFormat="false" ht="13.8" hidden="false" customHeight="fals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customFormat="false" ht="13.8" hidden="false" customHeight="fals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customFormat="false" ht="13.8" hidden="false" customHeight="fals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customFormat="false" ht="13.8" hidden="false" customHeight="fals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customFormat="false" ht="13.8" hidden="false" customHeight="fals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customFormat="false" ht="13.8" hidden="false" customHeight="fals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customFormat="false" ht="13.8" hidden="false" customHeight="fals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customFormat="false" ht="13.8" hidden="false" customHeight="fals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customFormat="false" ht="13.8" hidden="false" customHeight="fals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customFormat="false" ht="13.8" hidden="false" customHeight="fals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customFormat="false" ht="13.8" hidden="false" customHeight="fals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customFormat="false" ht="13.8" hidden="false" customHeight="fals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customFormat="false" ht="13.8" hidden="false" customHeight="fals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customFormat="false" ht="13.8" hidden="false" customHeight="fals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customFormat="false" ht="13.8" hidden="false" customHeight="fals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customFormat="false" ht="13.8" hidden="false" customHeight="fals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customFormat="false" ht="13.8" hidden="false" customHeight="fals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customFormat="false" ht="13.8" hidden="false" customHeight="fals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customFormat="false" ht="13.8" hidden="false" customHeight="fals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customFormat="false" ht="13.8" hidden="false" customHeight="fals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customFormat="false" ht="13.8" hidden="false" customHeight="fals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customFormat="false" ht="13.8" hidden="false" customHeight="fals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customFormat="false" ht="13.8" hidden="false" customHeight="fals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customFormat="false" ht="13.8" hidden="false" customHeight="fals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customFormat="false" ht="13.8" hidden="false" customHeight="fals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customFormat="false" ht="13.8" hidden="false" customHeight="fals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customFormat="false" ht="13.8" hidden="false" customHeight="fals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customFormat="false" ht="13.8" hidden="false" customHeight="fals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customFormat="false" ht="13.8" hidden="false" customHeight="fals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customFormat="false" ht="13.8" hidden="false" customHeight="fals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customFormat="false" ht="13.8" hidden="false" customHeight="fals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customFormat="false" ht="13.8" hidden="false" customHeight="fals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customFormat="false" ht="13.8" hidden="false" customHeight="fals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customFormat="false" ht="13.8" hidden="false" customHeight="fals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customFormat="false" ht="13.8" hidden="false" customHeight="fals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customFormat="false" ht="13.8" hidden="false" customHeight="fals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customFormat="false" ht="13.8" hidden="false" customHeight="fals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customFormat="false" ht="13.8" hidden="false" customHeight="fals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customFormat="false" ht="13.8" hidden="false" customHeight="fals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customFormat="false" ht="13.8" hidden="false" customHeight="fals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customFormat="false" ht="13.8" hidden="false" customHeight="fals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customFormat="false" ht="13.8" hidden="false" customHeight="fals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customFormat="false" ht="13.8" hidden="false" customHeight="fals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customFormat="false" ht="13.8" hidden="false" customHeight="fals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customFormat="false" ht="13.8" hidden="false" customHeight="fals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customFormat="false" ht="13.8" hidden="false" customHeight="fals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customFormat="false" ht="13.8" hidden="false" customHeight="fals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customFormat="false" ht="13.8" hidden="false" customHeight="fals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customFormat="false" ht="13.8" hidden="false" customHeight="fals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customFormat="false" ht="13.8" hidden="false" customHeight="fals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customFormat="false" ht="13.8" hidden="false" customHeight="fals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customFormat="false" ht="13.8" hidden="false" customHeight="fals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customFormat="false" ht="13.8" hidden="false" customHeight="fals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customFormat="false" ht="13.8" hidden="false" customHeight="fals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customFormat="false" ht="13.8" hidden="false" customHeight="fals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customFormat="false" ht="13.8" hidden="false" customHeight="fals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customFormat="false" ht="13.8" hidden="false" customHeight="fals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customFormat="false" ht="13.8" hidden="false" customHeight="fals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customFormat="false" ht="13.8" hidden="false" customHeight="fals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customFormat="false" ht="13.8" hidden="false" customHeight="fals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customFormat="false" ht="13.8" hidden="false" customHeight="fals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customFormat="false" ht="13.8" hidden="false" customHeight="fals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customFormat="false" ht="13.8" hidden="false" customHeight="fals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customFormat="false" ht="13.8" hidden="false" customHeight="fals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customFormat="false" ht="13.8" hidden="false" customHeight="fals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customFormat="false" ht="13.8" hidden="false" customHeight="fals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customFormat="false" ht="13.8" hidden="false" customHeight="fals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customFormat="false" ht="13.8" hidden="false" customHeight="fals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customFormat="false" ht="13.8" hidden="false" customHeight="fals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customFormat="false" ht="13.8" hidden="false" customHeight="fals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customFormat="false" ht="13.8" hidden="false" customHeight="fals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customFormat="false" ht="13.8" hidden="false" customHeight="fals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customFormat="false" ht="13.8" hidden="false" customHeight="fals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customFormat="false" ht="13.8" hidden="false" customHeight="fals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customFormat="false" ht="13.8" hidden="false" customHeight="fals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customFormat="false" ht="13.8" hidden="false" customHeight="fals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customFormat="false" ht="13.8" hidden="false" customHeight="fals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customFormat="false" ht="13.8" hidden="false" customHeight="fals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customFormat="false" ht="13.8" hidden="false" customHeight="fals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customFormat="false" ht="13.8" hidden="false" customHeight="fals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customFormat="false" ht="13.8" hidden="false" customHeight="fals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customFormat="false" ht="13.8" hidden="false" customHeight="fals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customFormat="false" ht="13.8" hidden="false" customHeight="fals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customFormat="false" ht="13.8" hidden="false" customHeight="fals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customFormat="false" ht="13.8" hidden="false" customHeight="fals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customFormat="false" ht="13.8" hidden="false" customHeight="fals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customFormat="false" ht="13.8" hidden="false" customHeight="fals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customFormat="false" ht="13.8" hidden="false" customHeight="fals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customFormat="false" ht="13.8" hidden="false" customHeight="fals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customFormat="false" ht="13.8" hidden="false" customHeight="fals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customFormat="false" ht="13.8" hidden="false" customHeight="fals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customFormat="false" ht="13.8" hidden="false" customHeight="fals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customFormat="false" ht="13.8" hidden="false" customHeight="fals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customFormat="false" ht="13.8" hidden="false" customHeight="fals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customFormat="false" ht="13.8" hidden="false" customHeight="fals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customFormat="false" ht="13.8" hidden="false" customHeight="fals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customFormat="false" ht="13.8" hidden="false" customHeight="fals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customFormat="false" ht="13.8" hidden="false" customHeight="fals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customFormat="false" ht="13.8" hidden="false" customHeight="fals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customFormat="false" ht="13.8" hidden="false" customHeight="fals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customFormat="false" ht="13.8" hidden="false" customHeight="fals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customFormat="false" ht="13.8" hidden="false" customHeight="fals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customFormat="false" ht="13.8" hidden="false" customHeight="fals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customFormat="false" ht="13.8" hidden="false" customHeight="fals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customFormat="false" ht="13.8" hidden="false" customHeight="fals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customFormat="false" ht="13.8" hidden="false" customHeight="fals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customFormat="false" ht="13.8" hidden="false" customHeight="fals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customFormat="false" ht="13.8" hidden="false" customHeight="fals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customFormat="false" ht="13.8" hidden="false" customHeight="fals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customFormat="false" ht="13.8" hidden="false" customHeight="fals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customFormat="false" ht="13.8" hidden="false" customHeight="fals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customFormat="false" ht="13.8" hidden="false" customHeight="fals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customFormat="false" ht="13.8" hidden="false" customHeight="fals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customFormat="false" ht="13.8" hidden="false" customHeight="fals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customFormat="false" ht="13.8" hidden="false" customHeight="fals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customFormat="false" ht="13.8" hidden="false" customHeight="fals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customFormat="false" ht="13.8" hidden="false" customHeight="fals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customFormat="false" ht="13.8" hidden="false" customHeight="fals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customFormat="false" ht="13.8" hidden="false" customHeight="fals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customFormat="false" ht="13.8" hidden="false" customHeight="fals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customFormat="false" ht="13.8" hidden="false" customHeight="fals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customFormat="false" ht="13.8" hidden="false" customHeight="fals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customFormat="false" ht="13.8" hidden="false" customHeight="fals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customFormat="false" ht="13.8" hidden="false" customHeight="fals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customFormat="false" ht="13.8" hidden="false" customHeight="fals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customFormat="false" ht="13.8" hidden="false" customHeight="fals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customFormat="false" ht="13.8" hidden="false" customHeight="fals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customFormat="false" ht="13.8" hidden="false" customHeight="fals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customFormat="false" ht="13.8" hidden="false" customHeight="fals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customFormat="false" ht="13.8" hidden="false" customHeight="fals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customFormat="false" ht="13.8" hidden="false" customHeight="fals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customFormat="false" ht="13.8" hidden="false" customHeight="fals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customFormat="false" ht="13.8" hidden="false" customHeight="fals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customFormat="false" ht="13.8" hidden="false" customHeight="fals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customFormat="false" ht="13.8" hidden="false" customHeight="fals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customFormat="false" ht="13.8" hidden="false" customHeight="fals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customFormat="false" ht="13.8" hidden="false" customHeight="fals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customFormat="false" ht="13.8" hidden="false" customHeight="fals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customFormat="false" ht="13.8" hidden="false" customHeight="fals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customFormat="false" ht="13.8" hidden="false" customHeight="fals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customFormat="false" ht="13.8" hidden="false" customHeight="fals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customFormat="false" ht="13.8" hidden="false" customHeight="fals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customFormat="false" ht="13.8" hidden="false" customHeight="fals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customFormat="false" ht="13.8" hidden="false" customHeight="fals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customFormat="false" ht="13.8" hidden="false" customHeight="fals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customFormat="false" ht="13.8" hidden="false" customHeight="fals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customFormat="false" ht="13.8" hidden="false" customHeight="fals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customFormat="false" ht="13.8" hidden="false" customHeight="fals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customFormat="false" ht="13.8" hidden="false" customHeight="fals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customFormat="false" ht="13.8" hidden="false" customHeight="fals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customFormat="false" ht="13.8" hidden="false" customHeight="fals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customFormat="false" ht="13.8" hidden="false" customHeight="fals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customFormat="false" ht="13.8" hidden="false" customHeight="fals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customFormat="false" ht="13.8" hidden="false" customHeight="fals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customFormat="false" ht="13.8" hidden="false" customHeight="fals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customFormat="false" ht="13.8" hidden="false" customHeight="fals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customFormat="false" ht="13.8" hidden="false" customHeight="fals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customFormat="false" ht="13.8" hidden="false" customHeight="fals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customFormat="false" ht="13.8" hidden="false" customHeight="fals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customFormat="false" ht="13.8" hidden="false" customHeight="fals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customFormat="false" ht="13.8" hidden="false" customHeight="fals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customFormat="false" ht="13.8" hidden="false" customHeight="fals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customFormat="false" ht="13.8" hidden="false" customHeight="fals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customFormat="false" ht="13.8" hidden="false" customHeight="fals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customFormat="false" ht="13.8" hidden="false" customHeight="fals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customFormat="false" ht="13.8" hidden="false" customHeight="fals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customFormat="false" ht="13.8" hidden="false" customHeight="fals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customFormat="false" ht="13.8" hidden="false" customHeight="fals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customFormat="false" ht="13.8" hidden="false" customHeight="fals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customFormat="false" ht="13.8" hidden="false" customHeight="fals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customFormat="false" ht="13.8" hidden="false" customHeight="fals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customFormat="false" ht="13.8" hidden="false" customHeight="fals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customFormat="false" ht="13.8" hidden="false" customHeight="fals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customFormat="false" ht="13.8" hidden="false" customHeight="fals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customFormat="false" ht="13.8" hidden="false" customHeight="fals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customFormat="false" ht="13.8" hidden="false" customHeight="fals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customFormat="false" ht="13.8" hidden="false" customHeight="fals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customFormat="false" ht="13.8" hidden="false" customHeight="fals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customFormat="false" ht="13.8" hidden="false" customHeight="fals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customFormat="false" ht="13.8" hidden="false" customHeight="fals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customFormat="false" ht="13.8" hidden="false" customHeight="fals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customFormat="false" ht="13.8" hidden="false" customHeight="fals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customFormat="false" ht="13.8" hidden="false" customHeight="fals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customFormat="false" ht="13.8" hidden="false" customHeight="fals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customFormat="false" ht="13.8" hidden="false" customHeight="fals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customFormat="false" ht="13.8" hidden="false" customHeight="fals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customFormat="false" ht="13.8" hidden="false" customHeight="fals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customFormat="false" ht="13.8" hidden="false" customHeight="fals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customFormat="false" ht="13.8" hidden="false" customHeight="fals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customFormat="false" ht="13.8" hidden="false" customHeight="fals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customFormat="false" ht="13.8" hidden="false" customHeight="fals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customFormat="false" ht="13.8" hidden="false" customHeight="fals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customFormat="false" ht="13.8" hidden="false" customHeight="fals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customFormat="false" ht="13.8" hidden="false" customHeight="fals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customFormat="false" ht="13.8" hidden="false" customHeight="fals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customFormat="false" ht="13.8" hidden="false" customHeight="fals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customFormat="false" ht="13.8" hidden="false" customHeight="fals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customFormat="false" ht="13.8" hidden="false" customHeight="fals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customFormat="false" ht="13.8" hidden="false" customHeight="fals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customFormat="false" ht="13.8" hidden="false" customHeight="fals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customFormat="false" ht="13.8" hidden="false" customHeight="fals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customFormat="false" ht="13.8" hidden="false" customHeight="fals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customFormat="false" ht="13.8" hidden="false" customHeight="fals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customFormat="false" ht="13.8" hidden="false" customHeight="fals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customFormat="false" ht="13.8" hidden="false" customHeight="fals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customFormat="false" ht="13.8" hidden="false" customHeight="fals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customFormat="false" ht="13.8" hidden="false" customHeight="fals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customFormat="false" ht="13.8" hidden="false" customHeight="fals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customFormat="false" ht="13.8" hidden="false" customHeight="fals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customFormat="false" ht="13.8" hidden="false" customHeight="fals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customFormat="false" ht="13.8" hidden="false" customHeight="fals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customFormat="false" ht="13.8" hidden="false" customHeight="fals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customFormat="false" ht="13.8" hidden="false" customHeight="fals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customFormat="false" ht="13.8" hidden="false" customHeight="fals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customFormat="false" ht="13.8" hidden="false" customHeight="fals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customFormat="false" ht="13.8" hidden="false" customHeight="fals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customFormat="false" ht="13.8" hidden="false" customHeight="fals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customFormat="false" ht="13.8" hidden="false" customHeight="fals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customFormat="false" ht="13.8" hidden="false" customHeight="fals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customFormat="false" ht="13.8" hidden="false" customHeight="fals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customFormat="false" ht="13.8" hidden="false" customHeight="fals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customFormat="false" ht="13.8" hidden="false" customHeight="fals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customFormat="false" ht="13.8" hidden="false" customHeight="fals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customFormat="false" ht="13.8" hidden="false" customHeight="fals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customFormat="false" ht="13.8" hidden="false" customHeight="fals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customFormat="false" ht="13.8" hidden="false" customHeight="fals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customFormat="false" ht="13.8" hidden="false" customHeight="fals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customFormat="false" ht="13.8" hidden="false" customHeight="fals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customFormat="false" ht="13.8" hidden="false" customHeight="fals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customFormat="false" ht="13.8" hidden="false" customHeight="fals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customFormat="false" ht="13.8" hidden="false" customHeight="fals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customFormat="false" ht="13.8" hidden="false" customHeight="fals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customFormat="false" ht="13.8" hidden="false" customHeight="fals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customFormat="false" ht="13.8" hidden="false" customHeight="fals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customFormat="false" ht="13.8" hidden="false" customHeight="fals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customFormat="false" ht="13.8" hidden="false" customHeight="fals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customFormat="false" ht="13.8" hidden="false" customHeight="fals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customFormat="false" ht="13.8" hidden="false" customHeight="fals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customFormat="false" ht="13.8" hidden="false" customHeight="fals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customFormat="false" ht="13.8" hidden="false" customHeight="fals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customFormat="false" ht="13.8" hidden="false" customHeight="fals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customFormat="false" ht="13.8" hidden="false" customHeight="fals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customFormat="false" ht="13.8" hidden="false" customHeight="fals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customFormat="false" ht="13.8" hidden="false" customHeight="fals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customFormat="false" ht="13.8" hidden="false" customHeight="fals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customFormat="false" ht="13.8" hidden="false" customHeight="fals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customFormat="false" ht="13.8" hidden="false" customHeight="fals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customFormat="false" ht="13.8" hidden="false" customHeight="fals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customFormat="false" ht="13.8" hidden="false" customHeight="fals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customFormat="false" ht="13.8" hidden="false" customHeight="fals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customFormat="false" ht="13.8" hidden="false" customHeight="fals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customFormat="false" ht="13.8" hidden="false" customHeight="fals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customFormat="false" ht="13.8" hidden="false" customHeight="fals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customFormat="false" ht="13.8" hidden="false" customHeight="fals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customFormat="false" ht="13.8" hidden="false" customHeight="fals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customFormat="false" ht="13.8" hidden="false" customHeight="fals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customFormat="false" ht="13.8" hidden="false" customHeight="fals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customFormat="false" ht="13.8" hidden="false" customHeight="fals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customFormat="false" ht="13.8" hidden="false" customHeight="fals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customFormat="false" ht="13.8" hidden="false" customHeight="fals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customFormat="false" ht="13.8" hidden="false" customHeight="fals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customFormat="false" ht="13.8" hidden="false" customHeight="fals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customFormat="false" ht="13.8" hidden="false" customHeight="fals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customFormat="false" ht="13.8" hidden="false" customHeight="fals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customFormat="false" ht="13.8" hidden="false" customHeight="fals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customFormat="false" ht="13.8" hidden="false" customHeight="fals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customFormat="false" ht="13.8" hidden="false" customHeight="fals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customFormat="false" ht="13.8" hidden="false" customHeight="fals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customFormat="false" ht="13.8" hidden="false" customHeight="fals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customFormat="false" ht="13.8" hidden="false" customHeight="fals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customFormat="false" ht="13.8" hidden="false" customHeight="fals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customFormat="false" ht="13.8" hidden="false" customHeight="fals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customFormat="false" ht="13.8" hidden="false" customHeight="fals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customFormat="false" ht="13.8" hidden="false" customHeight="fals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customFormat="false" ht="13.8" hidden="false" customHeight="fals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customFormat="false" ht="13.8" hidden="false" customHeight="fals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customFormat="false" ht="13.8" hidden="false" customHeight="fals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customFormat="false" ht="13.8" hidden="false" customHeight="fals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customFormat="false" ht="13.8" hidden="false" customHeight="fals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customFormat="false" ht="13.8" hidden="false" customHeight="fals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customFormat="false" ht="13.8" hidden="false" customHeight="fals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customFormat="false" ht="13.8" hidden="false" customHeight="fals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customFormat="false" ht="13.8" hidden="false" customHeight="fals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customFormat="false" ht="13.8" hidden="false" customHeight="fals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customFormat="false" ht="13.8" hidden="false" customHeight="fals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customFormat="false" ht="13.8" hidden="false" customHeight="fals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customFormat="false" ht="13.8" hidden="false" customHeight="fals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customFormat="false" ht="13.8" hidden="false" customHeight="fals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customFormat="false" ht="13.8" hidden="false" customHeight="fals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customFormat="false" ht="13.8" hidden="false" customHeight="fals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customFormat="false" ht="13.8" hidden="false" customHeight="fals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customFormat="false" ht="13.8" hidden="false" customHeight="fals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customFormat="false" ht="13.8" hidden="false" customHeight="fals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customFormat="false" ht="13.8" hidden="false" customHeight="fals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customFormat="false" ht="13.8" hidden="false" customHeight="fals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customFormat="false" ht="13.8" hidden="false" customHeight="fals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customFormat="false" ht="13.8" hidden="false" customHeight="fals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customFormat="false" ht="13.8" hidden="false" customHeight="fals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customFormat="false" ht="13.8" hidden="false" customHeight="fals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customFormat="false" ht="13.8" hidden="false" customHeight="fals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customFormat="false" ht="13.8" hidden="false" customHeight="fals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customFormat="false" ht="13.8" hidden="false" customHeight="fals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customFormat="false" ht="13.8" hidden="false" customHeight="fals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customFormat="false" ht="13.8" hidden="false" customHeight="fals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customFormat="false" ht="13.8" hidden="false" customHeight="fals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customFormat="false" ht="13.8" hidden="false" customHeight="fals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customFormat="false" ht="13.8" hidden="false" customHeight="fals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customFormat="false" ht="13.8" hidden="false" customHeight="fals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customFormat="false" ht="13.8" hidden="false" customHeight="fals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customFormat="false" ht="13.8" hidden="false" customHeight="fals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customFormat="false" ht="13.8" hidden="false" customHeight="fals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customFormat="false" ht="13.8" hidden="false" customHeight="fals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customFormat="false" ht="13.8" hidden="false" customHeight="fals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customFormat="false" ht="13.8" hidden="false" customHeight="fals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customFormat="false" ht="13.8" hidden="false" customHeight="fals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customFormat="false" ht="13.8" hidden="false" customHeight="fals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customFormat="false" ht="13.8" hidden="false" customHeight="fals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customFormat="false" ht="13.8" hidden="false" customHeight="fals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customFormat="false" ht="13.8" hidden="false" customHeight="fals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customFormat="false" ht="13.8" hidden="false" customHeight="fals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customFormat="false" ht="13.8" hidden="false" customHeight="fals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customFormat="false" ht="13.8" hidden="false" customHeight="fals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customFormat="false" ht="13.8" hidden="false" customHeight="fals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customFormat="false" ht="13.8" hidden="false" customHeight="fals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customFormat="false" ht="13.8" hidden="false" customHeight="fals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customFormat="false" ht="13.8" hidden="false" customHeight="fals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customFormat="false" ht="13.8" hidden="false" customHeight="fals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customFormat="false" ht="13.8" hidden="false" customHeight="fals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customFormat="false" ht="13.8" hidden="false" customHeight="fals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customFormat="false" ht="13.8" hidden="false" customHeight="fals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customFormat="false" ht="13.8" hidden="false" customHeight="fals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customFormat="false" ht="13.8" hidden="false" customHeight="fals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customFormat="false" ht="13.8" hidden="false" customHeight="fals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customFormat="false" ht="13.8" hidden="false" customHeight="fals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customFormat="false" ht="13.8" hidden="false" customHeight="fals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customFormat="false" ht="13.8" hidden="false" customHeight="fals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customFormat="false" ht="13.8" hidden="false" customHeight="fals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customFormat="false" ht="13.8" hidden="false" customHeight="fals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customFormat="false" ht="13.8" hidden="false" customHeight="fals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customFormat="false" ht="13.8" hidden="false" customHeight="fals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customFormat="false" ht="13.8" hidden="false" customHeight="fals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customFormat="false" ht="13.8" hidden="false" customHeight="fals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customFormat="false" ht="13.8" hidden="false" customHeight="fals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customFormat="false" ht="13.8" hidden="false" customHeight="fals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customFormat="false" ht="13.8" hidden="false" customHeight="fals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customFormat="false" ht="13.8" hidden="false" customHeight="fals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customFormat="false" ht="13.8" hidden="false" customHeight="fals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customFormat="false" ht="13.8" hidden="false" customHeight="fals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customFormat="false" ht="13.8" hidden="false" customHeight="fals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customFormat="false" ht="13.8" hidden="false" customHeight="fals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customFormat="false" ht="13.8" hidden="false" customHeight="fals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customFormat="false" ht="13.8" hidden="false" customHeight="fals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customFormat="false" ht="13.8" hidden="false" customHeight="fals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customFormat="false" ht="13.8" hidden="false" customHeight="fals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customFormat="false" ht="13.8" hidden="false" customHeight="fals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customFormat="false" ht="13.8" hidden="false" customHeight="fals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customFormat="false" ht="13.8" hidden="false" customHeight="fals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customFormat="false" ht="13.8" hidden="false" customHeight="fals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customFormat="false" ht="13.8" hidden="false" customHeight="fals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customFormat="false" ht="13.8" hidden="false" customHeight="fals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customFormat="false" ht="13.8" hidden="false" customHeight="fals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customFormat="false" ht="13.8" hidden="false" customHeight="fals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customFormat="false" ht="13.8" hidden="false" customHeight="fals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customFormat="false" ht="13.8" hidden="false" customHeight="fals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customFormat="false" ht="13.8" hidden="false" customHeight="fals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customFormat="false" ht="13.8" hidden="false" customHeight="fals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customFormat="false" ht="13.8" hidden="false" customHeight="fals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customFormat="false" ht="13.8" hidden="false" customHeight="fals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customFormat="false" ht="13.8" hidden="false" customHeight="fals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customFormat="false" ht="13.8" hidden="false" customHeight="fals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customFormat="false" ht="13.8" hidden="false" customHeight="fals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customFormat="false" ht="13.8" hidden="false" customHeight="fals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customFormat="false" ht="13.8" hidden="false" customHeight="fals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customFormat="false" ht="13.8" hidden="false" customHeight="fals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customFormat="false" ht="13.8" hidden="false" customHeight="fals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customFormat="false" ht="13.8" hidden="false" customHeight="fals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customFormat="false" ht="13.8" hidden="false" customHeight="fals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customFormat="false" ht="13.8" hidden="false" customHeight="fals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customFormat="false" ht="13.8" hidden="false" customHeight="fals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customFormat="false" ht="13.8" hidden="false" customHeight="fals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customFormat="false" ht="13.8" hidden="false" customHeight="fals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customFormat="false" ht="13.8" hidden="false" customHeight="fals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customFormat="false" ht="13.8" hidden="false" customHeight="fals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customFormat="false" ht="13.8" hidden="false" customHeight="fals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customFormat="false" ht="13.8" hidden="false" customHeight="fals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customFormat="false" ht="13.8" hidden="false" customHeight="fals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customFormat="false" ht="13.8" hidden="false" customHeight="fals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customFormat="false" ht="13.8" hidden="false" customHeight="fals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customFormat="false" ht="13.8" hidden="false" customHeight="fals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customFormat="false" ht="13.8" hidden="false" customHeight="fals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customFormat="false" ht="13.8" hidden="false" customHeight="fals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customFormat="false" ht="13.8" hidden="false" customHeight="fals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customFormat="false" ht="13.8" hidden="false" customHeight="fals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customFormat="false" ht="13.8" hidden="false" customHeight="fals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customFormat="false" ht="13.8" hidden="false" customHeight="fals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customFormat="false" ht="13.8" hidden="false" customHeight="false" outlineLevel="0" collapsed="false">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customFormat="false" ht="13.8" hidden="false" customHeight="false" outlineLevel="0" collapsed="false">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customFormat="false" ht="13.8" hidden="false" customHeight="false" outlineLevel="0" collapsed="false">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customFormat="false" ht="13.8" hidden="false" customHeight="false" outlineLevel="0" collapsed="false">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Z988"/>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F15" activeCellId="1" sqref="E3:G3 F15"/>
    </sheetView>
  </sheetViews>
  <sheetFormatPr defaultColWidth="14.60546875" defaultRowHeight="12.8" zeroHeight="false" outlineLevelRow="0" outlineLevelCol="0"/>
  <cols>
    <col collapsed="false" customWidth="true" hidden="false" outlineLevel="0" max="1" min="1" style="0" width="30.57"/>
    <col collapsed="false" customWidth="true" hidden="false" outlineLevel="0" max="3" min="3" style="0" width="13.7"/>
    <col collapsed="false" customWidth="true" hidden="false" outlineLevel="0" max="18" min="18" style="0" width="11.52"/>
  </cols>
  <sheetData>
    <row r="1" customFormat="false" ht="17.35" hidden="false" customHeight="false" outlineLevel="0" collapsed="false">
      <c r="A1" s="9" t="s">
        <v>127</v>
      </c>
      <c r="B1" s="34"/>
      <c r="C1" s="34"/>
      <c r="D1" s="34"/>
      <c r="E1" s="34"/>
      <c r="F1" s="51"/>
      <c r="G1" s="51"/>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34"/>
      <c r="B2" s="34"/>
      <c r="C2" s="34"/>
      <c r="D2" s="34"/>
      <c r="E2" s="34"/>
      <c r="F2" s="51"/>
      <c r="G2" s="51"/>
      <c r="H2" s="34"/>
      <c r="I2" s="34"/>
      <c r="J2" s="34"/>
      <c r="K2" s="34"/>
      <c r="L2" s="34"/>
      <c r="M2" s="34"/>
      <c r="N2" s="34"/>
      <c r="O2" s="34"/>
      <c r="P2" s="34"/>
      <c r="Q2" s="34"/>
      <c r="R2" s="34"/>
      <c r="S2" s="34"/>
      <c r="T2" s="34"/>
      <c r="U2" s="34"/>
      <c r="V2" s="34"/>
      <c r="W2" s="34"/>
      <c r="X2" s="34"/>
      <c r="Y2" s="34"/>
      <c r="Z2" s="34"/>
    </row>
    <row r="3" customFormat="false" ht="15.75" hidden="false" customHeight="true" outlineLevel="0" collapsed="false">
      <c r="A3" s="15"/>
      <c r="B3" s="52" t="s">
        <v>128</v>
      </c>
      <c r="C3" s="52"/>
      <c r="D3" s="53" t="s">
        <v>129</v>
      </c>
      <c r="E3" s="53"/>
      <c r="F3" s="54" t="s">
        <v>130</v>
      </c>
      <c r="G3" s="54"/>
      <c r="H3" s="55"/>
      <c r="I3" s="55"/>
      <c r="J3" s="34"/>
      <c r="K3" s="34"/>
      <c r="L3" s="34"/>
      <c r="M3" s="34"/>
      <c r="N3" s="34"/>
      <c r="O3" s="34"/>
      <c r="P3" s="34"/>
      <c r="Q3" s="34"/>
      <c r="R3" s="34"/>
      <c r="S3" s="34"/>
      <c r="T3" s="34"/>
      <c r="U3" s="34"/>
      <c r="V3" s="34"/>
      <c r="W3" s="34"/>
      <c r="X3" s="34"/>
      <c r="Y3" s="34"/>
      <c r="Z3" s="34"/>
    </row>
    <row r="4" customFormat="false" ht="13.8" hidden="false" customHeight="false" outlineLevel="0" collapsed="false">
      <c r="A4" s="33" t="s">
        <v>131</v>
      </c>
      <c r="B4" s="56" t="n">
        <f aca="false">B25</f>
        <v>0.416848212876122</v>
      </c>
      <c r="C4" s="56"/>
      <c r="D4" s="57" t="n">
        <f aca="false">D25</f>
        <v>0.542714599376036</v>
      </c>
      <c r="E4" s="57"/>
      <c r="F4" s="58" t="n">
        <f aca="false">F25</f>
        <v>1.07904309947702</v>
      </c>
      <c r="G4" s="58"/>
      <c r="H4" s="56"/>
      <c r="I4" s="56"/>
      <c r="J4" s="34"/>
      <c r="K4" s="34"/>
      <c r="L4" s="34"/>
      <c r="M4" s="34"/>
      <c r="N4" s="34"/>
      <c r="O4" s="34"/>
      <c r="P4" s="34"/>
      <c r="Q4" s="34"/>
      <c r="R4" s="34"/>
      <c r="S4" s="34"/>
      <c r="T4" s="34"/>
      <c r="U4" s="34"/>
      <c r="V4" s="34"/>
      <c r="W4" s="34"/>
      <c r="X4" s="34"/>
      <c r="Y4" s="34"/>
      <c r="Z4" s="34"/>
    </row>
    <row r="5" customFormat="false" ht="13.8" hidden="false" customHeight="false" outlineLevel="0" collapsed="false">
      <c r="A5" s="33" t="s">
        <v>132</v>
      </c>
      <c r="B5" s="56" t="n">
        <f aca="false">B4/0.63</f>
        <v>0.661663829962099</v>
      </c>
      <c r="C5" s="56"/>
      <c r="D5" s="57" t="n">
        <f aca="false">D4/0.63</f>
        <v>0.861451745041327</v>
      </c>
      <c r="E5" s="57"/>
      <c r="F5" s="58" t="n">
        <f aca="false">F4/0.63</f>
        <v>1.71276682456669</v>
      </c>
      <c r="G5" s="58"/>
      <c r="H5" s="56"/>
      <c r="I5" s="56"/>
      <c r="J5" s="34"/>
      <c r="K5" s="34"/>
      <c r="L5" s="34"/>
      <c r="M5" s="34"/>
      <c r="N5" s="34"/>
      <c r="O5" s="34"/>
      <c r="P5" s="34"/>
      <c r="Q5" s="34"/>
      <c r="R5" s="34"/>
      <c r="S5" s="34"/>
      <c r="T5" s="34"/>
      <c r="U5" s="34"/>
      <c r="V5" s="34"/>
      <c r="W5" s="34"/>
      <c r="X5" s="34"/>
      <c r="Y5" s="34"/>
      <c r="Z5" s="34"/>
    </row>
    <row r="6" customFormat="false" ht="13.8" hidden="false" customHeight="false" outlineLevel="0" collapsed="false">
      <c r="A6" s="15"/>
      <c r="B6" s="15"/>
      <c r="C6" s="15"/>
      <c r="D6" s="12"/>
      <c r="E6" s="12"/>
      <c r="F6" s="59"/>
      <c r="G6" s="59"/>
      <c r="H6" s="15"/>
      <c r="I6" s="15"/>
      <c r="J6" s="34"/>
      <c r="K6" s="34"/>
      <c r="L6" s="34"/>
      <c r="M6" s="34"/>
      <c r="N6" s="34"/>
      <c r="O6" s="34"/>
      <c r="P6" s="34"/>
      <c r="Q6" s="34"/>
      <c r="R6" s="34"/>
      <c r="S6" s="34"/>
      <c r="T6" s="34"/>
      <c r="U6" s="34"/>
      <c r="V6" s="34"/>
      <c r="W6" s="34"/>
      <c r="X6" s="34"/>
      <c r="Y6" s="34"/>
      <c r="Z6" s="34"/>
    </row>
    <row r="7" customFormat="false" ht="15.75" hidden="false" customHeight="true" outlineLevel="0" collapsed="false">
      <c r="A7" s="33" t="s">
        <v>133</v>
      </c>
      <c r="B7" s="55" t="s">
        <v>134</v>
      </c>
      <c r="C7" s="55"/>
      <c r="D7" s="53" t="s">
        <v>135</v>
      </c>
      <c r="E7" s="53"/>
      <c r="F7" s="54" t="s">
        <v>136</v>
      </c>
      <c r="G7" s="54"/>
      <c r="H7" s="55"/>
      <c r="I7" s="55"/>
      <c r="J7" s="34"/>
      <c r="K7" s="34"/>
      <c r="L7" s="34"/>
      <c r="M7" s="34"/>
      <c r="N7" s="34"/>
      <c r="O7" s="34"/>
      <c r="P7" s="34"/>
      <c r="Q7" s="34"/>
      <c r="R7" s="34"/>
      <c r="S7" s="34"/>
      <c r="T7" s="34"/>
      <c r="U7" s="34"/>
      <c r="V7" s="34"/>
      <c r="W7" s="34"/>
      <c r="X7" s="34"/>
      <c r="Y7" s="34"/>
      <c r="Z7" s="34"/>
    </row>
    <row r="8" customFormat="false" ht="13.8" hidden="false" customHeight="false" outlineLevel="0" collapsed="false">
      <c r="A8" s="60"/>
      <c r="B8" s="61" t="s">
        <v>137</v>
      </c>
      <c r="C8" s="15" t="s">
        <v>34</v>
      </c>
      <c r="D8" s="17" t="s">
        <v>137</v>
      </c>
      <c r="E8" s="12" t="s">
        <v>34</v>
      </c>
      <c r="F8" s="62" t="s">
        <v>137</v>
      </c>
      <c r="G8" s="59" t="s">
        <v>34</v>
      </c>
      <c r="H8" s="61"/>
      <c r="I8" s="15"/>
      <c r="J8" s="34"/>
      <c r="K8" s="34"/>
      <c r="L8" s="34"/>
      <c r="M8" s="34"/>
      <c r="N8" s="34"/>
      <c r="O8" s="34"/>
      <c r="P8" s="34"/>
      <c r="Q8" s="34"/>
      <c r="R8" s="34"/>
      <c r="S8" s="34"/>
      <c r="T8" s="34"/>
      <c r="U8" s="34"/>
      <c r="V8" s="34"/>
      <c r="W8" s="34"/>
      <c r="X8" s="34"/>
      <c r="Y8" s="34"/>
      <c r="Z8" s="34"/>
    </row>
    <row r="9" customFormat="false" ht="13.8" hidden="false" customHeight="false" outlineLevel="0" collapsed="false">
      <c r="A9" s="60" t="s">
        <v>138</v>
      </c>
      <c r="B9" s="63" t="n">
        <v>11.945707</v>
      </c>
      <c r="C9" s="64" t="n">
        <v>0.00511613167102801</v>
      </c>
      <c r="D9" s="65" t="n">
        <v>17.64182</v>
      </c>
      <c r="E9" s="66" t="n">
        <v>0.00755567452278674</v>
      </c>
      <c r="F9" s="67" t="n">
        <v>127.343451</v>
      </c>
      <c r="G9" s="68" t="n">
        <v>0.0545389119923252</v>
      </c>
      <c r="H9" s="63"/>
      <c r="I9" s="64"/>
      <c r="J9" s="34"/>
      <c r="K9" s="34"/>
      <c r="L9" s="34"/>
      <c r="M9" s="34"/>
      <c r="N9" s="34"/>
      <c r="O9" s="34"/>
      <c r="P9" s="34"/>
      <c r="Q9" s="34"/>
      <c r="R9" s="34"/>
      <c r="S9" s="34"/>
      <c r="T9" s="34"/>
      <c r="U9" s="34"/>
      <c r="V9" s="34"/>
      <c r="W9" s="34"/>
      <c r="X9" s="34"/>
      <c r="Y9" s="34"/>
      <c r="Z9" s="34"/>
    </row>
    <row r="10" customFormat="false" ht="13.8" hidden="false" customHeight="false" outlineLevel="0" collapsed="false">
      <c r="A10" s="60" t="s">
        <v>139</v>
      </c>
      <c r="B10" s="63" t="n">
        <v>18.677075</v>
      </c>
      <c r="C10" s="64" t="n">
        <v>0.0231283589667385</v>
      </c>
      <c r="D10" s="65" t="n">
        <v>20.124522</v>
      </c>
      <c r="E10" s="66" t="n">
        <v>0.0249207742031354</v>
      </c>
      <c r="F10" s="67" t="n">
        <v>30.386871</v>
      </c>
      <c r="G10" s="68" t="n">
        <v>0.0376289360279367</v>
      </c>
      <c r="H10" s="63"/>
      <c r="I10" s="64"/>
      <c r="J10" s="34"/>
      <c r="K10" s="34"/>
      <c r="L10" s="34"/>
      <c r="M10" s="34"/>
      <c r="N10" s="34"/>
      <c r="O10" s="34"/>
      <c r="P10" s="34"/>
      <c r="Q10" s="34"/>
      <c r="R10" s="34"/>
      <c r="S10" s="34"/>
      <c r="T10" s="34"/>
      <c r="U10" s="34"/>
      <c r="V10" s="34"/>
      <c r="W10" s="34"/>
      <c r="X10" s="34"/>
      <c r="Y10" s="34"/>
      <c r="Z10" s="34"/>
    </row>
    <row r="11" customFormat="false" ht="13.8" hidden="false" customHeight="false" outlineLevel="0" collapsed="false">
      <c r="A11" s="60" t="s">
        <v>140</v>
      </c>
      <c r="B11" s="63" t="n">
        <v>12.401869</v>
      </c>
      <c r="C11" s="64" t="n">
        <v>0.0210873104128409</v>
      </c>
      <c r="D11" s="65" t="n">
        <v>13.999731</v>
      </c>
      <c r="E11" s="66" t="n">
        <v>0.0238042083248317</v>
      </c>
      <c r="F11" s="67" t="n">
        <v>32.68602</v>
      </c>
      <c r="G11" s="68" t="n">
        <v>0.0555771271169149</v>
      </c>
      <c r="H11" s="63"/>
      <c r="I11" s="64"/>
      <c r="J11" s="34"/>
      <c r="K11" s="34"/>
      <c r="L11" s="34"/>
      <c r="M11" s="34"/>
      <c r="N11" s="34"/>
      <c r="O11" s="34"/>
      <c r="P11" s="34"/>
      <c r="Q11" s="34"/>
      <c r="R11" s="34"/>
      <c r="S11" s="34"/>
      <c r="T11" s="34"/>
      <c r="U11" s="34"/>
      <c r="V11" s="34"/>
      <c r="W11" s="34"/>
      <c r="X11" s="34"/>
      <c r="Y11" s="34"/>
      <c r="Z11" s="34"/>
    </row>
    <row r="12" customFormat="false" ht="13.8" hidden="false" customHeight="false" outlineLevel="0" collapsed="false">
      <c r="A12" s="60" t="s">
        <v>141</v>
      </c>
      <c r="B12" s="63" t="n">
        <v>4.859463</v>
      </c>
      <c r="C12" s="64" t="n">
        <v>0.0113250436971265</v>
      </c>
      <c r="D12" s="65" t="n">
        <v>6.944778</v>
      </c>
      <c r="E12" s="66" t="n">
        <v>0.0161848982730896</v>
      </c>
      <c r="F12" s="67" t="n">
        <v>44.068545</v>
      </c>
      <c r="G12" s="68" t="n">
        <v>0.102702335174439</v>
      </c>
      <c r="H12" s="63"/>
      <c r="I12" s="64"/>
      <c r="J12" s="34"/>
      <c r="K12" s="34"/>
      <c r="L12" s="34"/>
      <c r="M12" s="34"/>
      <c r="N12" s="34"/>
      <c r="O12" s="34"/>
      <c r="P12" s="34"/>
      <c r="Q12" s="34"/>
      <c r="R12" s="34"/>
      <c r="S12" s="34"/>
      <c r="T12" s="34"/>
      <c r="U12" s="34"/>
      <c r="V12" s="34"/>
      <c r="W12" s="34"/>
      <c r="X12" s="34"/>
      <c r="Y12" s="34"/>
      <c r="Z12" s="34"/>
    </row>
    <row r="13" customFormat="false" ht="13.8" hidden="false" customHeight="false" outlineLevel="0" collapsed="false">
      <c r="A13" s="60" t="s">
        <v>142</v>
      </c>
      <c r="B13" s="63" t="n">
        <v>2.506527</v>
      </c>
      <c r="C13" s="64" t="n">
        <v>0.00648167101962711</v>
      </c>
      <c r="D13" s="65" t="n">
        <v>2.506527</v>
      </c>
      <c r="E13" s="66" t="n">
        <v>0.00648167101962711</v>
      </c>
      <c r="F13" s="67" t="n">
        <v>3.323252</v>
      </c>
      <c r="G13" s="68" t="n">
        <v>0.00859365415944765</v>
      </c>
      <c r="H13" s="63"/>
      <c r="I13" s="64"/>
      <c r="J13" s="34"/>
      <c r="K13" s="34"/>
      <c r="L13" s="34"/>
      <c r="M13" s="34"/>
      <c r="N13" s="34"/>
      <c r="O13" s="34"/>
      <c r="P13" s="34"/>
      <c r="Q13" s="34"/>
      <c r="R13" s="34"/>
      <c r="S13" s="34"/>
      <c r="T13" s="34"/>
      <c r="U13" s="34"/>
      <c r="V13" s="34"/>
      <c r="W13" s="34"/>
      <c r="X13" s="34"/>
      <c r="Y13" s="34"/>
      <c r="Z13" s="34"/>
    </row>
    <row r="14" customFormat="false" ht="13.8" hidden="false" customHeight="false" outlineLevel="0" collapsed="false">
      <c r="A14" s="60" t="s">
        <v>143</v>
      </c>
      <c r="B14" s="63" t="n">
        <v>511.615777</v>
      </c>
      <c r="C14" s="64" t="n">
        <v>0.289504799655955</v>
      </c>
      <c r="D14" s="65" t="n">
        <v>613.625798</v>
      </c>
      <c r="E14" s="66" t="n">
        <v>0.347228568195065</v>
      </c>
      <c r="F14" s="67" t="n">
        <v>1241.530679</v>
      </c>
      <c r="G14" s="68" t="n">
        <v>0.702537151215758</v>
      </c>
      <c r="H14" s="63"/>
      <c r="I14" s="6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60" t="s">
        <v>144</v>
      </c>
      <c r="B15" s="63" t="n">
        <v>332.340841</v>
      </c>
      <c r="C15" s="64" t="n">
        <v>0.342185518363312</v>
      </c>
      <c r="D15" s="65" t="n">
        <v>369.578336</v>
      </c>
      <c r="E15" s="66" t="n">
        <v>0.380526071064526</v>
      </c>
      <c r="F15" s="67" t="n">
        <v>628.42316</v>
      </c>
      <c r="G15" s="68" t="n">
        <v>0.64703845639035</v>
      </c>
      <c r="H15" s="63"/>
      <c r="I15" s="6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69" t="s">
        <v>145</v>
      </c>
      <c r="B16" s="70" t="n">
        <v>894.347259</v>
      </c>
      <c r="C16" s="71" t="n">
        <v>0.122768783125435</v>
      </c>
      <c r="D16" s="72" t="n">
        <v>1044.421512</v>
      </c>
      <c r="E16" s="73" t="n">
        <v>0.143369766953428</v>
      </c>
      <c r="F16" s="74" t="n">
        <v>2107.761978</v>
      </c>
      <c r="G16" s="75" t="n">
        <v>0.289336575422008</v>
      </c>
      <c r="H16" s="70"/>
      <c r="I16" s="71"/>
      <c r="J16" s="34"/>
      <c r="K16" s="34"/>
      <c r="L16" s="34"/>
      <c r="M16" s="34"/>
      <c r="N16" s="34"/>
      <c r="O16" s="34"/>
      <c r="P16" s="34"/>
      <c r="Q16" s="34"/>
      <c r="R16" s="34"/>
      <c r="S16" s="34"/>
      <c r="T16" s="34"/>
      <c r="U16" s="34"/>
      <c r="V16" s="34"/>
      <c r="W16" s="34"/>
      <c r="X16" s="34"/>
      <c r="Y16" s="34"/>
      <c r="Z16" s="34"/>
    </row>
    <row r="17" customFormat="false" ht="13.8" hidden="false" customHeight="false" outlineLevel="0" collapsed="false">
      <c r="A17" s="34"/>
      <c r="B17" s="34"/>
      <c r="C17" s="34"/>
      <c r="D17" s="34"/>
      <c r="E17" s="34"/>
      <c r="F17" s="51"/>
      <c r="G17" s="51"/>
      <c r="H17" s="34"/>
      <c r="I17" s="34"/>
      <c r="J17" s="34"/>
      <c r="K17" s="34"/>
      <c r="L17" s="34"/>
      <c r="M17" s="34"/>
      <c r="N17" s="34"/>
      <c r="O17" s="34"/>
      <c r="P17" s="34"/>
      <c r="Q17" s="34"/>
      <c r="R17" s="34"/>
      <c r="S17" s="34"/>
      <c r="T17" s="34"/>
      <c r="U17" s="34"/>
      <c r="V17" s="34"/>
      <c r="W17" s="34"/>
      <c r="X17" s="34"/>
      <c r="Y17" s="34"/>
      <c r="Z17" s="34"/>
    </row>
    <row r="18" customFormat="false" ht="13.8" hidden="false" customHeight="false" outlineLevel="0" collapsed="false">
      <c r="A18" s="34"/>
      <c r="B18" s="34"/>
      <c r="C18" s="34"/>
      <c r="D18" s="34"/>
      <c r="E18" s="34"/>
      <c r="F18" s="51"/>
      <c r="G18" s="51"/>
      <c r="H18" s="34"/>
      <c r="I18" s="34"/>
      <c r="J18" s="34"/>
      <c r="K18" s="34"/>
      <c r="L18" s="34"/>
      <c r="M18" s="34"/>
      <c r="N18" s="34"/>
      <c r="O18" s="34"/>
      <c r="P18" s="34"/>
      <c r="Q18" s="34"/>
      <c r="R18" s="34"/>
      <c r="S18" s="34"/>
      <c r="T18" s="34"/>
      <c r="U18" s="34"/>
      <c r="V18" s="34"/>
      <c r="W18" s="34"/>
      <c r="X18" s="34"/>
      <c r="Y18" s="34"/>
      <c r="Z18" s="34"/>
    </row>
    <row r="19" customFormat="false" ht="13.8" hidden="false" customHeight="false" outlineLevel="0" collapsed="false">
      <c r="A19" s="34"/>
      <c r="B19" s="34"/>
      <c r="C19" s="34"/>
      <c r="D19" s="34"/>
      <c r="E19" s="34"/>
      <c r="F19" s="51"/>
      <c r="G19" s="51"/>
      <c r="H19" s="34"/>
      <c r="I19" s="34"/>
      <c r="J19" s="34"/>
      <c r="K19" s="34"/>
      <c r="L19" s="34"/>
      <c r="M19" s="34"/>
      <c r="N19" s="34"/>
      <c r="O19" s="34"/>
      <c r="P19" s="34"/>
      <c r="Q19" s="34"/>
      <c r="R19" s="34"/>
      <c r="S19" s="34"/>
      <c r="T19" s="34"/>
      <c r="U19" s="34"/>
      <c r="V19" s="34"/>
      <c r="W19" s="34"/>
      <c r="X19" s="34"/>
      <c r="Y19" s="34"/>
      <c r="Z19" s="34"/>
    </row>
    <row r="20" customFormat="false" ht="15" hidden="false" customHeight="false" outlineLevel="0" collapsed="false">
      <c r="A20" s="76" t="s">
        <v>146</v>
      </c>
      <c r="B20" s="15"/>
      <c r="C20" s="15"/>
      <c r="D20" s="15"/>
      <c r="E20" s="34"/>
      <c r="F20" s="51"/>
      <c r="G20" s="51"/>
      <c r="H20" s="34"/>
      <c r="I20" s="34"/>
      <c r="J20" s="34"/>
      <c r="K20" s="34"/>
      <c r="L20" s="34"/>
      <c r="M20" s="34"/>
      <c r="N20" s="34"/>
      <c r="O20" s="34"/>
      <c r="P20" s="34"/>
      <c r="Q20" s="34"/>
      <c r="R20" s="34"/>
      <c r="S20" s="34"/>
      <c r="T20" s="34"/>
      <c r="U20" s="34"/>
      <c r="V20" s="34"/>
      <c r="W20" s="34"/>
      <c r="X20" s="34"/>
      <c r="Y20" s="34"/>
      <c r="Z20" s="34"/>
    </row>
    <row r="21" customFormat="false" ht="13.8" hidden="false" customHeight="false" outlineLevel="0" collapsed="false">
      <c r="A21" s="15"/>
      <c r="B21" s="52"/>
      <c r="C21" s="52"/>
      <c r="D21" s="15"/>
      <c r="E21" s="34"/>
      <c r="F21" s="51"/>
      <c r="G21" s="51"/>
      <c r="H21" s="34"/>
      <c r="I21" s="34"/>
      <c r="J21" s="34"/>
      <c r="K21" s="34"/>
      <c r="L21" s="34"/>
      <c r="M21" s="34"/>
      <c r="N21" s="34"/>
      <c r="O21" s="34"/>
      <c r="P21" s="34"/>
      <c r="Q21" s="34"/>
      <c r="R21" s="34"/>
      <c r="S21" s="34"/>
      <c r="T21" s="34"/>
      <c r="U21" s="34"/>
      <c r="V21" s="34"/>
      <c r="W21" s="34"/>
      <c r="X21" s="34"/>
      <c r="Y21" s="34"/>
      <c r="Z21" s="34"/>
    </row>
    <row r="22" customFormat="false" ht="15.75" hidden="false" customHeight="true" outlineLevel="0" collapsed="false">
      <c r="A22" s="15"/>
      <c r="B22" s="52" t="s">
        <v>128</v>
      </c>
      <c r="C22" s="52"/>
      <c r="D22" s="55" t="s">
        <v>129</v>
      </c>
      <c r="E22" s="55"/>
      <c r="F22" s="54" t="s">
        <v>130</v>
      </c>
      <c r="G22" s="54"/>
      <c r="H22" s="55"/>
      <c r="I22" s="55"/>
      <c r="J22" s="34"/>
      <c r="K22" s="34"/>
      <c r="L22" s="34"/>
      <c r="M22" s="34"/>
      <c r="N22" s="34"/>
      <c r="O22" s="34"/>
      <c r="P22" s="34"/>
      <c r="Q22" s="34"/>
      <c r="R22" s="34"/>
      <c r="S22" s="34"/>
      <c r="T22" s="34"/>
      <c r="U22" s="34"/>
      <c r="V22" s="34"/>
      <c r="W22" s="34"/>
      <c r="X22" s="34"/>
      <c r="Y22" s="34"/>
      <c r="Z22" s="34"/>
    </row>
    <row r="23" customFormat="false" ht="13.8" hidden="false" customHeight="false" outlineLevel="0" collapsed="false">
      <c r="A23" s="15"/>
      <c r="B23" s="77" t="s">
        <v>131</v>
      </c>
      <c r="C23" s="77" t="s">
        <v>147</v>
      </c>
      <c r="D23" s="77" t="s">
        <v>131</v>
      </c>
      <c r="E23" s="77" t="s">
        <v>147</v>
      </c>
      <c r="F23" s="78" t="s">
        <v>131</v>
      </c>
      <c r="G23" s="78" t="s">
        <v>147</v>
      </c>
      <c r="H23" s="77"/>
      <c r="I23" s="77"/>
      <c r="J23" s="34"/>
      <c r="K23" s="15"/>
      <c r="L23" s="34"/>
      <c r="M23" s="34"/>
      <c r="N23" s="34"/>
      <c r="O23" s="34"/>
      <c r="P23" s="34"/>
      <c r="Q23" s="34"/>
      <c r="R23" s="34"/>
      <c r="S23" s="34"/>
      <c r="T23" s="34"/>
      <c r="U23" s="34"/>
      <c r="V23" s="34"/>
      <c r="W23" s="34"/>
      <c r="X23" s="34"/>
      <c r="Y23" s="34"/>
      <c r="Z23" s="34"/>
    </row>
    <row r="24" customFormat="false" ht="13.8" hidden="false" customHeight="false" outlineLevel="0" collapsed="false">
      <c r="A24" s="15"/>
      <c r="B24" s="34"/>
      <c r="C24" s="34"/>
      <c r="D24" s="15"/>
      <c r="E24" s="15"/>
      <c r="F24" s="51"/>
      <c r="G24" s="51"/>
      <c r="H24" s="34"/>
      <c r="I24" s="34"/>
      <c r="J24" s="34"/>
      <c r="K24" s="15"/>
      <c r="L24" s="34"/>
      <c r="M24" s="34"/>
      <c r="N24" s="34"/>
      <c r="O24" s="34"/>
      <c r="P24" s="34"/>
      <c r="Q24" s="34"/>
      <c r="R24" s="34"/>
      <c r="S24" s="34"/>
      <c r="T24" s="34"/>
      <c r="U24" s="34"/>
      <c r="V24" s="34"/>
      <c r="W24" s="34"/>
      <c r="X24" s="34"/>
      <c r="Y24" s="34"/>
      <c r="Z24" s="34"/>
    </row>
    <row r="25" customFormat="false" ht="13.8" hidden="false" customHeight="false" outlineLevel="0" collapsed="false">
      <c r="A25" s="33" t="s">
        <v>148</v>
      </c>
      <c r="B25" s="79" t="n">
        <f aca="false">SUM(B27:B36)</f>
        <v>0.416848212876122</v>
      </c>
      <c r="C25" s="34"/>
      <c r="D25" s="79" t="n">
        <f aca="false">SUM(D27:D36)</f>
        <v>0.542714599376036</v>
      </c>
      <c r="E25" s="34"/>
      <c r="F25" s="80" t="n">
        <f aca="false">SUM(F27:F36)</f>
        <v>1.07904309947702</v>
      </c>
      <c r="G25" s="51"/>
      <c r="H25" s="49"/>
      <c r="I25" s="34"/>
      <c r="J25" s="34"/>
      <c r="K25" s="15"/>
      <c r="L25" s="34"/>
      <c r="M25" s="34"/>
      <c r="N25" s="34"/>
      <c r="O25" s="34"/>
      <c r="P25" s="34"/>
      <c r="Q25" s="34"/>
      <c r="R25" s="34"/>
      <c r="S25" s="34"/>
      <c r="T25" s="34"/>
      <c r="U25" s="34"/>
      <c r="V25" s="34"/>
      <c r="W25" s="34"/>
      <c r="X25" s="34"/>
      <c r="Y25" s="34"/>
      <c r="Z25" s="34"/>
    </row>
    <row r="26" customFormat="false" ht="13.8" hidden="false" customHeight="false" outlineLevel="0" collapsed="false">
      <c r="A26" s="15"/>
      <c r="B26" s="34"/>
      <c r="C26" s="34"/>
      <c r="D26" s="34"/>
      <c r="E26" s="81"/>
      <c r="F26" s="51"/>
      <c r="G26" s="51"/>
      <c r="H26" s="34"/>
      <c r="I26" s="34"/>
      <c r="J26" s="34"/>
      <c r="K26" s="15"/>
      <c r="L26" s="31"/>
      <c r="M26" s="31"/>
      <c r="N26" s="34"/>
      <c r="O26" s="34"/>
      <c r="P26" s="34"/>
      <c r="Q26" s="34"/>
      <c r="R26" s="34"/>
      <c r="S26" s="34"/>
      <c r="T26" s="34"/>
      <c r="U26" s="34"/>
      <c r="V26" s="34"/>
      <c r="W26" s="34"/>
      <c r="X26" s="34"/>
      <c r="Y26" s="34"/>
      <c r="Z26" s="34"/>
    </row>
    <row r="27" customFormat="false" ht="13.8" hidden="false" customHeight="false" outlineLevel="0" collapsed="false">
      <c r="A27" s="15" t="s">
        <v>124</v>
      </c>
      <c r="B27" s="82"/>
      <c r="C27" s="81"/>
      <c r="D27" s="83" t="n">
        <v>0.0764489019320127</v>
      </c>
      <c r="E27" s="81" t="n">
        <v>0.08</v>
      </c>
      <c r="F27" s="84" t="n">
        <v>0.202783085450459</v>
      </c>
      <c r="G27" s="84" t="n">
        <v>0.212202483306612</v>
      </c>
      <c r="H27" s="82"/>
      <c r="I27" s="85"/>
      <c r="J27" s="34"/>
      <c r="K27" s="15"/>
      <c r="L27" s="34"/>
      <c r="M27" s="34"/>
      <c r="N27" s="34"/>
      <c r="O27" s="34"/>
      <c r="P27" s="34"/>
      <c r="Q27" s="34"/>
      <c r="R27" s="34"/>
      <c r="S27" s="34"/>
      <c r="T27" s="34"/>
      <c r="U27" s="34"/>
      <c r="V27" s="34"/>
      <c r="W27" s="34"/>
      <c r="X27" s="34"/>
      <c r="Y27" s="34"/>
      <c r="Z27" s="34"/>
    </row>
    <row r="28" customFormat="false" ht="13.8" hidden="false" customHeight="false" outlineLevel="0" collapsed="false">
      <c r="A28" s="15" t="s">
        <v>149</v>
      </c>
      <c r="B28" s="83" t="n">
        <v>0.388178074074074</v>
      </c>
      <c r="C28" s="81" t="n">
        <v>0.537</v>
      </c>
      <c r="D28" s="83" t="n">
        <v>0.26745975308642</v>
      </c>
      <c r="E28" s="81" t="n">
        <v>0.039</v>
      </c>
      <c r="F28" s="84" t="n">
        <v>0.0273071563862958</v>
      </c>
      <c r="G28" s="84" t="n">
        <v>0.0377763298826678</v>
      </c>
      <c r="H28" s="83"/>
      <c r="I28" s="86"/>
      <c r="J28" s="34"/>
      <c r="K28" s="15"/>
      <c r="L28" s="34"/>
      <c r="M28" s="34"/>
      <c r="N28" s="34"/>
      <c r="O28" s="34"/>
      <c r="P28" s="34"/>
      <c r="Q28" s="34"/>
      <c r="R28" s="34"/>
      <c r="S28" s="34"/>
      <c r="T28" s="34"/>
      <c r="U28" s="34"/>
      <c r="V28" s="34"/>
      <c r="W28" s="34"/>
      <c r="X28" s="34"/>
      <c r="Y28" s="34"/>
      <c r="Z28" s="34"/>
    </row>
    <row r="29" customFormat="false" ht="13.8" hidden="false" customHeight="false" outlineLevel="0" collapsed="false">
      <c r="A29" s="15" t="s">
        <v>37</v>
      </c>
      <c r="B29" s="82"/>
      <c r="C29" s="81"/>
      <c r="D29" s="83"/>
      <c r="E29" s="81"/>
      <c r="F29" s="84" t="n">
        <v>0.0409244066220313</v>
      </c>
      <c r="G29" s="84" t="n">
        <v>0.0560902946097851</v>
      </c>
      <c r="H29" s="82"/>
      <c r="I29" s="85"/>
      <c r="J29" s="34"/>
      <c r="K29" s="15"/>
      <c r="L29" s="34"/>
      <c r="M29" s="34"/>
      <c r="N29" s="34"/>
      <c r="O29" s="34"/>
      <c r="P29" s="34"/>
      <c r="Q29" s="34"/>
      <c r="R29" s="34"/>
      <c r="S29" s="34"/>
      <c r="T29" s="34"/>
      <c r="U29" s="34"/>
      <c r="V29" s="34"/>
      <c r="W29" s="34"/>
      <c r="X29" s="34"/>
      <c r="Y29" s="34"/>
      <c r="Z29" s="34"/>
    </row>
    <row r="30" customFormat="false" ht="13.8" hidden="false" customHeight="false" outlineLevel="0" collapsed="false">
      <c r="A30" s="15" t="s">
        <v>150</v>
      </c>
      <c r="B30" s="83" t="n">
        <v>0.0286701388020483</v>
      </c>
      <c r="C30" s="81" t="n">
        <v>0.0525</v>
      </c>
      <c r="D30" s="83" t="n">
        <v>0.0286701388020483</v>
      </c>
      <c r="E30" s="81" t="n">
        <v>0.0525</v>
      </c>
      <c r="F30" s="84" t="n">
        <v>0.0366747977538388</v>
      </c>
      <c r="G30" s="84" t="n">
        <v>0.0671579197914094</v>
      </c>
      <c r="H30" s="83"/>
      <c r="I30" s="86"/>
      <c r="J30" s="34"/>
      <c r="K30" s="34"/>
      <c r="L30" s="34"/>
      <c r="M30" s="34"/>
      <c r="N30" s="34"/>
      <c r="O30" s="34"/>
      <c r="P30" s="34"/>
      <c r="Q30" s="34"/>
      <c r="R30" s="34"/>
      <c r="S30" s="34"/>
      <c r="T30" s="34"/>
      <c r="U30" s="34"/>
      <c r="V30" s="34"/>
      <c r="W30" s="34"/>
      <c r="X30" s="34"/>
      <c r="Y30" s="34"/>
      <c r="Z30" s="34"/>
    </row>
    <row r="31" customFormat="false" ht="13.8" hidden="false" customHeight="false" outlineLevel="0" collapsed="false">
      <c r="A31" s="15" t="s">
        <v>120</v>
      </c>
      <c r="B31" s="82"/>
      <c r="C31" s="81"/>
      <c r="D31" s="83"/>
      <c r="E31" s="81"/>
      <c r="F31" s="84" t="n">
        <v>0.0252877450821725</v>
      </c>
      <c r="G31" s="84" t="n">
        <v>0.0112744248826932</v>
      </c>
      <c r="H31" s="82"/>
      <c r="I31" s="85"/>
      <c r="J31" s="34"/>
      <c r="K31" s="15"/>
      <c r="L31" s="34"/>
      <c r="M31" s="34"/>
      <c r="N31" s="34"/>
      <c r="O31" s="34"/>
      <c r="P31" s="34"/>
      <c r="Q31" s="34"/>
      <c r="R31" s="34"/>
      <c r="S31" s="34"/>
      <c r="T31" s="34"/>
      <c r="U31" s="34"/>
      <c r="V31" s="34"/>
      <c r="W31" s="34"/>
      <c r="X31" s="34"/>
      <c r="Y31" s="34"/>
      <c r="Z31" s="34"/>
    </row>
    <row r="32" customFormat="false" ht="13.8" hidden="false" customHeight="false" outlineLevel="0" collapsed="false">
      <c r="A32" s="15" t="s">
        <v>151</v>
      </c>
      <c r="B32" s="82"/>
      <c r="C32" s="81"/>
      <c r="D32" s="83" t="n">
        <v>0.110390222222222</v>
      </c>
      <c r="E32" s="81" t="n">
        <v>0.039</v>
      </c>
      <c r="F32" s="84" t="n">
        <v>0.0990681481481482</v>
      </c>
      <c r="G32" s="84" t="n">
        <v>0.035</v>
      </c>
      <c r="H32" s="82"/>
      <c r="I32" s="85"/>
      <c r="J32" s="34"/>
      <c r="K32" s="15"/>
      <c r="L32" s="34"/>
      <c r="M32" s="34"/>
      <c r="N32" s="34"/>
      <c r="O32" s="34"/>
      <c r="P32" s="34"/>
      <c r="Q32" s="34"/>
      <c r="R32" s="34"/>
      <c r="S32" s="34"/>
      <c r="T32" s="34"/>
      <c r="U32" s="34"/>
      <c r="V32" s="34"/>
      <c r="W32" s="34"/>
      <c r="X32" s="34"/>
      <c r="Y32" s="34"/>
      <c r="Z32" s="34"/>
    </row>
    <row r="33" customFormat="false" ht="13.8" hidden="false" customHeight="false" outlineLevel="0" collapsed="false">
      <c r="A33" s="15" t="s">
        <v>121</v>
      </c>
      <c r="B33" s="83"/>
      <c r="C33" s="81"/>
      <c r="D33" s="83" t="n">
        <v>0.0597455833333333</v>
      </c>
      <c r="E33" s="81" t="n">
        <v>0.08</v>
      </c>
      <c r="F33" s="84" t="n">
        <v>0.0617474148588328</v>
      </c>
      <c r="G33" s="84" t="n">
        <v>0.0826804746577913</v>
      </c>
      <c r="H33" s="83"/>
      <c r="I33" s="86"/>
      <c r="J33" s="34"/>
      <c r="K33" s="15"/>
      <c r="L33" s="34"/>
      <c r="M33" s="34"/>
      <c r="N33" s="34"/>
      <c r="O33" s="34"/>
      <c r="P33" s="34"/>
      <c r="Q33" s="34"/>
      <c r="R33" s="34"/>
      <c r="S33" s="34"/>
      <c r="T33" s="34"/>
      <c r="U33" s="34"/>
      <c r="V33" s="34"/>
      <c r="W33" s="34"/>
      <c r="X33" s="34"/>
      <c r="Y33" s="34"/>
      <c r="Z33" s="34"/>
    </row>
    <row r="34" customFormat="false" ht="13.8" hidden="false" customHeight="false" outlineLevel="0" collapsed="false">
      <c r="A34" s="15" t="s">
        <v>40</v>
      </c>
      <c r="B34" s="82"/>
      <c r="C34" s="85"/>
      <c r="D34" s="83"/>
      <c r="E34" s="81"/>
      <c r="F34" s="84" t="n">
        <v>0.403176524681845</v>
      </c>
      <c r="G34" s="84" t="n">
        <v>0.856842424924878</v>
      </c>
      <c r="H34" s="82"/>
      <c r="I34" s="85"/>
      <c r="J34" s="34"/>
      <c r="K34" s="15"/>
      <c r="L34" s="34"/>
      <c r="M34" s="34"/>
      <c r="N34" s="34"/>
      <c r="O34" s="34"/>
      <c r="P34" s="34"/>
      <c r="Q34" s="34"/>
      <c r="R34" s="34"/>
      <c r="S34" s="34"/>
      <c r="T34" s="34"/>
      <c r="U34" s="34"/>
      <c r="V34" s="34"/>
      <c r="W34" s="34"/>
      <c r="X34" s="34"/>
      <c r="Y34" s="34"/>
      <c r="Z34" s="34"/>
    </row>
    <row r="35" customFormat="false" ht="13.8" hidden="false" customHeight="false" outlineLevel="0" collapsed="false">
      <c r="A35" s="15" t="s">
        <v>126</v>
      </c>
      <c r="B35" s="82"/>
      <c r="C35" s="85"/>
      <c r="D35" s="83"/>
      <c r="E35" s="81"/>
      <c r="F35" s="84" t="n">
        <v>0.0974233263920418</v>
      </c>
      <c r="G35" s="84" t="n">
        <v>0.0150214213369138</v>
      </c>
      <c r="H35" s="82"/>
      <c r="I35" s="85"/>
      <c r="J35" s="34"/>
      <c r="K35" s="15"/>
      <c r="L35" s="31"/>
      <c r="M35" s="31"/>
      <c r="O35" s="34"/>
      <c r="P35" s="34"/>
      <c r="Q35" s="34"/>
      <c r="R35" s="34"/>
      <c r="S35" s="34"/>
      <c r="T35" s="34"/>
      <c r="U35" s="34"/>
      <c r="V35" s="34"/>
      <c r="W35" s="34"/>
      <c r="X35" s="34"/>
      <c r="Y35" s="34"/>
      <c r="Z35" s="34"/>
    </row>
    <row r="36" customFormat="false" ht="13.8" hidden="false" customHeight="false" outlineLevel="0" collapsed="false">
      <c r="A36" s="15" t="s">
        <v>152</v>
      </c>
      <c r="B36" s="82"/>
      <c r="C36" s="85"/>
      <c r="D36" s="83"/>
      <c r="E36" s="81"/>
      <c r="F36" s="84" t="n">
        <v>0.0846504941013519</v>
      </c>
      <c r="G36" s="84" t="n">
        <v>0.0102068506698265</v>
      </c>
      <c r="H36" s="82"/>
      <c r="I36" s="85"/>
      <c r="J36" s="34"/>
      <c r="K36" s="15"/>
      <c r="L36" s="31"/>
      <c r="M36" s="31"/>
      <c r="O36" s="34"/>
      <c r="P36" s="34"/>
      <c r="Q36" s="34"/>
      <c r="R36" s="34"/>
      <c r="S36" s="34"/>
      <c r="T36" s="34"/>
      <c r="U36" s="34"/>
      <c r="V36" s="34"/>
      <c r="W36" s="34"/>
      <c r="X36" s="34"/>
      <c r="Y36" s="34"/>
      <c r="Z36" s="34"/>
    </row>
    <row r="37" customFormat="false" ht="13.8" hidden="false" customHeight="false" outlineLevel="0" collapsed="false">
      <c r="A37" s="15"/>
      <c r="B37" s="31"/>
      <c r="C37" s="15"/>
      <c r="D37" s="83"/>
      <c r="E37" s="34"/>
      <c r="F37" s="51"/>
      <c r="G37" s="51"/>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15"/>
      <c r="B38" s="31"/>
      <c r="C38" s="87" t="n">
        <v>0.0286701388020483</v>
      </c>
      <c r="D38" s="88" t="n">
        <v>0.0525</v>
      </c>
      <c r="E38" s="34"/>
      <c r="F38" s="51"/>
      <c r="G38" s="51"/>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15"/>
      <c r="B39" s="15"/>
      <c r="C39" s="87" t="n">
        <v>0.388178074074074</v>
      </c>
      <c r="D39" s="87" t="n">
        <v>0.537</v>
      </c>
      <c r="E39" s="34"/>
      <c r="F39" s="51"/>
      <c r="G39" s="51"/>
      <c r="H39" s="89"/>
      <c r="I39" s="87"/>
      <c r="J39" s="87"/>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15"/>
      <c r="B40" s="31"/>
      <c r="C40" s="15"/>
      <c r="D40" s="15"/>
      <c r="E40" s="34"/>
      <c r="F40" s="51"/>
      <c r="G40" s="51"/>
      <c r="H40" s="89"/>
      <c r="I40" s="87"/>
      <c r="J40" s="87"/>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89"/>
      <c r="B41" s="89"/>
      <c r="C41" s="89"/>
      <c r="D41" s="89"/>
      <c r="E41" s="89"/>
      <c r="F41" s="90"/>
      <c r="G41" s="90"/>
      <c r="H41" s="89"/>
      <c r="I41" s="87"/>
      <c r="J41" s="87"/>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89"/>
      <c r="B42" s="89"/>
      <c r="C42" s="89"/>
      <c r="D42" s="89"/>
      <c r="E42" s="89"/>
      <c r="F42" s="90"/>
      <c r="G42" s="90"/>
      <c r="H42" s="89"/>
      <c r="I42" s="89"/>
      <c r="J42" s="89"/>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89" t="s">
        <v>153</v>
      </c>
      <c r="B43" s="87" t="n">
        <v>4.94108775961644</v>
      </c>
      <c r="C43" s="89"/>
      <c r="D43" s="89"/>
      <c r="E43" s="87" t="n">
        <v>2100</v>
      </c>
      <c r="F43" s="84" t="n">
        <v>51</v>
      </c>
      <c r="G43" s="84" t="n">
        <v>47</v>
      </c>
      <c r="H43" s="89"/>
      <c r="I43" s="87"/>
      <c r="J43" s="87"/>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89"/>
      <c r="B44" s="89"/>
      <c r="C44" s="89"/>
      <c r="D44" s="89" t="s">
        <v>147</v>
      </c>
      <c r="E44" s="89"/>
      <c r="F44" s="90"/>
      <c r="G44" s="90"/>
      <c r="H44" s="89"/>
      <c r="I44" s="87"/>
      <c r="J44" s="87"/>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89" t="s">
        <v>148</v>
      </c>
      <c r="B45" s="87" t="n">
        <v>1.64218156862745</v>
      </c>
      <c r="C45" s="89"/>
      <c r="D45" s="89"/>
      <c r="E45" s="87" t="n">
        <v>2652.23223232428</v>
      </c>
      <c r="F45" s="84" t="n">
        <v>83.4345638850244</v>
      </c>
      <c r="G45" s="84" t="n">
        <v>58.7510434718123</v>
      </c>
      <c r="H45" s="89"/>
      <c r="I45" s="87"/>
      <c r="J45" s="87"/>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89"/>
      <c r="B46" s="89"/>
      <c r="C46" s="89"/>
      <c r="D46" s="89"/>
      <c r="E46" s="87" t="n">
        <v>-552.232232324282</v>
      </c>
      <c r="F46" s="84" t="n">
        <v>-32.4345638850244</v>
      </c>
      <c r="G46" s="84" t="n">
        <v>-11.7510434718123</v>
      </c>
      <c r="H46" s="89"/>
      <c r="I46" s="87"/>
      <c r="J46" s="87"/>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89" t="s">
        <v>124</v>
      </c>
      <c r="B47" s="87" t="n">
        <v>0.191122254830032</v>
      </c>
      <c r="C47" s="89"/>
      <c r="D47" s="87" t="n">
        <v>0.2</v>
      </c>
      <c r="E47" s="87" t="n">
        <v>122</v>
      </c>
      <c r="F47" s="84" t="n">
        <v>6.3</v>
      </c>
      <c r="G47" s="84" t="n">
        <v>6.52</v>
      </c>
      <c r="H47" s="89"/>
      <c r="I47" s="89"/>
      <c r="J47" s="89"/>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89" t="s">
        <v>149</v>
      </c>
      <c r="B48" s="87" t="n">
        <v>0.144572839506173</v>
      </c>
      <c r="C48" s="89"/>
      <c r="D48" s="87" t="n">
        <v>0.2</v>
      </c>
      <c r="E48" s="87" t="n">
        <v>704</v>
      </c>
      <c r="F48" s="84" t="n">
        <v>19.82</v>
      </c>
      <c r="G48" s="84" t="n">
        <v>2.32</v>
      </c>
      <c r="H48" s="89"/>
      <c r="I48" s="87"/>
      <c r="J48" s="87"/>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89" t="s">
        <v>37</v>
      </c>
      <c r="B49" s="87" t="n">
        <v>0.0729616538952746</v>
      </c>
      <c r="C49" s="89"/>
      <c r="D49" s="87" t="n">
        <v>0.1</v>
      </c>
      <c r="E49" s="87" t="n">
        <v>329</v>
      </c>
      <c r="F49" s="84" t="n">
        <v>11</v>
      </c>
      <c r="G49" s="84" t="n">
        <v>1.92</v>
      </c>
      <c r="H49" s="89"/>
      <c r="I49" s="87"/>
      <c r="J49" s="87"/>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89" t="s">
        <v>151</v>
      </c>
      <c r="B50" s="87" t="n">
        <v>0.0849155555555556</v>
      </c>
      <c r="C50" s="89"/>
      <c r="D50" s="87" t="n">
        <v>0.03</v>
      </c>
      <c r="E50" s="87" t="n">
        <v>265.2</v>
      </c>
      <c r="F50" s="84" t="n">
        <v>0</v>
      </c>
      <c r="G50" s="84" t="n">
        <v>29.7</v>
      </c>
      <c r="H50" s="89"/>
      <c r="I50" s="87"/>
      <c r="J50" s="87"/>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89" t="s">
        <v>40</v>
      </c>
      <c r="B51" s="87" t="n">
        <v>0.517591291291291</v>
      </c>
      <c r="C51" s="89"/>
      <c r="D51" s="87" t="n">
        <v>1.1</v>
      </c>
      <c r="E51" s="87" t="n">
        <v>957</v>
      </c>
      <c r="F51" s="84" t="n">
        <v>20.57</v>
      </c>
      <c r="G51" s="84" t="n">
        <v>0.11</v>
      </c>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89" t="s">
        <v>152</v>
      </c>
      <c r="B52" s="87" t="n">
        <v>0.829349785155529</v>
      </c>
      <c r="C52" s="89"/>
      <c r="D52" s="87" t="n">
        <v>0.1</v>
      </c>
      <c r="E52" s="87" t="n">
        <v>275.032232324281</v>
      </c>
      <c r="F52" s="84" t="n">
        <v>25.7445638850244</v>
      </c>
      <c r="G52" s="84" t="n">
        <v>18.1810434718123</v>
      </c>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89"/>
      <c r="B53" s="89"/>
      <c r="C53" s="89"/>
      <c r="D53" s="89"/>
      <c r="E53" s="89"/>
      <c r="F53" s="90"/>
      <c r="G53" s="90"/>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89" t="s">
        <v>154</v>
      </c>
      <c r="B54" s="87" t="n">
        <v>79.8238435093151</v>
      </c>
      <c r="C54" s="89"/>
      <c r="D54" s="89"/>
      <c r="E54" s="87" t="n">
        <v>2100</v>
      </c>
      <c r="F54" s="84" t="n">
        <v>51</v>
      </c>
      <c r="G54" s="84" t="n">
        <v>47</v>
      </c>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91" t="s">
        <v>155</v>
      </c>
      <c r="B55" s="89"/>
      <c r="C55" s="89"/>
      <c r="D55" s="89" t="s">
        <v>147</v>
      </c>
      <c r="E55" s="89"/>
      <c r="F55" s="90"/>
      <c r="G55" s="90"/>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89" t="s">
        <v>148</v>
      </c>
      <c r="B56" s="87" t="n">
        <v>2.12333315619393</v>
      </c>
      <c r="C56" s="89"/>
      <c r="D56" s="89"/>
      <c r="E56" s="87" t="n">
        <v>2105.51926195835</v>
      </c>
      <c r="F56" s="84" t="n">
        <v>85.7833203333409</v>
      </c>
      <c r="G56" s="84" t="n">
        <v>51.5766453834034</v>
      </c>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89"/>
      <c r="B57" s="89"/>
      <c r="C57" s="89"/>
      <c r="D57" s="89"/>
      <c r="E57" s="87" t="n">
        <v>-5.51926195834722</v>
      </c>
      <c r="F57" s="84" t="n">
        <v>-34.7833203333409</v>
      </c>
      <c r="G57" s="84" t="n">
        <v>-4.57664538340336</v>
      </c>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89" t="s">
        <v>124</v>
      </c>
      <c r="B58" s="87" t="n">
        <v>0.405566170900918</v>
      </c>
      <c r="C58" s="89"/>
      <c r="D58" s="87" t="n">
        <v>0.424404966613223</v>
      </c>
      <c r="E58" s="87" t="n">
        <v>258.887029634066</v>
      </c>
      <c r="F58" s="84" t="n">
        <v>13.3687564483165</v>
      </c>
      <c r="G58" s="84" t="n">
        <v>13.8356019115911</v>
      </c>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89" t="s">
        <v>149</v>
      </c>
      <c r="B59" s="87" t="n">
        <v>0.0722864197530864</v>
      </c>
      <c r="C59" s="89"/>
      <c r="D59" s="87" t="n">
        <v>0.1</v>
      </c>
      <c r="E59" s="87" t="n">
        <v>352</v>
      </c>
      <c r="F59" s="84" t="n">
        <v>9.91</v>
      </c>
      <c r="G59" s="84" t="n">
        <v>1.16</v>
      </c>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89" t="s">
        <v>37</v>
      </c>
      <c r="B60" s="87" t="n">
        <v>0.0729616538952746</v>
      </c>
      <c r="C60" s="89"/>
      <c r="D60" s="87" t="n">
        <v>0.1</v>
      </c>
      <c r="E60" s="87" t="n">
        <v>329</v>
      </c>
      <c r="F60" s="84" t="n">
        <v>11</v>
      </c>
      <c r="G60" s="84" t="n">
        <v>1.92</v>
      </c>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89" t="s">
        <v>151</v>
      </c>
      <c r="B61" s="87" t="n">
        <v>0.0424577777777778</v>
      </c>
      <c r="C61" s="89"/>
      <c r="D61" s="87" t="n">
        <v>0.015</v>
      </c>
      <c r="E61" s="87" t="n">
        <v>132.6</v>
      </c>
      <c r="F61" s="84" t="n">
        <v>0</v>
      </c>
      <c r="G61" s="84" t="n">
        <v>14.85</v>
      </c>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89" t="s">
        <v>40</v>
      </c>
      <c r="B62" s="87" t="n">
        <v>0.37643003003003</v>
      </c>
      <c r="C62" s="89"/>
      <c r="D62" s="87" t="n">
        <v>0.8</v>
      </c>
      <c r="E62" s="87" t="n">
        <v>696</v>
      </c>
      <c r="F62" s="84" t="n">
        <v>14.96</v>
      </c>
      <c r="G62" s="84" t="n">
        <v>0.08</v>
      </c>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89" t="s">
        <v>126</v>
      </c>
      <c r="B63" s="87" t="n">
        <v>0.324281318681318</v>
      </c>
      <c r="C63" s="89"/>
      <c r="D63" s="87" t="n">
        <v>0.05</v>
      </c>
      <c r="E63" s="87" t="n">
        <v>62</v>
      </c>
      <c r="F63" s="84" t="n">
        <v>10.8</v>
      </c>
      <c r="G63" s="84" t="n">
        <v>1.55</v>
      </c>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89" t="s">
        <v>152</v>
      </c>
      <c r="B64" s="87" t="n">
        <v>0.829349785155529</v>
      </c>
      <c r="C64" s="89"/>
      <c r="D64" s="87" t="n">
        <v>0.1</v>
      </c>
      <c r="E64" s="87" t="n">
        <v>275.032232324281</v>
      </c>
      <c r="F64" s="84" t="n">
        <v>25.7445638850244</v>
      </c>
      <c r="G64" s="84" t="n">
        <v>18.1810434718123</v>
      </c>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89"/>
      <c r="B65" s="89"/>
      <c r="C65" s="89"/>
      <c r="D65" s="89"/>
      <c r="E65" s="89"/>
      <c r="F65" s="90"/>
      <c r="G65" s="90"/>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89"/>
      <c r="B66" s="89"/>
      <c r="C66" s="89"/>
      <c r="D66" s="89"/>
      <c r="E66" s="87" t="n">
        <v>0.283027219330248</v>
      </c>
      <c r="F66" s="90"/>
      <c r="G66" s="90"/>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89"/>
      <c r="B67" s="89"/>
      <c r="C67" s="89"/>
      <c r="D67" s="89"/>
      <c r="E67" s="89"/>
      <c r="F67" s="90"/>
      <c r="G67" s="90"/>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91" t="s">
        <v>156</v>
      </c>
      <c r="B68" s="89"/>
      <c r="C68" s="89"/>
      <c r="D68" s="89"/>
      <c r="E68" s="87" t="n">
        <v>2100</v>
      </c>
      <c r="F68" s="84" t="n">
        <v>51</v>
      </c>
      <c r="G68" s="84" t="n">
        <v>47</v>
      </c>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89"/>
      <c r="B69" s="89"/>
      <c r="C69" s="89"/>
      <c r="D69" s="89" t="s">
        <v>147</v>
      </c>
      <c r="E69" s="89"/>
      <c r="F69" s="90"/>
      <c r="G69" s="90"/>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89" t="s">
        <v>148</v>
      </c>
      <c r="B70" s="87" t="n">
        <v>0.416848212876122</v>
      </c>
      <c r="C70" s="89"/>
      <c r="D70" s="89"/>
      <c r="E70" s="87" t="n">
        <v>2100.24</v>
      </c>
      <c r="F70" s="84" t="n">
        <v>53.2167</v>
      </c>
      <c r="G70" s="84" t="n">
        <v>6.3972</v>
      </c>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89"/>
      <c r="B71" s="89"/>
      <c r="C71" s="89"/>
      <c r="D71" s="89"/>
      <c r="E71" s="87" t="n">
        <v>-0.240000000000236</v>
      </c>
      <c r="F71" s="84" t="n">
        <v>-2.2167</v>
      </c>
      <c r="G71" s="84" t="n">
        <v>40.6028</v>
      </c>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89" t="s">
        <v>150</v>
      </c>
      <c r="B72" s="87" t="n">
        <v>0.0286701388020483</v>
      </c>
      <c r="C72" s="89"/>
      <c r="D72" s="87" t="n">
        <v>0.0525</v>
      </c>
      <c r="E72" s="87" t="n">
        <v>210</v>
      </c>
      <c r="F72" s="84" t="n">
        <v>0</v>
      </c>
      <c r="G72" s="84" t="n">
        <v>0.168</v>
      </c>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89" t="s">
        <v>149</v>
      </c>
      <c r="B73" s="87" t="n">
        <v>0.388178074074074</v>
      </c>
      <c r="C73" s="89"/>
      <c r="D73" s="87" t="n">
        <v>0.537</v>
      </c>
      <c r="E73" s="87" t="n">
        <v>1890.24</v>
      </c>
      <c r="F73" s="84" t="n">
        <v>53.2167</v>
      </c>
      <c r="G73" s="84" t="n">
        <v>6.2292</v>
      </c>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89" t="s">
        <v>37</v>
      </c>
      <c r="B74" s="87" t="n">
        <v>0</v>
      </c>
      <c r="C74" s="89"/>
      <c r="D74" s="89"/>
      <c r="E74" s="87" t="n">
        <v>0</v>
      </c>
      <c r="F74" s="84" t="n">
        <v>0</v>
      </c>
      <c r="G74" s="84" t="n">
        <v>0</v>
      </c>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89" t="s">
        <v>121</v>
      </c>
      <c r="B75" s="87" t="n">
        <v>0</v>
      </c>
      <c r="C75" s="89"/>
      <c r="D75" s="89"/>
      <c r="E75" s="87" t="n">
        <v>0</v>
      </c>
      <c r="F75" s="84" t="n">
        <v>0</v>
      </c>
      <c r="G75" s="84" t="n">
        <v>0</v>
      </c>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89"/>
      <c r="B76" s="89"/>
      <c r="C76" s="89"/>
      <c r="D76" s="89"/>
      <c r="E76" s="89"/>
      <c r="F76" s="90"/>
      <c r="G76" s="90"/>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89" t="s">
        <v>126</v>
      </c>
      <c r="B77" s="87" t="n">
        <v>0</v>
      </c>
      <c r="C77" s="89"/>
      <c r="D77" s="89"/>
      <c r="E77" s="87" t="n">
        <v>0</v>
      </c>
      <c r="F77" s="84" t="n">
        <v>0</v>
      </c>
      <c r="G77" s="84" t="n">
        <v>0</v>
      </c>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89" t="s">
        <v>152</v>
      </c>
      <c r="B78" s="87" t="n">
        <v>0</v>
      </c>
      <c r="C78" s="89"/>
      <c r="D78" s="89"/>
      <c r="E78" s="87" t="n">
        <v>0</v>
      </c>
      <c r="F78" s="84" t="n">
        <v>0</v>
      </c>
      <c r="G78" s="84" t="n">
        <v>0</v>
      </c>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89"/>
      <c r="B79" s="89"/>
      <c r="C79" s="89"/>
      <c r="D79" s="89"/>
      <c r="E79" s="89"/>
      <c r="F79" s="90"/>
      <c r="G79" s="90"/>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89"/>
      <c r="B80" s="89"/>
      <c r="C80" s="89" t="s">
        <v>157</v>
      </c>
      <c r="D80" s="89"/>
      <c r="E80" s="89"/>
      <c r="F80" s="90"/>
      <c r="G80" s="90"/>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89" t="s">
        <v>130</v>
      </c>
      <c r="B81" s="89" t="s">
        <v>158</v>
      </c>
      <c r="C81" s="89"/>
      <c r="D81" s="87" t="n">
        <v>1.67</v>
      </c>
      <c r="E81" s="87" t="n">
        <v>2100</v>
      </c>
      <c r="F81" s="84" t="n">
        <v>51</v>
      </c>
      <c r="G81" s="84" t="n">
        <v>47</v>
      </c>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89"/>
      <c r="B82" s="89"/>
      <c r="C82" s="89"/>
      <c r="D82" s="89" t="s">
        <v>147</v>
      </c>
      <c r="E82" s="89"/>
      <c r="F82" s="90"/>
      <c r="G82" s="90"/>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89" t="s">
        <v>148</v>
      </c>
      <c r="B83" s="87" t="n">
        <v>1.07904309947702</v>
      </c>
      <c r="C83" s="89"/>
      <c r="D83" s="89"/>
      <c r="E83" s="87" t="n">
        <v>2091.58744988158</v>
      </c>
      <c r="F83" s="84" t="n">
        <v>58.3394345057583</v>
      </c>
      <c r="G83" s="84" t="n">
        <v>47.6433739831276</v>
      </c>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89"/>
      <c r="B84" s="89"/>
      <c r="C84" s="89"/>
      <c r="D84" s="89"/>
      <c r="E84" s="87" t="n">
        <v>8.41255011841713</v>
      </c>
      <c r="F84" s="84" t="n">
        <v>-7.33943450575832</v>
      </c>
      <c r="G84" s="84" t="n">
        <v>-0.643373983127638</v>
      </c>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89" t="s">
        <v>37</v>
      </c>
      <c r="B85" s="87" t="n">
        <v>0.0409244066220313</v>
      </c>
      <c r="C85" s="89"/>
      <c r="D85" s="87" t="n">
        <v>0.0560902946097851</v>
      </c>
      <c r="E85" s="87" t="n">
        <v>184.537069266193</v>
      </c>
      <c r="F85" s="84" t="n">
        <v>6.16993240707636</v>
      </c>
      <c r="G85" s="84" t="n">
        <v>1.07693365650787</v>
      </c>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89" t="s">
        <v>149</v>
      </c>
      <c r="B86" s="87" t="n">
        <v>0.0273071563862958</v>
      </c>
      <c r="C86" s="89"/>
      <c r="D86" s="87" t="n">
        <v>0.0377763298826678</v>
      </c>
      <c r="E86" s="87" t="n">
        <v>132.972681186991</v>
      </c>
      <c r="F86" s="84" t="n">
        <v>3.74363429137238</v>
      </c>
      <c r="G86" s="84" t="n">
        <v>0.438205426638946</v>
      </c>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89" t="s">
        <v>151</v>
      </c>
      <c r="B87" s="87" t="n">
        <v>0.0990681481481482</v>
      </c>
      <c r="C87" s="89"/>
      <c r="D87" s="87" t="n">
        <v>0.035</v>
      </c>
      <c r="E87" s="87" t="n">
        <v>309.4</v>
      </c>
      <c r="F87" s="84" t="n">
        <v>0</v>
      </c>
      <c r="G87" s="84" t="n">
        <v>34.65</v>
      </c>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89"/>
      <c r="B88" s="89"/>
      <c r="C88" s="89"/>
      <c r="D88" s="89"/>
      <c r="E88" s="89"/>
      <c r="F88" s="90"/>
      <c r="G88" s="90"/>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89" t="s">
        <v>40</v>
      </c>
      <c r="B89" s="87" t="n">
        <v>0.403176524681845</v>
      </c>
      <c r="C89" s="89"/>
      <c r="D89" s="87" t="n">
        <v>0.856842424924878</v>
      </c>
      <c r="E89" s="87" t="n">
        <v>745.452909684644</v>
      </c>
      <c r="F89" s="84" t="n">
        <v>16.0229533460952</v>
      </c>
      <c r="G89" s="84" t="n">
        <v>0.0856842424924878</v>
      </c>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89" t="s">
        <v>150</v>
      </c>
      <c r="B90" s="87" t="n">
        <v>0.0366747977538388</v>
      </c>
      <c r="C90" s="89"/>
      <c r="D90" s="87" t="n">
        <v>0.0671579197914094</v>
      </c>
      <c r="E90" s="87" t="n">
        <v>268.631679165637</v>
      </c>
      <c r="F90" s="84" t="n">
        <v>0</v>
      </c>
      <c r="G90" s="84" t="n">
        <v>0.21490534333251</v>
      </c>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89" t="s">
        <v>120</v>
      </c>
      <c r="B91" s="87" t="n">
        <v>0.0252877450821725</v>
      </c>
      <c r="C91" s="89"/>
      <c r="D91" s="87" t="n">
        <v>0.0112744248826932</v>
      </c>
      <c r="E91" s="87" t="n">
        <v>60.308474692402</v>
      </c>
      <c r="F91" s="84" t="n">
        <v>7.32837617375058</v>
      </c>
      <c r="G91" s="84" t="n">
        <v>0.789209741788524</v>
      </c>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89" t="s">
        <v>121</v>
      </c>
      <c r="B92" s="87" t="n">
        <v>0.0617474148588328</v>
      </c>
      <c r="C92" s="89"/>
      <c r="D92" s="87" t="n">
        <v>0.0826804746577913</v>
      </c>
      <c r="E92" s="87" t="n">
        <v>214.14242936368</v>
      </c>
      <c r="F92" s="84" t="n">
        <v>12.5178238631896</v>
      </c>
      <c r="G92" s="84" t="n">
        <v>1.1492585977433</v>
      </c>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89"/>
      <c r="B93" s="89"/>
      <c r="C93" s="89"/>
      <c r="D93" s="89"/>
      <c r="E93" s="89"/>
      <c r="F93" s="90"/>
      <c r="G93" s="90"/>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89" t="s">
        <v>124</v>
      </c>
      <c r="B94" s="87" t="n">
        <v>0.202783085450459</v>
      </c>
      <c r="C94" s="89"/>
      <c r="D94" s="87" t="n">
        <v>0.212202483306612</v>
      </c>
      <c r="E94" s="87" t="n">
        <v>129.443514817033</v>
      </c>
      <c r="F94" s="84" t="n">
        <v>6.68437822415827</v>
      </c>
      <c r="G94" s="84" t="n">
        <v>6.91780095579554</v>
      </c>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89" t="s">
        <v>126</v>
      </c>
      <c r="B95" s="87" t="n">
        <v>0.0974233263920418</v>
      </c>
      <c r="C95" s="89"/>
      <c r="D95" s="87" t="n">
        <v>0.0150214213369138</v>
      </c>
      <c r="E95" s="87" t="n">
        <v>18.6265624577731</v>
      </c>
      <c r="F95" s="84" t="n">
        <v>3.24462700877338</v>
      </c>
      <c r="G95" s="84" t="n">
        <v>0.465664061444327</v>
      </c>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89" t="s">
        <v>152</v>
      </c>
      <c r="B96" s="87" t="n">
        <v>0.0846504941013519</v>
      </c>
      <c r="C96" s="89"/>
      <c r="D96" s="87" t="n">
        <v>0.0102068506698265</v>
      </c>
      <c r="E96" s="87" t="n">
        <v>28.0721292472297</v>
      </c>
      <c r="F96" s="84" t="n">
        <v>2.62770919134253</v>
      </c>
      <c r="G96" s="84" t="n">
        <v>1.85571195738412</v>
      </c>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89"/>
      <c r="B97" s="89"/>
      <c r="C97" s="89"/>
      <c r="D97" s="89"/>
      <c r="E97" s="89"/>
      <c r="F97" s="90"/>
      <c r="G97" s="90"/>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89"/>
      <c r="B98" s="89"/>
      <c r="C98" s="89"/>
      <c r="D98" s="89"/>
      <c r="E98" s="89"/>
      <c r="F98" s="90"/>
      <c r="G98" s="90"/>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34"/>
      <c r="B99" s="34"/>
      <c r="C99" s="34"/>
      <c r="D99" s="34"/>
      <c r="E99" s="34"/>
      <c r="F99" s="51"/>
      <c r="G99" s="51"/>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34"/>
      <c r="B100" s="34"/>
      <c r="C100" s="34"/>
      <c r="D100" s="34"/>
      <c r="E100" s="34"/>
      <c r="F100" s="51"/>
      <c r="G100" s="51"/>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34"/>
      <c r="B101" s="34"/>
      <c r="C101" s="34"/>
      <c r="D101" s="34"/>
      <c r="E101" s="34"/>
      <c r="F101" s="51"/>
      <c r="G101" s="51"/>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34"/>
      <c r="B102" s="34"/>
      <c r="C102" s="34"/>
      <c r="D102" s="34"/>
      <c r="E102" s="34"/>
      <c r="F102" s="51"/>
      <c r="G102" s="51"/>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34"/>
      <c r="B103" s="34"/>
      <c r="C103" s="34"/>
      <c r="D103" s="34"/>
      <c r="E103" s="34"/>
      <c r="F103" s="51"/>
      <c r="G103" s="51"/>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34"/>
      <c r="B104" s="34"/>
      <c r="C104" s="34"/>
      <c r="D104" s="34"/>
      <c r="E104" s="34"/>
      <c r="F104" s="51"/>
      <c r="G104" s="51"/>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34"/>
      <c r="B105" s="34"/>
      <c r="C105" s="34"/>
      <c r="D105" s="34"/>
      <c r="E105" s="34"/>
      <c r="F105" s="51"/>
      <c r="G105" s="51"/>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34"/>
      <c r="B106" s="34"/>
      <c r="C106" s="34"/>
      <c r="D106" s="34"/>
      <c r="E106" s="34"/>
      <c r="F106" s="51"/>
      <c r="G106" s="51"/>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34"/>
      <c r="B107" s="34"/>
      <c r="C107" s="34"/>
      <c r="D107" s="34"/>
      <c r="E107" s="34"/>
      <c r="F107" s="51"/>
      <c r="G107" s="51"/>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34"/>
      <c r="B108" s="34"/>
      <c r="C108" s="34"/>
      <c r="D108" s="34"/>
      <c r="E108" s="34"/>
      <c r="F108" s="51"/>
      <c r="G108" s="51"/>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34"/>
      <c r="B109" s="34"/>
      <c r="C109" s="34"/>
      <c r="D109" s="34"/>
      <c r="E109" s="34"/>
      <c r="F109" s="51"/>
      <c r="G109" s="51"/>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34"/>
      <c r="B110" s="34"/>
      <c r="C110" s="34"/>
      <c r="D110" s="34"/>
      <c r="E110" s="34"/>
      <c r="F110" s="51"/>
      <c r="G110" s="51"/>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34"/>
      <c r="B111" s="34"/>
      <c r="C111" s="34"/>
      <c r="D111" s="34"/>
      <c r="E111" s="34"/>
      <c r="F111" s="51"/>
      <c r="G111" s="51"/>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34"/>
      <c r="B112" s="34"/>
      <c r="C112" s="34"/>
      <c r="D112" s="34"/>
      <c r="E112" s="34"/>
      <c r="F112" s="51"/>
      <c r="G112" s="51"/>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34"/>
      <c r="B113" s="34"/>
      <c r="C113" s="34"/>
      <c r="D113" s="34"/>
      <c r="E113" s="34"/>
      <c r="F113" s="51"/>
      <c r="G113" s="51"/>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34"/>
      <c r="B114" s="34"/>
      <c r="C114" s="34"/>
      <c r="D114" s="34"/>
      <c r="E114" s="34"/>
      <c r="F114" s="51"/>
      <c r="G114" s="51"/>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34"/>
      <c r="B115" s="34"/>
      <c r="C115" s="34"/>
      <c r="D115" s="34"/>
      <c r="E115" s="34"/>
      <c r="F115" s="51"/>
      <c r="G115" s="51"/>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34"/>
      <c r="B116" s="34"/>
      <c r="C116" s="34"/>
      <c r="D116" s="34"/>
      <c r="E116" s="34"/>
      <c r="F116" s="51"/>
      <c r="G116" s="51"/>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34"/>
      <c r="B117" s="34"/>
      <c r="C117" s="34"/>
      <c r="D117" s="34"/>
      <c r="E117" s="34"/>
      <c r="F117" s="51"/>
      <c r="G117" s="51"/>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34"/>
      <c r="B118" s="34"/>
      <c r="C118" s="34"/>
      <c r="D118" s="34"/>
      <c r="E118" s="34"/>
      <c r="F118" s="51"/>
      <c r="G118" s="51"/>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34"/>
      <c r="B119" s="34"/>
      <c r="C119" s="34"/>
      <c r="D119" s="34"/>
      <c r="E119" s="34"/>
      <c r="F119" s="51"/>
      <c r="G119" s="51"/>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34"/>
      <c r="B120" s="34"/>
      <c r="C120" s="34"/>
      <c r="D120" s="34"/>
      <c r="E120" s="34"/>
      <c r="F120" s="51"/>
      <c r="G120" s="51"/>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34"/>
      <c r="B121" s="34"/>
      <c r="C121" s="34"/>
      <c r="D121" s="34"/>
      <c r="E121" s="34"/>
      <c r="F121" s="51"/>
      <c r="G121" s="51"/>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34"/>
      <c r="B122" s="34"/>
      <c r="C122" s="34"/>
      <c r="D122" s="34"/>
      <c r="E122" s="34"/>
      <c r="F122" s="51"/>
      <c r="G122" s="51"/>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34"/>
      <c r="B123" s="34"/>
      <c r="C123" s="34"/>
      <c r="D123" s="34"/>
      <c r="E123" s="34"/>
      <c r="F123" s="51"/>
      <c r="G123" s="51"/>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34"/>
      <c r="B124" s="34"/>
      <c r="C124" s="34"/>
      <c r="D124" s="34"/>
      <c r="E124" s="34"/>
      <c r="F124" s="51"/>
      <c r="G124" s="51"/>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34"/>
      <c r="B125" s="34"/>
      <c r="C125" s="34"/>
      <c r="D125" s="34"/>
      <c r="E125" s="34"/>
      <c r="F125" s="51"/>
      <c r="G125" s="51"/>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34"/>
      <c r="B126" s="34"/>
      <c r="C126" s="34"/>
      <c r="D126" s="34"/>
      <c r="E126" s="34"/>
      <c r="F126" s="51"/>
      <c r="G126" s="51"/>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34"/>
      <c r="B127" s="34"/>
      <c r="C127" s="34"/>
      <c r="D127" s="34"/>
      <c r="E127" s="34"/>
      <c r="F127" s="51"/>
      <c r="G127" s="51"/>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34"/>
      <c r="B128" s="34"/>
      <c r="C128" s="34"/>
      <c r="D128" s="34"/>
      <c r="E128" s="34"/>
      <c r="F128" s="51"/>
      <c r="G128" s="51"/>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34"/>
      <c r="B129" s="34"/>
      <c r="C129" s="34"/>
      <c r="D129" s="34"/>
      <c r="E129" s="34"/>
      <c r="F129" s="51"/>
      <c r="G129" s="51"/>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34"/>
      <c r="B130" s="34"/>
      <c r="C130" s="34"/>
      <c r="D130" s="34"/>
      <c r="E130" s="34"/>
      <c r="F130" s="51"/>
      <c r="G130" s="51"/>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34"/>
      <c r="B131" s="34"/>
      <c r="C131" s="34"/>
      <c r="D131" s="34"/>
      <c r="E131" s="34"/>
      <c r="F131" s="51"/>
      <c r="G131" s="51"/>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34"/>
      <c r="B132" s="34"/>
      <c r="C132" s="34"/>
      <c r="D132" s="34"/>
      <c r="E132" s="34"/>
      <c r="F132" s="51"/>
      <c r="G132" s="51"/>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34"/>
      <c r="B133" s="34"/>
      <c r="C133" s="34"/>
      <c r="D133" s="34"/>
      <c r="E133" s="34"/>
      <c r="F133" s="51"/>
      <c r="G133" s="51"/>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34"/>
      <c r="B134" s="34"/>
      <c r="C134" s="34"/>
      <c r="D134" s="34"/>
      <c r="E134" s="34"/>
      <c r="F134" s="51"/>
      <c r="G134" s="51"/>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34"/>
      <c r="B135" s="34"/>
      <c r="C135" s="34"/>
      <c r="D135" s="34"/>
      <c r="E135" s="34"/>
      <c r="F135" s="51"/>
      <c r="G135" s="51"/>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34"/>
      <c r="B136" s="34"/>
      <c r="C136" s="34"/>
      <c r="D136" s="34"/>
      <c r="E136" s="34"/>
      <c r="F136" s="51"/>
      <c r="G136" s="51"/>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34"/>
      <c r="B137" s="34"/>
      <c r="C137" s="34"/>
      <c r="D137" s="34"/>
      <c r="E137" s="34"/>
      <c r="F137" s="51"/>
      <c r="G137" s="51"/>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34"/>
      <c r="B138" s="34"/>
      <c r="C138" s="34"/>
      <c r="D138" s="34"/>
      <c r="E138" s="34"/>
      <c r="F138" s="51"/>
      <c r="G138" s="51"/>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34"/>
      <c r="B139" s="34"/>
      <c r="C139" s="34"/>
      <c r="D139" s="34"/>
      <c r="E139" s="34"/>
      <c r="F139" s="51"/>
      <c r="G139" s="51"/>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34"/>
      <c r="B140" s="34"/>
      <c r="C140" s="34"/>
      <c r="D140" s="34"/>
      <c r="E140" s="34"/>
      <c r="F140" s="51"/>
      <c r="G140" s="51"/>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34"/>
      <c r="B141" s="34"/>
      <c r="C141" s="34"/>
      <c r="D141" s="34"/>
      <c r="E141" s="34"/>
      <c r="F141" s="51"/>
      <c r="G141" s="51"/>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34"/>
      <c r="B142" s="34"/>
      <c r="C142" s="34"/>
      <c r="D142" s="34"/>
      <c r="E142" s="34"/>
      <c r="F142" s="51"/>
      <c r="G142" s="51"/>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34"/>
      <c r="B143" s="34"/>
      <c r="C143" s="34"/>
      <c r="D143" s="34"/>
      <c r="E143" s="34"/>
      <c r="F143" s="51"/>
      <c r="G143" s="51"/>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34"/>
      <c r="B144" s="34"/>
      <c r="C144" s="34"/>
      <c r="D144" s="34"/>
      <c r="E144" s="34"/>
      <c r="F144" s="51"/>
      <c r="G144" s="51"/>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34"/>
      <c r="B145" s="34"/>
      <c r="C145" s="34"/>
      <c r="D145" s="34"/>
      <c r="E145" s="34"/>
      <c r="F145" s="51"/>
      <c r="G145" s="51"/>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34"/>
      <c r="B146" s="34"/>
      <c r="C146" s="34"/>
      <c r="D146" s="34"/>
      <c r="E146" s="34"/>
      <c r="F146" s="51"/>
      <c r="G146" s="51"/>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34"/>
      <c r="B147" s="34"/>
      <c r="C147" s="34"/>
      <c r="D147" s="34"/>
      <c r="E147" s="34"/>
      <c r="F147" s="51"/>
      <c r="G147" s="51"/>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34"/>
      <c r="B148" s="34"/>
      <c r="C148" s="34"/>
      <c r="D148" s="34"/>
      <c r="E148" s="34"/>
      <c r="F148" s="51"/>
      <c r="G148" s="51"/>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34"/>
      <c r="B149" s="34"/>
      <c r="C149" s="34"/>
      <c r="D149" s="34"/>
      <c r="E149" s="34"/>
      <c r="F149" s="51"/>
      <c r="G149" s="51"/>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34"/>
      <c r="B150" s="34"/>
      <c r="C150" s="34"/>
      <c r="D150" s="34"/>
      <c r="E150" s="34"/>
      <c r="F150" s="51"/>
      <c r="G150" s="51"/>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34"/>
      <c r="B151" s="34"/>
      <c r="C151" s="34"/>
      <c r="D151" s="34"/>
      <c r="E151" s="34"/>
      <c r="F151" s="51"/>
      <c r="G151" s="51"/>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34"/>
      <c r="B152" s="34"/>
      <c r="C152" s="34"/>
      <c r="D152" s="34"/>
      <c r="E152" s="34"/>
      <c r="F152" s="51"/>
      <c r="G152" s="51"/>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34"/>
      <c r="B153" s="34"/>
      <c r="C153" s="34"/>
      <c r="D153" s="34"/>
      <c r="E153" s="34"/>
      <c r="F153" s="51"/>
      <c r="G153" s="51"/>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34"/>
      <c r="B154" s="34"/>
      <c r="C154" s="34"/>
      <c r="D154" s="34"/>
      <c r="E154" s="34"/>
      <c r="F154" s="51"/>
      <c r="G154" s="51"/>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34"/>
      <c r="B155" s="34"/>
      <c r="C155" s="34"/>
      <c r="D155" s="34"/>
      <c r="E155" s="34"/>
      <c r="F155" s="51"/>
      <c r="G155" s="51"/>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34"/>
      <c r="B156" s="34"/>
      <c r="C156" s="34"/>
      <c r="D156" s="34"/>
      <c r="E156" s="34"/>
      <c r="F156" s="51"/>
      <c r="G156" s="51"/>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34"/>
      <c r="B157" s="34"/>
      <c r="C157" s="34"/>
      <c r="D157" s="34"/>
      <c r="E157" s="34"/>
      <c r="F157" s="51"/>
      <c r="G157" s="51"/>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34"/>
      <c r="B158" s="34"/>
      <c r="C158" s="34"/>
      <c r="D158" s="34"/>
      <c r="E158" s="34"/>
      <c r="F158" s="51"/>
      <c r="G158" s="51"/>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34"/>
      <c r="B159" s="34"/>
      <c r="C159" s="34"/>
      <c r="D159" s="34"/>
      <c r="E159" s="34"/>
      <c r="F159" s="51"/>
      <c r="G159" s="51"/>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34"/>
      <c r="B160" s="34"/>
      <c r="C160" s="34"/>
      <c r="D160" s="34"/>
      <c r="E160" s="34"/>
      <c r="F160" s="51"/>
      <c r="G160" s="51"/>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34"/>
      <c r="B161" s="34"/>
      <c r="C161" s="34"/>
      <c r="D161" s="34"/>
      <c r="E161" s="34"/>
      <c r="F161" s="51"/>
      <c r="G161" s="51"/>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34"/>
      <c r="B162" s="34"/>
      <c r="C162" s="34"/>
      <c r="D162" s="34"/>
      <c r="E162" s="34"/>
      <c r="F162" s="51"/>
      <c r="G162" s="51"/>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34"/>
      <c r="B163" s="34"/>
      <c r="C163" s="34"/>
      <c r="D163" s="34"/>
      <c r="E163" s="34"/>
      <c r="F163" s="51"/>
      <c r="G163" s="51"/>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34"/>
      <c r="B164" s="34"/>
      <c r="C164" s="34"/>
      <c r="D164" s="34"/>
      <c r="E164" s="34"/>
      <c r="F164" s="51"/>
      <c r="G164" s="51"/>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34"/>
      <c r="B165" s="34"/>
      <c r="C165" s="34"/>
      <c r="D165" s="34"/>
      <c r="E165" s="34"/>
      <c r="F165" s="51"/>
      <c r="G165" s="51"/>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34"/>
      <c r="B166" s="34"/>
      <c r="C166" s="34"/>
      <c r="D166" s="34"/>
      <c r="E166" s="34"/>
      <c r="F166" s="51"/>
      <c r="G166" s="51"/>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34"/>
      <c r="B167" s="34"/>
      <c r="C167" s="34"/>
      <c r="D167" s="34"/>
      <c r="E167" s="34"/>
      <c r="F167" s="51"/>
      <c r="G167" s="51"/>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34"/>
      <c r="B168" s="34"/>
      <c r="C168" s="34"/>
      <c r="D168" s="34"/>
      <c r="E168" s="34"/>
      <c r="F168" s="51"/>
      <c r="G168" s="51"/>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34"/>
      <c r="B169" s="34"/>
      <c r="C169" s="34"/>
      <c r="D169" s="34"/>
      <c r="E169" s="34"/>
      <c r="F169" s="51"/>
      <c r="G169" s="51"/>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34"/>
      <c r="B170" s="34"/>
      <c r="C170" s="34"/>
      <c r="D170" s="34"/>
      <c r="E170" s="34"/>
      <c r="F170" s="51"/>
      <c r="G170" s="51"/>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34"/>
      <c r="B171" s="34"/>
      <c r="C171" s="34"/>
      <c r="D171" s="34"/>
      <c r="E171" s="34"/>
      <c r="F171" s="51"/>
      <c r="G171" s="51"/>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34"/>
      <c r="B172" s="34"/>
      <c r="C172" s="34"/>
      <c r="D172" s="34"/>
      <c r="E172" s="34"/>
      <c r="F172" s="51"/>
      <c r="G172" s="51"/>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51"/>
      <c r="G173" s="51"/>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51"/>
      <c r="G174" s="51"/>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51"/>
      <c r="G175" s="51"/>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51"/>
      <c r="G176" s="51"/>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51"/>
      <c r="G177" s="51"/>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51"/>
      <c r="G178" s="51"/>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51"/>
      <c r="G179" s="51"/>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51"/>
      <c r="G180" s="51"/>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51"/>
      <c r="G181" s="51"/>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51"/>
      <c r="G182" s="51"/>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51"/>
      <c r="G183" s="51"/>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51"/>
      <c r="G184" s="51"/>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51"/>
      <c r="G185" s="51"/>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51"/>
      <c r="G186" s="51"/>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51"/>
      <c r="G187" s="51"/>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51"/>
      <c r="G188" s="51"/>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51"/>
      <c r="G189" s="51"/>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51"/>
      <c r="G190" s="51"/>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51"/>
      <c r="G191" s="51"/>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51"/>
      <c r="G192" s="51"/>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51"/>
      <c r="G193" s="51"/>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51"/>
      <c r="G194" s="51"/>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51"/>
      <c r="G195" s="51"/>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51"/>
      <c r="G196" s="51"/>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51"/>
      <c r="G197" s="51"/>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51"/>
      <c r="G198" s="51"/>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51"/>
      <c r="G199" s="51"/>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51"/>
      <c r="G200" s="51"/>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51"/>
      <c r="G201" s="51"/>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51"/>
      <c r="G202" s="51"/>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51"/>
      <c r="G203" s="51"/>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51"/>
      <c r="G204" s="51"/>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51"/>
      <c r="G205" s="51"/>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51"/>
      <c r="G206" s="51"/>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51"/>
      <c r="G207" s="51"/>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51"/>
      <c r="G208" s="51"/>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51"/>
      <c r="G209" s="51"/>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51"/>
      <c r="G210" s="51"/>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51"/>
      <c r="G211" s="51"/>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51"/>
      <c r="G212" s="51"/>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51"/>
      <c r="G213" s="51"/>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51"/>
      <c r="G214" s="51"/>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51"/>
      <c r="G215" s="51"/>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51"/>
      <c r="G216" s="51"/>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51"/>
      <c r="G217" s="51"/>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51"/>
      <c r="G218" s="51"/>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51"/>
      <c r="G219" s="51"/>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51"/>
      <c r="G220" s="51"/>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51"/>
      <c r="G221" s="51"/>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51"/>
      <c r="G222" s="51"/>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51"/>
      <c r="G223" s="51"/>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51"/>
      <c r="G224" s="51"/>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51"/>
      <c r="G225" s="51"/>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51"/>
      <c r="G226" s="51"/>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51"/>
      <c r="G227" s="51"/>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51"/>
      <c r="G228" s="51"/>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51"/>
      <c r="G229" s="51"/>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51"/>
      <c r="G230" s="51"/>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51"/>
      <c r="G231" s="51"/>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51"/>
      <c r="G232" s="51"/>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51"/>
      <c r="G233" s="51"/>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51"/>
      <c r="G234" s="51"/>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51"/>
      <c r="G235" s="51"/>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51"/>
      <c r="G236" s="51"/>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51"/>
      <c r="G237" s="51"/>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51"/>
      <c r="G238" s="51"/>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51"/>
      <c r="G239" s="51"/>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51"/>
      <c r="G240" s="51"/>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51"/>
      <c r="G241" s="51"/>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51"/>
      <c r="G242" s="51"/>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51"/>
      <c r="G243" s="51"/>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51"/>
      <c r="G244" s="51"/>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51"/>
      <c r="G245" s="51"/>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51"/>
      <c r="G246" s="51"/>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51"/>
      <c r="G247" s="51"/>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51"/>
      <c r="G248" s="51"/>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51"/>
      <c r="G249" s="51"/>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51"/>
      <c r="G250" s="51"/>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51"/>
      <c r="G251" s="51"/>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51"/>
      <c r="G252" s="51"/>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51"/>
      <c r="G253" s="51"/>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51"/>
      <c r="G254" s="51"/>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51"/>
      <c r="G255" s="51"/>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51"/>
      <c r="G256" s="51"/>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51"/>
      <c r="G257" s="51"/>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51"/>
      <c r="G258" s="51"/>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51"/>
      <c r="G259" s="51"/>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51"/>
      <c r="G260" s="51"/>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51"/>
      <c r="G261" s="51"/>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51"/>
      <c r="G262" s="51"/>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51"/>
      <c r="G263" s="51"/>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51"/>
      <c r="G264" s="51"/>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51"/>
      <c r="G265" s="51"/>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51"/>
      <c r="G266" s="51"/>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51"/>
      <c r="G267" s="51"/>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51"/>
      <c r="G268" s="51"/>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51"/>
      <c r="G269" s="51"/>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51"/>
      <c r="G270" s="51"/>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51"/>
      <c r="G271" s="51"/>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51"/>
      <c r="G272" s="51"/>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51"/>
      <c r="G273" s="51"/>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51"/>
      <c r="G274" s="51"/>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51"/>
      <c r="G275" s="51"/>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51"/>
      <c r="G276" s="51"/>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51"/>
      <c r="G277" s="51"/>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51"/>
      <c r="G278" s="51"/>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51"/>
      <c r="G279" s="51"/>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51"/>
      <c r="G280" s="51"/>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51"/>
      <c r="G281" s="51"/>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51"/>
      <c r="G282" s="51"/>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51"/>
      <c r="G283" s="51"/>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51"/>
      <c r="G284" s="51"/>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51"/>
      <c r="G285" s="51"/>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51"/>
      <c r="G286" s="51"/>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51"/>
      <c r="G287" s="51"/>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51"/>
      <c r="G288" s="51"/>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51"/>
      <c r="G289" s="51"/>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51"/>
      <c r="G290" s="51"/>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51"/>
      <c r="G291" s="51"/>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51"/>
      <c r="G292" s="51"/>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51"/>
      <c r="G293" s="51"/>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51"/>
      <c r="G294" s="51"/>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51"/>
      <c r="G295" s="51"/>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51"/>
      <c r="G296" s="51"/>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51"/>
      <c r="G297" s="51"/>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51"/>
      <c r="G298" s="51"/>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51"/>
      <c r="G299" s="51"/>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51"/>
      <c r="G300" s="51"/>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51"/>
      <c r="G301" s="51"/>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51"/>
      <c r="G302" s="51"/>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51"/>
      <c r="G303" s="51"/>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51"/>
      <c r="G304" s="51"/>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51"/>
      <c r="G305" s="51"/>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51"/>
      <c r="G306" s="51"/>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51"/>
      <c r="G307" s="51"/>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51"/>
      <c r="G308" s="51"/>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51"/>
      <c r="G309" s="51"/>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51"/>
      <c r="G310" s="51"/>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51"/>
      <c r="G311" s="51"/>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51"/>
      <c r="G312" s="51"/>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51"/>
      <c r="G313" s="51"/>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51"/>
      <c r="G314" s="51"/>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51"/>
      <c r="G315" s="51"/>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51"/>
      <c r="G316" s="51"/>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51"/>
      <c r="G317" s="51"/>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51"/>
      <c r="G318" s="51"/>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51"/>
      <c r="G319" s="51"/>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51"/>
      <c r="G320" s="51"/>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51"/>
      <c r="G321" s="51"/>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51"/>
      <c r="G322" s="51"/>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51"/>
      <c r="G323" s="51"/>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51"/>
      <c r="G324" s="51"/>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51"/>
      <c r="G325" s="51"/>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51"/>
      <c r="G326" s="51"/>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51"/>
      <c r="G327" s="51"/>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51"/>
      <c r="G328" s="51"/>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51"/>
      <c r="G329" s="51"/>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51"/>
      <c r="G330" s="51"/>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51"/>
      <c r="G331" s="51"/>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51"/>
      <c r="G332" s="51"/>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51"/>
      <c r="G333" s="51"/>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51"/>
      <c r="G334" s="51"/>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51"/>
      <c r="G335" s="51"/>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51"/>
      <c r="G336" s="51"/>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51"/>
      <c r="G337" s="51"/>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51"/>
      <c r="G338" s="51"/>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51"/>
      <c r="G339" s="51"/>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51"/>
      <c r="G340" s="51"/>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51"/>
      <c r="G341" s="51"/>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51"/>
      <c r="G342" s="51"/>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51"/>
      <c r="G343" s="51"/>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51"/>
      <c r="G344" s="51"/>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51"/>
      <c r="G345" s="51"/>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51"/>
      <c r="G346" s="51"/>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51"/>
      <c r="G347" s="51"/>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51"/>
      <c r="G348" s="51"/>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51"/>
      <c r="G349" s="51"/>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51"/>
      <c r="G350" s="51"/>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51"/>
      <c r="G351" s="51"/>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51"/>
      <c r="G352" s="51"/>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51"/>
      <c r="G353" s="51"/>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51"/>
      <c r="G354" s="51"/>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51"/>
      <c r="G355" s="51"/>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51"/>
      <c r="G356" s="51"/>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51"/>
      <c r="G357" s="51"/>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51"/>
      <c r="G358" s="51"/>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51"/>
      <c r="G359" s="51"/>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51"/>
      <c r="G360" s="51"/>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51"/>
      <c r="G361" s="51"/>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51"/>
      <c r="G362" s="51"/>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51"/>
      <c r="G363" s="51"/>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51"/>
      <c r="G364" s="51"/>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51"/>
      <c r="G365" s="51"/>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51"/>
      <c r="G366" s="51"/>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51"/>
      <c r="G367" s="51"/>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51"/>
      <c r="G368" s="51"/>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51"/>
      <c r="G369" s="51"/>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51"/>
      <c r="G370" s="51"/>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51"/>
      <c r="G371" s="51"/>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51"/>
      <c r="G372" s="51"/>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51"/>
      <c r="G373" s="51"/>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51"/>
      <c r="G374" s="51"/>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51"/>
      <c r="G375" s="51"/>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51"/>
      <c r="G376" s="51"/>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51"/>
      <c r="G377" s="51"/>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51"/>
      <c r="G378" s="51"/>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51"/>
      <c r="G379" s="51"/>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51"/>
      <c r="G380" s="51"/>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51"/>
      <c r="G381" s="51"/>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51"/>
      <c r="G382" s="51"/>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51"/>
      <c r="G383" s="51"/>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51"/>
      <c r="G384" s="51"/>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51"/>
      <c r="G385" s="51"/>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51"/>
      <c r="G386" s="51"/>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51"/>
      <c r="G387" s="51"/>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51"/>
      <c r="G388" s="51"/>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51"/>
      <c r="G389" s="51"/>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51"/>
      <c r="G390" s="51"/>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51"/>
      <c r="G391" s="51"/>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51"/>
      <c r="G392" s="51"/>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51"/>
      <c r="G393" s="51"/>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51"/>
      <c r="G394" s="51"/>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51"/>
      <c r="G395" s="51"/>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51"/>
      <c r="G396" s="51"/>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51"/>
      <c r="G397" s="51"/>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51"/>
      <c r="G398" s="51"/>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51"/>
      <c r="G399" s="51"/>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51"/>
      <c r="G400" s="51"/>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51"/>
      <c r="G401" s="51"/>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51"/>
      <c r="G402" s="51"/>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51"/>
      <c r="G403" s="51"/>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51"/>
      <c r="G404" s="51"/>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51"/>
      <c r="G405" s="51"/>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51"/>
      <c r="G406" s="51"/>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51"/>
      <c r="G407" s="51"/>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51"/>
      <c r="G408" s="51"/>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51"/>
      <c r="G409" s="51"/>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51"/>
      <c r="G410" s="51"/>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51"/>
      <c r="G411" s="51"/>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51"/>
      <c r="G412" s="51"/>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51"/>
      <c r="G413" s="51"/>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51"/>
      <c r="G414" s="51"/>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51"/>
      <c r="G415" s="51"/>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51"/>
      <c r="G416" s="51"/>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51"/>
      <c r="G417" s="51"/>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51"/>
      <c r="G418" s="51"/>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51"/>
      <c r="G419" s="51"/>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51"/>
      <c r="G420" s="51"/>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51"/>
      <c r="G421" s="51"/>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51"/>
      <c r="G422" s="51"/>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51"/>
      <c r="G423" s="51"/>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51"/>
      <c r="G424" s="51"/>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51"/>
      <c r="G425" s="51"/>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51"/>
      <c r="G426" s="51"/>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51"/>
      <c r="G427" s="51"/>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51"/>
      <c r="G428" s="51"/>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51"/>
      <c r="G429" s="51"/>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51"/>
      <c r="G430" s="51"/>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51"/>
      <c r="G431" s="51"/>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51"/>
      <c r="G432" s="51"/>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51"/>
      <c r="G433" s="51"/>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51"/>
      <c r="G434" s="51"/>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51"/>
      <c r="G435" s="51"/>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51"/>
      <c r="G436" s="51"/>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51"/>
      <c r="G437" s="51"/>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51"/>
      <c r="G438" s="51"/>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51"/>
      <c r="G439" s="51"/>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51"/>
      <c r="G440" s="51"/>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51"/>
      <c r="G441" s="51"/>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51"/>
      <c r="G442" s="51"/>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51"/>
      <c r="G443" s="51"/>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51"/>
      <c r="G444" s="51"/>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51"/>
      <c r="G445" s="51"/>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51"/>
      <c r="G446" s="51"/>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51"/>
      <c r="G447" s="51"/>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51"/>
      <c r="G448" s="51"/>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51"/>
      <c r="G449" s="51"/>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51"/>
      <c r="G450" s="51"/>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51"/>
      <c r="G451" s="51"/>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51"/>
      <c r="G452" s="51"/>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51"/>
      <c r="G453" s="51"/>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51"/>
      <c r="G454" s="51"/>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51"/>
      <c r="G455" s="51"/>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51"/>
      <c r="G456" s="51"/>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51"/>
      <c r="G457" s="51"/>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51"/>
      <c r="G458" s="51"/>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51"/>
      <c r="G459" s="51"/>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51"/>
      <c r="G460" s="51"/>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51"/>
      <c r="G461" s="51"/>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51"/>
      <c r="G462" s="51"/>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51"/>
      <c r="G463" s="51"/>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51"/>
      <c r="G464" s="51"/>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51"/>
      <c r="G465" s="51"/>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51"/>
      <c r="G466" s="51"/>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51"/>
      <c r="G467" s="51"/>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51"/>
      <c r="G468" s="51"/>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51"/>
      <c r="G469" s="51"/>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51"/>
      <c r="G470" s="51"/>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51"/>
      <c r="G471" s="51"/>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51"/>
      <c r="G472" s="51"/>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51"/>
      <c r="G473" s="51"/>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51"/>
      <c r="G474" s="51"/>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51"/>
      <c r="G475" s="51"/>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51"/>
      <c r="G476" s="51"/>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51"/>
      <c r="G477" s="51"/>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51"/>
      <c r="G478" s="51"/>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51"/>
      <c r="G479" s="51"/>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51"/>
      <c r="G480" s="51"/>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51"/>
      <c r="G481" s="51"/>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51"/>
      <c r="G482" s="51"/>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51"/>
      <c r="G483" s="51"/>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51"/>
      <c r="G484" s="51"/>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51"/>
      <c r="G485" s="51"/>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51"/>
      <c r="G486" s="51"/>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51"/>
      <c r="G487" s="51"/>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51"/>
      <c r="G488" s="51"/>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51"/>
      <c r="G489" s="51"/>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51"/>
      <c r="G490" s="51"/>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51"/>
      <c r="G491" s="51"/>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51"/>
      <c r="G492" s="51"/>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51"/>
      <c r="G493" s="51"/>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51"/>
      <c r="G494" s="51"/>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51"/>
      <c r="G495" s="51"/>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51"/>
      <c r="G496" s="51"/>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51"/>
      <c r="G497" s="51"/>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51"/>
      <c r="G498" s="51"/>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51"/>
      <c r="G499" s="51"/>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51"/>
      <c r="G500" s="51"/>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51"/>
      <c r="G501" s="51"/>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51"/>
      <c r="G502" s="51"/>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51"/>
      <c r="G503" s="51"/>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51"/>
      <c r="G504" s="51"/>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51"/>
      <c r="G505" s="51"/>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51"/>
      <c r="G506" s="51"/>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51"/>
      <c r="G507" s="51"/>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51"/>
      <c r="G508" s="51"/>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51"/>
      <c r="G509" s="51"/>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51"/>
      <c r="G510" s="51"/>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51"/>
      <c r="G511" s="51"/>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51"/>
      <c r="G512" s="51"/>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51"/>
      <c r="G513" s="51"/>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51"/>
      <c r="G514" s="51"/>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51"/>
      <c r="G515" s="51"/>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51"/>
      <c r="G516" s="51"/>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51"/>
      <c r="G517" s="51"/>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51"/>
      <c r="G518" s="51"/>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51"/>
      <c r="G519" s="51"/>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51"/>
      <c r="G520" s="51"/>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51"/>
      <c r="G521" s="51"/>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51"/>
      <c r="G522" s="51"/>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51"/>
      <c r="G523" s="51"/>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51"/>
      <c r="G524" s="51"/>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51"/>
      <c r="G525" s="51"/>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51"/>
      <c r="G526" s="51"/>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51"/>
      <c r="G527" s="51"/>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51"/>
      <c r="G528" s="51"/>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51"/>
      <c r="G529" s="51"/>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51"/>
      <c r="G530" s="51"/>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51"/>
      <c r="G531" s="51"/>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51"/>
      <c r="G532" s="51"/>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51"/>
      <c r="G533" s="51"/>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51"/>
      <c r="G534" s="51"/>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51"/>
      <c r="G535" s="51"/>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51"/>
      <c r="G536" s="51"/>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51"/>
      <c r="G537" s="51"/>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51"/>
      <c r="G538" s="51"/>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51"/>
      <c r="G539" s="51"/>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51"/>
      <c r="G540" s="51"/>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51"/>
      <c r="G541" s="51"/>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51"/>
      <c r="G542" s="51"/>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51"/>
      <c r="G543" s="51"/>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51"/>
      <c r="G544" s="51"/>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51"/>
      <c r="G545" s="51"/>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51"/>
      <c r="G546" s="51"/>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51"/>
      <c r="G547" s="51"/>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51"/>
      <c r="G548" s="51"/>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51"/>
      <c r="G549" s="51"/>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51"/>
      <c r="G550" s="51"/>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51"/>
      <c r="G551" s="51"/>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51"/>
      <c r="G552" s="51"/>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51"/>
      <c r="G553" s="51"/>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51"/>
      <c r="G554" s="51"/>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51"/>
      <c r="G555" s="51"/>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51"/>
      <c r="G556" s="51"/>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51"/>
      <c r="G557" s="51"/>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51"/>
      <c r="G558" s="51"/>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51"/>
      <c r="G559" s="51"/>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51"/>
      <c r="G560" s="51"/>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51"/>
      <c r="G561" s="51"/>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51"/>
      <c r="G562" s="51"/>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51"/>
      <c r="G563" s="51"/>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51"/>
      <c r="G564" s="51"/>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51"/>
      <c r="G565" s="51"/>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51"/>
      <c r="G566" s="51"/>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51"/>
      <c r="G567" s="51"/>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51"/>
      <c r="G568" s="51"/>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51"/>
      <c r="G569" s="51"/>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51"/>
      <c r="G570" s="51"/>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51"/>
      <c r="G571" s="51"/>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51"/>
      <c r="G572" s="51"/>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51"/>
      <c r="G573" s="51"/>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51"/>
      <c r="G574" s="51"/>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51"/>
      <c r="G575" s="51"/>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51"/>
      <c r="G576" s="51"/>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51"/>
      <c r="G577" s="51"/>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51"/>
      <c r="G578" s="51"/>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51"/>
      <c r="G579" s="51"/>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51"/>
      <c r="G580" s="51"/>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51"/>
      <c r="G581" s="51"/>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51"/>
      <c r="G582" s="51"/>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51"/>
      <c r="G583" s="51"/>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51"/>
      <c r="G584" s="51"/>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51"/>
      <c r="G585" s="51"/>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51"/>
      <c r="G586" s="51"/>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51"/>
      <c r="G587" s="51"/>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51"/>
      <c r="G588" s="51"/>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51"/>
      <c r="G589" s="51"/>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51"/>
      <c r="G590" s="51"/>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51"/>
      <c r="G591" s="51"/>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51"/>
      <c r="G592" s="51"/>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51"/>
      <c r="G593" s="51"/>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51"/>
      <c r="G594" s="51"/>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51"/>
      <c r="G595" s="51"/>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51"/>
      <c r="G596" s="51"/>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51"/>
      <c r="G597" s="51"/>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51"/>
      <c r="G598" s="51"/>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51"/>
      <c r="G599" s="51"/>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51"/>
      <c r="G600" s="51"/>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51"/>
      <c r="G601" s="51"/>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51"/>
      <c r="G602" s="51"/>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51"/>
      <c r="G603" s="51"/>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51"/>
      <c r="G604" s="51"/>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51"/>
      <c r="G605" s="51"/>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51"/>
      <c r="G606" s="51"/>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51"/>
      <c r="G607" s="51"/>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51"/>
      <c r="G608" s="51"/>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51"/>
      <c r="G609" s="51"/>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51"/>
      <c r="G610" s="51"/>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51"/>
      <c r="G611" s="51"/>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51"/>
      <c r="G612" s="51"/>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51"/>
      <c r="G613" s="51"/>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51"/>
      <c r="G614" s="51"/>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51"/>
      <c r="G615" s="51"/>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51"/>
      <c r="G616" s="51"/>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51"/>
      <c r="G617" s="51"/>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51"/>
      <c r="G618" s="51"/>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51"/>
      <c r="G619" s="51"/>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51"/>
      <c r="G620" s="51"/>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51"/>
      <c r="G621" s="51"/>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51"/>
      <c r="G622" s="51"/>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51"/>
      <c r="G623" s="51"/>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51"/>
      <c r="G624" s="51"/>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51"/>
      <c r="G625" s="51"/>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51"/>
      <c r="G626" s="51"/>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51"/>
      <c r="G627" s="51"/>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51"/>
      <c r="G628" s="51"/>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51"/>
      <c r="G629" s="51"/>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51"/>
      <c r="G630" s="51"/>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51"/>
      <c r="G631" s="51"/>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51"/>
      <c r="G632" s="51"/>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51"/>
      <c r="G633" s="51"/>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51"/>
      <c r="G634" s="51"/>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51"/>
      <c r="G635" s="51"/>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51"/>
      <c r="G636" s="51"/>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51"/>
      <c r="G637" s="51"/>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51"/>
      <c r="G638" s="51"/>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51"/>
      <c r="G639" s="51"/>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51"/>
      <c r="G640" s="51"/>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51"/>
      <c r="G641" s="51"/>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51"/>
      <c r="G642" s="51"/>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51"/>
      <c r="G643" s="51"/>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51"/>
      <c r="G644" s="51"/>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51"/>
      <c r="G645" s="51"/>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51"/>
      <c r="G646" s="51"/>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51"/>
      <c r="G647" s="51"/>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51"/>
      <c r="G648" s="51"/>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51"/>
      <c r="G649" s="51"/>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51"/>
      <c r="G650" s="51"/>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51"/>
      <c r="G651" s="51"/>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51"/>
      <c r="G652" s="51"/>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51"/>
      <c r="G653" s="51"/>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51"/>
      <c r="G654" s="51"/>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51"/>
      <c r="G655" s="51"/>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51"/>
      <c r="G656" s="51"/>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51"/>
      <c r="G657" s="51"/>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51"/>
      <c r="G658" s="51"/>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51"/>
      <c r="G659" s="51"/>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51"/>
      <c r="G660" s="51"/>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51"/>
      <c r="G661" s="51"/>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51"/>
      <c r="G662" s="51"/>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51"/>
      <c r="G663" s="51"/>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51"/>
      <c r="G664" s="51"/>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51"/>
      <c r="G665" s="51"/>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51"/>
      <c r="G666" s="51"/>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51"/>
      <c r="G667" s="51"/>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51"/>
      <c r="G668" s="51"/>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51"/>
      <c r="G669" s="51"/>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51"/>
      <c r="G670" s="51"/>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51"/>
      <c r="G671" s="51"/>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51"/>
      <c r="G672" s="51"/>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51"/>
      <c r="G673" s="51"/>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51"/>
      <c r="G674" s="51"/>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51"/>
      <c r="G675" s="51"/>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51"/>
      <c r="G676" s="51"/>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51"/>
      <c r="G677" s="51"/>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51"/>
      <c r="G678" s="51"/>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51"/>
      <c r="G679" s="51"/>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51"/>
      <c r="G680" s="51"/>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51"/>
      <c r="G681" s="51"/>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51"/>
      <c r="G682" s="51"/>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51"/>
      <c r="G683" s="51"/>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51"/>
      <c r="G684" s="51"/>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51"/>
      <c r="G685" s="51"/>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51"/>
      <c r="G686" s="51"/>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51"/>
      <c r="G687" s="51"/>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51"/>
      <c r="G688" s="51"/>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51"/>
      <c r="G689" s="51"/>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51"/>
      <c r="G690" s="51"/>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51"/>
      <c r="G691" s="51"/>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51"/>
      <c r="G692" s="51"/>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51"/>
      <c r="G693" s="51"/>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51"/>
      <c r="G694" s="51"/>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51"/>
      <c r="G695" s="51"/>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51"/>
      <c r="G696" s="51"/>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51"/>
      <c r="G697" s="51"/>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51"/>
      <c r="G698" s="51"/>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51"/>
      <c r="G699" s="51"/>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51"/>
      <c r="G700" s="51"/>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51"/>
      <c r="G701" s="51"/>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51"/>
      <c r="G702" s="51"/>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51"/>
      <c r="G703" s="51"/>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51"/>
      <c r="G704" s="51"/>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51"/>
      <c r="G705" s="51"/>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51"/>
      <c r="G706" s="51"/>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51"/>
      <c r="G707" s="51"/>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51"/>
      <c r="G708" s="51"/>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51"/>
      <c r="G709" s="51"/>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51"/>
      <c r="G710" s="51"/>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51"/>
      <c r="G711" s="51"/>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51"/>
      <c r="G712" s="51"/>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51"/>
      <c r="G713" s="51"/>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51"/>
      <c r="G714" s="51"/>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51"/>
      <c r="G715" s="51"/>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51"/>
      <c r="G716" s="51"/>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51"/>
      <c r="G717" s="51"/>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51"/>
      <c r="G718" s="51"/>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51"/>
      <c r="G719" s="51"/>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51"/>
      <c r="G720" s="51"/>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51"/>
      <c r="G721" s="51"/>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51"/>
      <c r="G722" s="51"/>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51"/>
      <c r="G723" s="51"/>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51"/>
      <c r="G724" s="51"/>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51"/>
      <c r="G725" s="51"/>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51"/>
      <c r="G726" s="51"/>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51"/>
      <c r="G727" s="51"/>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51"/>
      <c r="G728" s="51"/>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51"/>
      <c r="G729" s="51"/>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51"/>
      <c r="G730" s="51"/>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51"/>
      <c r="G731" s="51"/>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51"/>
      <c r="G732" s="51"/>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51"/>
      <c r="G733" s="51"/>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51"/>
      <c r="G734" s="51"/>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51"/>
      <c r="G735" s="51"/>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51"/>
      <c r="G736" s="51"/>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51"/>
      <c r="G737" s="51"/>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51"/>
      <c r="G738" s="51"/>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51"/>
      <c r="G739" s="51"/>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51"/>
      <c r="G740" s="51"/>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51"/>
      <c r="G741" s="51"/>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51"/>
      <c r="G742" s="51"/>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51"/>
      <c r="G743" s="51"/>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51"/>
      <c r="G744" s="51"/>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51"/>
      <c r="G745" s="51"/>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51"/>
      <c r="G746" s="51"/>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51"/>
      <c r="G747" s="51"/>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51"/>
      <c r="G748" s="51"/>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51"/>
      <c r="G749" s="51"/>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51"/>
      <c r="G750" s="51"/>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51"/>
      <c r="G751" s="51"/>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51"/>
      <c r="G752" s="51"/>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51"/>
      <c r="G753" s="51"/>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51"/>
      <c r="G754" s="51"/>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51"/>
      <c r="G755" s="51"/>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51"/>
      <c r="G756" s="51"/>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51"/>
      <c r="G757" s="51"/>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51"/>
      <c r="G758" s="51"/>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51"/>
      <c r="G759" s="51"/>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51"/>
      <c r="G760" s="51"/>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51"/>
      <c r="G761" s="51"/>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51"/>
      <c r="G762" s="51"/>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51"/>
      <c r="G763" s="51"/>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51"/>
      <c r="G764" s="51"/>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51"/>
      <c r="G765" s="51"/>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51"/>
      <c r="G766" s="51"/>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51"/>
      <c r="G767" s="51"/>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51"/>
      <c r="G768" s="51"/>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51"/>
      <c r="G769" s="51"/>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51"/>
      <c r="G770" s="51"/>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51"/>
      <c r="G771" s="51"/>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51"/>
      <c r="G772" s="51"/>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51"/>
      <c r="G773" s="51"/>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51"/>
      <c r="G774" s="51"/>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51"/>
      <c r="G775" s="51"/>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51"/>
      <c r="G776" s="51"/>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51"/>
      <c r="G777" s="51"/>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51"/>
      <c r="G778" s="51"/>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51"/>
      <c r="G779" s="51"/>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51"/>
      <c r="G780" s="51"/>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51"/>
      <c r="G781" s="51"/>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51"/>
      <c r="G782" s="51"/>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51"/>
      <c r="G783" s="51"/>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51"/>
      <c r="G784" s="51"/>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51"/>
      <c r="G785" s="51"/>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51"/>
      <c r="G786" s="51"/>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51"/>
      <c r="G787" s="51"/>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51"/>
      <c r="G788" s="51"/>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51"/>
      <c r="G789" s="51"/>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51"/>
      <c r="G790" s="51"/>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51"/>
      <c r="G791" s="51"/>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51"/>
      <c r="G792" s="51"/>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51"/>
      <c r="G793" s="51"/>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51"/>
      <c r="G794" s="51"/>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51"/>
      <c r="G795" s="51"/>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51"/>
      <c r="G796" s="51"/>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51"/>
      <c r="G797" s="51"/>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51"/>
      <c r="G798" s="51"/>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51"/>
      <c r="G799" s="51"/>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51"/>
      <c r="G800" s="51"/>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51"/>
      <c r="G801" s="51"/>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51"/>
      <c r="G802" s="51"/>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51"/>
      <c r="G803" s="51"/>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51"/>
      <c r="G804" s="51"/>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51"/>
      <c r="G805" s="51"/>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51"/>
      <c r="G806" s="51"/>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51"/>
      <c r="G807" s="51"/>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51"/>
      <c r="G808" s="51"/>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51"/>
      <c r="G809" s="51"/>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51"/>
      <c r="G810" s="51"/>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51"/>
      <c r="G811" s="51"/>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51"/>
      <c r="G812" s="51"/>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51"/>
      <c r="G813" s="51"/>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51"/>
      <c r="G814" s="51"/>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51"/>
      <c r="G815" s="51"/>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51"/>
      <c r="G816" s="51"/>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51"/>
      <c r="G817" s="51"/>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51"/>
      <c r="G818" s="51"/>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51"/>
      <c r="G819" s="51"/>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51"/>
      <c r="G820" s="51"/>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51"/>
      <c r="G821" s="51"/>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51"/>
      <c r="G822" s="51"/>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51"/>
      <c r="G823" s="51"/>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51"/>
      <c r="G824" s="51"/>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51"/>
      <c r="G825" s="51"/>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51"/>
      <c r="G826" s="51"/>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51"/>
      <c r="G827" s="51"/>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51"/>
      <c r="G828" s="51"/>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51"/>
      <c r="G829" s="51"/>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51"/>
      <c r="G830" s="51"/>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51"/>
      <c r="G831" s="51"/>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51"/>
      <c r="G832" s="51"/>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51"/>
      <c r="G833" s="51"/>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51"/>
      <c r="G834" s="51"/>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51"/>
      <c r="G835" s="51"/>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51"/>
      <c r="G836" s="51"/>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51"/>
      <c r="G837" s="51"/>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51"/>
      <c r="G838" s="51"/>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51"/>
      <c r="G839" s="51"/>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51"/>
      <c r="G840" s="51"/>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51"/>
      <c r="G841" s="51"/>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51"/>
      <c r="G842" s="51"/>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51"/>
      <c r="G843" s="51"/>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51"/>
      <c r="G844" s="51"/>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51"/>
      <c r="G845" s="51"/>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51"/>
      <c r="G846" s="51"/>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51"/>
      <c r="G847" s="51"/>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51"/>
      <c r="G848" s="51"/>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51"/>
      <c r="G849" s="51"/>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51"/>
      <c r="G850" s="51"/>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51"/>
      <c r="G851" s="51"/>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51"/>
      <c r="G852" s="51"/>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51"/>
      <c r="G853" s="51"/>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51"/>
      <c r="G854" s="51"/>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51"/>
      <c r="G855" s="51"/>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51"/>
      <c r="G856" s="51"/>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51"/>
      <c r="G857" s="51"/>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51"/>
      <c r="G858" s="51"/>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51"/>
      <c r="G859" s="51"/>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51"/>
      <c r="G860" s="51"/>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51"/>
      <c r="G861" s="51"/>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51"/>
      <c r="G862" s="51"/>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51"/>
      <c r="G863" s="51"/>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51"/>
      <c r="G864" s="51"/>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51"/>
      <c r="G865" s="51"/>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51"/>
      <c r="G866" s="51"/>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51"/>
      <c r="G867" s="51"/>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51"/>
      <c r="G868" s="51"/>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51"/>
      <c r="G869" s="51"/>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51"/>
      <c r="G870" s="51"/>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51"/>
      <c r="G871" s="51"/>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51"/>
      <c r="G872" s="51"/>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51"/>
      <c r="G873" s="51"/>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51"/>
      <c r="G874" s="51"/>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51"/>
      <c r="G875" s="51"/>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51"/>
      <c r="G876" s="51"/>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51"/>
      <c r="G877" s="51"/>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51"/>
      <c r="G878" s="51"/>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51"/>
      <c r="G879" s="51"/>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51"/>
      <c r="G880" s="51"/>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51"/>
      <c r="G881" s="51"/>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51"/>
      <c r="G882" s="51"/>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51"/>
      <c r="G883" s="51"/>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51"/>
      <c r="G884" s="51"/>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51"/>
      <c r="G885" s="51"/>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51"/>
      <c r="G886" s="51"/>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51"/>
      <c r="G887" s="51"/>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51"/>
      <c r="G888" s="51"/>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51"/>
      <c r="G889" s="51"/>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51"/>
      <c r="G890" s="51"/>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51"/>
      <c r="G891" s="51"/>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51"/>
      <c r="G892" s="51"/>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51"/>
      <c r="G893" s="51"/>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51"/>
      <c r="G894" s="51"/>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51"/>
      <c r="G895" s="51"/>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51"/>
      <c r="G896" s="51"/>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51"/>
      <c r="G897" s="51"/>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51"/>
      <c r="G898" s="51"/>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51"/>
      <c r="G899" s="51"/>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51"/>
      <c r="G900" s="51"/>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51"/>
      <c r="G901" s="51"/>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51"/>
      <c r="G902" s="51"/>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51"/>
      <c r="G903" s="51"/>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51"/>
      <c r="G904" s="51"/>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51"/>
      <c r="G905" s="51"/>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51"/>
      <c r="G906" s="51"/>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51"/>
      <c r="G907" s="51"/>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51"/>
      <c r="G908" s="51"/>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51"/>
      <c r="G909" s="51"/>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51"/>
      <c r="G910" s="51"/>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51"/>
      <c r="G911" s="51"/>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51"/>
      <c r="G912" s="51"/>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51"/>
      <c r="G913" s="51"/>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51"/>
      <c r="G914" s="51"/>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51"/>
      <c r="G915" s="51"/>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51"/>
      <c r="G916" s="51"/>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51"/>
      <c r="G917" s="51"/>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51"/>
      <c r="G918" s="51"/>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51"/>
      <c r="G919" s="51"/>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51"/>
      <c r="G920" s="51"/>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51"/>
      <c r="G921" s="51"/>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51"/>
      <c r="G922" s="51"/>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51"/>
      <c r="G923" s="51"/>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51"/>
      <c r="G924" s="51"/>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51"/>
      <c r="G925" s="51"/>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51"/>
      <c r="G926" s="51"/>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51"/>
      <c r="G927" s="51"/>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51"/>
      <c r="G928" s="51"/>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51"/>
      <c r="G929" s="51"/>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51"/>
      <c r="G930" s="51"/>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51"/>
      <c r="G931" s="51"/>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51"/>
      <c r="G932" s="51"/>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51"/>
      <c r="G933" s="51"/>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51"/>
      <c r="G934" s="51"/>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51"/>
      <c r="G935" s="51"/>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51"/>
      <c r="G936" s="51"/>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51"/>
      <c r="G937" s="51"/>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51"/>
      <c r="G938" s="51"/>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51"/>
      <c r="G939" s="51"/>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51"/>
      <c r="G940" s="51"/>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51"/>
      <c r="G941" s="51"/>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51"/>
      <c r="G942" s="51"/>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51"/>
      <c r="G943" s="51"/>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51"/>
      <c r="G944" s="51"/>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51"/>
      <c r="G945" s="51"/>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51"/>
      <c r="G946" s="51"/>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51"/>
      <c r="G947" s="51"/>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51"/>
      <c r="G948" s="51"/>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51"/>
      <c r="G949" s="51"/>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51"/>
      <c r="G950" s="51"/>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51"/>
      <c r="G951" s="51"/>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51"/>
      <c r="G952" s="51"/>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51"/>
      <c r="G953" s="51"/>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51"/>
      <c r="G954" s="51"/>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51"/>
      <c r="G955" s="51"/>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51"/>
      <c r="G956" s="51"/>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51"/>
      <c r="G957" s="51"/>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51"/>
      <c r="G958" s="51"/>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51"/>
      <c r="G959" s="51"/>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51"/>
      <c r="G960" s="51"/>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51"/>
      <c r="G961" s="51"/>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51"/>
      <c r="G962" s="51"/>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51"/>
      <c r="G963" s="51"/>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51"/>
      <c r="G964" s="51"/>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51"/>
      <c r="G965" s="51"/>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51"/>
      <c r="G966" s="51"/>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51"/>
      <c r="G967" s="51"/>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51"/>
      <c r="G968" s="51"/>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51"/>
      <c r="G969" s="51"/>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51"/>
      <c r="G970" s="51"/>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51"/>
      <c r="G971" s="51"/>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51"/>
      <c r="G972" s="51"/>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51"/>
      <c r="G973" s="51"/>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51"/>
      <c r="G974" s="51"/>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51"/>
      <c r="G975" s="51"/>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51"/>
      <c r="G976" s="51"/>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51"/>
      <c r="G977" s="51"/>
      <c r="H977" s="34"/>
      <c r="I977" s="34"/>
      <c r="J977" s="34"/>
      <c r="K977" s="34"/>
      <c r="L977" s="34"/>
      <c r="M977" s="34"/>
      <c r="N977" s="34"/>
      <c r="O977" s="34"/>
      <c r="P977" s="34"/>
      <c r="Q977" s="34"/>
      <c r="R977" s="34"/>
      <c r="S977" s="34"/>
      <c r="T977" s="34"/>
      <c r="U977" s="34"/>
      <c r="V977" s="34"/>
      <c r="W977" s="34"/>
      <c r="X977" s="34"/>
      <c r="Y977" s="34"/>
      <c r="Z977" s="34"/>
    </row>
    <row r="978" customFormat="false" ht="13.8" hidden="false" customHeight="false" outlineLevel="0" collapsed="false">
      <c r="A978" s="34"/>
      <c r="B978" s="34"/>
      <c r="C978" s="34"/>
      <c r="D978" s="34"/>
      <c r="E978" s="34"/>
      <c r="F978" s="51"/>
      <c r="G978" s="51"/>
      <c r="H978" s="34"/>
      <c r="I978" s="34"/>
      <c r="J978" s="34"/>
      <c r="K978" s="34"/>
      <c r="L978" s="34"/>
      <c r="M978" s="34"/>
      <c r="N978" s="34"/>
      <c r="O978" s="34"/>
      <c r="P978" s="34"/>
      <c r="Q978" s="34"/>
      <c r="R978" s="34"/>
      <c r="S978" s="34"/>
      <c r="T978" s="34"/>
      <c r="U978" s="34"/>
      <c r="V978" s="34"/>
      <c r="W978" s="34"/>
      <c r="X978" s="34"/>
      <c r="Y978" s="34"/>
      <c r="Z978" s="34"/>
    </row>
    <row r="979" customFormat="false" ht="13.8" hidden="false" customHeight="false" outlineLevel="0" collapsed="false">
      <c r="A979" s="34"/>
      <c r="B979" s="34"/>
      <c r="C979" s="34"/>
      <c r="D979" s="34"/>
      <c r="E979" s="34"/>
      <c r="F979" s="51"/>
      <c r="G979" s="51"/>
      <c r="H979" s="34"/>
      <c r="I979" s="34"/>
      <c r="J979" s="34"/>
      <c r="K979" s="34"/>
      <c r="L979" s="34"/>
      <c r="M979" s="34"/>
      <c r="N979" s="34"/>
      <c r="O979" s="34"/>
      <c r="P979" s="34"/>
      <c r="Q979" s="34"/>
      <c r="R979" s="34"/>
      <c r="S979" s="34"/>
      <c r="T979" s="34"/>
      <c r="U979" s="34"/>
      <c r="V979" s="34"/>
      <c r="W979" s="34"/>
      <c r="X979" s="34"/>
      <c r="Y979" s="34"/>
      <c r="Z979" s="34"/>
    </row>
    <row r="980" customFormat="false" ht="13.8" hidden="false" customHeight="false" outlineLevel="0" collapsed="false">
      <c r="A980" s="34"/>
      <c r="B980" s="34"/>
      <c r="C980" s="34"/>
      <c r="D980" s="34"/>
      <c r="E980" s="34"/>
      <c r="F980" s="51"/>
      <c r="G980" s="51"/>
      <c r="H980" s="34"/>
      <c r="I980" s="34"/>
      <c r="J980" s="34"/>
      <c r="K980" s="34"/>
      <c r="L980" s="34"/>
      <c r="M980" s="34"/>
      <c r="N980" s="34"/>
      <c r="O980" s="34"/>
      <c r="P980" s="34"/>
      <c r="Q980" s="34"/>
      <c r="R980" s="34"/>
      <c r="S980" s="34"/>
      <c r="T980" s="34"/>
      <c r="U980" s="34"/>
      <c r="V980" s="34"/>
      <c r="W980" s="34"/>
      <c r="X980" s="34"/>
      <c r="Y980" s="34"/>
      <c r="Z980" s="34"/>
    </row>
    <row r="981" customFormat="false" ht="13.8" hidden="false" customHeight="false" outlineLevel="0" collapsed="false">
      <c r="A981" s="34"/>
      <c r="B981" s="34"/>
      <c r="C981" s="34"/>
      <c r="D981" s="34"/>
      <c r="E981" s="34"/>
      <c r="F981" s="51"/>
      <c r="G981" s="51"/>
      <c r="H981" s="34"/>
      <c r="I981" s="34"/>
      <c r="J981" s="34"/>
      <c r="K981" s="34"/>
      <c r="L981" s="34"/>
      <c r="M981" s="34"/>
      <c r="N981" s="34"/>
      <c r="O981" s="34"/>
      <c r="P981" s="34"/>
      <c r="Q981" s="34"/>
      <c r="R981" s="34"/>
      <c r="S981" s="34"/>
      <c r="T981" s="34"/>
      <c r="U981" s="34"/>
      <c r="V981" s="34"/>
      <c r="W981" s="34"/>
      <c r="X981" s="34"/>
      <c r="Y981" s="34"/>
      <c r="Z981" s="34"/>
    </row>
    <row r="982" customFormat="false" ht="13.8" hidden="false" customHeight="false" outlineLevel="0" collapsed="false">
      <c r="A982" s="34"/>
      <c r="B982" s="34"/>
      <c r="C982" s="34"/>
      <c r="D982" s="34"/>
      <c r="E982" s="34"/>
      <c r="F982" s="51"/>
      <c r="G982" s="51"/>
      <c r="H982" s="34"/>
      <c r="I982" s="34"/>
      <c r="J982" s="34"/>
      <c r="K982" s="34"/>
      <c r="L982" s="34"/>
      <c r="M982" s="34"/>
      <c r="N982" s="34"/>
      <c r="O982" s="34"/>
      <c r="P982" s="34"/>
      <c r="Q982" s="34"/>
      <c r="R982" s="34"/>
      <c r="S982" s="34"/>
      <c r="T982" s="34"/>
      <c r="U982" s="34"/>
      <c r="V982" s="34"/>
      <c r="W982" s="34"/>
      <c r="X982" s="34"/>
      <c r="Y982" s="34"/>
      <c r="Z982" s="34"/>
    </row>
    <row r="983" customFormat="false" ht="13.8" hidden="false" customHeight="false" outlineLevel="0" collapsed="false">
      <c r="A983" s="34"/>
      <c r="B983" s="34"/>
      <c r="C983" s="34"/>
      <c r="D983" s="34"/>
      <c r="E983" s="34"/>
      <c r="F983" s="51"/>
      <c r="G983" s="51"/>
      <c r="H983" s="34"/>
      <c r="I983" s="34"/>
      <c r="J983" s="34"/>
      <c r="K983" s="34"/>
      <c r="L983" s="34"/>
      <c r="M983" s="34"/>
      <c r="N983" s="34"/>
      <c r="O983" s="34"/>
      <c r="P983" s="34"/>
      <c r="Q983" s="34"/>
      <c r="R983" s="34"/>
      <c r="S983" s="34"/>
      <c r="T983" s="34"/>
      <c r="U983" s="34"/>
      <c r="V983" s="34"/>
      <c r="W983" s="34"/>
      <c r="X983" s="34"/>
      <c r="Y983" s="34"/>
      <c r="Z983" s="34"/>
    </row>
    <row r="984" customFormat="false" ht="13.8" hidden="false" customHeight="false" outlineLevel="0" collapsed="false">
      <c r="A984" s="34"/>
      <c r="B984" s="34"/>
      <c r="C984" s="34"/>
      <c r="D984" s="34"/>
      <c r="E984" s="34"/>
      <c r="F984" s="51"/>
      <c r="G984" s="51"/>
      <c r="H984" s="34"/>
      <c r="I984" s="34"/>
      <c r="J984" s="34"/>
      <c r="K984" s="34"/>
      <c r="L984" s="34"/>
      <c r="M984" s="34"/>
      <c r="N984" s="34"/>
      <c r="O984" s="34"/>
      <c r="P984" s="34"/>
      <c r="Q984" s="34"/>
      <c r="R984" s="34"/>
      <c r="S984" s="34"/>
      <c r="T984" s="34"/>
      <c r="U984" s="34"/>
      <c r="V984" s="34"/>
      <c r="W984" s="34"/>
      <c r="X984" s="34"/>
      <c r="Y984" s="34"/>
      <c r="Z984" s="34"/>
    </row>
    <row r="985" customFormat="false" ht="13.8" hidden="false" customHeight="false" outlineLevel="0" collapsed="false">
      <c r="A985" s="34"/>
      <c r="B985" s="34"/>
      <c r="C985" s="34"/>
      <c r="D985" s="34"/>
      <c r="E985" s="34"/>
      <c r="F985" s="51"/>
      <c r="G985" s="51"/>
      <c r="H985" s="34"/>
      <c r="I985" s="34"/>
      <c r="J985" s="34"/>
      <c r="K985" s="34"/>
      <c r="L985" s="34"/>
      <c r="M985" s="34"/>
      <c r="N985" s="34"/>
      <c r="O985" s="34"/>
      <c r="P985" s="34"/>
      <c r="Q985" s="34"/>
      <c r="R985" s="34"/>
      <c r="S985" s="34"/>
      <c r="T985" s="34"/>
      <c r="U985" s="34"/>
      <c r="V985" s="34"/>
      <c r="W985" s="34"/>
      <c r="X985" s="34"/>
      <c r="Y985" s="34"/>
      <c r="Z985" s="34"/>
    </row>
    <row r="986" customFormat="false" ht="13.8" hidden="false" customHeight="false" outlineLevel="0" collapsed="false">
      <c r="A986" s="34"/>
      <c r="B986" s="34"/>
      <c r="C986" s="34"/>
      <c r="D986" s="34"/>
      <c r="E986" s="34"/>
      <c r="F986" s="51"/>
      <c r="G986" s="51"/>
      <c r="H986" s="34"/>
      <c r="I986" s="34"/>
      <c r="J986" s="34"/>
      <c r="K986" s="34"/>
      <c r="L986" s="34"/>
      <c r="M986" s="34"/>
      <c r="N986" s="34"/>
      <c r="O986" s="34"/>
      <c r="P986" s="34"/>
      <c r="Q986" s="34"/>
      <c r="R986" s="34"/>
      <c r="S986" s="34"/>
      <c r="T986" s="34"/>
      <c r="U986" s="34"/>
      <c r="V986" s="34"/>
      <c r="W986" s="34"/>
      <c r="X986" s="34"/>
      <c r="Y986" s="34"/>
      <c r="Z986" s="34"/>
    </row>
    <row r="987" customFormat="false" ht="13.8" hidden="false" customHeight="false" outlineLevel="0" collapsed="false">
      <c r="A987" s="34"/>
      <c r="B987" s="34"/>
      <c r="C987" s="34"/>
      <c r="D987" s="34"/>
      <c r="E987" s="34"/>
      <c r="F987" s="51"/>
      <c r="G987" s="51"/>
      <c r="H987" s="34"/>
      <c r="I987" s="34"/>
      <c r="J987" s="34"/>
      <c r="K987" s="34"/>
      <c r="L987" s="34"/>
      <c r="M987" s="34"/>
      <c r="N987" s="34"/>
      <c r="O987" s="34"/>
      <c r="P987" s="34"/>
      <c r="Q987" s="34"/>
      <c r="R987" s="34"/>
      <c r="S987" s="34"/>
      <c r="T987" s="34"/>
      <c r="U987" s="34"/>
      <c r="V987" s="34"/>
      <c r="W987" s="34"/>
      <c r="X987" s="34"/>
      <c r="Y987" s="34"/>
      <c r="Z987" s="34"/>
    </row>
    <row r="988" customFormat="false" ht="13.8" hidden="false" customHeight="false" outlineLevel="0" collapsed="false">
      <c r="A988" s="34"/>
      <c r="B988" s="34"/>
      <c r="C988" s="34"/>
      <c r="D988" s="34"/>
      <c r="E988" s="34"/>
      <c r="F988" s="51"/>
      <c r="G988" s="51"/>
      <c r="H988" s="34"/>
      <c r="I988" s="34"/>
      <c r="J988" s="34"/>
      <c r="K988" s="34"/>
      <c r="L988" s="34"/>
      <c r="M988" s="34"/>
      <c r="N988" s="34"/>
      <c r="O988" s="34"/>
      <c r="P988" s="34"/>
      <c r="Q988" s="34"/>
      <c r="R988" s="34"/>
      <c r="S988" s="34"/>
      <c r="T988" s="34"/>
      <c r="U988" s="34"/>
      <c r="V988" s="34"/>
      <c r="W988" s="34"/>
      <c r="X988" s="34"/>
      <c r="Y988" s="34"/>
      <c r="Z988" s="34"/>
    </row>
  </sheetData>
  <mergeCells count="21">
    <mergeCell ref="B3:C3"/>
    <mergeCell ref="D3:E3"/>
    <mergeCell ref="F3:G3"/>
    <mergeCell ref="H3:I3"/>
    <mergeCell ref="B4:C4"/>
    <mergeCell ref="D4:E4"/>
    <mergeCell ref="F4:G4"/>
    <mergeCell ref="H4:I4"/>
    <mergeCell ref="B5:C5"/>
    <mergeCell ref="D5:E5"/>
    <mergeCell ref="F5:G5"/>
    <mergeCell ref="H5:I5"/>
    <mergeCell ref="B7:C7"/>
    <mergeCell ref="D7:E7"/>
    <mergeCell ref="F7:G7"/>
    <mergeCell ref="H7:I7"/>
    <mergeCell ref="B21:C21"/>
    <mergeCell ref="B22:C22"/>
    <mergeCell ref="D22:E22"/>
    <mergeCell ref="F22:G22"/>
    <mergeCell ref="H22:I22"/>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7"/>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1" activeCellId="1" sqref="E3:G3 A1"/>
    </sheetView>
  </sheetViews>
  <sheetFormatPr defaultColWidth="14.60546875" defaultRowHeight="12.8" zeroHeight="false" outlineLevelRow="0" outlineLevelCol="0"/>
  <cols>
    <col collapsed="false" customWidth="true" hidden="false" outlineLevel="0" max="1" min="1" style="0" width="29.29"/>
    <col collapsed="false" customWidth="true" hidden="false" outlineLevel="0" max="2" min="2" style="0" width="25"/>
  </cols>
  <sheetData>
    <row r="1" customFormat="false" ht="17.35" hidden="false" customHeight="false" outlineLevel="0" collapsed="false">
      <c r="A1" s="92" t="s">
        <v>159</v>
      </c>
      <c r="B1" s="34"/>
      <c r="C1" s="34"/>
      <c r="D1" s="34"/>
      <c r="E1" s="34"/>
      <c r="F1" s="34"/>
      <c r="G1" s="34"/>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61" t="s">
        <v>160</v>
      </c>
      <c r="B2" s="34"/>
      <c r="C2" s="34"/>
      <c r="D2" s="34"/>
      <c r="E2" s="34"/>
      <c r="F2" s="34"/>
      <c r="G2" s="34"/>
      <c r="H2" s="34"/>
      <c r="I2" s="34"/>
      <c r="J2" s="34"/>
      <c r="K2" s="34"/>
      <c r="L2" s="34"/>
      <c r="M2" s="34"/>
      <c r="N2" s="34"/>
      <c r="O2" s="34"/>
      <c r="P2" s="34"/>
      <c r="Q2" s="34"/>
      <c r="R2" s="34"/>
      <c r="S2" s="34"/>
      <c r="T2" s="34"/>
      <c r="U2" s="34"/>
      <c r="V2" s="34"/>
      <c r="W2" s="34"/>
      <c r="X2" s="34"/>
      <c r="Y2" s="34"/>
      <c r="Z2" s="34"/>
    </row>
    <row r="3" customFormat="false" ht="13.8" hidden="false" customHeight="false" outlineLevel="0" collapsed="false">
      <c r="A3" s="93"/>
      <c r="B3" s="34"/>
      <c r="C3" s="34"/>
      <c r="D3" s="34"/>
      <c r="E3" s="34"/>
      <c r="F3" s="34"/>
      <c r="G3" s="34"/>
      <c r="H3" s="34"/>
      <c r="I3" s="34"/>
      <c r="J3" s="34"/>
      <c r="K3" s="34"/>
      <c r="L3" s="34"/>
      <c r="M3" s="34"/>
      <c r="N3" s="34"/>
      <c r="O3" s="34"/>
      <c r="P3" s="34"/>
      <c r="Q3" s="34"/>
      <c r="R3" s="34"/>
      <c r="S3" s="34"/>
      <c r="T3" s="34"/>
      <c r="U3" s="34"/>
      <c r="V3" s="34"/>
      <c r="W3" s="34"/>
      <c r="X3" s="34"/>
      <c r="Y3" s="34"/>
      <c r="Z3" s="34"/>
    </row>
    <row r="4" customFormat="false" ht="13.8" hidden="false" customHeight="false" outlineLevel="0" collapsed="false">
      <c r="A4" s="94" t="s">
        <v>161</v>
      </c>
      <c r="B4" s="34"/>
      <c r="C4" s="34"/>
      <c r="D4" s="34"/>
      <c r="E4" s="34"/>
      <c r="F4" s="34"/>
      <c r="G4" s="34"/>
      <c r="H4" s="34"/>
      <c r="I4" s="34"/>
      <c r="J4" s="34"/>
      <c r="K4" s="34"/>
      <c r="L4" s="34"/>
      <c r="M4" s="34"/>
      <c r="N4" s="34"/>
      <c r="O4" s="34"/>
      <c r="P4" s="34"/>
      <c r="Q4" s="34"/>
      <c r="R4" s="34"/>
      <c r="S4" s="34"/>
      <c r="T4" s="34"/>
      <c r="U4" s="34"/>
      <c r="V4" s="34"/>
      <c r="W4" s="34"/>
      <c r="X4" s="34"/>
      <c r="Y4" s="34"/>
      <c r="Z4" s="34"/>
    </row>
    <row r="5" customFormat="false" ht="13.8" hidden="false" customHeight="false" outlineLevel="0" collapsed="false">
      <c r="A5" s="33" t="s">
        <v>52</v>
      </c>
      <c r="B5" s="33" t="s">
        <v>57</v>
      </c>
      <c r="C5" s="95" t="s">
        <v>162</v>
      </c>
      <c r="D5" s="95" t="s">
        <v>163</v>
      </c>
      <c r="E5" s="95" t="s">
        <v>164</v>
      </c>
      <c r="F5" s="95" t="s">
        <v>165</v>
      </c>
      <c r="G5" s="95" t="s">
        <v>166</v>
      </c>
      <c r="H5" s="95" t="s">
        <v>167</v>
      </c>
      <c r="I5" s="95" t="s">
        <v>168</v>
      </c>
      <c r="J5" s="95" t="s">
        <v>169</v>
      </c>
      <c r="K5" s="95" t="s">
        <v>170</v>
      </c>
      <c r="L5" s="95" t="s">
        <v>171</v>
      </c>
      <c r="M5" s="95" t="s">
        <v>172</v>
      </c>
      <c r="N5" s="95" t="s">
        <v>173</v>
      </c>
      <c r="O5" s="15"/>
      <c r="P5" s="95" t="s">
        <v>174</v>
      </c>
      <c r="Q5" s="34"/>
      <c r="R5" s="34"/>
      <c r="S5" s="34"/>
      <c r="T5" s="34"/>
      <c r="U5" s="34"/>
      <c r="V5" s="34"/>
      <c r="W5" s="34"/>
      <c r="X5" s="34"/>
      <c r="Y5" s="34"/>
      <c r="Z5" s="34"/>
    </row>
    <row r="6" customFormat="false" ht="13.8" hidden="false" customHeight="false" outlineLevel="0" collapsed="false">
      <c r="A6" s="15" t="s">
        <v>37</v>
      </c>
      <c r="B6" s="15" t="s">
        <v>175</v>
      </c>
      <c r="C6" s="63" t="n">
        <v>9100.3282496875</v>
      </c>
      <c r="D6" s="63" t="n">
        <v>3154.345691875</v>
      </c>
      <c r="E6" s="63" t="n">
        <v>3154.345691875</v>
      </c>
      <c r="F6" s="63" t="n">
        <v>18206.7112303125</v>
      </c>
      <c r="G6" s="63" t="n">
        <v>22551.5049703125</v>
      </c>
      <c r="H6" s="63" t="n">
        <v>35917.137475625</v>
      </c>
      <c r="I6" s="63" t="n">
        <v>106830.585944687</v>
      </c>
      <c r="J6" s="63" t="n">
        <v>93763.90155125</v>
      </c>
      <c r="K6" s="63" t="n">
        <v>91999.505600625</v>
      </c>
      <c r="L6" s="63" t="n">
        <v>84579.855653125</v>
      </c>
      <c r="M6" s="63" t="n">
        <v>13666.4071840625</v>
      </c>
      <c r="N6" s="63" t="n">
        <v>11680.7260390625</v>
      </c>
      <c r="O6" s="15"/>
      <c r="P6" s="63" t="n">
        <v>601343.897</v>
      </c>
      <c r="Q6" s="34"/>
      <c r="R6" s="34"/>
      <c r="S6" s="34"/>
      <c r="T6" s="34"/>
      <c r="U6" s="34"/>
      <c r="V6" s="34"/>
      <c r="W6" s="34"/>
      <c r="X6" s="34"/>
      <c r="Y6" s="34"/>
      <c r="Z6" s="34"/>
    </row>
    <row r="7" customFormat="false" ht="13.8" hidden="false" customHeight="false" outlineLevel="0" collapsed="false">
      <c r="A7" s="15" t="s">
        <v>176</v>
      </c>
      <c r="B7" s="15" t="s">
        <v>175</v>
      </c>
      <c r="C7" s="63" t="n">
        <v>51954.4757578125</v>
      </c>
      <c r="D7" s="63" t="n">
        <v>25368.438671875</v>
      </c>
      <c r="E7" s="63" t="n">
        <v>21687.7603984375</v>
      </c>
      <c r="F7" s="63" t="n">
        <v>24661.3990390625</v>
      </c>
      <c r="G7" s="63" t="n">
        <v>10737.9207421875</v>
      </c>
      <c r="H7" s="63" t="n">
        <v>10737.9207421875</v>
      </c>
      <c r="I7" s="63" t="n">
        <v>42321.3610546875</v>
      </c>
      <c r="J7" s="63" t="n">
        <v>40652.0811640625</v>
      </c>
      <c r="K7" s="63" t="n">
        <v>33457.117</v>
      </c>
      <c r="L7" s="63" t="n">
        <v>60043.1540859375</v>
      </c>
      <c r="M7" s="63" t="n">
        <v>32140.392046875</v>
      </c>
      <c r="N7" s="63" t="n">
        <v>30836.033296875</v>
      </c>
      <c r="O7" s="96"/>
      <c r="P7" s="63" t="n">
        <v>433349.92</v>
      </c>
      <c r="Q7" s="34"/>
      <c r="R7" s="34"/>
      <c r="S7" s="34"/>
      <c r="T7" s="34"/>
      <c r="U7" s="34"/>
      <c r="V7" s="34"/>
      <c r="W7" s="34"/>
      <c r="X7" s="34"/>
      <c r="Y7" s="34"/>
      <c r="Z7" s="34"/>
    </row>
    <row r="8" customFormat="false" ht="13.8" hidden="false" customHeight="false" outlineLevel="0" collapsed="false">
      <c r="A8" s="15" t="s">
        <v>38</v>
      </c>
      <c r="B8" s="15" t="s">
        <v>175</v>
      </c>
      <c r="C8" s="63" t="n">
        <v>101436.224382813</v>
      </c>
      <c r="D8" s="63" t="n">
        <v>5585.707921875</v>
      </c>
      <c r="E8" s="63" t="n">
        <v>26216.681625</v>
      </c>
      <c r="F8" s="63" t="n">
        <v>26323.3032578125</v>
      </c>
      <c r="G8" s="63" t="n">
        <v>33098.8769609375</v>
      </c>
      <c r="H8" s="63" t="n">
        <v>33973.1660234375</v>
      </c>
      <c r="I8" s="63" t="n">
        <v>17589.9881796875</v>
      </c>
      <c r="J8" s="63" t="n">
        <v>17483.366546875</v>
      </c>
      <c r="K8" s="63" t="n">
        <v>90491.91553125</v>
      </c>
      <c r="L8" s="63" t="n">
        <v>185468.142929688</v>
      </c>
      <c r="M8" s="63" t="n">
        <v>181220.347070313</v>
      </c>
      <c r="N8" s="63" t="n">
        <v>181220.347070313</v>
      </c>
      <c r="O8" s="15"/>
      <c r="P8" s="63" t="n">
        <v>986419.8</v>
      </c>
      <c r="Q8" s="34"/>
      <c r="R8" s="34"/>
      <c r="S8" s="34"/>
      <c r="T8" s="34"/>
      <c r="U8" s="34"/>
      <c r="V8" s="34"/>
      <c r="W8" s="34"/>
      <c r="X8" s="34"/>
      <c r="Y8" s="34"/>
      <c r="Z8" s="34"/>
    </row>
    <row r="9" customFormat="false" ht="13.8" hidden="false" customHeight="false" outlineLevel="0" collapsed="false">
      <c r="A9" s="15" t="s">
        <v>149</v>
      </c>
      <c r="B9" s="15" t="s">
        <v>175</v>
      </c>
      <c r="C9" s="63" t="n">
        <v>3823.87104</v>
      </c>
      <c r="D9" s="63" t="n">
        <v>3086.64224</v>
      </c>
      <c r="E9" s="63" t="n">
        <v>1114.40032</v>
      </c>
      <c r="F9" s="63" t="n">
        <v>493.21536</v>
      </c>
      <c r="G9" s="63" t="n">
        <v>341.58784</v>
      </c>
      <c r="H9" s="63" t="n">
        <v>2241.5008</v>
      </c>
      <c r="I9" s="63" t="n">
        <v>21687.57536</v>
      </c>
      <c r="J9" s="63" t="n">
        <v>22929.48064</v>
      </c>
      <c r="K9" s="63" t="n">
        <v>22913.528</v>
      </c>
      <c r="L9" s="63" t="n">
        <v>21750.84384</v>
      </c>
      <c r="M9" s="63" t="n">
        <v>4277.0112</v>
      </c>
      <c r="N9" s="63" t="n">
        <v>3656.29088</v>
      </c>
      <c r="O9" s="15"/>
      <c r="P9" s="63" t="n">
        <v>123086.304</v>
      </c>
      <c r="Q9" s="34"/>
      <c r="R9" s="34"/>
      <c r="S9" s="34"/>
      <c r="T9" s="34"/>
      <c r="U9" s="34"/>
      <c r="V9" s="34"/>
      <c r="W9" s="34"/>
      <c r="X9" s="34"/>
      <c r="Y9" s="34"/>
      <c r="Z9" s="34"/>
    </row>
    <row r="10" customFormat="false" ht="13.8" hidden="false" customHeight="false" outlineLevel="0" collapsed="false">
      <c r="A10" s="15" t="s">
        <v>43</v>
      </c>
      <c r="B10" s="15" t="s">
        <v>175</v>
      </c>
      <c r="C10" s="63" t="n">
        <v>98301.24129875</v>
      </c>
      <c r="D10" s="63" t="n">
        <v>3032.225775</v>
      </c>
      <c r="E10" s="63" t="n">
        <v>3948.17179375</v>
      </c>
      <c r="F10" s="63" t="n">
        <v>4811.46723375</v>
      </c>
      <c r="G10" s="63" t="n">
        <v>1790.43048375</v>
      </c>
      <c r="H10" s="63" t="n">
        <v>2163.2115</v>
      </c>
      <c r="I10" s="63" t="n">
        <v>1367.36101625</v>
      </c>
      <c r="J10" s="63" t="n">
        <v>2631.96948625</v>
      </c>
      <c r="K10" s="63" t="n">
        <v>5061.5419425</v>
      </c>
      <c r="L10" s="63" t="n">
        <v>99957.77645</v>
      </c>
      <c r="M10" s="63" t="n">
        <v>99837.680915</v>
      </c>
      <c r="N10" s="63" t="n">
        <v>97709.777005</v>
      </c>
      <c r="O10" s="96"/>
      <c r="P10" s="63" t="n">
        <v>377231.26</v>
      </c>
      <c r="Q10" s="34"/>
      <c r="R10" s="34"/>
      <c r="S10" s="34"/>
      <c r="T10" s="34"/>
      <c r="U10" s="34"/>
      <c r="V10" s="34"/>
      <c r="W10" s="34"/>
      <c r="X10" s="34"/>
      <c r="Y10" s="34"/>
      <c r="Z10" s="34"/>
    </row>
    <row r="11" customFormat="false" ht="13.8" hidden="false" customHeight="false" outlineLevel="0" collapsed="false">
      <c r="A11" s="15" t="s">
        <v>177</v>
      </c>
      <c r="B11" s="15" t="s">
        <v>175</v>
      </c>
      <c r="C11" s="63" t="n">
        <v>29455.05</v>
      </c>
      <c r="D11" s="63" t="n">
        <v>3405.05</v>
      </c>
      <c r="E11" s="63" t="n">
        <v>3405.05</v>
      </c>
      <c r="F11" s="63" t="n">
        <v>9321</v>
      </c>
      <c r="G11" s="63" t="n">
        <v>13448.95</v>
      </c>
      <c r="H11" s="63" t="n">
        <v>13448.95</v>
      </c>
      <c r="I11" s="63" t="n">
        <v>14626.95</v>
      </c>
      <c r="J11" s="63" t="n">
        <v>5305.95</v>
      </c>
      <c r="K11" s="63" t="n">
        <v>1178</v>
      </c>
      <c r="L11" s="63" t="n">
        <v>27228</v>
      </c>
      <c r="M11" s="63" t="n">
        <v>26050</v>
      </c>
      <c r="N11" s="63" t="n">
        <v>29455.05</v>
      </c>
      <c r="O11" s="15"/>
      <c r="P11" s="63" t="n">
        <v>176328</v>
      </c>
      <c r="Q11" s="34"/>
      <c r="R11" s="34"/>
      <c r="S11" s="34"/>
      <c r="T11" s="34"/>
      <c r="U11" s="34"/>
      <c r="V11" s="34"/>
      <c r="W11" s="34"/>
      <c r="X11" s="34"/>
      <c r="Y11" s="34"/>
      <c r="Z11" s="34"/>
    </row>
    <row r="12" customFormat="false" ht="13.8" hidden="false" customHeight="false" outlineLevel="0" collapsed="false">
      <c r="A12" s="15"/>
      <c r="B12" s="15"/>
      <c r="C12" s="15"/>
      <c r="D12" s="15"/>
      <c r="E12" s="15"/>
      <c r="F12" s="15"/>
      <c r="G12" s="15"/>
      <c r="H12" s="15"/>
      <c r="I12" s="15"/>
      <c r="J12" s="15"/>
      <c r="K12" s="15"/>
      <c r="L12" s="15"/>
      <c r="M12" s="15"/>
      <c r="N12" s="15"/>
      <c r="O12" s="15"/>
      <c r="P12" s="15"/>
      <c r="Q12" s="34"/>
      <c r="R12" s="34"/>
      <c r="S12" s="34"/>
      <c r="T12" s="34"/>
      <c r="U12" s="34"/>
      <c r="V12" s="34"/>
      <c r="W12" s="34"/>
      <c r="X12" s="34"/>
      <c r="Y12" s="34"/>
      <c r="Z12" s="34"/>
    </row>
    <row r="13" customFormat="false" ht="13.8" hidden="false" customHeight="false" outlineLevel="0" collapsed="false">
      <c r="B13" s="15"/>
      <c r="C13" s="15"/>
      <c r="D13" s="15"/>
      <c r="E13" s="15"/>
      <c r="F13" s="15"/>
      <c r="G13" s="15"/>
      <c r="H13" s="15"/>
      <c r="I13" s="15"/>
      <c r="J13" s="15"/>
      <c r="K13" s="15"/>
      <c r="L13" s="15"/>
      <c r="M13" s="15"/>
      <c r="N13" s="15"/>
      <c r="O13" s="33"/>
      <c r="P13" s="33"/>
      <c r="Q13" s="34"/>
      <c r="R13" s="34"/>
      <c r="S13" s="34"/>
      <c r="T13" s="34"/>
      <c r="U13" s="34"/>
      <c r="V13" s="34"/>
      <c r="W13" s="34"/>
      <c r="X13" s="34"/>
      <c r="Y13" s="34"/>
      <c r="Z13" s="34"/>
    </row>
    <row r="14" customFormat="false" ht="13.8" hidden="false" customHeight="false" outlineLevel="0" collapsed="false">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94" t="s">
        <v>178</v>
      </c>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33" t="s">
        <v>52</v>
      </c>
      <c r="B16" s="33" t="s">
        <v>57</v>
      </c>
      <c r="C16" s="95" t="s">
        <v>162</v>
      </c>
      <c r="D16" s="95" t="s">
        <v>163</v>
      </c>
      <c r="E16" s="95" t="s">
        <v>164</v>
      </c>
      <c r="F16" s="95" t="s">
        <v>165</v>
      </c>
      <c r="G16" s="95" t="s">
        <v>166</v>
      </c>
      <c r="H16" s="95" t="s">
        <v>167</v>
      </c>
      <c r="I16" s="95" t="s">
        <v>168</v>
      </c>
      <c r="J16" s="95" t="s">
        <v>169</v>
      </c>
      <c r="K16" s="95" t="s">
        <v>170</v>
      </c>
      <c r="L16" s="95" t="s">
        <v>171</v>
      </c>
      <c r="M16" s="95" t="s">
        <v>172</v>
      </c>
      <c r="N16" s="95" t="s">
        <v>173</v>
      </c>
      <c r="O16" s="34"/>
      <c r="P16" s="34"/>
      <c r="Q16" s="34"/>
      <c r="R16" s="34"/>
      <c r="S16" s="34"/>
      <c r="T16" s="34"/>
      <c r="U16" s="34"/>
      <c r="V16" s="34"/>
      <c r="W16" s="34"/>
      <c r="X16" s="34"/>
      <c r="Y16" s="34"/>
      <c r="Z16" s="34"/>
    </row>
    <row r="17" customFormat="false" ht="13.8" hidden="false" customHeight="false" outlineLevel="0" collapsed="false">
      <c r="A17" s="15" t="s">
        <v>178</v>
      </c>
      <c r="B17" s="97" t="s">
        <v>179</v>
      </c>
      <c r="C17" s="63" t="n">
        <v>2270475.58445833</v>
      </c>
      <c r="D17" s="63" t="n">
        <v>2093834.953125</v>
      </c>
      <c r="E17" s="63" t="n">
        <v>1934236.65716667</v>
      </c>
      <c r="F17" s="63" t="n">
        <v>1802390.84795833</v>
      </c>
      <c r="G17" s="63" t="n">
        <v>1668810.51875</v>
      </c>
      <c r="H17" s="63" t="n">
        <v>1554931.64841667</v>
      </c>
      <c r="I17" s="63" t="n">
        <v>1556055.88620833</v>
      </c>
      <c r="J17" s="63" t="n">
        <v>1450384.81575</v>
      </c>
      <c r="K17" s="63" t="n">
        <v>1506048.03491667</v>
      </c>
      <c r="L17" s="63" t="n">
        <v>1796567.53658333</v>
      </c>
      <c r="M17" s="63" t="n">
        <v>1951948.94475</v>
      </c>
      <c r="N17" s="63" t="n">
        <v>2123410.22904167</v>
      </c>
      <c r="O17" s="63"/>
      <c r="P17" s="15"/>
      <c r="Q17" s="34"/>
      <c r="R17" s="34"/>
      <c r="S17" s="34"/>
      <c r="T17" s="34"/>
      <c r="U17" s="34"/>
      <c r="V17" s="34"/>
      <c r="W17" s="34"/>
      <c r="X17" s="34"/>
      <c r="Y17" s="34"/>
      <c r="Z17" s="34"/>
    </row>
    <row r="18" customFormat="false" ht="13.8" hidden="false" customHeight="false" outlineLevel="0" collapsed="false">
      <c r="A18" s="15" t="s">
        <v>178</v>
      </c>
      <c r="B18" s="97" t="s">
        <v>180</v>
      </c>
      <c r="C18" s="63" t="n">
        <v>287230.36208</v>
      </c>
      <c r="D18" s="63" t="n">
        <v>262631.086701667</v>
      </c>
      <c r="E18" s="63" t="n">
        <v>239251.348458334</v>
      </c>
      <c r="F18" s="63" t="n">
        <v>219749.21424</v>
      </c>
      <c r="G18" s="63" t="n">
        <v>199573.911211667</v>
      </c>
      <c r="H18" s="63" t="n">
        <v>182858.840273333</v>
      </c>
      <c r="I18" s="63" t="n">
        <v>184066.98543</v>
      </c>
      <c r="J18" s="63" t="n">
        <v>177482.930596667</v>
      </c>
      <c r="K18" s="63" t="n">
        <v>183295.779398333</v>
      </c>
      <c r="L18" s="63" t="n">
        <v>224610.125715</v>
      </c>
      <c r="M18" s="63" t="n">
        <v>245507.457596667</v>
      </c>
      <c r="N18" s="63" t="n">
        <v>267172.250613333</v>
      </c>
      <c r="O18" s="63"/>
      <c r="P18" s="15"/>
      <c r="Q18" s="34"/>
      <c r="R18" s="34"/>
      <c r="S18" s="34"/>
      <c r="T18" s="34"/>
      <c r="U18" s="34"/>
      <c r="V18" s="34"/>
      <c r="W18" s="34"/>
      <c r="X18" s="34"/>
      <c r="Y18" s="34"/>
      <c r="Z18" s="34"/>
    </row>
    <row r="19" customFormat="false" ht="13.8" hidden="false" customHeight="false" outlineLevel="0" collapsed="false">
      <c r="A19" s="15" t="s">
        <v>178</v>
      </c>
      <c r="B19" s="97" t="s">
        <v>181</v>
      </c>
      <c r="C19" s="63" t="n">
        <v>127459.071363333</v>
      </c>
      <c r="D19" s="63" t="n">
        <v>119655.159516667</v>
      </c>
      <c r="E19" s="63" t="n">
        <v>112358.69067</v>
      </c>
      <c r="F19" s="63" t="n">
        <v>105664.330233333</v>
      </c>
      <c r="G19" s="63" t="n">
        <v>98642.3132766667</v>
      </c>
      <c r="H19" s="63" t="n">
        <v>92105.60743</v>
      </c>
      <c r="I19" s="63" t="n">
        <v>87158.4330333333</v>
      </c>
      <c r="J19" s="63" t="n">
        <v>80436.8119966667</v>
      </c>
      <c r="K19" s="63" t="n">
        <v>77570.39189</v>
      </c>
      <c r="L19" s="63" t="n">
        <v>91911.0095833333</v>
      </c>
      <c r="M19" s="63" t="n">
        <v>103748.357166667</v>
      </c>
      <c r="N19" s="63" t="n">
        <v>115736.32652</v>
      </c>
      <c r="O19" s="63"/>
      <c r="P19" s="15"/>
      <c r="Q19" s="34"/>
      <c r="R19" s="34"/>
      <c r="S19" s="34"/>
      <c r="T19" s="34"/>
      <c r="U19" s="34"/>
      <c r="V19" s="34"/>
      <c r="W19" s="34"/>
      <c r="X19" s="34"/>
      <c r="Y19" s="34"/>
      <c r="Z19" s="34"/>
    </row>
    <row r="20" customFormat="false" ht="13.8" hidden="false" customHeight="false" outlineLevel="0" collapsed="false">
      <c r="A20" s="15"/>
      <c r="B20" s="98"/>
      <c r="C20" s="63"/>
      <c r="D20" s="63"/>
      <c r="E20" s="63"/>
      <c r="F20" s="63"/>
      <c r="G20" s="63"/>
      <c r="H20" s="63"/>
      <c r="I20" s="63"/>
      <c r="J20" s="63"/>
      <c r="K20" s="63"/>
      <c r="L20" s="63"/>
      <c r="M20" s="63"/>
      <c r="N20" s="63"/>
      <c r="O20" s="63"/>
      <c r="P20" s="15"/>
      <c r="Q20" s="34"/>
      <c r="R20" s="34"/>
      <c r="S20" s="34"/>
      <c r="T20" s="34"/>
      <c r="U20" s="34"/>
      <c r="V20" s="34"/>
      <c r="W20" s="34"/>
      <c r="X20" s="34"/>
      <c r="Y20" s="34"/>
      <c r="Z20" s="34"/>
    </row>
    <row r="21" customFormat="false" ht="13.8" hidden="false" customHeight="false" outlineLevel="0" collapsed="false">
      <c r="A21" s="15" t="s">
        <v>182</v>
      </c>
      <c r="B21" s="97" t="s">
        <v>179</v>
      </c>
      <c r="C21" s="63" t="n">
        <v>308575.65375</v>
      </c>
      <c r="D21" s="63" t="n">
        <v>308575.65375</v>
      </c>
      <c r="E21" s="63" t="n">
        <v>308575.65375</v>
      </c>
      <c r="F21" s="63" t="n">
        <v>308575.65375</v>
      </c>
      <c r="G21" s="63" t="n">
        <v>308575.65375</v>
      </c>
      <c r="H21" s="63" t="n">
        <v>308575.65375</v>
      </c>
      <c r="I21" s="63" t="n">
        <v>308575.65375</v>
      </c>
      <c r="J21" s="63" t="n">
        <v>308575.65375</v>
      </c>
      <c r="K21" s="63" t="n">
        <v>308575.65375</v>
      </c>
      <c r="L21" s="63" t="n">
        <v>308575.65375</v>
      </c>
      <c r="M21" s="63" t="n">
        <v>308575.65375</v>
      </c>
      <c r="N21" s="63" t="n">
        <v>308575.65375</v>
      </c>
      <c r="O21" s="63"/>
      <c r="P21" s="15"/>
      <c r="Q21" s="34"/>
      <c r="R21" s="34"/>
      <c r="S21" s="34"/>
      <c r="T21" s="34"/>
      <c r="U21" s="34"/>
      <c r="V21" s="34"/>
      <c r="W21" s="34"/>
      <c r="X21" s="34"/>
      <c r="Y21" s="34"/>
      <c r="Z21" s="34"/>
    </row>
    <row r="22" customFormat="false" ht="13.8" hidden="false" customHeight="false" outlineLevel="0" collapsed="false">
      <c r="A22" s="15" t="s">
        <v>182</v>
      </c>
      <c r="B22" s="97" t="s">
        <v>180</v>
      </c>
      <c r="C22" s="63" t="n">
        <v>33502.49955</v>
      </c>
      <c r="D22" s="63" t="n">
        <v>33502.49955</v>
      </c>
      <c r="E22" s="63" t="n">
        <v>33502.49955</v>
      </c>
      <c r="F22" s="63" t="n">
        <v>33502.49955</v>
      </c>
      <c r="G22" s="63" t="n">
        <v>33502.49955</v>
      </c>
      <c r="H22" s="63" t="n">
        <v>33502.49955</v>
      </c>
      <c r="I22" s="63" t="n">
        <v>33502.49955</v>
      </c>
      <c r="J22" s="63" t="n">
        <v>33502.49955</v>
      </c>
      <c r="K22" s="63" t="n">
        <v>33502.49955</v>
      </c>
      <c r="L22" s="63" t="n">
        <v>33502.49955</v>
      </c>
      <c r="M22" s="63" t="n">
        <v>33502.49955</v>
      </c>
      <c r="N22" s="63" t="n">
        <v>33502.49955</v>
      </c>
      <c r="O22" s="63"/>
      <c r="P22" s="15"/>
      <c r="Q22" s="34"/>
      <c r="R22" s="34"/>
      <c r="S22" s="34"/>
      <c r="T22" s="34"/>
      <c r="U22" s="34"/>
      <c r="V22" s="34"/>
      <c r="W22" s="34"/>
      <c r="X22" s="34"/>
      <c r="Y22" s="34"/>
      <c r="Z22" s="34"/>
    </row>
    <row r="23" customFormat="false" ht="13.8" hidden="false" customHeight="false" outlineLevel="0" collapsed="false">
      <c r="A23" s="15" t="s">
        <v>182</v>
      </c>
      <c r="B23" s="97" t="s">
        <v>181</v>
      </c>
      <c r="C23" s="63" t="n">
        <v>29388.1575</v>
      </c>
      <c r="D23" s="63" t="n">
        <v>29388.1575</v>
      </c>
      <c r="E23" s="63" t="n">
        <v>29388.1575</v>
      </c>
      <c r="F23" s="63" t="n">
        <v>29388.1575</v>
      </c>
      <c r="G23" s="63" t="n">
        <v>29388.1575</v>
      </c>
      <c r="H23" s="63" t="n">
        <v>29388.1575</v>
      </c>
      <c r="I23" s="63" t="n">
        <v>29388.1575</v>
      </c>
      <c r="J23" s="63" t="n">
        <v>29388.1575</v>
      </c>
      <c r="K23" s="63" t="n">
        <v>29388.1575</v>
      </c>
      <c r="L23" s="63" t="n">
        <v>29388.1575</v>
      </c>
      <c r="M23" s="63" t="n">
        <v>29388.1575</v>
      </c>
      <c r="N23" s="63" t="n">
        <v>29388.1575</v>
      </c>
      <c r="O23" s="63"/>
      <c r="P23" s="15"/>
      <c r="Q23" s="34"/>
      <c r="R23" s="34"/>
      <c r="S23" s="34"/>
      <c r="T23" s="34"/>
      <c r="U23" s="34"/>
      <c r="V23" s="34"/>
      <c r="W23" s="34"/>
      <c r="X23" s="34"/>
      <c r="Y23" s="34"/>
      <c r="Z23" s="34"/>
    </row>
    <row r="24" customFormat="false" ht="13.8" hidden="false" customHeight="false" outlineLevel="0" collapsed="false">
      <c r="A24" s="33"/>
      <c r="B24" s="33"/>
      <c r="C24" s="33"/>
      <c r="D24" s="33"/>
      <c r="E24" s="33"/>
      <c r="F24" s="33"/>
      <c r="G24" s="33"/>
      <c r="H24" s="33"/>
      <c r="I24" s="33"/>
      <c r="J24" s="33"/>
      <c r="K24" s="33"/>
      <c r="L24" s="33"/>
      <c r="M24" s="33"/>
      <c r="N24" s="33"/>
      <c r="O24" s="34"/>
      <c r="P24" s="34"/>
      <c r="Q24" s="34"/>
      <c r="R24" s="34"/>
      <c r="S24" s="34"/>
      <c r="T24" s="34"/>
      <c r="U24" s="34"/>
      <c r="V24" s="34"/>
      <c r="W24" s="34"/>
      <c r="X24" s="34"/>
      <c r="Y24" s="34"/>
      <c r="Z24" s="34"/>
    </row>
    <row r="25" customFormat="false" ht="13.8" hidden="false" customHeight="false" outlineLevel="0" collapsed="false">
      <c r="A25" s="15" t="s">
        <v>183</v>
      </c>
      <c r="B25" s="97" t="s">
        <v>179</v>
      </c>
      <c r="C25" s="63" t="n">
        <f aca="false">C17-C21</f>
        <v>1961899.93070833</v>
      </c>
      <c r="D25" s="63" t="n">
        <f aca="false">D17-D21</f>
        <v>1785259.299375</v>
      </c>
      <c r="E25" s="63" t="n">
        <f aca="false">E17-E21</f>
        <v>1625661.00341667</v>
      </c>
      <c r="F25" s="63" t="n">
        <f aca="false">F17-F21</f>
        <v>1493815.19420833</v>
      </c>
      <c r="G25" s="63" t="n">
        <f aca="false">G17-G21</f>
        <v>1360234.865</v>
      </c>
      <c r="H25" s="63" t="n">
        <f aca="false">H17-H21</f>
        <v>1246355.99466667</v>
      </c>
      <c r="I25" s="63" t="n">
        <f aca="false">I17-I21</f>
        <v>1247480.23245833</v>
      </c>
      <c r="J25" s="63" t="n">
        <f aca="false">J17-J21</f>
        <v>1141809.162</v>
      </c>
      <c r="K25" s="63" t="n">
        <f aca="false">K17-K21</f>
        <v>1197472.38116667</v>
      </c>
      <c r="L25" s="63" t="n">
        <f aca="false">L17-L21</f>
        <v>1487991.88283333</v>
      </c>
      <c r="M25" s="63" t="n">
        <f aca="false">M17-M21</f>
        <v>1643373.291</v>
      </c>
      <c r="N25" s="63" t="n">
        <f aca="false">N17-N21</f>
        <v>1814834.57529167</v>
      </c>
      <c r="O25" s="63"/>
      <c r="P25" s="15"/>
      <c r="Q25" s="34"/>
      <c r="R25" s="34"/>
      <c r="S25" s="34"/>
      <c r="T25" s="34"/>
      <c r="U25" s="34"/>
      <c r="V25" s="34"/>
      <c r="W25" s="34"/>
      <c r="X25" s="34"/>
      <c r="Y25" s="34"/>
      <c r="Z25" s="34"/>
    </row>
    <row r="26" customFormat="false" ht="13.8" hidden="false" customHeight="false" outlineLevel="0" collapsed="false">
      <c r="A26" s="15" t="s">
        <v>183</v>
      </c>
      <c r="B26" s="97" t="s">
        <v>180</v>
      </c>
      <c r="C26" s="63" t="n">
        <f aca="false">C18-C22</f>
        <v>253727.86253</v>
      </c>
      <c r="D26" s="63" t="n">
        <f aca="false">D18-D22</f>
        <v>229128.587151667</v>
      </c>
      <c r="E26" s="63" t="n">
        <f aca="false">E18-E22</f>
        <v>205748.848908334</v>
      </c>
      <c r="F26" s="63" t="n">
        <f aca="false">F18-F22</f>
        <v>186246.71469</v>
      </c>
      <c r="G26" s="63" t="n">
        <f aca="false">G18-G22</f>
        <v>166071.411661667</v>
      </c>
      <c r="H26" s="63" t="n">
        <f aca="false">H18-H22</f>
        <v>149356.340723333</v>
      </c>
      <c r="I26" s="63" t="n">
        <f aca="false">I18-I22</f>
        <v>150564.48588</v>
      </c>
      <c r="J26" s="63" t="n">
        <f aca="false">J18-J22</f>
        <v>143980.431046667</v>
      </c>
      <c r="K26" s="63" t="n">
        <f aca="false">K18-K22</f>
        <v>149793.279848333</v>
      </c>
      <c r="L26" s="63" t="n">
        <f aca="false">L18-L22</f>
        <v>191107.626165</v>
      </c>
      <c r="M26" s="63" t="n">
        <f aca="false">M18-M22</f>
        <v>212004.958046667</v>
      </c>
      <c r="N26" s="63" t="n">
        <f aca="false">N18-N22</f>
        <v>233669.751063333</v>
      </c>
      <c r="O26" s="63"/>
      <c r="P26" s="15"/>
      <c r="Q26" s="34"/>
      <c r="R26" s="34"/>
      <c r="S26" s="34"/>
      <c r="T26" s="34"/>
      <c r="U26" s="34"/>
      <c r="V26" s="34"/>
      <c r="W26" s="34"/>
      <c r="X26" s="34"/>
      <c r="Y26" s="34"/>
      <c r="Z26" s="34"/>
    </row>
    <row r="27" customFormat="false" ht="13.8" hidden="false" customHeight="false" outlineLevel="0" collapsed="false">
      <c r="A27" s="15" t="s">
        <v>183</v>
      </c>
      <c r="B27" s="97" t="s">
        <v>181</v>
      </c>
      <c r="C27" s="63" t="n">
        <f aca="false">C19-C23</f>
        <v>98070.913863333</v>
      </c>
      <c r="D27" s="63" t="n">
        <f aca="false">D19-D23</f>
        <v>90267.002016667</v>
      </c>
      <c r="E27" s="63" t="n">
        <f aca="false">E19-E23</f>
        <v>82970.53317</v>
      </c>
      <c r="F27" s="63" t="n">
        <f aca="false">F19-F23</f>
        <v>76276.172733333</v>
      </c>
      <c r="G27" s="63" t="n">
        <f aca="false">G19-G23</f>
        <v>69254.1557766667</v>
      </c>
      <c r="H27" s="63" t="n">
        <f aca="false">H19-H23</f>
        <v>62717.44993</v>
      </c>
      <c r="I27" s="63" t="n">
        <f aca="false">I19-I23</f>
        <v>57770.2755333333</v>
      </c>
      <c r="J27" s="63" t="n">
        <f aca="false">J19-J23</f>
        <v>51048.6544966667</v>
      </c>
      <c r="K27" s="63" t="n">
        <f aca="false">K19-K23</f>
        <v>48182.23439</v>
      </c>
      <c r="L27" s="63" t="n">
        <f aca="false">L19-L23</f>
        <v>62522.8520833333</v>
      </c>
      <c r="M27" s="63" t="n">
        <f aca="false">M19-M23</f>
        <v>74360.199666667</v>
      </c>
      <c r="N27" s="63" t="n">
        <f aca="false">N19-N23</f>
        <v>86348.16902</v>
      </c>
      <c r="O27" s="63"/>
      <c r="P27" s="15"/>
      <c r="Q27" s="34"/>
      <c r="R27" s="34"/>
      <c r="S27" s="34"/>
      <c r="T27" s="34"/>
      <c r="U27" s="34"/>
      <c r="V27" s="34"/>
      <c r="W27" s="34"/>
      <c r="X27" s="34"/>
      <c r="Y27" s="34"/>
      <c r="Z27" s="34"/>
    </row>
    <row r="28" customFormat="false" ht="16.5" hidden="false" customHeight="true" outlineLevel="0" collapsed="false">
      <c r="A28" s="15"/>
      <c r="B28" s="98"/>
      <c r="C28" s="63"/>
      <c r="D28" s="63"/>
      <c r="E28" s="63"/>
      <c r="F28" s="63"/>
      <c r="G28" s="63"/>
      <c r="H28" s="63"/>
      <c r="I28" s="63"/>
      <c r="J28" s="63"/>
      <c r="K28" s="63"/>
      <c r="L28" s="63"/>
      <c r="M28" s="63"/>
      <c r="N28" s="63"/>
      <c r="O28" s="63"/>
      <c r="P28" s="15"/>
      <c r="Q28" s="34"/>
      <c r="R28" s="34"/>
      <c r="S28" s="34"/>
      <c r="T28" s="34"/>
      <c r="U28" s="34"/>
      <c r="V28" s="34"/>
      <c r="W28" s="34"/>
      <c r="X28" s="34"/>
      <c r="Y28" s="34"/>
      <c r="Z28" s="34"/>
    </row>
    <row r="29" customFormat="false" ht="13.8" hidden="false" customHeight="false" outlineLevel="0" collapsed="false">
      <c r="A29" s="15"/>
      <c r="B29" s="97"/>
      <c r="C29" s="63"/>
      <c r="D29" s="63"/>
      <c r="E29" s="63"/>
      <c r="F29" s="63"/>
      <c r="G29" s="63"/>
      <c r="H29" s="63"/>
      <c r="I29" s="63"/>
      <c r="J29" s="63"/>
      <c r="K29" s="63"/>
      <c r="L29" s="63"/>
      <c r="M29" s="63"/>
      <c r="N29" s="63"/>
      <c r="O29" s="63"/>
      <c r="P29" s="15"/>
      <c r="Q29" s="34"/>
      <c r="R29" s="34"/>
      <c r="S29" s="34"/>
      <c r="T29" s="34"/>
      <c r="U29" s="34"/>
      <c r="V29" s="34"/>
      <c r="W29" s="34"/>
      <c r="X29" s="34"/>
      <c r="Y29" s="34"/>
      <c r="Z29" s="34"/>
    </row>
    <row r="30" customFormat="false" ht="13.8" hidden="false" customHeight="false" outlineLevel="0" collapsed="false">
      <c r="A30" s="15"/>
      <c r="B30" s="97"/>
      <c r="C30" s="63"/>
      <c r="D30" s="63"/>
      <c r="E30" s="63"/>
      <c r="F30" s="63"/>
      <c r="G30" s="63"/>
      <c r="H30" s="63"/>
      <c r="I30" s="63"/>
      <c r="J30" s="63"/>
      <c r="K30" s="63"/>
      <c r="L30" s="63"/>
      <c r="M30" s="63"/>
      <c r="N30" s="63"/>
      <c r="O30" s="63"/>
      <c r="P30" s="15"/>
      <c r="Q30" s="34"/>
      <c r="R30" s="34"/>
      <c r="S30" s="34"/>
      <c r="T30" s="34"/>
      <c r="U30" s="34"/>
      <c r="V30" s="34"/>
      <c r="W30" s="34"/>
      <c r="X30" s="34"/>
      <c r="Y30" s="34"/>
      <c r="Z30" s="34"/>
    </row>
    <row r="31" customFormat="false" ht="13.8" hidden="false" customHeight="false" outlineLevel="0" collapsed="false">
      <c r="A31" s="15"/>
      <c r="B31" s="97"/>
      <c r="C31" s="63"/>
      <c r="D31" s="63"/>
      <c r="E31" s="63"/>
      <c r="F31" s="63"/>
      <c r="G31" s="63"/>
      <c r="H31" s="63"/>
      <c r="I31" s="63"/>
      <c r="J31" s="63"/>
      <c r="K31" s="63"/>
      <c r="L31" s="63"/>
      <c r="M31" s="63"/>
      <c r="N31" s="63"/>
      <c r="O31" s="63"/>
      <c r="P31" s="15"/>
      <c r="Q31" s="34"/>
      <c r="R31" s="34"/>
      <c r="S31" s="34"/>
      <c r="T31" s="34"/>
      <c r="U31" s="34"/>
      <c r="V31" s="34"/>
      <c r="W31" s="34"/>
      <c r="X31" s="34"/>
      <c r="Y31" s="34"/>
      <c r="Z31" s="34"/>
    </row>
    <row r="32" customFormat="false" ht="13.8" hidden="false" customHeight="false" outlineLevel="0" collapsed="false">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customFormat="false" ht="13.8" hidden="false" customHeight="false" outlineLevel="0" collapsed="false">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customFormat="false" ht="13.8" hidden="false" customHeight="false" outlineLevel="0" collapsed="false">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customFormat="false" ht="13.8" hidden="false" customHeight="false" outlineLevel="0" collapsed="false">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customFormat="false" ht="13.8" hidden="false" customHeight="false" outlineLevel="0" collapsed="false">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customFormat="false" ht="13.8" hidden="false" customHeight="false" outlineLevel="0" collapsed="false">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B16" activeCellId="1" sqref="E3:G3 B16"/>
    </sheetView>
  </sheetViews>
  <sheetFormatPr defaultColWidth="14.60546875" defaultRowHeight="12.8" zeroHeight="false" outlineLevelRow="0" outlineLevelCol="0"/>
  <cols>
    <col collapsed="false" customWidth="true" hidden="false" outlineLevel="0" max="1" min="1" style="0" width="76.43"/>
  </cols>
  <sheetData>
    <row r="1" customFormat="false" ht="17.35" hidden="false" customHeight="false" outlineLevel="0" collapsed="false">
      <c r="A1" s="9" t="s">
        <v>184</v>
      </c>
      <c r="B1" s="33"/>
      <c r="C1" s="33"/>
      <c r="D1" s="33"/>
      <c r="E1" s="33"/>
      <c r="F1" s="33"/>
      <c r="G1" s="33"/>
      <c r="H1" s="34"/>
      <c r="I1" s="34"/>
      <c r="J1" s="34"/>
      <c r="K1" s="34"/>
      <c r="L1" s="34"/>
      <c r="M1" s="34"/>
      <c r="N1" s="34"/>
      <c r="O1" s="34"/>
      <c r="P1" s="34"/>
      <c r="Q1" s="34"/>
      <c r="R1" s="34"/>
      <c r="S1" s="34"/>
      <c r="T1" s="34"/>
      <c r="U1" s="34"/>
      <c r="V1" s="34"/>
      <c r="W1" s="34"/>
      <c r="X1" s="34"/>
      <c r="Y1" s="34"/>
      <c r="Z1" s="34"/>
    </row>
    <row r="2" customFormat="false" ht="13.8" hidden="false" customHeight="false" outlineLevel="0" collapsed="false">
      <c r="A2" s="12"/>
      <c r="B2" s="33"/>
      <c r="C2" s="33"/>
      <c r="D2" s="33"/>
      <c r="E2" s="33"/>
      <c r="F2" s="33"/>
      <c r="G2" s="33"/>
      <c r="H2" s="34"/>
      <c r="I2" s="34"/>
      <c r="J2" s="34"/>
      <c r="K2" s="34"/>
      <c r="L2" s="34"/>
      <c r="M2" s="34"/>
      <c r="N2" s="34"/>
      <c r="O2" s="34"/>
      <c r="P2" s="34"/>
      <c r="Q2" s="34"/>
      <c r="R2" s="34"/>
      <c r="S2" s="34"/>
      <c r="T2" s="34"/>
      <c r="U2" s="34"/>
      <c r="V2" s="34"/>
      <c r="W2" s="34"/>
      <c r="X2" s="34"/>
      <c r="Y2" s="34"/>
      <c r="Z2" s="34"/>
    </row>
    <row r="3" customFormat="false" ht="14.9" hidden="false" customHeight="false" outlineLevel="0" collapsed="false">
      <c r="A3" s="99" t="s">
        <v>185</v>
      </c>
      <c r="B3" s="100"/>
      <c r="C3" s="100"/>
      <c r="D3" s="100"/>
      <c r="E3" s="100"/>
      <c r="F3" s="100"/>
      <c r="G3" s="100"/>
      <c r="H3" s="101"/>
      <c r="I3" s="101"/>
      <c r="J3" s="101"/>
      <c r="K3" s="101"/>
      <c r="L3" s="101"/>
      <c r="M3" s="101"/>
      <c r="N3" s="101"/>
      <c r="O3" s="101"/>
      <c r="P3" s="101"/>
      <c r="Q3" s="101"/>
      <c r="R3" s="101"/>
      <c r="S3" s="101"/>
      <c r="T3" s="101"/>
      <c r="U3" s="101"/>
      <c r="V3" s="101"/>
      <c r="W3" s="101"/>
      <c r="X3" s="101"/>
      <c r="Y3" s="101"/>
      <c r="Z3" s="101"/>
    </row>
    <row r="4" customFormat="false" ht="13.8" hidden="false" customHeight="false" outlineLevel="0" collapsed="false">
      <c r="A4" s="27"/>
      <c r="B4" s="10"/>
      <c r="C4" s="10"/>
      <c r="D4" s="10"/>
      <c r="E4" s="10"/>
      <c r="F4" s="10"/>
      <c r="G4" s="10"/>
      <c r="H4" s="1"/>
      <c r="I4" s="1"/>
      <c r="J4" s="1"/>
      <c r="K4" s="1"/>
      <c r="L4" s="1"/>
      <c r="M4" s="1"/>
      <c r="N4" s="1"/>
      <c r="O4" s="1"/>
      <c r="P4" s="1"/>
      <c r="Q4" s="1"/>
      <c r="R4" s="1"/>
      <c r="S4" s="1"/>
      <c r="T4" s="1"/>
      <c r="U4" s="1"/>
      <c r="V4" s="1"/>
      <c r="W4" s="1"/>
      <c r="X4" s="1"/>
      <c r="Y4" s="1"/>
      <c r="Z4" s="1"/>
    </row>
    <row r="5" customFormat="false" ht="13.8" hidden="false" customHeight="false" outlineLevel="0" collapsed="false">
      <c r="A5" s="102"/>
      <c r="B5" s="102" t="s">
        <v>186</v>
      </c>
      <c r="C5" s="102"/>
      <c r="D5" s="102"/>
      <c r="E5" s="102"/>
      <c r="F5" s="102"/>
      <c r="G5" s="102"/>
      <c r="H5" s="103"/>
      <c r="I5" s="103"/>
      <c r="J5" s="103"/>
      <c r="K5" s="103"/>
      <c r="L5" s="103"/>
      <c r="M5" s="103"/>
      <c r="N5" s="103"/>
      <c r="O5" s="103"/>
      <c r="P5" s="103"/>
      <c r="Q5" s="103"/>
      <c r="R5" s="103"/>
      <c r="S5" s="103"/>
      <c r="T5" s="103"/>
      <c r="U5" s="103"/>
      <c r="V5" s="103"/>
      <c r="W5" s="103"/>
      <c r="X5" s="103"/>
      <c r="Y5" s="103"/>
      <c r="Z5" s="103"/>
    </row>
    <row r="6" customFormat="false" ht="13.8" hidden="false" customHeight="false" outlineLevel="0" collapsed="false">
      <c r="A6" s="102" t="s">
        <v>187</v>
      </c>
      <c r="B6" s="102" t="s">
        <v>37</v>
      </c>
      <c r="C6" s="102" t="s">
        <v>176</v>
      </c>
      <c r="D6" s="102" t="s">
        <v>38</v>
      </c>
      <c r="E6" s="102" t="s">
        <v>149</v>
      </c>
      <c r="F6" s="102" t="s">
        <v>43</v>
      </c>
      <c r="G6" s="102" t="s">
        <v>177</v>
      </c>
      <c r="H6" s="34"/>
      <c r="I6" s="34"/>
      <c r="J6" s="34"/>
      <c r="K6" s="34"/>
      <c r="L6" s="34"/>
      <c r="M6" s="34"/>
      <c r="N6" s="34"/>
      <c r="O6" s="34"/>
      <c r="P6" s="34"/>
      <c r="Q6" s="34"/>
      <c r="R6" s="34"/>
      <c r="S6" s="34"/>
      <c r="T6" s="34"/>
      <c r="U6" s="34"/>
      <c r="V6" s="34"/>
      <c r="W6" s="34"/>
      <c r="X6" s="34"/>
      <c r="Y6" s="34"/>
      <c r="Z6" s="34"/>
    </row>
    <row r="7" customFormat="false" ht="13.8" hidden="false" customHeight="false" outlineLevel="0" collapsed="false">
      <c r="A7" s="15" t="s">
        <v>188</v>
      </c>
      <c r="B7" s="15" t="s">
        <v>189</v>
      </c>
      <c r="C7" s="15" t="s">
        <v>190</v>
      </c>
      <c r="D7" s="15" t="s">
        <v>189</v>
      </c>
      <c r="E7" s="15" t="s">
        <v>189</v>
      </c>
      <c r="F7" s="15"/>
      <c r="G7" s="15" t="s">
        <v>191</v>
      </c>
      <c r="H7" s="34"/>
      <c r="I7" s="34"/>
      <c r="J7" s="34"/>
      <c r="K7" s="34"/>
      <c r="L7" s="34"/>
      <c r="M7" s="34"/>
      <c r="N7" s="34"/>
      <c r="O7" s="34"/>
      <c r="P7" s="34"/>
      <c r="Q7" s="34"/>
      <c r="R7" s="34"/>
      <c r="S7" s="34"/>
      <c r="T7" s="34"/>
      <c r="U7" s="34"/>
      <c r="V7" s="34"/>
      <c r="W7" s="34"/>
      <c r="X7" s="34"/>
      <c r="Y7" s="34"/>
      <c r="Z7" s="34"/>
    </row>
    <row r="8" customFormat="false" ht="13.8" hidden="false" customHeight="false" outlineLevel="0" collapsed="false">
      <c r="A8" s="15" t="s">
        <v>192</v>
      </c>
      <c r="B8" s="15" t="s">
        <v>189</v>
      </c>
      <c r="C8" s="15"/>
      <c r="D8" s="15" t="s">
        <v>193</v>
      </c>
      <c r="E8" s="15" t="s">
        <v>193</v>
      </c>
      <c r="F8" s="15"/>
      <c r="G8" s="15" t="s">
        <v>191</v>
      </c>
      <c r="H8" s="34"/>
      <c r="I8" s="34"/>
      <c r="J8" s="34"/>
      <c r="K8" s="34"/>
      <c r="L8" s="34"/>
      <c r="M8" s="34"/>
      <c r="N8" s="34"/>
      <c r="O8" s="34"/>
      <c r="P8" s="34"/>
      <c r="Q8" s="34"/>
      <c r="R8" s="34"/>
      <c r="S8" s="34"/>
      <c r="T8" s="34"/>
      <c r="U8" s="34"/>
      <c r="V8" s="34"/>
      <c r="W8" s="34"/>
      <c r="X8" s="34"/>
      <c r="Y8" s="34"/>
      <c r="Z8" s="34"/>
    </row>
    <row r="9" customFormat="false" ht="13.8" hidden="false" customHeight="false" outlineLevel="0" collapsed="false">
      <c r="A9" s="15" t="s">
        <v>194</v>
      </c>
      <c r="B9" s="15" t="s">
        <v>189</v>
      </c>
      <c r="C9" s="15" t="s">
        <v>190</v>
      </c>
      <c r="D9" s="15" t="s">
        <v>189</v>
      </c>
      <c r="E9" s="15" t="s">
        <v>189</v>
      </c>
      <c r="F9" s="15" t="s">
        <v>190</v>
      </c>
      <c r="G9" s="15" t="s">
        <v>191</v>
      </c>
      <c r="H9" s="34"/>
      <c r="I9" s="34"/>
      <c r="J9" s="34"/>
      <c r="K9" s="34"/>
      <c r="L9" s="34"/>
      <c r="M9" s="34"/>
      <c r="N9" s="34"/>
      <c r="O9" s="34"/>
      <c r="P9" s="34"/>
      <c r="Q9" s="34"/>
      <c r="R9" s="34"/>
      <c r="S9" s="34"/>
      <c r="T9" s="34"/>
      <c r="U9" s="34"/>
      <c r="V9" s="34"/>
      <c r="W9" s="34"/>
      <c r="X9" s="34"/>
      <c r="Y9" s="34"/>
      <c r="Z9" s="34"/>
    </row>
    <row r="10" customFormat="false" ht="13.8" hidden="false" customHeight="false" outlineLevel="0" collapsed="false">
      <c r="A10" s="15" t="s">
        <v>195</v>
      </c>
      <c r="B10" s="15" t="s">
        <v>189</v>
      </c>
      <c r="C10" s="15" t="s">
        <v>191</v>
      </c>
      <c r="D10" s="15" t="s">
        <v>191</v>
      </c>
      <c r="E10" s="15"/>
      <c r="F10" s="15"/>
      <c r="G10" s="15" t="s">
        <v>191</v>
      </c>
      <c r="H10" s="34"/>
      <c r="I10" s="34"/>
      <c r="J10" s="34"/>
      <c r="K10" s="34"/>
      <c r="L10" s="34"/>
      <c r="M10" s="34"/>
      <c r="N10" s="34"/>
      <c r="O10" s="34"/>
      <c r="P10" s="34"/>
      <c r="Q10" s="34"/>
      <c r="R10" s="34"/>
      <c r="S10" s="34"/>
      <c r="T10" s="34"/>
      <c r="U10" s="34"/>
      <c r="V10" s="34"/>
      <c r="W10" s="34"/>
      <c r="X10" s="34"/>
      <c r="Y10" s="34"/>
      <c r="Z10" s="34"/>
    </row>
    <row r="11" customFormat="false" ht="13.8" hidden="false" customHeight="false" outlineLevel="0" collapsed="false">
      <c r="A11" s="15" t="s">
        <v>196</v>
      </c>
      <c r="B11" s="15" t="s">
        <v>197</v>
      </c>
      <c r="C11" s="15" t="s">
        <v>198</v>
      </c>
      <c r="D11" s="15" t="s">
        <v>199</v>
      </c>
      <c r="E11" s="15" t="s">
        <v>197</v>
      </c>
      <c r="F11" s="15" t="s">
        <v>190</v>
      </c>
      <c r="G11" s="15" t="s">
        <v>191</v>
      </c>
      <c r="H11" s="34"/>
      <c r="I11" s="34"/>
      <c r="J11" s="34"/>
      <c r="K11" s="34"/>
      <c r="L11" s="34"/>
      <c r="M11" s="34"/>
      <c r="N11" s="34"/>
      <c r="O11" s="34"/>
      <c r="P11" s="34"/>
      <c r="Q11" s="34"/>
      <c r="R11" s="34"/>
      <c r="S11" s="34"/>
      <c r="T11" s="34"/>
      <c r="U11" s="34"/>
      <c r="V11" s="34"/>
      <c r="W11" s="34"/>
      <c r="X11" s="34"/>
      <c r="Y11" s="34"/>
      <c r="Z11" s="34"/>
    </row>
    <row r="12" customFormat="false" ht="13.8" hidden="false" customHeight="false" outlineLevel="0" collapsed="false">
      <c r="A12" s="15" t="s">
        <v>200</v>
      </c>
      <c r="B12" s="15" t="s">
        <v>189</v>
      </c>
      <c r="C12" s="15" t="s">
        <v>193</v>
      </c>
      <c r="D12" s="15" t="s">
        <v>189</v>
      </c>
      <c r="E12" s="15" t="s">
        <v>193</v>
      </c>
      <c r="F12" s="15"/>
      <c r="G12" s="15" t="s">
        <v>191</v>
      </c>
      <c r="H12" s="34"/>
      <c r="I12" s="34"/>
      <c r="J12" s="34"/>
      <c r="K12" s="34"/>
      <c r="L12" s="34"/>
      <c r="M12" s="34"/>
      <c r="N12" s="34"/>
      <c r="O12" s="34"/>
      <c r="P12" s="34"/>
      <c r="Q12" s="34"/>
      <c r="R12" s="34"/>
      <c r="S12" s="34"/>
      <c r="T12" s="34"/>
      <c r="U12" s="34"/>
      <c r="V12" s="34"/>
      <c r="W12" s="34"/>
      <c r="X12" s="34"/>
      <c r="Y12" s="34"/>
      <c r="Z12" s="34"/>
    </row>
    <row r="13" customFormat="false" ht="13.8" hidden="false" customHeight="false" outlineLevel="0" collapsed="false">
      <c r="A13" s="15" t="s">
        <v>201</v>
      </c>
      <c r="B13" s="15" t="s">
        <v>190</v>
      </c>
      <c r="C13" s="15" t="s">
        <v>199</v>
      </c>
      <c r="D13" s="15" t="s">
        <v>199</v>
      </c>
      <c r="E13" s="15" t="s">
        <v>202</v>
      </c>
      <c r="F13" s="15" t="s">
        <v>198</v>
      </c>
      <c r="G13" s="15" t="s">
        <v>189</v>
      </c>
      <c r="H13" s="34"/>
      <c r="I13" s="34"/>
      <c r="J13" s="34"/>
      <c r="K13" s="34"/>
      <c r="L13" s="34"/>
      <c r="M13" s="34"/>
      <c r="N13" s="34"/>
      <c r="O13" s="34"/>
      <c r="P13" s="34"/>
      <c r="Q13" s="34"/>
      <c r="R13" s="34"/>
      <c r="S13" s="34"/>
      <c r="T13" s="34"/>
      <c r="U13" s="34"/>
      <c r="V13" s="34"/>
      <c r="W13" s="34"/>
      <c r="X13" s="34"/>
      <c r="Y13" s="34"/>
      <c r="Z13" s="34"/>
    </row>
    <row r="14" customFormat="false" ht="13.8" hidden="false" customHeight="false" outlineLevel="0" collapsed="false">
      <c r="A14" s="15" t="s">
        <v>203</v>
      </c>
      <c r="B14" s="15" t="s">
        <v>189</v>
      </c>
      <c r="C14" s="15" t="s">
        <v>193</v>
      </c>
      <c r="D14" s="15" t="s">
        <v>189</v>
      </c>
      <c r="E14" s="15" t="s">
        <v>189</v>
      </c>
      <c r="F14" s="15"/>
      <c r="G14" s="15" t="s">
        <v>191</v>
      </c>
      <c r="H14" s="34"/>
      <c r="I14" s="34"/>
      <c r="J14" s="34"/>
      <c r="K14" s="34"/>
      <c r="L14" s="34"/>
      <c r="M14" s="34"/>
      <c r="N14" s="34"/>
      <c r="O14" s="34"/>
      <c r="P14" s="34"/>
      <c r="Q14" s="34"/>
      <c r="R14" s="34"/>
      <c r="S14" s="34"/>
      <c r="T14" s="34"/>
      <c r="U14" s="34"/>
      <c r="V14" s="34"/>
      <c r="W14" s="34"/>
      <c r="X14" s="34"/>
      <c r="Y14" s="34"/>
      <c r="Z14" s="34"/>
    </row>
    <row r="15" customFormat="false" ht="13.8" hidden="false" customHeight="false" outlineLevel="0" collapsed="false">
      <c r="A15" s="15" t="s">
        <v>204</v>
      </c>
      <c r="B15" s="15" t="s">
        <v>189</v>
      </c>
      <c r="C15" s="15"/>
      <c r="D15" s="15"/>
      <c r="E15" s="15"/>
      <c r="F15" s="15"/>
      <c r="G15" s="15" t="s">
        <v>191</v>
      </c>
      <c r="H15" s="34"/>
      <c r="I15" s="34"/>
      <c r="J15" s="34"/>
      <c r="K15" s="34"/>
      <c r="L15" s="34"/>
      <c r="M15" s="34"/>
      <c r="N15" s="34"/>
      <c r="O15" s="34"/>
      <c r="P15" s="34"/>
      <c r="Q15" s="34"/>
      <c r="R15" s="34"/>
      <c r="S15" s="34"/>
      <c r="T15" s="34"/>
      <c r="U15" s="34"/>
      <c r="V15" s="34"/>
      <c r="W15" s="34"/>
      <c r="X15" s="34"/>
      <c r="Y15" s="34"/>
      <c r="Z15" s="34"/>
    </row>
    <row r="16" customFormat="false" ht="13.8" hidden="false" customHeight="false" outlineLevel="0" collapsed="false">
      <c r="A16" s="15" t="s">
        <v>205</v>
      </c>
      <c r="B16" s="15" t="s">
        <v>189</v>
      </c>
      <c r="C16" s="15" t="s">
        <v>191</v>
      </c>
      <c r="D16" s="15" t="s">
        <v>191</v>
      </c>
      <c r="E16" s="15" t="s">
        <v>189</v>
      </c>
      <c r="F16" s="15" t="s">
        <v>189</v>
      </c>
      <c r="G16" s="15" t="s">
        <v>191</v>
      </c>
      <c r="H16" s="34"/>
      <c r="I16" s="34"/>
      <c r="J16" s="34"/>
      <c r="K16" s="34"/>
      <c r="L16" s="34"/>
      <c r="M16" s="34"/>
      <c r="N16" s="34"/>
      <c r="O16" s="34"/>
      <c r="P16" s="34"/>
      <c r="Q16" s="34"/>
      <c r="R16" s="34"/>
      <c r="S16" s="34"/>
      <c r="T16" s="34"/>
      <c r="U16" s="34"/>
      <c r="V16" s="34"/>
      <c r="W16" s="34"/>
      <c r="X16" s="34"/>
      <c r="Y16" s="34"/>
      <c r="Z16" s="34"/>
    </row>
    <row r="17" customFormat="false" ht="13.8" hidden="false" customHeight="false" outlineLevel="0" collapsed="false">
      <c r="A17" s="15" t="s">
        <v>206</v>
      </c>
      <c r="B17" s="15" t="s">
        <v>189</v>
      </c>
      <c r="C17" s="15"/>
      <c r="D17" s="15"/>
      <c r="E17" s="15"/>
      <c r="F17" s="15" t="s">
        <v>190</v>
      </c>
      <c r="G17" s="15" t="s">
        <v>190</v>
      </c>
      <c r="H17" s="34"/>
      <c r="I17" s="34"/>
      <c r="J17" s="34"/>
      <c r="K17" s="34"/>
      <c r="L17" s="34"/>
      <c r="M17" s="34"/>
      <c r="N17" s="34"/>
      <c r="O17" s="34"/>
      <c r="P17" s="34"/>
      <c r="Q17" s="34"/>
      <c r="R17" s="34"/>
      <c r="S17" s="34"/>
      <c r="T17" s="34"/>
      <c r="U17" s="34"/>
      <c r="V17" s="34"/>
      <c r="W17" s="34"/>
      <c r="X17" s="34"/>
      <c r="Y17" s="34"/>
      <c r="Z17" s="34"/>
    </row>
    <row r="18" customFormat="false" ht="13.8" hidden="false" customHeight="false" outlineLevel="0" collapsed="false">
      <c r="A18" s="15" t="s">
        <v>207</v>
      </c>
      <c r="B18" s="15" t="s">
        <v>189</v>
      </c>
      <c r="C18" s="15" t="s">
        <v>193</v>
      </c>
      <c r="D18" s="15" t="s">
        <v>189</v>
      </c>
      <c r="E18" s="15" t="s">
        <v>189</v>
      </c>
      <c r="F18" s="15" t="s">
        <v>190</v>
      </c>
      <c r="G18" s="15" t="s">
        <v>190</v>
      </c>
      <c r="H18" s="34"/>
      <c r="I18" s="34"/>
      <c r="J18" s="34"/>
      <c r="K18" s="34"/>
      <c r="L18" s="34"/>
      <c r="M18" s="34"/>
      <c r="N18" s="34"/>
      <c r="O18" s="34"/>
      <c r="P18" s="34"/>
      <c r="Q18" s="34"/>
      <c r="R18" s="34"/>
      <c r="S18" s="34"/>
      <c r="T18" s="34"/>
      <c r="U18" s="34"/>
      <c r="V18" s="34"/>
      <c r="W18" s="34"/>
      <c r="X18" s="34"/>
      <c r="Y18" s="34"/>
      <c r="Z18" s="34"/>
    </row>
    <row r="19" customFormat="false" ht="13.8" hidden="false" customHeight="false" outlineLevel="0" collapsed="false">
      <c r="A19" s="15" t="s">
        <v>208</v>
      </c>
      <c r="B19" s="15" t="s">
        <v>189</v>
      </c>
      <c r="C19" s="15" t="s">
        <v>190</v>
      </c>
      <c r="D19" s="15" t="s">
        <v>190</v>
      </c>
      <c r="E19" s="15"/>
      <c r="F19" s="15"/>
      <c r="G19" s="15" t="s">
        <v>191</v>
      </c>
      <c r="H19" s="34"/>
      <c r="I19" s="34"/>
      <c r="J19" s="34"/>
      <c r="K19" s="34"/>
      <c r="L19" s="34"/>
      <c r="M19" s="34"/>
      <c r="N19" s="34"/>
      <c r="O19" s="34"/>
      <c r="P19" s="34"/>
      <c r="Q19" s="34"/>
      <c r="R19" s="34"/>
      <c r="S19" s="34"/>
      <c r="T19" s="34"/>
      <c r="U19" s="34"/>
      <c r="V19" s="34"/>
      <c r="W19" s="34"/>
      <c r="X19" s="34"/>
      <c r="Y19" s="34"/>
      <c r="Z19" s="34"/>
    </row>
    <row r="20" customFormat="false" ht="13.8" hidden="false" customHeight="false" outlineLevel="0" collapsed="false">
      <c r="A20" s="15" t="s">
        <v>209</v>
      </c>
      <c r="B20" s="15" t="s">
        <v>189</v>
      </c>
      <c r="C20" s="15"/>
      <c r="D20" s="15" t="s">
        <v>190</v>
      </c>
      <c r="E20" s="15" t="s">
        <v>190</v>
      </c>
      <c r="F20" s="15"/>
      <c r="G20" s="15"/>
      <c r="H20" s="34"/>
      <c r="I20" s="34"/>
      <c r="J20" s="34"/>
      <c r="K20" s="34"/>
      <c r="L20" s="34"/>
      <c r="M20" s="34"/>
      <c r="N20" s="34"/>
      <c r="O20" s="34"/>
      <c r="P20" s="34"/>
      <c r="Q20" s="34"/>
      <c r="R20" s="34"/>
      <c r="S20" s="34"/>
      <c r="T20" s="34"/>
      <c r="U20" s="34"/>
      <c r="V20" s="34"/>
      <c r="W20" s="34"/>
      <c r="X20" s="34"/>
      <c r="Y20" s="34"/>
      <c r="Z20" s="34"/>
    </row>
    <row r="21" customFormat="false" ht="13.8" hidden="false" customHeight="false" outlineLevel="0" collapsed="false">
      <c r="A21" s="15" t="s">
        <v>210</v>
      </c>
      <c r="B21" s="15" t="s">
        <v>189</v>
      </c>
      <c r="C21" s="15" t="s">
        <v>198</v>
      </c>
      <c r="D21" s="15" t="s">
        <v>189</v>
      </c>
      <c r="E21" s="15" t="s">
        <v>189</v>
      </c>
      <c r="F21" s="15" t="s">
        <v>199</v>
      </c>
      <c r="G21" s="15" t="s">
        <v>190</v>
      </c>
      <c r="H21" s="34"/>
      <c r="I21" s="34"/>
      <c r="J21" s="34"/>
      <c r="K21" s="34"/>
      <c r="L21" s="34"/>
      <c r="M21" s="34"/>
      <c r="N21" s="34"/>
      <c r="O21" s="34"/>
      <c r="P21" s="34"/>
      <c r="Q21" s="34"/>
      <c r="R21" s="34"/>
      <c r="S21" s="34"/>
      <c r="T21" s="34"/>
      <c r="U21" s="34"/>
      <c r="V21" s="34"/>
      <c r="W21" s="34"/>
      <c r="X21" s="34"/>
      <c r="Y21" s="34"/>
      <c r="Z21" s="34"/>
    </row>
    <row r="22" customFormat="false" ht="13.8" hidden="false" customHeight="false" outlineLevel="0" collapsed="false">
      <c r="A22" s="15" t="s">
        <v>211</v>
      </c>
      <c r="B22" s="15" t="s">
        <v>189</v>
      </c>
      <c r="C22" s="15" t="s">
        <v>193</v>
      </c>
      <c r="D22" s="15" t="s">
        <v>190</v>
      </c>
      <c r="E22" s="15" t="s">
        <v>189</v>
      </c>
      <c r="F22" s="15" t="s">
        <v>190</v>
      </c>
      <c r="G22" s="15" t="s">
        <v>191</v>
      </c>
      <c r="H22" s="34"/>
      <c r="I22" s="34"/>
      <c r="J22" s="34"/>
      <c r="K22" s="34"/>
      <c r="L22" s="34"/>
      <c r="M22" s="34"/>
      <c r="N22" s="34"/>
      <c r="O22" s="34"/>
      <c r="P22" s="34"/>
      <c r="Q22" s="34"/>
      <c r="R22" s="34"/>
      <c r="S22" s="34"/>
      <c r="T22" s="34"/>
      <c r="U22" s="34"/>
      <c r="V22" s="34"/>
      <c r="W22" s="34"/>
      <c r="X22" s="34"/>
      <c r="Y22" s="34"/>
      <c r="Z22" s="34"/>
    </row>
    <row r="23" customFormat="false" ht="13.8" hidden="false" customHeight="false" outlineLevel="0" collapsed="false">
      <c r="A23" s="15" t="s">
        <v>212</v>
      </c>
      <c r="B23" s="15" t="s">
        <v>190</v>
      </c>
      <c r="C23" s="15" t="s">
        <v>198</v>
      </c>
      <c r="D23" s="15" t="s">
        <v>199</v>
      </c>
      <c r="E23" s="15" t="s">
        <v>197</v>
      </c>
      <c r="F23" s="15" t="s">
        <v>190</v>
      </c>
      <c r="G23" s="15" t="s">
        <v>198</v>
      </c>
      <c r="H23" s="34"/>
      <c r="I23" s="34"/>
      <c r="J23" s="34"/>
      <c r="K23" s="34"/>
      <c r="L23" s="34"/>
      <c r="M23" s="34"/>
      <c r="N23" s="34"/>
      <c r="O23" s="34"/>
      <c r="P23" s="34"/>
      <c r="Q23" s="34"/>
      <c r="R23" s="34"/>
      <c r="S23" s="34"/>
      <c r="T23" s="34"/>
      <c r="U23" s="34"/>
      <c r="V23" s="34"/>
      <c r="W23" s="34"/>
      <c r="X23" s="34"/>
      <c r="Y23" s="34"/>
      <c r="Z23" s="34"/>
    </row>
    <row r="24" customFormat="false" ht="13.8" hidden="false" customHeight="false" outlineLevel="0" collapsed="false">
      <c r="A24" s="15" t="s">
        <v>213</v>
      </c>
      <c r="B24" s="15" t="s">
        <v>189</v>
      </c>
      <c r="C24" s="15" t="s">
        <v>193</v>
      </c>
      <c r="D24" s="15" t="s">
        <v>190</v>
      </c>
      <c r="E24" s="15" t="s">
        <v>189</v>
      </c>
      <c r="F24" s="15" t="s">
        <v>190</v>
      </c>
      <c r="G24" s="15" t="s">
        <v>193</v>
      </c>
      <c r="H24" s="34"/>
      <c r="I24" s="34"/>
      <c r="J24" s="34"/>
      <c r="K24" s="34"/>
      <c r="L24" s="34"/>
      <c r="M24" s="34"/>
      <c r="N24" s="34"/>
      <c r="O24" s="34"/>
      <c r="P24" s="34"/>
      <c r="Q24" s="34"/>
      <c r="R24" s="34"/>
      <c r="S24" s="34"/>
      <c r="T24" s="34"/>
      <c r="U24" s="34"/>
      <c r="V24" s="34"/>
      <c r="W24" s="34"/>
      <c r="X24" s="34"/>
      <c r="Y24" s="34"/>
      <c r="Z24" s="34"/>
    </row>
    <row r="25" customFormat="false" ht="13.8" hidden="false" customHeight="false" outlineLevel="0" collapsed="false">
      <c r="A25" s="15" t="s">
        <v>214</v>
      </c>
      <c r="B25" s="15" t="s">
        <v>189</v>
      </c>
      <c r="C25" s="15" t="s">
        <v>190</v>
      </c>
      <c r="D25" s="15" t="s">
        <v>190</v>
      </c>
      <c r="E25" s="15"/>
      <c r="F25" s="15"/>
      <c r="G25" s="15" t="s">
        <v>191</v>
      </c>
      <c r="H25" s="34"/>
      <c r="I25" s="34"/>
      <c r="J25" s="34"/>
      <c r="K25" s="34"/>
      <c r="L25" s="34"/>
      <c r="M25" s="34"/>
      <c r="N25" s="34"/>
      <c r="O25" s="34"/>
      <c r="P25" s="34"/>
      <c r="Q25" s="34"/>
      <c r="R25" s="34"/>
      <c r="S25" s="34"/>
      <c r="T25" s="34"/>
      <c r="U25" s="34"/>
      <c r="V25" s="34"/>
      <c r="W25" s="34"/>
      <c r="X25" s="34"/>
      <c r="Y25" s="34"/>
      <c r="Z25" s="34"/>
    </row>
    <row r="26" customFormat="false" ht="13.8" hidden="false" customHeight="false" outlineLevel="0" collapsed="false">
      <c r="A26" s="15" t="s">
        <v>215</v>
      </c>
      <c r="B26" s="15" t="s">
        <v>189</v>
      </c>
      <c r="C26" s="15" t="s">
        <v>193</v>
      </c>
      <c r="D26" s="15" t="s">
        <v>190</v>
      </c>
      <c r="E26" s="15"/>
      <c r="F26" s="15" t="s">
        <v>198</v>
      </c>
      <c r="G26" s="15" t="s">
        <v>191</v>
      </c>
      <c r="H26" s="34"/>
      <c r="I26" s="34"/>
      <c r="J26" s="34"/>
      <c r="K26" s="34"/>
      <c r="L26" s="34"/>
      <c r="M26" s="34"/>
      <c r="N26" s="34"/>
      <c r="O26" s="34"/>
      <c r="P26" s="34"/>
      <c r="Q26" s="34"/>
      <c r="R26" s="34"/>
      <c r="S26" s="34"/>
      <c r="T26" s="34"/>
      <c r="U26" s="34"/>
      <c r="V26" s="34"/>
      <c r="W26" s="34"/>
      <c r="X26" s="34"/>
      <c r="Y26" s="34"/>
      <c r="Z26" s="34"/>
    </row>
    <row r="27" customFormat="false" ht="13.8" hidden="false" customHeight="false" outlineLevel="0" collapsed="false">
      <c r="A27" s="15" t="s">
        <v>216</v>
      </c>
      <c r="B27" s="15" t="s">
        <v>189</v>
      </c>
      <c r="C27" s="15" t="s">
        <v>190</v>
      </c>
      <c r="D27" s="15" t="s">
        <v>190</v>
      </c>
      <c r="E27" s="15"/>
      <c r="F27" s="15"/>
      <c r="G27" s="15" t="s">
        <v>191</v>
      </c>
      <c r="H27" s="34"/>
      <c r="I27" s="34"/>
      <c r="J27" s="34"/>
      <c r="K27" s="34"/>
      <c r="L27" s="34"/>
      <c r="M27" s="34"/>
      <c r="N27" s="34"/>
      <c r="O27" s="34"/>
      <c r="P27" s="34"/>
      <c r="Q27" s="34"/>
      <c r="R27" s="34"/>
      <c r="S27" s="34"/>
      <c r="T27" s="34"/>
      <c r="U27" s="34"/>
      <c r="V27" s="34"/>
      <c r="W27" s="34"/>
      <c r="X27" s="34"/>
      <c r="Y27" s="34"/>
      <c r="Z27" s="34"/>
    </row>
    <row r="28" customFormat="false" ht="13.8" hidden="false" customHeight="false" outlineLevel="0" collapsed="false">
      <c r="A28" s="15" t="s">
        <v>217</v>
      </c>
      <c r="B28" s="15" t="s">
        <v>218</v>
      </c>
      <c r="C28" s="15" t="s">
        <v>218</v>
      </c>
      <c r="D28" s="15" t="s">
        <v>219</v>
      </c>
      <c r="E28" s="15" t="s">
        <v>218</v>
      </c>
      <c r="F28" s="15" t="s">
        <v>218</v>
      </c>
      <c r="G28" s="15" t="s">
        <v>191</v>
      </c>
      <c r="H28" s="34"/>
      <c r="I28" s="34"/>
      <c r="J28" s="34"/>
      <c r="K28" s="34"/>
      <c r="L28" s="34"/>
      <c r="M28" s="34"/>
      <c r="N28" s="34"/>
      <c r="O28" s="34"/>
      <c r="P28" s="34"/>
      <c r="Q28" s="34"/>
      <c r="R28" s="34"/>
      <c r="S28" s="34"/>
      <c r="T28" s="34"/>
      <c r="U28" s="34"/>
      <c r="V28" s="34"/>
      <c r="W28" s="34"/>
      <c r="X28" s="34"/>
      <c r="Y28" s="34"/>
      <c r="Z28" s="34"/>
    </row>
    <row r="29" customFormat="false" ht="13.8" hidden="false" customHeight="false" outlineLevel="0" collapsed="false">
      <c r="A29" s="15" t="s">
        <v>220</v>
      </c>
      <c r="B29" s="15" t="s">
        <v>189</v>
      </c>
      <c r="C29" s="15" t="s">
        <v>190</v>
      </c>
      <c r="D29" s="15" t="s">
        <v>190</v>
      </c>
      <c r="E29" s="15"/>
      <c r="F29" s="15"/>
      <c r="G29" s="15" t="s">
        <v>191</v>
      </c>
      <c r="H29" s="34"/>
      <c r="I29" s="34"/>
      <c r="J29" s="34"/>
      <c r="K29" s="34"/>
      <c r="L29" s="34"/>
      <c r="M29" s="34"/>
      <c r="N29" s="34"/>
      <c r="O29" s="34"/>
      <c r="P29" s="34"/>
      <c r="Q29" s="34"/>
      <c r="R29" s="34"/>
      <c r="S29" s="34"/>
      <c r="T29" s="34"/>
      <c r="U29" s="34"/>
      <c r="V29" s="34"/>
      <c r="W29" s="34"/>
      <c r="X29" s="34"/>
      <c r="Y29" s="34"/>
      <c r="Z29" s="34"/>
    </row>
    <row r="30" customFormat="false" ht="13.8" hidden="false" customHeight="false" outlineLevel="0" collapsed="false">
      <c r="A30" s="15" t="s">
        <v>221</v>
      </c>
      <c r="B30" s="15" t="s">
        <v>197</v>
      </c>
      <c r="C30" s="15" t="s">
        <v>198</v>
      </c>
      <c r="D30" s="15" t="s">
        <v>199</v>
      </c>
      <c r="E30" s="15" t="s">
        <v>197</v>
      </c>
      <c r="F30" s="15" t="s">
        <v>190</v>
      </c>
      <c r="G30" s="15" t="s">
        <v>191</v>
      </c>
      <c r="H30" s="34"/>
      <c r="I30" s="34"/>
      <c r="J30" s="34"/>
      <c r="K30" s="34"/>
      <c r="L30" s="34"/>
      <c r="M30" s="34"/>
      <c r="N30" s="34"/>
      <c r="O30" s="34"/>
      <c r="P30" s="34"/>
      <c r="Q30" s="34"/>
      <c r="R30" s="34"/>
      <c r="S30" s="34"/>
      <c r="T30" s="34"/>
      <c r="U30" s="34"/>
      <c r="V30" s="34"/>
      <c r="W30" s="34"/>
      <c r="X30" s="34"/>
      <c r="Y30" s="34"/>
      <c r="Z30" s="34"/>
    </row>
    <row r="31" customFormat="false" ht="13.8" hidden="false" customHeight="false" outlineLevel="0" collapsed="false">
      <c r="A31" s="15" t="s">
        <v>222</v>
      </c>
      <c r="B31" s="15" t="s">
        <v>189</v>
      </c>
      <c r="C31" s="15" t="s">
        <v>189</v>
      </c>
      <c r="D31" s="15" t="s">
        <v>190</v>
      </c>
      <c r="E31" s="15" t="s">
        <v>190</v>
      </c>
      <c r="F31" s="15" t="s">
        <v>190</v>
      </c>
      <c r="G31" s="15" t="s">
        <v>190</v>
      </c>
      <c r="H31" s="34"/>
      <c r="I31" s="34"/>
      <c r="J31" s="34"/>
      <c r="K31" s="34"/>
      <c r="L31" s="34"/>
      <c r="M31" s="34"/>
      <c r="N31" s="34"/>
      <c r="O31" s="34"/>
      <c r="P31" s="34"/>
      <c r="Q31" s="34"/>
      <c r="R31" s="34"/>
      <c r="S31" s="34"/>
      <c r="T31" s="34"/>
      <c r="U31" s="34"/>
      <c r="V31" s="34"/>
      <c r="W31" s="34"/>
      <c r="X31" s="34"/>
      <c r="Y31" s="34"/>
      <c r="Z31" s="34"/>
    </row>
    <row r="32" customFormat="false" ht="13.8" hidden="false" customHeight="false" outlineLevel="0" collapsed="false">
      <c r="A32" s="15" t="s">
        <v>223</v>
      </c>
      <c r="B32" s="15" t="s">
        <v>189</v>
      </c>
      <c r="C32" s="15" t="s">
        <v>198</v>
      </c>
      <c r="D32" s="15" t="s">
        <v>190</v>
      </c>
      <c r="E32" s="15" t="s">
        <v>190</v>
      </c>
      <c r="F32" s="15" t="s">
        <v>190</v>
      </c>
      <c r="G32" s="15" t="s">
        <v>190</v>
      </c>
      <c r="H32" s="34"/>
      <c r="I32" s="34"/>
      <c r="J32" s="34"/>
      <c r="K32" s="34"/>
      <c r="L32" s="34"/>
      <c r="M32" s="34"/>
      <c r="N32" s="34"/>
      <c r="O32" s="34"/>
      <c r="P32" s="34"/>
      <c r="Q32" s="34"/>
      <c r="R32" s="34"/>
      <c r="S32" s="34"/>
      <c r="T32" s="34"/>
      <c r="U32" s="34"/>
      <c r="V32" s="34"/>
      <c r="W32" s="34"/>
      <c r="X32" s="34"/>
      <c r="Y32" s="34"/>
      <c r="Z32" s="34"/>
    </row>
    <row r="33" customFormat="false" ht="13.8" hidden="false" customHeight="false" outlineLevel="0" collapsed="false">
      <c r="A33" s="15" t="s">
        <v>224</v>
      </c>
      <c r="B33" s="15" t="s">
        <v>189</v>
      </c>
      <c r="C33" s="15"/>
      <c r="D33" s="15" t="s">
        <v>190</v>
      </c>
      <c r="E33" s="15"/>
      <c r="F33" s="15"/>
      <c r="G33" s="15" t="s">
        <v>191</v>
      </c>
      <c r="H33" s="34"/>
      <c r="I33" s="34"/>
      <c r="J33" s="34"/>
      <c r="K33" s="34"/>
      <c r="L33" s="34"/>
      <c r="M33" s="34"/>
      <c r="N33" s="34"/>
      <c r="O33" s="34"/>
      <c r="P33" s="34"/>
      <c r="Q33" s="34"/>
      <c r="R33" s="34"/>
      <c r="S33" s="34"/>
      <c r="T33" s="34"/>
      <c r="U33" s="34"/>
      <c r="V33" s="34"/>
      <c r="W33" s="34"/>
      <c r="X33" s="34"/>
      <c r="Y33" s="34"/>
      <c r="Z33" s="34"/>
    </row>
    <row r="34" customFormat="false" ht="13.8" hidden="false" customHeight="false" outlineLevel="0" collapsed="false">
      <c r="A34" s="15" t="s">
        <v>225</v>
      </c>
      <c r="B34" s="15" t="s">
        <v>189</v>
      </c>
      <c r="C34" s="15" t="s">
        <v>191</v>
      </c>
      <c r="D34" s="15" t="s">
        <v>189</v>
      </c>
      <c r="E34" s="15"/>
      <c r="F34" s="15"/>
      <c r="G34" s="15" t="s">
        <v>191</v>
      </c>
      <c r="H34" s="34"/>
      <c r="I34" s="34"/>
      <c r="J34" s="34"/>
      <c r="K34" s="34"/>
      <c r="L34" s="34"/>
      <c r="M34" s="34"/>
      <c r="N34" s="34"/>
      <c r="O34" s="34"/>
      <c r="P34" s="34"/>
      <c r="Q34" s="34"/>
      <c r="R34" s="34"/>
      <c r="S34" s="34"/>
      <c r="T34" s="34"/>
      <c r="U34" s="34"/>
      <c r="V34" s="34"/>
      <c r="W34" s="34"/>
      <c r="X34" s="34"/>
      <c r="Y34" s="34"/>
      <c r="Z34" s="34"/>
    </row>
    <row r="35" customFormat="false" ht="13.8" hidden="false" customHeight="false" outlineLevel="0" collapsed="false">
      <c r="A35" s="15" t="s">
        <v>226</v>
      </c>
      <c r="B35" s="15" t="s">
        <v>189</v>
      </c>
      <c r="C35" s="15" t="s">
        <v>190</v>
      </c>
      <c r="D35" s="15" t="s">
        <v>190</v>
      </c>
      <c r="E35" s="15"/>
      <c r="F35" s="15" t="s">
        <v>190</v>
      </c>
      <c r="G35" s="15" t="s">
        <v>190</v>
      </c>
      <c r="H35" s="34"/>
      <c r="I35" s="34"/>
      <c r="J35" s="34"/>
      <c r="K35" s="34"/>
      <c r="L35" s="34"/>
      <c r="M35" s="34"/>
      <c r="N35" s="34"/>
      <c r="O35" s="34"/>
      <c r="P35" s="34"/>
      <c r="Q35" s="34"/>
      <c r="R35" s="34"/>
      <c r="S35" s="34"/>
      <c r="T35" s="34"/>
      <c r="U35" s="34"/>
      <c r="V35" s="34"/>
      <c r="W35" s="34"/>
      <c r="X35" s="34"/>
      <c r="Y35" s="34"/>
      <c r="Z35" s="34"/>
    </row>
    <row r="36" customFormat="false" ht="13.8" hidden="false" customHeight="false" outlineLevel="0" collapsed="false">
      <c r="A36" s="15" t="s">
        <v>227</v>
      </c>
      <c r="B36" s="15" t="s">
        <v>189</v>
      </c>
      <c r="C36" s="15" t="s">
        <v>190</v>
      </c>
      <c r="D36" s="15" t="s">
        <v>190</v>
      </c>
      <c r="E36" s="15"/>
      <c r="F36" s="15" t="s">
        <v>190</v>
      </c>
      <c r="G36" s="15" t="s">
        <v>191</v>
      </c>
      <c r="H36" s="34"/>
      <c r="I36" s="34"/>
      <c r="J36" s="34"/>
      <c r="K36" s="34"/>
      <c r="L36" s="34"/>
      <c r="M36" s="34"/>
      <c r="N36" s="34"/>
      <c r="O36" s="34"/>
      <c r="P36" s="34"/>
      <c r="Q36" s="34"/>
      <c r="R36" s="34"/>
      <c r="S36" s="34"/>
      <c r="T36" s="34"/>
      <c r="U36" s="34"/>
      <c r="V36" s="34"/>
      <c r="W36" s="34"/>
      <c r="X36" s="34"/>
      <c r="Y36" s="34"/>
      <c r="Z36" s="34"/>
    </row>
    <row r="37" customFormat="false" ht="13.8" hidden="false" customHeight="false" outlineLevel="0" collapsed="false">
      <c r="A37" s="15" t="s">
        <v>228</v>
      </c>
      <c r="B37" s="15" t="s">
        <v>189</v>
      </c>
      <c r="C37" s="15" t="s">
        <v>193</v>
      </c>
      <c r="D37" s="15" t="s">
        <v>190</v>
      </c>
      <c r="E37" s="15" t="s">
        <v>189</v>
      </c>
      <c r="F37" s="15" t="s">
        <v>190</v>
      </c>
      <c r="G37" s="15" t="s">
        <v>219</v>
      </c>
      <c r="H37" s="34"/>
      <c r="I37" s="34"/>
      <c r="J37" s="34"/>
      <c r="K37" s="34"/>
      <c r="L37" s="34"/>
      <c r="M37" s="34"/>
      <c r="N37" s="34"/>
      <c r="O37" s="34"/>
      <c r="P37" s="34"/>
      <c r="Q37" s="34"/>
      <c r="R37" s="34"/>
      <c r="S37" s="34"/>
      <c r="T37" s="34"/>
      <c r="U37" s="34"/>
      <c r="V37" s="34"/>
      <c r="W37" s="34"/>
      <c r="X37" s="34"/>
      <c r="Y37" s="34"/>
      <c r="Z37" s="34"/>
    </row>
    <row r="38" customFormat="false" ht="13.8" hidden="false" customHeight="false" outlineLevel="0" collapsed="false">
      <c r="A38" s="15" t="s">
        <v>229</v>
      </c>
      <c r="B38" s="15" t="s">
        <v>189</v>
      </c>
      <c r="C38" s="15" t="s">
        <v>189</v>
      </c>
      <c r="D38" s="15" t="s">
        <v>190</v>
      </c>
      <c r="E38" s="15" t="s">
        <v>190</v>
      </c>
      <c r="F38" s="15" t="s">
        <v>190</v>
      </c>
      <c r="G38" s="15" t="s">
        <v>190</v>
      </c>
      <c r="H38" s="34"/>
      <c r="I38" s="34"/>
      <c r="J38" s="34"/>
      <c r="K38" s="34"/>
      <c r="L38" s="34"/>
      <c r="M38" s="34"/>
      <c r="N38" s="34"/>
      <c r="O38" s="34"/>
      <c r="P38" s="34"/>
      <c r="Q38" s="34"/>
      <c r="R38" s="34"/>
      <c r="S38" s="34"/>
      <c r="T38" s="34"/>
      <c r="U38" s="34"/>
      <c r="V38" s="34"/>
      <c r="W38" s="34"/>
      <c r="X38" s="34"/>
      <c r="Y38" s="34"/>
      <c r="Z38" s="34"/>
    </row>
    <row r="39" customFormat="false" ht="13.8" hidden="false" customHeight="false" outlineLevel="0" collapsed="false">
      <c r="A39" s="15" t="s">
        <v>230</v>
      </c>
      <c r="B39" s="15" t="s">
        <v>189</v>
      </c>
      <c r="C39" s="15" t="s">
        <v>193</v>
      </c>
      <c r="D39" s="15" t="s">
        <v>190</v>
      </c>
      <c r="E39" s="15" t="s">
        <v>190</v>
      </c>
      <c r="F39" s="15" t="s">
        <v>193</v>
      </c>
      <c r="G39" s="15" t="s">
        <v>193</v>
      </c>
      <c r="H39" s="34"/>
      <c r="I39" s="34"/>
      <c r="J39" s="34"/>
      <c r="K39" s="34"/>
      <c r="L39" s="34"/>
      <c r="M39" s="34"/>
      <c r="N39" s="34"/>
      <c r="O39" s="34"/>
      <c r="P39" s="34"/>
      <c r="Q39" s="34"/>
      <c r="R39" s="34"/>
      <c r="S39" s="34"/>
      <c r="T39" s="34"/>
      <c r="U39" s="34"/>
      <c r="V39" s="34"/>
      <c r="W39" s="34"/>
      <c r="X39" s="34"/>
      <c r="Y39" s="34"/>
      <c r="Z39" s="34"/>
    </row>
    <row r="40" customFormat="false" ht="13.8" hidden="false" customHeight="false" outlineLevel="0" collapsed="false">
      <c r="A40" s="15" t="s">
        <v>231</v>
      </c>
      <c r="B40" s="15" t="s">
        <v>189</v>
      </c>
      <c r="C40" s="15" t="s">
        <v>193</v>
      </c>
      <c r="D40" s="15" t="s">
        <v>190</v>
      </c>
      <c r="E40" s="15" t="s">
        <v>190</v>
      </c>
      <c r="F40" s="15" t="s">
        <v>190</v>
      </c>
      <c r="G40" s="15" t="s">
        <v>190</v>
      </c>
      <c r="H40" s="34"/>
      <c r="I40" s="34"/>
      <c r="J40" s="34"/>
      <c r="K40" s="34"/>
      <c r="L40" s="34"/>
      <c r="M40" s="34"/>
      <c r="N40" s="34"/>
      <c r="O40" s="34"/>
      <c r="P40" s="34"/>
      <c r="Q40" s="34"/>
      <c r="R40" s="34"/>
      <c r="S40" s="34"/>
      <c r="T40" s="34"/>
      <c r="U40" s="34"/>
      <c r="V40" s="34"/>
      <c r="W40" s="34"/>
      <c r="X40" s="34"/>
      <c r="Y40" s="34"/>
      <c r="Z40" s="34"/>
    </row>
    <row r="41" customFormat="false" ht="13.8" hidden="false" customHeight="false" outlineLevel="0" collapsed="false">
      <c r="A41" s="15" t="s">
        <v>232</v>
      </c>
      <c r="B41" s="15" t="s">
        <v>189</v>
      </c>
      <c r="C41" s="15" t="s">
        <v>189</v>
      </c>
      <c r="D41" s="15" t="s">
        <v>190</v>
      </c>
      <c r="E41" s="15"/>
      <c r="F41" s="15" t="s">
        <v>193</v>
      </c>
      <c r="G41" s="15" t="s">
        <v>190</v>
      </c>
      <c r="H41" s="34"/>
      <c r="I41" s="34"/>
      <c r="J41" s="34"/>
      <c r="K41" s="34"/>
      <c r="L41" s="34"/>
      <c r="M41" s="34"/>
      <c r="N41" s="34"/>
      <c r="O41" s="34"/>
      <c r="P41" s="34"/>
      <c r="Q41" s="34"/>
      <c r="R41" s="34"/>
      <c r="S41" s="34"/>
      <c r="T41" s="34"/>
      <c r="U41" s="34"/>
      <c r="V41" s="34"/>
      <c r="W41" s="34"/>
      <c r="X41" s="34"/>
      <c r="Y41" s="34"/>
      <c r="Z41" s="34"/>
    </row>
    <row r="42" customFormat="false" ht="13.8" hidden="false" customHeight="false" outlineLevel="0" collapsed="false">
      <c r="A42" s="15" t="s">
        <v>233</v>
      </c>
      <c r="B42" s="15" t="s">
        <v>189</v>
      </c>
      <c r="C42" s="15" t="s">
        <v>198</v>
      </c>
      <c r="D42" s="15" t="s">
        <v>191</v>
      </c>
      <c r="E42" s="15" t="s">
        <v>189</v>
      </c>
      <c r="F42" s="15" t="s">
        <v>234</v>
      </c>
      <c r="G42" s="15" t="s">
        <v>191</v>
      </c>
      <c r="H42" s="34"/>
      <c r="I42" s="34"/>
      <c r="J42" s="34"/>
      <c r="K42" s="34"/>
      <c r="L42" s="34"/>
      <c r="M42" s="34"/>
      <c r="N42" s="34"/>
      <c r="O42" s="34"/>
      <c r="P42" s="34"/>
      <c r="Q42" s="34"/>
      <c r="R42" s="34"/>
      <c r="S42" s="34"/>
      <c r="T42" s="34"/>
      <c r="U42" s="34"/>
      <c r="V42" s="34"/>
      <c r="W42" s="34"/>
      <c r="X42" s="34"/>
      <c r="Y42" s="34"/>
      <c r="Z42" s="34"/>
    </row>
    <row r="43" customFormat="false" ht="13.8" hidden="false" customHeight="false" outlineLevel="0" collapsed="false">
      <c r="A43" s="15" t="s">
        <v>235</v>
      </c>
      <c r="B43" s="15" t="s">
        <v>189</v>
      </c>
      <c r="C43" s="15" t="s">
        <v>190</v>
      </c>
      <c r="D43" s="15" t="s">
        <v>190</v>
      </c>
      <c r="E43" s="15" t="s">
        <v>193</v>
      </c>
      <c r="F43" s="15" t="s">
        <v>190</v>
      </c>
      <c r="G43" s="15" t="s">
        <v>190</v>
      </c>
      <c r="H43" s="34"/>
      <c r="I43" s="34"/>
      <c r="J43" s="34"/>
      <c r="K43" s="34"/>
      <c r="L43" s="34"/>
      <c r="M43" s="34"/>
      <c r="N43" s="34"/>
      <c r="O43" s="34"/>
      <c r="P43" s="34"/>
      <c r="Q43" s="34"/>
      <c r="R43" s="34"/>
      <c r="S43" s="34"/>
      <c r="T43" s="34"/>
      <c r="U43" s="34"/>
      <c r="V43" s="34"/>
      <c r="W43" s="34"/>
      <c r="X43" s="34"/>
      <c r="Y43" s="34"/>
      <c r="Z43" s="34"/>
    </row>
    <row r="44" customFormat="false" ht="13.8" hidden="false" customHeight="false" outlineLevel="0" collapsed="false">
      <c r="A44" s="15" t="s">
        <v>236</v>
      </c>
      <c r="B44" s="15" t="s">
        <v>189</v>
      </c>
      <c r="C44" s="15" t="s">
        <v>190</v>
      </c>
      <c r="D44" s="15" t="s">
        <v>190</v>
      </c>
      <c r="E44" s="15"/>
      <c r="F44" s="15" t="s">
        <v>218</v>
      </c>
      <c r="G44" s="15" t="s">
        <v>190</v>
      </c>
      <c r="H44" s="34"/>
      <c r="I44" s="34"/>
      <c r="J44" s="34"/>
      <c r="K44" s="34"/>
      <c r="L44" s="34"/>
      <c r="M44" s="34"/>
      <c r="N44" s="34"/>
      <c r="O44" s="34"/>
      <c r="P44" s="34"/>
      <c r="Q44" s="34"/>
      <c r="R44" s="34"/>
      <c r="S44" s="34"/>
      <c r="T44" s="34"/>
      <c r="U44" s="34"/>
      <c r="V44" s="34"/>
      <c r="W44" s="34"/>
      <c r="X44" s="34"/>
      <c r="Y44" s="34"/>
      <c r="Z44" s="34"/>
    </row>
    <row r="45" customFormat="false" ht="13.8" hidden="false" customHeight="false" outlineLevel="0" collapsed="false">
      <c r="A45" s="15" t="s">
        <v>237</v>
      </c>
      <c r="B45" s="15" t="s">
        <v>189</v>
      </c>
      <c r="C45" s="15"/>
      <c r="D45" s="15" t="s">
        <v>190</v>
      </c>
      <c r="E45" s="15" t="s">
        <v>190</v>
      </c>
      <c r="F45" s="15"/>
      <c r="G45" s="15"/>
      <c r="H45" s="34"/>
      <c r="I45" s="34"/>
      <c r="J45" s="34"/>
      <c r="K45" s="34"/>
      <c r="L45" s="34"/>
      <c r="M45" s="34"/>
      <c r="N45" s="34"/>
      <c r="O45" s="34"/>
      <c r="P45" s="34"/>
      <c r="Q45" s="34"/>
      <c r="R45" s="34"/>
      <c r="S45" s="34"/>
      <c r="T45" s="34"/>
      <c r="U45" s="34"/>
      <c r="V45" s="34"/>
      <c r="W45" s="34"/>
      <c r="X45" s="34"/>
      <c r="Y45" s="34"/>
      <c r="Z45" s="34"/>
    </row>
    <row r="46" customFormat="false" ht="13.8" hidden="false" customHeight="false" outlineLevel="0" collapsed="false">
      <c r="A46" s="15" t="s">
        <v>238</v>
      </c>
      <c r="B46" s="15" t="s">
        <v>189</v>
      </c>
      <c r="C46" s="15" t="s">
        <v>193</v>
      </c>
      <c r="D46" s="15" t="s">
        <v>189</v>
      </c>
      <c r="E46" s="15" t="s">
        <v>189</v>
      </c>
      <c r="F46" s="15" t="s">
        <v>190</v>
      </c>
      <c r="G46" s="15" t="s">
        <v>219</v>
      </c>
      <c r="H46" s="34"/>
      <c r="I46" s="34"/>
      <c r="J46" s="34"/>
      <c r="K46" s="34"/>
      <c r="L46" s="34"/>
      <c r="M46" s="34"/>
      <c r="N46" s="34"/>
      <c r="O46" s="34"/>
      <c r="P46" s="34"/>
      <c r="Q46" s="34"/>
      <c r="R46" s="34"/>
      <c r="S46" s="34"/>
      <c r="T46" s="34"/>
      <c r="U46" s="34"/>
      <c r="V46" s="34"/>
      <c r="W46" s="34"/>
      <c r="X46" s="34"/>
      <c r="Y46" s="34"/>
      <c r="Z46" s="34"/>
    </row>
    <row r="47" customFormat="false" ht="13.8" hidden="false" customHeight="false" outlineLevel="0" collapsed="false">
      <c r="A47" s="15" t="s">
        <v>239</v>
      </c>
      <c r="B47" s="15" t="s">
        <v>190</v>
      </c>
      <c r="C47" s="15"/>
      <c r="D47" s="15" t="s">
        <v>190</v>
      </c>
      <c r="E47" s="15" t="s">
        <v>190</v>
      </c>
      <c r="F47" s="15"/>
      <c r="G47" s="15" t="s">
        <v>191</v>
      </c>
      <c r="H47" s="34"/>
      <c r="I47" s="34"/>
      <c r="J47" s="34"/>
      <c r="K47" s="34"/>
      <c r="L47" s="34"/>
      <c r="M47" s="34"/>
      <c r="N47" s="34"/>
      <c r="O47" s="34"/>
      <c r="P47" s="34"/>
      <c r="Q47" s="34"/>
      <c r="R47" s="34"/>
      <c r="S47" s="34"/>
      <c r="T47" s="34"/>
      <c r="U47" s="34"/>
      <c r="V47" s="34"/>
      <c r="W47" s="34"/>
      <c r="X47" s="34"/>
      <c r="Y47" s="34"/>
      <c r="Z47" s="34"/>
    </row>
    <row r="48" customFormat="false" ht="13.8" hidden="false" customHeight="false" outlineLevel="0" collapsed="false">
      <c r="A48" s="15" t="s">
        <v>240</v>
      </c>
      <c r="B48" s="15" t="s">
        <v>189</v>
      </c>
      <c r="C48" s="15" t="s">
        <v>219</v>
      </c>
      <c r="D48" s="15" t="s">
        <v>190</v>
      </c>
      <c r="E48" s="15" t="s">
        <v>189</v>
      </c>
      <c r="F48" s="15" t="s">
        <v>190</v>
      </c>
      <c r="G48" s="15" t="s">
        <v>218</v>
      </c>
      <c r="H48" s="34"/>
      <c r="I48" s="34"/>
      <c r="J48" s="34"/>
      <c r="K48" s="34"/>
      <c r="L48" s="34"/>
      <c r="M48" s="34"/>
      <c r="N48" s="34"/>
      <c r="O48" s="34"/>
      <c r="P48" s="34"/>
      <c r="Q48" s="34"/>
      <c r="R48" s="34"/>
      <c r="S48" s="34"/>
      <c r="T48" s="34"/>
      <c r="U48" s="34"/>
      <c r="V48" s="34"/>
      <c r="W48" s="34"/>
      <c r="X48" s="34"/>
      <c r="Y48" s="34"/>
      <c r="Z48" s="34"/>
    </row>
    <row r="49" customFormat="false" ht="13.8" hidden="false" customHeight="false" outlineLevel="0" collapsed="false">
      <c r="A49" s="15" t="s">
        <v>241</v>
      </c>
      <c r="B49" s="15" t="s">
        <v>189</v>
      </c>
      <c r="C49" s="15" t="s">
        <v>219</v>
      </c>
      <c r="D49" s="15" t="s">
        <v>190</v>
      </c>
      <c r="E49" s="15" t="s">
        <v>189</v>
      </c>
      <c r="F49" s="15" t="s">
        <v>190</v>
      </c>
      <c r="G49" s="15" t="s">
        <v>190</v>
      </c>
      <c r="H49" s="34"/>
      <c r="I49" s="34"/>
      <c r="J49" s="34"/>
      <c r="K49" s="34"/>
      <c r="L49" s="34"/>
      <c r="M49" s="34"/>
      <c r="N49" s="34"/>
      <c r="O49" s="34"/>
      <c r="P49" s="34"/>
      <c r="Q49" s="34"/>
      <c r="R49" s="34"/>
      <c r="S49" s="34"/>
      <c r="T49" s="34"/>
      <c r="U49" s="34"/>
      <c r="V49" s="34"/>
      <c r="W49" s="34"/>
      <c r="X49" s="34"/>
      <c r="Y49" s="34"/>
      <c r="Z49" s="34"/>
    </row>
    <row r="50" customFormat="false" ht="13.8" hidden="false" customHeight="false" outlineLevel="0" collapsed="false">
      <c r="A50" s="15" t="s">
        <v>242</v>
      </c>
      <c r="B50" s="15" t="s">
        <v>189</v>
      </c>
      <c r="C50" s="15"/>
      <c r="D50" s="15"/>
      <c r="E50" s="15"/>
      <c r="F50" s="15"/>
      <c r="G50" s="15" t="s">
        <v>191</v>
      </c>
      <c r="H50" s="34"/>
      <c r="I50" s="34"/>
      <c r="J50" s="34"/>
      <c r="K50" s="34"/>
      <c r="L50" s="34"/>
      <c r="M50" s="34"/>
      <c r="N50" s="34"/>
      <c r="O50" s="34"/>
      <c r="P50" s="34"/>
      <c r="Q50" s="34"/>
      <c r="R50" s="34"/>
      <c r="S50" s="34"/>
      <c r="T50" s="34"/>
      <c r="U50" s="34"/>
      <c r="V50" s="34"/>
      <c r="W50" s="34"/>
      <c r="X50" s="34"/>
      <c r="Y50" s="34"/>
      <c r="Z50" s="34"/>
    </row>
    <row r="51" customFormat="false" ht="13.8" hidden="false" customHeight="false" outlineLevel="0" collapsed="false">
      <c r="A51" s="15" t="s">
        <v>243</v>
      </c>
      <c r="B51" s="15" t="s">
        <v>193</v>
      </c>
      <c r="C51" s="15" t="s">
        <v>193</v>
      </c>
      <c r="D51" s="15" t="s">
        <v>234</v>
      </c>
      <c r="E51" s="15" t="s">
        <v>193</v>
      </c>
      <c r="F51" s="15" t="s">
        <v>190</v>
      </c>
      <c r="G51" s="15" t="s">
        <v>219</v>
      </c>
      <c r="H51" s="34"/>
      <c r="I51" s="34"/>
      <c r="J51" s="34"/>
      <c r="K51" s="34"/>
      <c r="L51" s="34"/>
      <c r="M51" s="34"/>
      <c r="N51" s="34"/>
      <c r="O51" s="34"/>
      <c r="P51" s="34"/>
      <c r="Q51" s="34"/>
      <c r="R51" s="34"/>
      <c r="S51" s="34"/>
      <c r="T51" s="34"/>
      <c r="U51" s="34"/>
      <c r="V51" s="34"/>
      <c r="W51" s="34"/>
      <c r="X51" s="34"/>
      <c r="Y51" s="34"/>
      <c r="Z51" s="34"/>
    </row>
    <row r="52" customFormat="false" ht="13.8" hidden="false" customHeight="false" outlineLevel="0" collapsed="false">
      <c r="A52" s="15" t="s">
        <v>244</v>
      </c>
      <c r="B52" s="15" t="s">
        <v>189</v>
      </c>
      <c r="C52" s="15" t="s">
        <v>193</v>
      </c>
      <c r="D52" s="15" t="s">
        <v>190</v>
      </c>
      <c r="E52" s="15" t="s">
        <v>189</v>
      </c>
      <c r="F52" s="15" t="s">
        <v>218</v>
      </c>
      <c r="G52" s="15" t="s">
        <v>219</v>
      </c>
      <c r="H52" s="34"/>
      <c r="I52" s="34"/>
      <c r="J52" s="34"/>
      <c r="K52" s="34"/>
      <c r="L52" s="34"/>
      <c r="M52" s="34"/>
      <c r="N52" s="34"/>
      <c r="O52" s="34"/>
      <c r="P52" s="34"/>
      <c r="Q52" s="34"/>
      <c r="R52" s="34"/>
      <c r="S52" s="34"/>
      <c r="T52" s="34"/>
      <c r="U52" s="34"/>
      <c r="V52" s="34"/>
      <c r="W52" s="34"/>
      <c r="X52" s="34"/>
      <c r="Y52" s="34"/>
      <c r="Z52" s="34"/>
    </row>
    <row r="53" customFormat="false" ht="13.8" hidden="false" customHeight="false" outlineLevel="0" collapsed="false">
      <c r="A53" s="15" t="s">
        <v>245</v>
      </c>
      <c r="B53" s="15" t="s">
        <v>189</v>
      </c>
      <c r="C53" s="15" t="s">
        <v>193</v>
      </c>
      <c r="D53" s="15"/>
      <c r="E53" s="15"/>
      <c r="F53" s="15"/>
      <c r="G53" s="15" t="s">
        <v>191</v>
      </c>
      <c r="H53" s="34"/>
      <c r="I53" s="34"/>
      <c r="J53" s="34"/>
      <c r="K53" s="34"/>
      <c r="L53" s="34"/>
      <c r="M53" s="34"/>
      <c r="N53" s="34"/>
      <c r="O53" s="34"/>
      <c r="P53" s="34"/>
      <c r="Q53" s="34"/>
      <c r="R53" s="34"/>
      <c r="S53" s="34"/>
      <c r="T53" s="34"/>
      <c r="U53" s="34"/>
      <c r="V53" s="34"/>
      <c r="W53" s="34"/>
      <c r="X53" s="34"/>
      <c r="Y53" s="34"/>
      <c r="Z53" s="34"/>
    </row>
    <row r="54" customFormat="false" ht="13.8" hidden="false" customHeight="false" outlineLevel="0" collapsed="false">
      <c r="A54" s="15" t="s">
        <v>246</v>
      </c>
      <c r="B54" s="15" t="s">
        <v>189</v>
      </c>
      <c r="C54" s="15"/>
      <c r="D54" s="15" t="s">
        <v>189</v>
      </c>
      <c r="E54" s="15" t="s">
        <v>189</v>
      </c>
      <c r="F54" s="15" t="s">
        <v>190</v>
      </c>
      <c r="G54" s="15" t="s">
        <v>191</v>
      </c>
      <c r="H54" s="34"/>
      <c r="I54" s="34"/>
      <c r="J54" s="34"/>
      <c r="K54" s="34"/>
      <c r="L54" s="34"/>
      <c r="M54" s="34"/>
      <c r="N54" s="34"/>
      <c r="O54" s="34"/>
      <c r="P54" s="34"/>
      <c r="Q54" s="34"/>
      <c r="R54" s="34"/>
      <c r="S54" s="34"/>
      <c r="T54" s="34"/>
      <c r="U54" s="34"/>
      <c r="V54" s="34"/>
      <c r="W54" s="34"/>
      <c r="X54" s="34"/>
      <c r="Y54" s="34"/>
      <c r="Z54" s="34"/>
    </row>
    <row r="55" customFormat="false" ht="13.8" hidden="false" customHeight="false" outlineLevel="0" collapsed="false">
      <c r="A55" s="15" t="s">
        <v>247</v>
      </c>
      <c r="B55" s="15" t="s">
        <v>189</v>
      </c>
      <c r="C55" s="15" t="s">
        <v>190</v>
      </c>
      <c r="D55" s="15" t="s">
        <v>189</v>
      </c>
      <c r="E55" s="15"/>
      <c r="F55" s="15"/>
      <c r="G55" s="15" t="s">
        <v>191</v>
      </c>
      <c r="H55" s="34"/>
      <c r="I55" s="34"/>
      <c r="J55" s="34"/>
      <c r="K55" s="34"/>
      <c r="L55" s="34"/>
      <c r="M55" s="34"/>
      <c r="N55" s="34"/>
      <c r="O55" s="34"/>
      <c r="P55" s="34"/>
      <c r="Q55" s="34"/>
      <c r="R55" s="34"/>
      <c r="S55" s="34"/>
      <c r="T55" s="34"/>
      <c r="U55" s="34"/>
      <c r="V55" s="34"/>
      <c r="W55" s="34"/>
      <c r="X55" s="34"/>
      <c r="Y55" s="34"/>
      <c r="Z55" s="34"/>
    </row>
    <row r="56" customFormat="false" ht="13.8" hidden="false" customHeight="false" outlineLevel="0" collapsed="false">
      <c r="A56" s="15" t="s">
        <v>248</v>
      </c>
      <c r="B56" s="15" t="s">
        <v>189</v>
      </c>
      <c r="C56" s="15" t="s">
        <v>190</v>
      </c>
      <c r="D56" s="15" t="s">
        <v>189</v>
      </c>
      <c r="E56" s="15"/>
      <c r="F56" s="15" t="s">
        <v>202</v>
      </c>
      <c r="G56" s="15" t="s">
        <v>190</v>
      </c>
      <c r="H56" s="34"/>
      <c r="I56" s="34"/>
      <c r="J56" s="34"/>
      <c r="K56" s="34"/>
      <c r="L56" s="34"/>
      <c r="M56" s="34"/>
      <c r="N56" s="34"/>
      <c r="O56" s="34"/>
      <c r="P56" s="34"/>
      <c r="Q56" s="34"/>
      <c r="R56" s="34"/>
      <c r="S56" s="34"/>
      <c r="T56" s="34"/>
      <c r="U56" s="34"/>
      <c r="V56" s="34"/>
      <c r="W56" s="34"/>
      <c r="X56" s="34"/>
      <c r="Y56" s="34"/>
      <c r="Z56" s="34"/>
    </row>
    <row r="57" customFormat="false" ht="13.8" hidden="false" customHeight="false" outlineLevel="0" collapsed="false">
      <c r="A57" s="15" t="s">
        <v>249</v>
      </c>
      <c r="B57" s="15" t="s">
        <v>189</v>
      </c>
      <c r="C57" s="15" t="s">
        <v>190</v>
      </c>
      <c r="D57" s="15" t="s">
        <v>190</v>
      </c>
      <c r="E57" s="15"/>
      <c r="F57" s="15"/>
      <c r="G57" s="15" t="s">
        <v>191</v>
      </c>
      <c r="H57" s="34"/>
      <c r="I57" s="34"/>
      <c r="J57" s="34"/>
      <c r="K57" s="34"/>
      <c r="L57" s="34"/>
      <c r="M57" s="34"/>
      <c r="N57" s="34"/>
      <c r="O57" s="34"/>
      <c r="P57" s="34"/>
      <c r="Q57" s="34"/>
      <c r="R57" s="34"/>
      <c r="S57" s="34"/>
      <c r="T57" s="34"/>
      <c r="U57" s="34"/>
      <c r="V57" s="34"/>
      <c r="W57" s="34"/>
      <c r="X57" s="34"/>
      <c r="Y57" s="34"/>
      <c r="Z57" s="34"/>
    </row>
    <row r="58" customFormat="false" ht="13.8" hidden="false" customHeight="false" outlineLevel="0" collapsed="false">
      <c r="A58" s="15" t="s">
        <v>250</v>
      </c>
      <c r="B58" s="15" t="s">
        <v>189</v>
      </c>
      <c r="C58" s="15" t="s">
        <v>193</v>
      </c>
      <c r="D58" s="15" t="s">
        <v>190</v>
      </c>
      <c r="E58" s="15"/>
      <c r="F58" s="15" t="s">
        <v>190</v>
      </c>
      <c r="G58" s="15" t="s">
        <v>190</v>
      </c>
      <c r="H58" s="34"/>
      <c r="I58" s="34"/>
      <c r="J58" s="34"/>
      <c r="K58" s="34"/>
      <c r="L58" s="34"/>
      <c r="M58" s="34"/>
      <c r="N58" s="34"/>
      <c r="O58" s="34"/>
      <c r="P58" s="34"/>
      <c r="Q58" s="34"/>
      <c r="R58" s="34"/>
      <c r="S58" s="34"/>
      <c r="T58" s="34"/>
      <c r="U58" s="34"/>
      <c r="V58" s="34"/>
      <c r="W58" s="34"/>
      <c r="X58" s="34"/>
      <c r="Y58" s="34"/>
      <c r="Z58" s="34"/>
    </row>
    <row r="59" customFormat="false" ht="13.8" hidden="false" customHeight="false" outlineLevel="0" collapsed="false">
      <c r="A59" s="15" t="s">
        <v>251</v>
      </c>
      <c r="B59" s="15" t="s">
        <v>189</v>
      </c>
      <c r="C59" s="15" t="s">
        <v>189</v>
      </c>
      <c r="D59" s="15" t="s">
        <v>189</v>
      </c>
      <c r="E59" s="15"/>
      <c r="F59" s="15"/>
      <c r="G59" s="15" t="s">
        <v>191</v>
      </c>
      <c r="H59" s="34"/>
      <c r="I59" s="34"/>
      <c r="J59" s="34"/>
      <c r="K59" s="34"/>
      <c r="L59" s="34"/>
      <c r="M59" s="34"/>
      <c r="N59" s="34"/>
      <c r="O59" s="34"/>
      <c r="P59" s="34"/>
      <c r="Q59" s="34"/>
      <c r="R59" s="34"/>
      <c r="S59" s="34"/>
      <c r="T59" s="34"/>
      <c r="U59" s="34"/>
      <c r="V59" s="34"/>
      <c r="W59" s="34"/>
      <c r="X59" s="34"/>
      <c r="Y59" s="34"/>
      <c r="Z59" s="34"/>
    </row>
    <row r="60" customFormat="false" ht="13.8" hidden="false" customHeight="false" outlineLevel="0" collapsed="false">
      <c r="A60" s="15" t="s">
        <v>252</v>
      </c>
      <c r="B60" s="15" t="s">
        <v>189</v>
      </c>
      <c r="C60" s="15" t="s">
        <v>190</v>
      </c>
      <c r="D60" s="15" t="s">
        <v>189</v>
      </c>
      <c r="E60" s="15"/>
      <c r="F60" s="15" t="s">
        <v>190</v>
      </c>
      <c r="G60" s="15" t="s">
        <v>190</v>
      </c>
      <c r="H60" s="34"/>
      <c r="I60" s="34"/>
      <c r="J60" s="34"/>
      <c r="K60" s="34"/>
      <c r="L60" s="34"/>
      <c r="M60" s="34"/>
      <c r="N60" s="34"/>
      <c r="O60" s="34"/>
      <c r="P60" s="34"/>
      <c r="Q60" s="34"/>
      <c r="R60" s="34"/>
      <c r="S60" s="34"/>
      <c r="T60" s="34"/>
      <c r="U60" s="34"/>
      <c r="V60" s="34"/>
      <c r="W60" s="34"/>
      <c r="X60" s="34"/>
      <c r="Y60" s="34"/>
      <c r="Z60" s="34"/>
    </row>
    <row r="61" customFormat="false" ht="13.8" hidden="false" customHeight="false" outlineLevel="0" collapsed="false">
      <c r="A61" s="15" t="s">
        <v>253</v>
      </c>
      <c r="B61" s="15" t="s">
        <v>189</v>
      </c>
      <c r="C61" s="15" t="s">
        <v>193</v>
      </c>
      <c r="D61" s="15" t="s">
        <v>190</v>
      </c>
      <c r="E61" s="15"/>
      <c r="F61" s="15"/>
      <c r="G61" s="15" t="s">
        <v>191</v>
      </c>
      <c r="H61" s="34"/>
      <c r="I61" s="34"/>
      <c r="J61" s="34"/>
      <c r="K61" s="34"/>
      <c r="L61" s="34"/>
      <c r="M61" s="34"/>
      <c r="N61" s="34"/>
      <c r="O61" s="34"/>
      <c r="P61" s="34"/>
      <c r="Q61" s="34"/>
      <c r="R61" s="34"/>
      <c r="S61" s="34"/>
      <c r="T61" s="34"/>
      <c r="U61" s="34"/>
      <c r="V61" s="34"/>
      <c r="W61" s="34"/>
      <c r="X61" s="34"/>
      <c r="Y61" s="34"/>
      <c r="Z61" s="34"/>
    </row>
    <row r="62" customFormat="false" ht="13.8" hidden="false" customHeight="false" outlineLevel="0" collapsed="false">
      <c r="A62" s="15" t="s">
        <v>254</v>
      </c>
      <c r="B62" s="15" t="s">
        <v>189</v>
      </c>
      <c r="C62" s="15" t="s">
        <v>193</v>
      </c>
      <c r="D62" s="15" t="s">
        <v>190</v>
      </c>
      <c r="E62" s="15" t="s">
        <v>189</v>
      </c>
      <c r="F62" s="15" t="s">
        <v>190</v>
      </c>
      <c r="G62" s="15" t="s">
        <v>190</v>
      </c>
      <c r="H62" s="34"/>
      <c r="I62" s="34"/>
      <c r="J62" s="34"/>
      <c r="K62" s="34"/>
      <c r="L62" s="34"/>
      <c r="M62" s="34"/>
      <c r="N62" s="34"/>
      <c r="O62" s="34"/>
      <c r="P62" s="34"/>
      <c r="Q62" s="34"/>
      <c r="R62" s="34"/>
      <c r="S62" s="34"/>
      <c r="T62" s="34"/>
      <c r="U62" s="34"/>
      <c r="V62" s="34"/>
      <c r="W62" s="34"/>
      <c r="X62" s="34"/>
      <c r="Y62" s="34"/>
      <c r="Z62" s="34"/>
    </row>
    <row r="63" customFormat="false" ht="13.8" hidden="false" customHeight="false" outlineLevel="0" collapsed="false">
      <c r="A63" s="15" t="s">
        <v>255</v>
      </c>
      <c r="B63" s="15" t="s">
        <v>198</v>
      </c>
      <c r="C63" s="15" t="s">
        <v>190</v>
      </c>
      <c r="D63" s="15" t="s">
        <v>202</v>
      </c>
      <c r="E63" s="15" t="s">
        <v>198</v>
      </c>
      <c r="F63" s="15" t="s">
        <v>190</v>
      </c>
      <c r="G63" s="15" t="s">
        <v>190</v>
      </c>
      <c r="H63" s="34"/>
      <c r="I63" s="34"/>
      <c r="J63" s="34"/>
      <c r="K63" s="34"/>
      <c r="L63" s="34"/>
      <c r="M63" s="34"/>
      <c r="N63" s="34"/>
      <c r="O63" s="34"/>
      <c r="P63" s="34"/>
      <c r="Q63" s="34"/>
      <c r="R63" s="34"/>
      <c r="S63" s="34"/>
      <c r="T63" s="34"/>
      <c r="U63" s="34"/>
      <c r="V63" s="34"/>
      <c r="W63" s="34"/>
      <c r="X63" s="34"/>
      <c r="Y63" s="34"/>
      <c r="Z63" s="34"/>
    </row>
    <row r="64" customFormat="false" ht="13.8" hidden="false" customHeight="false" outlineLevel="0" collapsed="false">
      <c r="A64" s="15" t="s">
        <v>256</v>
      </c>
      <c r="B64" s="15" t="s">
        <v>189</v>
      </c>
      <c r="C64" s="15" t="s">
        <v>193</v>
      </c>
      <c r="D64" s="15" t="s">
        <v>190</v>
      </c>
      <c r="E64" s="15"/>
      <c r="F64" s="15" t="s">
        <v>190</v>
      </c>
      <c r="G64" s="15" t="s">
        <v>191</v>
      </c>
      <c r="H64" s="34"/>
      <c r="I64" s="34"/>
      <c r="J64" s="34"/>
      <c r="K64" s="34"/>
      <c r="L64" s="34"/>
      <c r="M64" s="34"/>
      <c r="N64" s="34"/>
      <c r="O64" s="34"/>
      <c r="P64" s="34"/>
      <c r="Q64" s="34"/>
      <c r="R64" s="34"/>
      <c r="S64" s="34"/>
      <c r="T64" s="34"/>
      <c r="U64" s="34"/>
      <c r="V64" s="34"/>
      <c r="W64" s="34"/>
      <c r="X64" s="34"/>
      <c r="Y64" s="34"/>
      <c r="Z64" s="34"/>
    </row>
    <row r="65" customFormat="false" ht="13.8" hidden="false" customHeight="false" outlineLevel="0" collapsed="false">
      <c r="A65" s="15" t="s">
        <v>257</v>
      </c>
      <c r="B65" s="15" t="s">
        <v>198</v>
      </c>
      <c r="C65" s="15" t="s">
        <v>190</v>
      </c>
      <c r="D65" s="15" t="s">
        <v>190</v>
      </c>
      <c r="E65" s="15" t="s">
        <v>189</v>
      </c>
      <c r="F65" s="15" t="s">
        <v>190</v>
      </c>
      <c r="G65" s="15" t="s">
        <v>190</v>
      </c>
      <c r="H65" s="34"/>
      <c r="I65" s="34"/>
      <c r="J65" s="34"/>
      <c r="K65" s="34"/>
      <c r="L65" s="34"/>
      <c r="M65" s="34"/>
      <c r="N65" s="34"/>
      <c r="O65" s="34"/>
      <c r="P65" s="34"/>
      <c r="Q65" s="34"/>
      <c r="R65" s="34"/>
      <c r="S65" s="34"/>
      <c r="T65" s="34"/>
      <c r="U65" s="34"/>
      <c r="V65" s="34"/>
      <c r="W65" s="34"/>
      <c r="X65" s="34"/>
      <c r="Y65" s="34"/>
      <c r="Z65" s="34"/>
    </row>
    <row r="66" customFormat="false" ht="13.8" hidden="false" customHeight="false" outlineLevel="0" collapsed="false">
      <c r="A66" s="15" t="s">
        <v>258</v>
      </c>
      <c r="B66" s="15" t="s">
        <v>189</v>
      </c>
      <c r="C66" s="15" t="s">
        <v>190</v>
      </c>
      <c r="D66" s="15" t="s">
        <v>189</v>
      </c>
      <c r="E66" s="15" t="s">
        <v>189</v>
      </c>
      <c r="F66" s="15" t="s">
        <v>190</v>
      </c>
      <c r="G66" s="15" t="s">
        <v>191</v>
      </c>
      <c r="H66" s="34"/>
      <c r="I66" s="34"/>
      <c r="J66" s="34"/>
      <c r="K66" s="34"/>
      <c r="L66" s="34"/>
      <c r="M66" s="34"/>
      <c r="N66" s="34"/>
      <c r="O66" s="34"/>
      <c r="P66" s="34"/>
      <c r="Q66" s="34"/>
      <c r="R66" s="34"/>
      <c r="S66" s="34"/>
      <c r="T66" s="34"/>
      <c r="U66" s="34"/>
      <c r="V66" s="34"/>
      <c r="W66" s="34"/>
      <c r="X66" s="34"/>
      <c r="Y66" s="34"/>
      <c r="Z66" s="34"/>
    </row>
    <row r="67" customFormat="false" ht="13.8" hidden="false" customHeight="false" outlineLevel="0" collapsed="false">
      <c r="A67" s="15" t="s">
        <v>259</v>
      </c>
      <c r="B67" s="15" t="s">
        <v>189</v>
      </c>
      <c r="C67" s="15" t="s">
        <v>193</v>
      </c>
      <c r="D67" s="15" t="s">
        <v>190</v>
      </c>
      <c r="E67" s="15" t="s">
        <v>190</v>
      </c>
      <c r="F67" s="15" t="s">
        <v>190</v>
      </c>
      <c r="G67" s="15" t="s">
        <v>191</v>
      </c>
      <c r="H67" s="34"/>
      <c r="I67" s="34"/>
      <c r="J67" s="34"/>
      <c r="K67" s="34"/>
      <c r="L67" s="34"/>
      <c r="M67" s="34"/>
      <c r="N67" s="34"/>
      <c r="O67" s="34"/>
      <c r="P67" s="34"/>
      <c r="Q67" s="34"/>
      <c r="R67" s="34"/>
      <c r="S67" s="34"/>
      <c r="T67" s="34"/>
      <c r="U67" s="34"/>
      <c r="V67" s="34"/>
      <c r="W67" s="34"/>
      <c r="X67" s="34"/>
      <c r="Y67" s="34"/>
      <c r="Z67" s="34"/>
    </row>
    <row r="68" customFormat="false" ht="13.8" hidden="false" customHeight="false" outlineLevel="0" collapsed="false">
      <c r="A68" s="15" t="s">
        <v>260</v>
      </c>
      <c r="B68" s="15" t="s">
        <v>189</v>
      </c>
      <c r="C68" s="15" t="s">
        <v>189</v>
      </c>
      <c r="D68" s="15" t="s">
        <v>190</v>
      </c>
      <c r="E68" s="15"/>
      <c r="F68" s="15" t="s">
        <v>190</v>
      </c>
      <c r="G68" s="15" t="s">
        <v>191</v>
      </c>
      <c r="H68" s="34"/>
      <c r="I68" s="34"/>
      <c r="J68" s="34"/>
      <c r="K68" s="34"/>
      <c r="L68" s="34"/>
      <c r="M68" s="34"/>
      <c r="N68" s="34"/>
      <c r="O68" s="34"/>
      <c r="P68" s="34"/>
      <c r="Q68" s="34"/>
      <c r="R68" s="34"/>
      <c r="S68" s="34"/>
      <c r="T68" s="34"/>
      <c r="U68" s="34"/>
      <c r="V68" s="34"/>
      <c r="W68" s="34"/>
      <c r="X68" s="34"/>
      <c r="Y68" s="34"/>
      <c r="Z68" s="34"/>
    </row>
    <row r="69" customFormat="false" ht="13.8" hidden="false" customHeight="false" outlineLevel="0" collapsed="false">
      <c r="A69" s="15" t="s">
        <v>261</v>
      </c>
      <c r="B69" s="15" t="s">
        <v>189</v>
      </c>
      <c r="C69" s="15" t="s">
        <v>202</v>
      </c>
      <c r="D69" s="15" t="s">
        <v>190</v>
      </c>
      <c r="E69" s="15" t="s">
        <v>190</v>
      </c>
      <c r="F69" s="15" t="s">
        <v>190</v>
      </c>
      <c r="G69" s="15" t="s">
        <v>191</v>
      </c>
      <c r="H69" s="34"/>
      <c r="I69" s="34"/>
      <c r="J69" s="34"/>
      <c r="K69" s="34"/>
      <c r="L69" s="34"/>
      <c r="M69" s="34"/>
      <c r="N69" s="34"/>
      <c r="O69" s="34"/>
      <c r="P69" s="34"/>
      <c r="Q69" s="34"/>
      <c r="R69" s="34"/>
      <c r="S69" s="34"/>
      <c r="T69" s="34"/>
      <c r="U69" s="34"/>
      <c r="V69" s="34"/>
      <c r="W69" s="34"/>
      <c r="X69" s="34"/>
      <c r="Y69" s="34"/>
      <c r="Z69" s="34"/>
    </row>
    <row r="70" customFormat="false" ht="13.8" hidden="false" customHeight="false" outlineLevel="0" collapsed="false">
      <c r="A70" s="15" t="s">
        <v>262</v>
      </c>
      <c r="B70" s="15" t="s">
        <v>189</v>
      </c>
      <c r="C70" s="15" t="s">
        <v>193</v>
      </c>
      <c r="D70" s="15" t="s">
        <v>190</v>
      </c>
      <c r="E70" s="15" t="s">
        <v>189</v>
      </c>
      <c r="F70" s="15" t="s">
        <v>193</v>
      </c>
      <c r="G70" s="15" t="s">
        <v>191</v>
      </c>
      <c r="H70" s="34"/>
      <c r="I70" s="34"/>
      <c r="J70" s="34"/>
      <c r="K70" s="34"/>
      <c r="L70" s="34"/>
      <c r="M70" s="34"/>
      <c r="N70" s="34"/>
      <c r="O70" s="34"/>
      <c r="P70" s="34"/>
      <c r="Q70" s="34"/>
      <c r="R70" s="34"/>
      <c r="S70" s="34"/>
      <c r="T70" s="34"/>
      <c r="U70" s="34"/>
      <c r="V70" s="34"/>
      <c r="W70" s="34"/>
      <c r="X70" s="34"/>
      <c r="Y70" s="34"/>
      <c r="Z70" s="34"/>
    </row>
    <row r="71" customFormat="false" ht="13.8" hidden="false" customHeight="false" outlineLevel="0" collapsed="false">
      <c r="A71" s="15" t="s">
        <v>263</v>
      </c>
      <c r="B71" s="15" t="s">
        <v>219</v>
      </c>
      <c r="C71" s="15" t="s">
        <v>193</v>
      </c>
      <c r="D71" s="15" t="s">
        <v>189</v>
      </c>
      <c r="E71" s="15" t="s">
        <v>189</v>
      </c>
      <c r="F71" s="15" t="s">
        <v>193</v>
      </c>
      <c r="G71" s="15" t="s">
        <v>191</v>
      </c>
      <c r="H71" s="34"/>
      <c r="I71" s="34"/>
      <c r="J71" s="34"/>
      <c r="K71" s="34"/>
      <c r="L71" s="34"/>
      <c r="M71" s="34"/>
      <c r="N71" s="34"/>
      <c r="O71" s="34"/>
      <c r="P71" s="34"/>
      <c r="Q71" s="34"/>
      <c r="R71" s="34"/>
      <c r="S71" s="34"/>
      <c r="T71" s="34"/>
      <c r="U71" s="34"/>
      <c r="V71" s="34"/>
      <c r="W71" s="34"/>
      <c r="X71" s="34"/>
      <c r="Y71" s="34"/>
      <c r="Z71" s="34"/>
    </row>
    <row r="72" customFormat="false" ht="13.8" hidden="false" customHeight="false" outlineLevel="0" collapsed="false">
      <c r="A72" s="15" t="s">
        <v>264</v>
      </c>
      <c r="B72" s="15" t="s">
        <v>189</v>
      </c>
      <c r="C72" s="15" t="s">
        <v>190</v>
      </c>
      <c r="D72" s="15" t="s">
        <v>189</v>
      </c>
      <c r="E72" s="15" t="s">
        <v>189</v>
      </c>
      <c r="F72" s="15" t="s">
        <v>193</v>
      </c>
      <c r="G72" s="15" t="s">
        <v>191</v>
      </c>
      <c r="H72" s="34"/>
      <c r="I72" s="34"/>
      <c r="J72" s="34"/>
      <c r="K72" s="34"/>
      <c r="L72" s="34"/>
      <c r="M72" s="34"/>
      <c r="N72" s="34"/>
      <c r="O72" s="34"/>
      <c r="P72" s="34"/>
      <c r="Q72" s="34"/>
      <c r="R72" s="34"/>
      <c r="S72" s="34"/>
      <c r="T72" s="34"/>
      <c r="U72" s="34"/>
      <c r="V72" s="34"/>
      <c r="W72" s="34"/>
      <c r="X72" s="34"/>
      <c r="Y72" s="34"/>
      <c r="Z72" s="34"/>
    </row>
    <row r="73" customFormat="false" ht="13.8" hidden="false" customHeight="false" outlineLevel="0" collapsed="false">
      <c r="A73" s="15" t="s">
        <v>265</v>
      </c>
      <c r="B73" s="15" t="s">
        <v>189</v>
      </c>
      <c r="C73" s="15" t="s">
        <v>193</v>
      </c>
      <c r="D73" s="15" t="s">
        <v>189</v>
      </c>
      <c r="E73" s="15"/>
      <c r="F73" s="15" t="s">
        <v>190</v>
      </c>
      <c r="G73" s="15" t="s">
        <v>191</v>
      </c>
      <c r="H73" s="34"/>
      <c r="I73" s="34"/>
      <c r="J73" s="34"/>
      <c r="K73" s="34"/>
      <c r="L73" s="34"/>
      <c r="M73" s="34"/>
      <c r="N73" s="34"/>
      <c r="O73" s="34"/>
      <c r="P73" s="34"/>
      <c r="Q73" s="34"/>
      <c r="R73" s="34"/>
      <c r="S73" s="34"/>
      <c r="T73" s="34"/>
      <c r="U73" s="34"/>
      <c r="V73" s="34"/>
      <c r="W73" s="34"/>
      <c r="X73" s="34"/>
      <c r="Y73" s="34"/>
      <c r="Z73" s="34"/>
    </row>
    <row r="74" customFormat="false" ht="13.8" hidden="false" customHeight="false" outlineLevel="0" collapsed="false">
      <c r="A74" s="15" t="s">
        <v>266</v>
      </c>
      <c r="B74" s="15" t="s">
        <v>189</v>
      </c>
      <c r="C74" s="15" t="s">
        <v>202</v>
      </c>
      <c r="D74" s="15" t="s">
        <v>190</v>
      </c>
      <c r="E74" s="15" t="s">
        <v>190</v>
      </c>
      <c r="F74" s="15" t="s">
        <v>190</v>
      </c>
      <c r="G74" s="15" t="s">
        <v>191</v>
      </c>
      <c r="H74" s="34"/>
      <c r="I74" s="34"/>
      <c r="J74" s="34"/>
      <c r="K74" s="34"/>
      <c r="L74" s="34"/>
      <c r="M74" s="34"/>
      <c r="N74" s="34"/>
      <c r="O74" s="34"/>
      <c r="P74" s="34"/>
      <c r="Q74" s="34"/>
      <c r="R74" s="34"/>
      <c r="S74" s="34"/>
      <c r="T74" s="34"/>
      <c r="U74" s="34"/>
      <c r="V74" s="34"/>
      <c r="W74" s="34"/>
      <c r="X74" s="34"/>
      <c r="Y74" s="34"/>
      <c r="Z74" s="34"/>
    </row>
    <row r="75" customFormat="false" ht="13.8" hidden="false" customHeight="false" outlineLevel="0" collapsed="false">
      <c r="A75" s="15" t="s">
        <v>267</v>
      </c>
      <c r="B75" s="15" t="s">
        <v>189</v>
      </c>
      <c r="C75" s="15" t="s">
        <v>193</v>
      </c>
      <c r="D75" s="15" t="s">
        <v>190</v>
      </c>
      <c r="E75" s="15" t="s">
        <v>190</v>
      </c>
      <c r="F75" s="15"/>
      <c r="G75" s="15" t="s">
        <v>191</v>
      </c>
      <c r="H75" s="34"/>
      <c r="I75" s="34"/>
      <c r="J75" s="34"/>
      <c r="K75" s="34"/>
      <c r="L75" s="34"/>
      <c r="M75" s="34"/>
      <c r="N75" s="34"/>
      <c r="O75" s="34"/>
      <c r="P75" s="34"/>
      <c r="Q75" s="34"/>
      <c r="R75" s="34"/>
      <c r="S75" s="34"/>
      <c r="T75" s="34"/>
      <c r="U75" s="34"/>
      <c r="V75" s="34"/>
      <c r="W75" s="34"/>
      <c r="X75" s="34"/>
      <c r="Y75" s="34"/>
      <c r="Z75" s="34"/>
    </row>
    <row r="76" customFormat="false" ht="13.8" hidden="false" customHeight="false" outlineLevel="0" collapsed="false">
      <c r="A76" s="15" t="s">
        <v>268</v>
      </c>
      <c r="B76" s="15" t="s">
        <v>189</v>
      </c>
      <c r="C76" s="15" t="s">
        <v>193</v>
      </c>
      <c r="D76" s="15" t="s">
        <v>189</v>
      </c>
      <c r="E76" s="15" t="s">
        <v>189</v>
      </c>
      <c r="F76" s="15" t="s">
        <v>190</v>
      </c>
      <c r="G76" s="15" t="s">
        <v>191</v>
      </c>
      <c r="H76" s="34"/>
      <c r="I76" s="34"/>
      <c r="J76" s="34"/>
      <c r="K76" s="34"/>
      <c r="L76" s="34"/>
      <c r="M76" s="34"/>
      <c r="N76" s="34"/>
      <c r="O76" s="34"/>
      <c r="P76" s="34"/>
      <c r="Q76" s="34"/>
      <c r="R76" s="34"/>
      <c r="S76" s="34"/>
      <c r="T76" s="34"/>
      <c r="U76" s="34"/>
      <c r="V76" s="34"/>
      <c r="W76" s="34"/>
      <c r="X76" s="34"/>
      <c r="Y76" s="34"/>
      <c r="Z76" s="34"/>
    </row>
    <row r="77" customFormat="false" ht="13.8" hidden="false" customHeight="false" outlineLevel="0" collapsed="false">
      <c r="A77" s="15" t="s">
        <v>269</v>
      </c>
      <c r="B77" s="15" t="s">
        <v>189</v>
      </c>
      <c r="C77" s="15"/>
      <c r="D77" s="15" t="s">
        <v>189</v>
      </c>
      <c r="E77" s="15" t="s">
        <v>189</v>
      </c>
      <c r="F77" s="15" t="s">
        <v>190</v>
      </c>
      <c r="G77" s="15" t="s">
        <v>219</v>
      </c>
      <c r="H77" s="34"/>
      <c r="I77" s="34"/>
      <c r="J77" s="34"/>
      <c r="K77" s="34"/>
      <c r="L77" s="34"/>
      <c r="M77" s="34"/>
      <c r="N77" s="34"/>
      <c r="O77" s="34"/>
      <c r="P77" s="34"/>
      <c r="Q77" s="34"/>
      <c r="R77" s="34"/>
      <c r="S77" s="34"/>
      <c r="T77" s="34"/>
      <c r="U77" s="34"/>
      <c r="V77" s="34"/>
      <c r="W77" s="34"/>
      <c r="X77" s="34"/>
      <c r="Y77" s="34"/>
      <c r="Z77" s="34"/>
    </row>
    <row r="78" customFormat="false" ht="13.8" hidden="false" customHeight="false" outlineLevel="0" collapsed="false">
      <c r="A78" s="15" t="s">
        <v>270</v>
      </c>
      <c r="B78" s="15" t="s">
        <v>189</v>
      </c>
      <c r="C78" s="15" t="s">
        <v>193</v>
      </c>
      <c r="D78" s="15" t="s">
        <v>190</v>
      </c>
      <c r="E78" s="15" t="s">
        <v>189</v>
      </c>
      <c r="F78" s="15" t="s">
        <v>190</v>
      </c>
      <c r="G78" s="15" t="s">
        <v>191</v>
      </c>
      <c r="H78" s="34"/>
      <c r="I78" s="34"/>
      <c r="J78" s="34"/>
      <c r="K78" s="34"/>
      <c r="L78" s="34"/>
      <c r="M78" s="34"/>
      <c r="N78" s="34"/>
      <c r="O78" s="34"/>
      <c r="P78" s="34"/>
      <c r="Q78" s="34"/>
      <c r="R78" s="34"/>
      <c r="S78" s="34"/>
      <c r="T78" s="34"/>
      <c r="U78" s="34"/>
      <c r="V78" s="34"/>
      <c r="W78" s="34"/>
      <c r="X78" s="34"/>
      <c r="Y78" s="34"/>
      <c r="Z78" s="34"/>
    </row>
    <row r="79" customFormat="false" ht="13.8" hidden="false" customHeight="false" outlineLevel="0" collapsed="false">
      <c r="A79" s="15" t="s">
        <v>271</v>
      </c>
      <c r="B79" s="15" t="s">
        <v>190</v>
      </c>
      <c r="C79" s="15"/>
      <c r="D79" s="15" t="s">
        <v>191</v>
      </c>
      <c r="E79" s="15"/>
      <c r="F79" s="15"/>
      <c r="G79" s="15"/>
      <c r="H79" s="34"/>
      <c r="I79" s="34"/>
      <c r="J79" s="34"/>
      <c r="K79" s="34"/>
      <c r="L79" s="34"/>
      <c r="M79" s="34"/>
      <c r="N79" s="34"/>
      <c r="O79" s="34"/>
      <c r="P79" s="34"/>
      <c r="Q79" s="34"/>
      <c r="R79" s="34"/>
      <c r="S79" s="34"/>
      <c r="T79" s="34"/>
      <c r="U79" s="34"/>
      <c r="V79" s="34"/>
      <c r="W79" s="34"/>
      <c r="X79" s="34"/>
      <c r="Y79" s="34"/>
      <c r="Z79" s="34"/>
    </row>
    <row r="80" customFormat="false" ht="13.8" hidden="false" customHeight="false" outlineLevel="0" collapsed="false">
      <c r="A80" s="15" t="s">
        <v>272</v>
      </c>
      <c r="B80" s="15" t="s">
        <v>191</v>
      </c>
      <c r="C80" s="15" t="s">
        <v>190</v>
      </c>
      <c r="D80" s="15"/>
      <c r="E80" s="15"/>
      <c r="F80" s="15"/>
      <c r="G80" s="15" t="s">
        <v>191</v>
      </c>
      <c r="H80" s="34"/>
      <c r="I80" s="34"/>
      <c r="J80" s="34"/>
      <c r="K80" s="34"/>
      <c r="L80" s="34"/>
      <c r="M80" s="34"/>
      <c r="N80" s="34"/>
      <c r="O80" s="34"/>
      <c r="P80" s="34"/>
      <c r="Q80" s="34"/>
      <c r="R80" s="34"/>
      <c r="S80" s="34"/>
      <c r="T80" s="34"/>
      <c r="U80" s="34"/>
      <c r="V80" s="34"/>
      <c r="W80" s="34"/>
      <c r="X80" s="34"/>
      <c r="Y80" s="34"/>
      <c r="Z80" s="34"/>
    </row>
    <row r="81" customFormat="false" ht="13.8" hidden="false" customHeight="false" outlineLevel="0" collapsed="false">
      <c r="A81" s="15" t="s">
        <v>273</v>
      </c>
      <c r="B81" s="15" t="s">
        <v>189</v>
      </c>
      <c r="C81" s="15" t="s">
        <v>190</v>
      </c>
      <c r="D81" s="15" t="s">
        <v>190</v>
      </c>
      <c r="E81" s="15" t="s">
        <v>190</v>
      </c>
      <c r="F81" s="15" t="s">
        <v>193</v>
      </c>
      <c r="G81" s="15" t="s">
        <v>191</v>
      </c>
      <c r="H81" s="34"/>
      <c r="I81" s="34"/>
      <c r="J81" s="34"/>
      <c r="K81" s="34"/>
      <c r="L81" s="34"/>
      <c r="M81" s="34"/>
      <c r="N81" s="34"/>
      <c r="O81" s="34"/>
      <c r="P81" s="34"/>
      <c r="Q81" s="34"/>
      <c r="R81" s="34"/>
      <c r="S81" s="34"/>
      <c r="T81" s="34"/>
      <c r="U81" s="34"/>
      <c r="V81" s="34"/>
      <c r="W81" s="34"/>
      <c r="X81" s="34"/>
      <c r="Y81" s="34"/>
      <c r="Z81" s="34"/>
    </row>
    <row r="82" customFormat="false" ht="13.8" hidden="false" customHeight="false" outlineLevel="0" collapsed="false">
      <c r="A82" s="15" t="s">
        <v>274</v>
      </c>
      <c r="B82" s="15" t="s">
        <v>189</v>
      </c>
      <c r="C82" s="15"/>
      <c r="D82" s="15" t="s">
        <v>189</v>
      </c>
      <c r="E82" s="15" t="s">
        <v>189</v>
      </c>
      <c r="F82" s="15" t="s">
        <v>190</v>
      </c>
      <c r="G82" s="15" t="s">
        <v>219</v>
      </c>
      <c r="H82" s="34"/>
      <c r="I82" s="34"/>
      <c r="J82" s="34"/>
      <c r="K82" s="34"/>
      <c r="L82" s="34"/>
      <c r="M82" s="34"/>
      <c r="N82" s="34"/>
      <c r="O82" s="34"/>
      <c r="P82" s="34"/>
      <c r="Q82" s="34"/>
      <c r="R82" s="34"/>
      <c r="S82" s="34"/>
      <c r="T82" s="34"/>
      <c r="U82" s="34"/>
      <c r="V82" s="34"/>
      <c r="W82" s="34"/>
      <c r="X82" s="34"/>
      <c r="Y82" s="34"/>
      <c r="Z82" s="34"/>
    </row>
    <row r="83" customFormat="false" ht="13.8" hidden="false" customHeight="false" outlineLevel="0" collapsed="false">
      <c r="A83" s="15" t="s">
        <v>275</v>
      </c>
      <c r="B83" s="15" t="s">
        <v>189</v>
      </c>
      <c r="C83" s="15" t="s">
        <v>191</v>
      </c>
      <c r="D83" s="15" t="s">
        <v>191</v>
      </c>
      <c r="E83" s="15"/>
      <c r="F83" s="15"/>
      <c r="G83" s="15" t="s">
        <v>191</v>
      </c>
      <c r="H83" s="34"/>
      <c r="I83" s="34"/>
      <c r="J83" s="34"/>
      <c r="K83" s="34"/>
      <c r="L83" s="34"/>
      <c r="M83" s="34"/>
      <c r="N83" s="34"/>
      <c r="O83" s="34"/>
      <c r="P83" s="34"/>
      <c r="Q83" s="34"/>
      <c r="R83" s="34"/>
      <c r="S83" s="34"/>
      <c r="T83" s="34"/>
      <c r="U83" s="34"/>
      <c r="V83" s="34"/>
      <c r="W83" s="34"/>
      <c r="X83" s="34"/>
      <c r="Y83" s="34"/>
      <c r="Z83" s="34"/>
    </row>
    <row r="84" customFormat="false" ht="13.8" hidden="false" customHeight="false" outlineLevel="0" collapsed="false">
      <c r="A84" s="15" t="s">
        <v>276</v>
      </c>
      <c r="B84" s="15" t="s">
        <v>189</v>
      </c>
      <c r="C84" s="15" t="s">
        <v>191</v>
      </c>
      <c r="D84" s="15" t="s">
        <v>191</v>
      </c>
      <c r="E84" s="15"/>
      <c r="F84" s="15"/>
      <c r="G84" s="15" t="s">
        <v>191</v>
      </c>
      <c r="H84" s="34"/>
      <c r="I84" s="34"/>
      <c r="J84" s="34"/>
      <c r="K84" s="34"/>
      <c r="L84" s="34"/>
      <c r="M84" s="34"/>
      <c r="N84" s="34"/>
      <c r="O84" s="34"/>
      <c r="P84" s="34"/>
      <c r="Q84" s="34"/>
      <c r="R84" s="34"/>
      <c r="S84" s="34"/>
      <c r="T84" s="34"/>
      <c r="U84" s="34"/>
      <c r="V84" s="34"/>
      <c r="W84" s="34"/>
      <c r="X84" s="34"/>
      <c r="Y84" s="34"/>
      <c r="Z84" s="34"/>
    </row>
    <row r="85" customFormat="false" ht="13.8" hidden="false" customHeight="false" outlineLevel="0" collapsed="false">
      <c r="A85" s="15" t="s">
        <v>277</v>
      </c>
      <c r="B85" s="15" t="s">
        <v>189</v>
      </c>
      <c r="C85" s="15" t="s">
        <v>193</v>
      </c>
      <c r="D85" s="15" t="s">
        <v>190</v>
      </c>
      <c r="E85" s="15"/>
      <c r="F85" s="15" t="s">
        <v>190</v>
      </c>
      <c r="G85" s="15" t="s">
        <v>191</v>
      </c>
      <c r="H85" s="34"/>
      <c r="I85" s="34"/>
      <c r="J85" s="34"/>
      <c r="K85" s="34"/>
      <c r="L85" s="34"/>
      <c r="M85" s="34"/>
      <c r="N85" s="34"/>
      <c r="O85" s="34"/>
      <c r="P85" s="34"/>
      <c r="Q85" s="34"/>
      <c r="R85" s="34"/>
      <c r="S85" s="34"/>
      <c r="T85" s="34"/>
      <c r="U85" s="34"/>
      <c r="V85" s="34"/>
      <c r="W85" s="34"/>
      <c r="X85" s="34"/>
      <c r="Y85" s="34"/>
      <c r="Z85" s="34"/>
    </row>
    <row r="86" customFormat="false" ht="13.8" hidden="false" customHeight="false" outlineLevel="0" collapsed="false">
      <c r="A86" s="15" t="s">
        <v>278</v>
      </c>
      <c r="B86" s="15" t="s">
        <v>189</v>
      </c>
      <c r="C86" s="15" t="s">
        <v>190</v>
      </c>
      <c r="D86" s="15" t="s">
        <v>190</v>
      </c>
      <c r="E86" s="15"/>
      <c r="F86" s="15"/>
      <c r="G86" s="15" t="s">
        <v>191</v>
      </c>
      <c r="H86" s="34"/>
      <c r="I86" s="34"/>
      <c r="J86" s="34"/>
      <c r="K86" s="34"/>
      <c r="L86" s="34"/>
      <c r="M86" s="34"/>
      <c r="N86" s="34"/>
      <c r="O86" s="34"/>
      <c r="P86" s="34"/>
      <c r="Q86" s="34"/>
      <c r="R86" s="34"/>
      <c r="S86" s="34"/>
      <c r="T86" s="34"/>
      <c r="U86" s="34"/>
      <c r="V86" s="34"/>
      <c r="W86" s="34"/>
      <c r="X86" s="34"/>
      <c r="Y86" s="34"/>
      <c r="Z86" s="34"/>
    </row>
    <row r="87" customFormat="false" ht="13.8" hidden="false" customHeight="false" outlineLevel="0" collapsed="false">
      <c r="A87" s="15" t="s">
        <v>279</v>
      </c>
      <c r="B87" s="15" t="s">
        <v>189</v>
      </c>
      <c r="C87" s="15"/>
      <c r="D87" s="15" t="s">
        <v>190</v>
      </c>
      <c r="E87" s="15" t="s">
        <v>190</v>
      </c>
      <c r="F87" s="15" t="s">
        <v>193</v>
      </c>
      <c r="G87" s="15" t="s">
        <v>193</v>
      </c>
      <c r="H87" s="34"/>
      <c r="I87" s="34"/>
      <c r="J87" s="34"/>
      <c r="K87" s="34"/>
      <c r="L87" s="34"/>
      <c r="M87" s="34"/>
      <c r="N87" s="34"/>
      <c r="O87" s="34"/>
      <c r="P87" s="34"/>
      <c r="Q87" s="34"/>
      <c r="R87" s="34"/>
      <c r="S87" s="34"/>
      <c r="T87" s="34"/>
      <c r="U87" s="34"/>
      <c r="V87" s="34"/>
      <c r="W87" s="34"/>
      <c r="X87" s="34"/>
      <c r="Y87" s="34"/>
      <c r="Z87" s="34"/>
    </row>
    <row r="88" customFormat="false" ht="13.8" hidden="false" customHeight="false" outlineLevel="0" collapsed="false">
      <c r="A88" s="15" t="s">
        <v>280</v>
      </c>
      <c r="B88" s="15" t="s">
        <v>189</v>
      </c>
      <c r="C88" s="15" t="s">
        <v>190</v>
      </c>
      <c r="D88" s="15" t="s">
        <v>190</v>
      </c>
      <c r="E88" s="15"/>
      <c r="F88" s="15"/>
      <c r="G88" s="15" t="s">
        <v>191</v>
      </c>
      <c r="H88" s="34"/>
      <c r="I88" s="34"/>
      <c r="J88" s="34"/>
      <c r="K88" s="34"/>
      <c r="L88" s="34"/>
      <c r="M88" s="34"/>
      <c r="N88" s="34"/>
      <c r="O88" s="34"/>
      <c r="P88" s="34"/>
      <c r="Q88" s="34"/>
      <c r="R88" s="34"/>
      <c r="S88" s="34"/>
      <c r="T88" s="34"/>
      <c r="U88" s="34"/>
      <c r="V88" s="34"/>
      <c r="W88" s="34"/>
      <c r="X88" s="34"/>
      <c r="Y88" s="34"/>
      <c r="Z88" s="34"/>
    </row>
    <row r="89" customFormat="false" ht="13.8" hidden="false" customHeight="false" outlineLevel="0" collapsed="false">
      <c r="A89" s="15" t="s">
        <v>281</v>
      </c>
      <c r="B89" s="15" t="s">
        <v>189</v>
      </c>
      <c r="C89" s="15" t="s">
        <v>191</v>
      </c>
      <c r="D89" s="15"/>
      <c r="E89" s="15"/>
      <c r="F89" s="15"/>
      <c r="G89" s="15" t="s">
        <v>191</v>
      </c>
      <c r="H89" s="34"/>
      <c r="I89" s="34"/>
      <c r="J89" s="34"/>
      <c r="K89" s="34"/>
      <c r="L89" s="34"/>
      <c r="M89" s="34"/>
      <c r="N89" s="34"/>
      <c r="O89" s="34"/>
      <c r="P89" s="34"/>
      <c r="Q89" s="34"/>
      <c r="R89" s="34"/>
      <c r="S89" s="34"/>
      <c r="T89" s="34"/>
      <c r="U89" s="34"/>
      <c r="V89" s="34"/>
      <c r="W89" s="34"/>
      <c r="X89" s="34"/>
      <c r="Y89" s="34"/>
      <c r="Z89" s="34"/>
    </row>
    <row r="90" customFormat="false" ht="13.8" hidden="false" customHeight="false" outlineLevel="0" collapsed="false">
      <c r="A90" s="15" t="s">
        <v>282</v>
      </c>
      <c r="B90" s="15" t="s">
        <v>189</v>
      </c>
      <c r="C90" s="15" t="s">
        <v>190</v>
      </c>
      <c r="D90" s="15" t="s">
        <v>190</v>
      </c>
      <c r="E90" s="15" t="s">
        <v>189</v>
      </c>
      <c r="F90" s="15" t="s">
        <v>219</v>
      </c>
      <c r="G90" s="15" t="s">
        <v>190</v>
      </c>
      <c r="H90" s="34"/>
      <c r="I90" s="34"/>
      <c r="J90" s="34"/>
      <c r="K90" s="34"/>
      <c r="L90" s="34"/>
      <c r="M90" s="34"/>
      <c r="N90" s="34"/>
      <c r="O90" s="34"/>
      <c r="P90" s="34"/>
      <c r="Q90" s="34"/>
      <c r="R90" s="34"/>
      <c r="S90" s="34"/>
      <c r="T90" s="34"/>
      <c r="U90" s="34"/>
      <c r="V90" s="34"/>
      <c r="W90" s="34"/>
      <c r="X90" s="34"/>
      <c r="Y90" s="34"/>
      <c r="Z90" s="34"/>
    </row>
    <row r="91" customFormat="false" ht="13.8" hidden="false" customHeight="false" outlineLevel="0" collapsed="false">
      <c r="A91" s="15" t="s">
        <v>283</v>
      </c>
      <c r="B91" s="15" t="s">
        <v>189</v>
      </c>
      <c r="C91" s="15"/>
      <c r="D91" s="15" t="s">
        <v>189</v>
      </c>
      <c r="E91" s="15" t="s">
        <v>189</v>
      </c>
      <c r="F91" s="15"/>
      <c r="G91" s="15" t="s">
        <v>191</v>
      </c>
      <c r="H91" s="34"/>
      <c r="I91" s="34"/>
      <c r="J91" s="34"/>
      <c r="K91" s="34"/>
      <c r="L91" s="34"/>
      <c r="M91" s="34"/>
      <c r="N91" s="34"/>
      <c r="O91" s="34"/>
      <c r="P91" s="34"/>
      <c r="Q91" s="34"/>
      <c r="R91" s="34"/>
      <c r="S91" s="34"/>
      <c r="T91" s="34"/>
      <c r="U91" s="34"/>
      <c r="V91" s="34"/>
      <c r="W91" s="34"/>
      <c r="X91" s="34"/>
      <c r="Y91" s="34"/>
      <c r="Z91" s="34"/>
    </row>
    <row r="92" customFormat="false" ht="13.8" hidden="false" customHeight="false" outlineLevel="0" collapsed="false">
      <c r="A92" s="15" t="s">
        <v>284</v>
      </c>
      <c r="B92" s="15" t="s">
        <v>189</v>
      </c>
      <c r="C92" s="15"/>
      <c r="D92" s="15"/>
      <c r="E92" s="15"/>
      <c r="F92" s="15"/>
      <c r="G92" s="15" t="s">
        <v>191</v>
      </c>
      <c r="H92" s="34"/>
      <c r="I92" s="34"/>
      <c r="J92" s="34"/>
      <c r="K92" s="34"/>
      <c r="L92" s="34"/>
      <c r="M92" s="34"/>
      <c r="N92" s="34"/>
      <c r="O92" s="34"/>
      <c r="P92" s="34"/>
      <c r="Q92" s="34"/>
      <c r="R92" s="34"/>
      <c r="S92" s="34"/>
      <c r="T92" s="34"/>
      <c r="U92" s="34"/>
      <c r="V92" s="34"/>
      <c r="W92" s="34"/>
      <c r="X92" s="34"/>
      <c r="Y92" s="34"/>
      <c r="Z92" s="34"/>
    </row>
    <row r="93" customFormat="false" ht="13.8" hidden="false" customHeight="false" outlineLevel="0" collapsed="false">
      <c r="A93" s="15" t="s">
        <v>285</v>
      </c>
      <c r="B93" s="15" t="s">
        <v>234</v>
      </c>
      <c r="C93" s="15" t="s">
        <v>190</v>
      </c>
      <c r="D93" s="15" t="s">
        <v>189</v>
      </c>
      <c r="E93" s="15" t="s">
        <v>189</v>
      </c>
      <c r="F93" s="15" t="s">
        <v>190</v>
      </c>
      <c r="G93" s="15" t="s">
        <v>190</v>
      </c>
      <c r="H93" s="34"/>
      <c r="I93" s="34"/>
      <c r="J93" s="34"/>
      <c r="K93" s="34"/>
      <c r="L93" s="34"/>
      <c r="M93" s="34"/>
      <c r="N93" s="34"/>
      <c r="O93" s="34"/>
      <c r="P93" s="34"/>
      <c r="Q93" s="34"/>
      <c r="R93" s="34"/>
      <c r="S93" s="34"/>
      <c r="T93" s="34"/>
      <c r="U93" s="34"/>
      <c r="V93" s="34"/>
      <c r="W93" s="34"/>
      <c r="X93" s="34"/>
      <c r="Y93" s="34"/>
      <c r="Z93" s="34"/>
    </row>
    <row r="94" customFormat="false" ht="13.8" hidden="false" customHeight="false" outlineLevel="0" collapsed="false">
      <c r="A94" s="15" t="s">
        <v>286</v>
      </c>
      <c r="B94" s="15" t="s">
        <v>189</v>
      </c>
      <c r="C94" s="15" t="s">
        <v>191</v>
      </c>
      <c r="D94" s="15" t="s">
        <v>191</v>
      </c>
      <c r="E94" s="15"/>
      <c r="F94" s="15"/>
      <c r="G94" s="15" t="s">
        <v>191</v>
      </c>
      <c r="H94" s="34"/>
      <c r="I94" s="34"/>
      <c r="J94" s="34"/>
      <c r="K94" s="34"/>
      <c r="L94" s="34"/>
      <c r="M94" s="34"/>
      <c r="N94" s="34"/>
      <c r="O94" s="34"/>
      <c r="P94" s="34"/>
      <c r="Q94" s="34"/>
      <c r="R94" s="34"/>
      <c r="S94" s="34"/>
      <c r="T94" s="34"/>
      <c r="U94" s="34"/>
      <c r="V94" s="34"/>
      <c r="W94" s="34"/>
      <c r="X94" s="34"/>
      <c r="Y94" s="34"/>
      <c r="Z94" s="34"/>
    </row>
    <row r="95" customFormat="false" ht="13.8" hidden="false" customHeight="false" outlineLevel="0" collapsed="false">
      <c r="A95" s="15" t="s">
        <v>287</v>
      </c>
      <c r="B95" s="15" t="s">
        <v>189</v>
      </c>
      <c r="C95" s="15"/>
      <c r="D95" s="15" t="s">
        <v>191</v>
      </c>
      <c r="E95" s="15"/>
      <c r="F95" s="15"/>
      <c r="G95" s="15"/>
      <c r="H95" s="34"/>
      <c r="I95" s="34"/>
      <c r="J95" s="34"/>
      <c r="K95" s="34"/>
      <c r="L95" s="34"/>
      <c r="M95" s="34"/>
      <c r="N95" s="34"/>
      <c r="O95" s="34"/>
      <c r="P95" s="34"/>
      <c r="Q95" s="34"/>
      <c r="R95" s="34"/>
      <c r="S95" s="34"/>
      <c r="T95" s="34"/>
      <c r="U95" s="34"/>
      <c r="V95" s="34"/>
      <c r="W95" s="34"/>
      <c r="X95" s="34"/>
      <c r="Y95" s="34"/>
      <c r="Z95" s="34"/>
    </row>
    <row r="96" customFormat="false" ht="13.8" hidden="false" customHeight="false" outlineLevel="0" collapsed="false">
      <c r="A96" s="15" t="s">
        <v>288</v>
      </c>
      <c r="B96" s="15" t="s">
        <v>189</v>
      </c>
      <c r="C96" s="15" t="s">
        <v>190</v>
      </c>
      <c r="D96" s="15" t="s">
        <v>190</v>
      </c>
      <c r="E96" s="15" t="s">
        <v>190</v>
      </c>
      <c r="F96" s="15"/>
      <c r="G96" s="15" t="s">
        <v>191</v>
      </c>
      <c r="H96" s="34"/>
      <c r="I96" s="34"/>
      <c r="J96" s="34"/>
      <c r="K96" s="34"/>
      <c r="L96" s="34"/>
      <c r="M96" s="34"/>
      <c r="N96" s="34"/>
      <c r="O96" s="34"/>
      <c r="P96" s="34"/>
      <c r="Q96" s="34"/>
      <c r="R96" s="34"/>
      <c r="S96" s="34"/>
      <c r="T96" s="34"/>
      <c r="U96" s="34"/>
      <c r="V96" s="34"/>
      <c r="W96" s="34"/>
      <c r="X96" s="34"/>
      <c r="Y96" s="34"/>
      <c r="Z96" s="34"/>
    </row>
    <row r="97" customFormat="false" ht="13.8" hidden="false" customHeight="false" outlineLevel="0" collapsed="false">
      <c r="A97" s="15" t="s">
        <v>289</v>
      </c>
      <c r="B97" s="15" t="s">
        <v>189</v>
      </c>
      <c r="C97" s="15" t="s">
        <v>193</v>
      </c>
      <c r="D97" s="15" t="s">
        <v>190</v>
      </c>
      <c r="E97" s="15" t="s">
        <v>193</v>
      </c>
      <c r="F97" s="15" t="s">
        <v>193</v>
      </c>
      <c r="G97" s="15" t="s">
        <v>191</v>
      </c>
      <c r="H97" s="34"/>
      <c r="I97" s="34"/>
      <c r="J97" s="34"/>
      <c r="K97" s="34"/>
      <c r="L97" s="34"/>
      <c r="M97" s="34"/>
      <c r="N97" s="34"/>
      <c r="O97" s="34"/>
      <c r="P97" s="34"/>
      <c r="Q97" s="34"/>
      <c r="R97" s="34"/>
      <c r="S97" s="34"/>
      <c r="T97" s="34"/>
      <c r="U97" s="34"/>
      <c r="V97" s="34"/>
      <c r="W97" s="34"/>
      <c r="X97" s="34"/>
      <c r="Y97" s="34"/>
      <c r="Z97" s="34"/>
    </row>
    <row r="98" customFormat="false" ht="13.8" hidden="false" customHeight="false" outlineLevel="0" collapsed="false">
      <c r="A98" s="15" t="s">
        <v>290</v>
      </c>
      <c r="B98" s="15" t="s">
        <v>189</v>
      </c>
      <c r="C98" s="15" t="s">
        <v>190</v>
      </c>
      <c r="D98" s="15" t="s">
        <v>189</v>
      </c>
      <c r="E98" s="15"/>
      <c r="F98" s="15" t="s">
        <v>190</v>
      </c>
      <c r="G98" s="15" t="s">
        <v>190</v>
      </c>
      <c r="H98" s="34"/>
      <c r="I98" s="34"/>
      <c r="J98" s="34"/>
      <c r="K98" s="34"/>
      <c r="L98" s="34"/>
      <c r="M98" s="34"/>
      <c r="N98" s="34"/>
      <c r="O98" s="34"/>
      <c r="P98" s="34"/>
      <c r="Q98" s="34"/>
      <c r="R98" s="34"/>
      <c r="S98" s="34"/>
      <c r="T98" s="34"/>
      <c r="U98" s="34"/>
      <c r="V98" s="34"/>
      <c r="W98" s="34"/>
      <c r="X98" s="34"/>
      <c r="Y98" s="34"/>
      <c r="Z98" s="34"/>
    </row>
    <row r="99" customFormat="false" ht="13.8" hidden="false" customHeight="false" outlineLevel="0" collapsed="false">
      <c r="A99" s="15" t="s">
        <v>291</v>
      </c>
      <c r="B99" s="15" t="s">
        <v>189</v>
      </c>
      <c r="C99" s="15" t="s">
        <v>190</v>
      </c>
      <c r="D99" s="15"/>
      <c r="E99" s="15"/>
      <c r="F99" s="15"/>
      <c r="G99" s="15" t="s">
        <v>191</v>
      </c>
      <c r="H99" s="34"/>
      <c r="I99" s="34"/>
      <c r="J99" s="34"/>
      <c r="K99" s="34"/>
      <c r="L99" s="34"/>
      <c r="M99" s="34"/>
      <c r="N99" s="34"/>
      <c r="O99" s="34"/>
      <c r="P99" s="34"/>
      <c r="Q99" s="34"/>
      <c r="R99" s="34"/>
      <c r="S99" s="34"/>
      <c r="T99" s="34"/>
      <c r="U99" s="34"/>
      <c r="V99" s="34"/>
      <c r="W99" s="34"/>
      <c r="X99" s="34"/>
      <c r="Y99" s="34"/>
      <c r="Z99" s="34"/>
    </row>
    <row r="100" customFormat="false" ht="13.8" hidden="false" customHeight="false" outlineLevel="0" collapsed="false">
      <c r="A100" s="15" t="s">
        <v>292</v>
      </c>
      <c r="B100" s="15" t="s">
        <v>189</v>
      </c>
      <c r="C100" s="15" t="s">
        <v>190</v>
      </c>
      <c r="D100" s="15" t="s">
        <v>190</v>
      </c>
      <c r="E100" s="15"/>
      <c r="F100" s="15" t="s">
        <v>190</v>
      </c>
      <c r="G100" s="15" t="s">
        <v>191</v>
      </c>
      <c r="H100" s="34"/>
      <c r="I100" s="34"/>
      <c r="J100" s="34"/>
      <c r="K100" s="34"/>
      <c r="L100" s="34"/>
      <c r="M100" s="34"/>
      <c r="N100" s="34"/>
      <c r="O100" s="34"/>
      <c r="P100" s="34"/>
      <c r="Q100" s="34"/>
      <c r="R100" s="34"/>
      <c r="S100" s="34"/>
      <c r="T100" s="34"/>
      <c r="U100" s="34"/>
      <c r="V100" s="34"/>
      <c r="W100" s="34"/>
      <c r="X100" s="34"/>
      <c r="Y100" s="34"/>
      <c r="Z100" s="34"/>
    </row>
    <row r="101" customFormat="false" ht="13.8" hidden="false" customHeight="false" outlineLevel="0" collapsed="false">
      <c r="A101" s="15" t="s">
        <v>293</v>
      </c>
      <c r="B101" s="15" t="s">
        <v>189</v>
      </c>
      <c r="C101" s="15" t="s">
        <v>193</v>
      </c>
      <c r="D101" s="15" t="s">
        <v>190</v>
      </c>
      <c r="E101" s="15" t="s">
        <v>189</v>
      </c>
      <c r="F101" s="15" t="s">
        <v>190</v>
      </c>
      <c r="G101" s="15" t="s">
        <v>191</v>
      </c>
      <c r="H101" s="34"/>
      <c r="I101" s="34"/>
      <c r="J101" s="34"/>
      <c r="K101" s="34"/>
      <c r="L101" s="34"/>
      <c r="M101" s="34"/>
      <c r="N101" s="34"/>
      <c r="O101" s="34"/>
      <c r="P101" s="34"/>
      <c r="Q101" s="34"/>
      <c r="R101" s="34"/>
      <c r="S101" s="34"/>
      <c r="T101" s="34"/>
      <c r="U101" s="34"/>
      <c r="V101" s="34"/>
      <c r="W101" s="34"/>
      <c r="X101" s="34"/>
      <c r="Y101" s="34"/>
      <c r="Z101" s="34"/>
    </row>
    <row r="102" customFormat="false" ht="13.8" hidden="false" customHeight="false" outlineLevel="0" collapsed="false">
      <c r="A102" s="15" t="s">
        <v>294</v>
      </c>
      <c r="B102" s="15" t="s">
        <v>189</v>
      </c>
      <c r="C102" s="15" t="s">
        <v>193</v>
      </c>
      <c r="D102" s="15" t="s">
        <v>190</v>
      </c>
      <c r="E102" s="15" t="s">
        <v>189</v>
      </c>
      <c r="F102" s="15" t="s">
        <v>193</v>
      </c>
      <c r="G102" s="15" t="s">
        <v>191</v>
      </c>
      <c r="H102" s="34"/>
      <c r="I102" s="34"/>
      <c r="J102" s="34"/>
      <c r="K102" s="34"/>
      <c r="L102" s="34"/>
      <c r="M102" s="34"/>
      <c r="N102" s="34"/>
      <c r="O102" s="34"/>
      <c r="P102" s="34"/>
      <c r="Q102" s="34"/>
      <c r="R102" s="34"/>
      <c r="S102" s="34"/>
      <c r="T102" s="34"/>
      <c r="U102" s="34"/>
      <c r="V102" s="34"/>
      <c r="W102" s="34"/>
      <c r="X102" s="34"/>
      <c r="Y102" s="34"/>
      <c r="Z102" s="34"/>
    </row>
    <row r="103" customFormat="false" ht="13.8" hidden="false" customHeight="false" outlineLevel="0" collapsed="false">
      <c r="A103" s="15" t="s">
        <v>295</v>
      </c>
      <c r="B103" s="15" t="s">
        <v>189</v>
      </c>
      <c r="C103" s="15" t="s">
        <v>193</v>
      </c>
      <c r="D103" s="15"/>
      <c r="E103" s="15"/>
      <c r="F103" s="15"/>
      <c r="G103" s="15" t="s">
        <v>191</v>
      </c>
      <c r="H103" s="34"/>
      <c r="I103" s="34"/>
      <c r="J103" s="34"/>
      <c r="K103" s="34"/>
      <c r="L103" s="34"/>
      <c r="M103" s="34"/>
      <c r="N103" s="34"/>
      <c r="O103" s="34"/>
      <c r="P103" s="34"/>
      <c r="Q103" s="34"/>
      <c r="R103" s="34"/>
      <c r="S103" s="34"/>
      <c r="T103" s="34"/>
      <c r="U103" s="34"/>
      <c r="V103" s="34"/>
      <c r="W103" s="34"/>
      <c r="X103" s="34"/>
      <c r="Y103" s="34"/>
      <c r="Z103" s="34"/>
    </row>
    <row r="104" customFormat="false" ht="13.8" hidden="false" customHeight="false" outlineLevel="0" collapsed="false">
      <c r="A104" s="15" t="s">
        <v>296</v>
      </c>
      <c r="B104" s="15" t="s">
        <v>191</v>
      </c>
      <c r="C104" s="15" t="s">
        <v>202</v>
      </c>
      <c r="D104" s="15" t="s">
        <v>189</v>
      </c>
      <c r="E104" s="15" t="s">
        <v>191</v>
      </c>
      <c r="F104" s="15" t="s">
        <v>190</v>
      </c>
      <c r="G104" s="15" t="s">
        <v>190</v>
      </c>
      <c r="H104" s="34"/>
      <c r="I104" s="34"/>
      <c r="J104" s="34"/>
      <c r="K104" s="34"/>
      <c r="L104" s="34"/>
      <c r="M104" s="34"/>
      <c r="N104" s="34"/>
      <c r="O104" s="34"/>
      <c r="P104" s="34"/>
      <c r="Q104" s="34"/>
      <c r="R104" s="34"/>
      <c r="S104" s="34"/>
      <c r="T104" s="34"/>
      <c r="U104" s="34"/>
      <c r="V104" s="34"/>
      <c r="W104" s="34"/>
      <c r="X104" s="34"/>
      <c r="Y104" s="34"/>
      <c r="Z104" s="34"/>
    </row>
    <row r="105" customFormat="false" ht="13.8" hidden="false" customHeight="false" outlineLevel="0" collapsed="false">
      <c r="A105" s="15" t="s">
        <v>297</v>
      </c>
      <c r="B105" s="15" t="s">
        <v>189</v>
      </c>
      <c r="C105" s="15" t="s">
        <v>190</v>
      </c>
      <c r="D105" s="15" t="s">
        <v>190</v>
      </c>
      <c r="E105" s="15"/>
      <c r="F105" s="15" t="s">
        <v>190</v>
      </c>
      <c r="G105" s="15" t="s">
        <v>190</v>
      </c>
      <c r="H105" s="34"/>
      <c r="I105" s="34"/>
      <c r="J105" s="34"/>
      <c r="K105" s="34"/>
      <c r="L105" s="34"/>
      <c r="M105" s="34"/>
      <c r="N105" s="34"/>
      <c r="O105" s="34"/>
      <c r="P105" s="34"/>
      <c r="Q105" s="34"/>
      <c r="R105" s="34"/>
      <c r="S105" s="34"/>
      <c r="T105" s="34"/>
      <c r="U105" s="34"/>
      <c r="V105" s="34"/>
      <c r="W105" s="34"/>
      <c r="X105" s="34"/>
      <c r="Y105" s="34"/>
      <c r="Z105" s="34"/>
    </row>
    <row r="106" customFormat="false" ht="13.8" hidden="false" customHeight="false" outlineLevel="0" collapsed="false">
      <c r="A106" s="15" t="s">
        <v>298</v>
      </c>
      <c r="B106" s="15" t="s">
        <v>189</v>
      </c>
      <c r="C106" s="15" t="s">
        <v>193</v>
      </c>
      <c r="D106" s="15"/>
      <c r="E106" s="15"/>
      <c r="F106" s="15"/>
      <c r="G106" s="15" t="s">
        <v>191</v>
      </c>
      <c r="H106" s="34"/>
      <c r="I106" s="34"/>
      <c r="J106" s="34"/>
      <c r="K106" s="34"/>
      <c r="L106" s="34"/>
      <c r="M106" s="34"/>
      <c r="N106" s="34"/>
      <c r="O106" s="34"/>
      <c r="P106" s="34"/>
      <c r="Q106" s="34"/>
      <c r="R106" s="34"/>
      <c r="S106" s="34"/>
      <c r="T106" s="34"/>
      <c r="U106" s="34"/>
      <c r="V106" s="34"/>
      <c r="W106" s="34"/>
      <c r="X106" s="34"/>
      <c r="Y106" s="34"/>
      <c r="Z106" s="34"/>
    </row>
    <row r="107" customFormat="false" ht="13.8" hidden="false" customHeight="false" outlineLevel="0" collapsed="false">
      <c r="A107" s="15" t="s">
        <v>299</v>
      </c>
      <c r="B107" s="15" t="s">
        <v>219</v>
      </c>
      <c r="C107" s="15" t="s">
        <v>193</v>
      </c>
      <c r="D107" s="15" t="s">
        <v>234</v>
      </c>
      <c r="E107" s="15"/>
      <c r="F107" s="15" t="s">
        <v>193</v>
      </c>
      <c r="G107" s="15" t="s">
        <v>191</v>
      </c>
      <c r="H107" s="34"/>
      <c r="I107" s="34"/>
      <c r="J107" s="34"/>
      <c r="K107" s="34"/>
      <c r="L107" s="34"/>
      <c r="M107" s="34"/>
      <c r="N107" s="34"/>
      <c r="O107" s="34"/>
      <c r="P107" s="34"/>
      <c r="Q107" s="34"/>
      <c r="R107" s="34"/>
      <c r="S107" s="34"/>
      <c r="T107" s="34"/>
      <c r="U107" s="34"/>
      <c r="V107" s="34"/>
      <c r="W107" s="34"/>
      <c r="X107" s="34"/>
      <c r="Y107" s="34"/>
      <c r="Z107" s="34"/>
    </row>
    <row r="108" customFormat="false" ht="13.8" hidden="false" customHeight="false" outlineLevel="0" collapsed="false">
      <c r="A108" s="15" t="s">
        <v>300</v>
      </c>
      <c r="B108" s="15" t="s">
        <v>189</v>
      </c>
      <c r="C108" s="15" t="s">
        <v>198</v>
      </c>
      <c r="D108" s="15" t="s">
        <v>190</v>
      </c>
      <c r="E108" s="15" t="s">
        <v>193</v>
      </c>
      <c r="F108" s="15" t="s">
        <v>193</v>
      </c>
      <c r="G108" s="15" t="s">
        <v>191</v>
      </c>
      <c r="H108" s="34"/>
      <c r="I108" s="34"/>
      <c r="J108" s="34"/>
      <c r="K108" s="34"/>
      <c r="L108" s="34"/>
      <c r="M108" s="34"/>
      <c r="N108" s="34"/>
      <c r="O108" s="34"/>
      <c r="P108" s="34"/>
      <c r="Q108" s="34"/>
      <c r="R108" s="34"/>
      <c r="S108" s="34"/>
      <c r="T108" s="34"/>
      <c r="U108" s="34"/>
      <c r="V108" s="34"/>
      <c r="W108" s="34"/>
      <c r="X108" s="34"/>
      <c r="Y108" s="34"/>
      <c r="Z108" s="34"/>
    </row>
    <row r="109" customFormat="false" ht="13.8" hidden="false" customHeight="false" outlineLevel="0" collapsed="false">
      <c r="A109" s="15" t="s">
        <v>301</v>
      </c>
      <c r="B109" s="15" t="s">
        <v>189</v>
      </c>
      <c r="C109" s="15" t="s">
        <v>189</v>
      </c>
      <c r="D109" s="15" t="s">
        <v>189</v>
      </c>
      <c r="E109" s="15"/>
      <c r="F109" s="15" t="s">
        <v>193</v>
      </c>
      <c r="G109" s="15" t="s">
        <v>197</v>
      </c>
      <c r="H109" s="34"/>
      <c r="I109" s="34"/>
      <c r="J109" s="34"/>
      <c r="K109" s="34"/>
      <c r="L109" s="34"/>
      <c r="M109" s="34"/>
      <c r="N109" s="34"/>
      <c r="O109" s="34"/>
      <c r="P109" s="34"/>
      <c r="Q109" s="34"/>
      <c r="R109" s="34"/>
      <c r="S109" s="34"/>
      <c r="T109" s="34"/>
      <c r="U109" s="34"/>
      <c r="V109" s="34"/>
      <c r="W109" s="34"/>
      <c r="X109" s="34"/>
      <c r="Y109" s="34"/>
      <c r="Z109" s="34"/>
    </row>
    <row r="110" customFormat="false" ht="13.8" hidden="false" customHeight="false" outlineLevel="0" collapsed="false">
      <c r="A110" s="15" t="s">
        <v>302</v>
      </c>
      <c r="B110" s="15" t="s">
        <v>189</v>
      </c>
      <c r="C110" s="15" t="s">
        <v>193</v>
      </c>
      <c r="D110" s="15" t="s">
        <v>189</v>
      </c>
      <c r="E110" s="15" t="s">
        <v>189</v>
      </c>
      <c r="F110" s="15" t="s">
        <v>190</v>
      </c>
      <c r="G110" s="15" t="s">
        <v>219</v>
      </c>
      <c r="H110" s="34"/>
      <c r="I110" s="34"/>
      <c r="J110" s="34"/>
      <c r="K110" s="34"/>
      <c r="L110" s="34"/>
      <c r="M110" s="34"/>
      <c r="N110" s="34"/>
      <c r="O110" s="34"/>
      <c r="P110" s="34"/>
      <c r="Q110" s="34"/>
      <c r="R110" s="34"/>
      <c r="S110" s="34"/>
      <c r="T110" s="34"/>
      <c r="U110" s="34"/>
      <c r="V110" s="34"/>
      <c r="W110" s="34"/>
      <c r="X110" s="34"/>
      <c r="Y110" s="34"/>
      <c r="Z110" s="34"/>
    </row>
    <row r="111" customFormat="false" ht="13.8" hidden="false" customHeight="false" outlineLevel="0" collapsed="false">
      <c r="A111" s="15" t="s">
        <v>303</v>
      </c>
      <c r="B111" s="15" t="s">
        <v>189</v>
      </c>
      <c r="C111" s="15" t="s">
        <v>193</v>
      </c>
      <c r="D111" s="15" t="s">
        <v>190</v>
      </c>
      <c r="E111" s="15" t="s">
        <v>189</v>
      </c>
      <c r="F111" s="15" t="s">
        <v>190</v>
      </c>
      <c r="G111" s="15" t="s">
        <v>218</v>
      </c>
      <c r="H111" s="34"/>
      <c r="I111" s="34"/>
      <c r="J111" s="34"/>
      <c r="K111" s="34"/>
      <c r="L111" s="34"/>
      <c r="M111" s="34"/>
      <c r="N111" s="34"/>
      <c r="O111" s="34"/>
      <c r="P111" s="34"/>
      <c r="Q111" s="34"/>
      <c r="R111" s="34"/>
      <c r="S111" s="34"/>
      <c r="T111" s="34"/>
      <c r="U111" s="34"/>
      <c r="V111" s="34"/>
      <c r="W111" s="34"/>
      <c r="X111" s="34"/>
      <c r="Y111" s="34"/>
      <c r="Z111" s="34"/>
    </row>
    <row r="112" customFormat="false" ht="13.8" hidden="false" customHeight="false" outlineLevel="0" collapsed="false">
      <c r="A112" s="15" t="s">
        <v>304</v>
      </c>
      <c r="B112" s="15" t="s">
        <v>189</v>
      </c>
      <c r="C112" s="15" t="s">
        <v>193</v>
      </c>
      <c r="D112" s="15" t="s">
        <v>190</v>
      </c>
      <c r="E112" s="15" t="s">
        <v>189</v>
      </c>
      <c r="F112" s="15" t="s">
        <v>219</v>
      </c>
      <c r="G112" s="15" t="s">
        <v>190</v>
      </c>
      <c r="H112" s="34"/>
      <c r="I112" s="34"/>
      <c r="J112" s="34"/>
      <c r="K112" s="34"/>
      <c r="L112" s="34"/>
      <c r="M112" s="34"/>
      <c r="N112" s="34"/>
      <c r="O112" s="34"/>
      <c r="P112" s="34"/>
      <c r="Q112" s="34"/>
      <c r="R112" s="34"/>
      <c r="S112" s="34"/>
      <c r="T112" s="34"/>
      <c r="U112" s="34"/>
      <c r="V112" s="34"/>
      <c r="W112" s="34"/>
      <c r="X112" s="34"/>
      <c r="Y112" s="34"/>
      <c r="Z112" s="34"/>
    </row>
    <row r="113" customFormat="false" ht="13.8" hidden="false" customHeight="false" outlineLevel="0" collapsed="false">
      <c r="A113" s="15" t="s">
        <v>305</v>
      </c>
      <c r="B113" s="15" t="s">
        <v>189</v>
      </c>
      <c r="C113" s="15" t="s">
        <v>190</v>
      </c>
      <c r="D113" s="15" t="s">
        <v>193</v>
      </c>
      <c r="E113" s="15"/>
      <c r="F113" s="15"/>
      <c r="G113" s="15" t="s">
        <v>191</v>
      </c>
      <c r="H113" s="34"/>
      <c r="I113" s="34"/>
      <c r="J113" s="34"/>
      <c r="K113" s="34"/>
      <c r="L113" s="34"/>
      <c r="M113" s="34"/>
      <c r="N113" s="34"/>
      <c r="O113" s="34"/>
      <c r="P113" s="34"/>
      <c r="Q113" s="34"/>
      <c r="R113" s="34"/>
      <c r="S113" s="34"/>
      <c r="T113" s="34"/>
      <c r="U113" s="34"/>
      <c r="V113" s="34"/>
      <c r="W113" s="34"/>
      <c r="X113" s="34"/>
      <c r="Y113" s="34"/>
      <c r="Z113" s="34"/>
    </row>
    <row r="114" customFormat="false" ht="13.8" hidden="false" customHeight="false" outlineLevel="0" collapsed="false">
      <c r="A114" s="15" t="s">
        <v>306</v>
      </c>
      <c r="B114" s="15" t="s">
        <v>189</v>
      </c>
      <c r="C114" s="15" t="s">
        <v>193</v>
      </c>
      <c r="D114" s="15" t="s">
        <v>190</v>
      </c>
      <c r="E114" s="15" t="s">
        <v>189</v>
      </c>
      <c r="F114" s="15" t="s">
        <v>190</v>
      </c>
      <c r="G114" s="15" t="s">
        <v>191</v>
      </c>
      <c r="H114" s="34"/>
      <c r="I114" s="34"/>
      <c r="J114" s="34"/>
      <c r="K114" s="34"/>
      <c r="L114" s="34"/>
      <c r="M114" s="34"/>
      <c r="N114" s="34"/>
      <c r="O114" s="34"/>
      <c r="P114" s="34"/>
      <c r="Q114" s="34"/>
      <c r="R114" s="34"/>
      <c r="S114" s="34"/>
      <c r="T114" s="34"/>
      <c r="U114" s="34"/>
      <c r="V114" s="34"/>
      <c r="W114" s="34"/>
      <c r="X114" s="34"/>
      <c r="Y114" s="34"/>
      <c r="Z114" s="34"/>
    </row>
    <row r="115" customFormat="false" ht="13.8" hidden="false" customHeight="false" outlineLevel="0" collapsed="false">
      <c r="A115" s="15" t="s">
        <v>307</v>
      </c>
      <c r="B115" s="15" t="s">
        <v>189</v>
      </c>
      <c r="C115" s="15" t="s">
        <v>190</v>
      </c>
      <c r="D115" s="15" t="s">
        <v>190</v>
      </c>
      <c r="E115" s="15"/>
      <c r="F115" s="15"/>
      <c r="G115" s="15" t="s">
        <v>191</v>
      </c>
      <c r="H115" s="34"/>
      <c r="I115" s="34"/>
      <c r="J115" s="34"/>
      <c r="K115" s="34"/>
      <c r="L115" s="34"/>
      <c r="M115" s="34"/>
      <c r="N115" s="34"/>
      <c r="O115" s="34"/>
      <c r="P115" s="34"/>
      <c r="Q115" s="34"/>
      <c r="R115" s="34"/>
      <c r="S115" s="34"/>
      <c r="T115" s="34"/>
      <c r="U115" s="34"/>
      <c r="V115" s="34"/>
      <c r="W115" s="34"/>
      <c r="X115" s="34"/>
      <c r="Y115" s="34"/>
      <c r="Z115" s="34"/>
    </row>
    <row r="116" customFormat="false" ht="13.8" hidden="false" customHeight="false" outlineLevel="0" collapsed="false">
      <c r="A116" s="15" t="s">
        <v>308</v>
      </c>
      <c r="B116" s="15" t="s">
        <v>189</v>
      </c>
      <c r="C116" s="15"/>
      <c r="D116" s="15" t="s">
        <v>190</v>
      </c>
      <c r="E116" s="15" t="s">
        <v>189</v>
      </c>
      <c r="F116" s="15" t="s">
        <v>190</v>
      </c>
      <c r="G116" s="15" t="s">
        <v>190</v>
      </c>
      <c r="H116" s="34"/>
      <c r="I116" s="34"/>
      <c r="J116" s="34"/>
      <c r="K116" s="34"/>
      <c r="L116" s="34"/>
      <c r="M116" s="34"/>
      <c r="N116" s="34"/>
      <c r="O116" s="34"/>
      <c r="P116" s="34"/>
      <c r="Q116" s="34"/>
      <c r="R116" s="34"/>
      <c r="S116" s="34"/>
      <c r="T116" s="34"/>
      <c r="U116" s="34"/>
      <c r="V116" s="34"/>
      <c r="W116" s="34"/>
      <c r="X116" s="34"/>
      <c r="Y116" s="34"/>
      <c r="Z116" s="34"/>
    </row>
    <row r="117" customFormat="false" ht="13.8" hidden="false" customHeight="false" outlineLevel="0" collapsed="false">
      <c r="A117" s="15" t="s">
        <v>309</v>
      </c>
      <c r="B117" s="15" t="s">
        <v>189</v>
      </c>
      <c r="C117" s="15"/>
      <c r="D117" s="15" t="s">
        <v>190</v>
      </c>
      <c r="E117" s="15" t="s">
        <v>189</v>
      </c>
      <c r="F117" s="15" t="s">
        <v>190</v>
      </c>
      <c r="G117" s="15"/>
      <c r="H117" s="34"/>
      <c r="I117" s="34"/>
      <c r="J117" s="34"/>
      <c r="K117" s="34"/>
      <c r="L117" s="34"/>
      <c r="M117" s="34"/>
      <c r="N117" s="34"/>
      <c r="O117" s="34"/>
      <c r="P117" s="34"/>
      <c r="Q117" s="34"/>
      <c r="R117" s="34"/>
      <c r="S117" s="34"/>
      <c r="T117" s="34"/>
      <c r="U117" s="34"/>
      <c r="V117" s="34"/>
      <c r="W117" s="34"/>
      <c r="X117" s="34"/>
      <c r="Y117" s="34"/>
      <c r="Z117" s="34"/>
    </row>
    <row r="118" customFormat="false" ht="13.8" hidden="false" customHeight="false" outlineLevel="0" collapsed="false">
      <c r="A118" s="15" t="s">
        <v>310</v>
      </c>
      <c r="B118" s="15" t="s">
        <v>189</v>
      </c>
      <c r="C118" s="15" t="s">
        <v>190</v>
      </c>
      <c r="D118" s="15" t="s">
        <v>190</v>
      </c>
      <c r="E118" s="15"/>
      <c r="F118" s="15"/>
      <c r="G118" s="15" t="s">
        <v>191</v>
      </c>
      <c r="H118" s="34"/>
      <c r="I118" s="34"/>
      <c r="J118" s="34"/>
      <c r="K118" s="34"/>
      <c r="L118" s="34"/>
      <c r="M118" s="34"/>
      <c r="N118" s="34"/>
      <c r="O118" s="34"/>
      <c r="P118" s="34"/>
      <c r="Q118" s="34"/>
      <c r="R118" s="34"/>
      <c r="S118" s="34"/>
      <c r="T118" s="34"/>
      <c r="U118" s="34"/>
      <c r="V118" s="34"/>
      <c r="W118" s="34"/>
      <c r="X118" s="34"/>
      <c r="Y118" s="34"/>
      <c r="Z118" s="34"/>
    </row>
    <row r="119" customFormat="false" ht="13.8" hidden="false" customHeight="false" outlineLevel="0" collapsed="false">
      <c r="A119" s="15" t="s">
        <v>311</v>
      </c>
      <c r="B119" s="15" t="s">
        <v>189</v>
      </c>
      <c r="C119" s="15" t="s">
        <v>193</v>
      </c>
      <c r="D119" s="15" t="s">
        <v>190</v>
      </c>
      <c r="E119" s="15" t="s">
        <v>189</v>
      </c>
      <c r="F119" s="15" t="s">
        <v>193</v>
      </c>
      <c r="G119" s="15" t="s">
        <v>191</v>
      </c>
      <c r="H119" s="34"/>
      <c r="I119" s="34"/>
      <c r="J119" s="34"/>
      <c r="K119" s="34"/>
      <c r="L119" s="34"/>
      <c r="M119" s="34"/>
      <c r="N119" s="34"/>
      <c r="O119" s="34"/>
      <c r="P119" s="34"/>
      <c r="Q119" s="34"/>
      <c r="R119" s="34"/>
      <c r="S119" s="34"/>
      <c r="T119" s="34"/>
      <c r="U119" s="34"/>
      <c r="V119" s="34"/>
      <c r="W119" s="34"/>
      <c r="X119" s="34"/>
      <c r="Y119" s="34"/>
      <c r="Z119" s="34"/>
    </row>
    <row r="120" customFormat="false" ht="13.8" hidden="false" customHeight="false" outlineLevel="0" collapsed="false">
      <c r="A120" s="15" t="s">
        <v>312</v>
      </c>
      <c r="B120" s="15" t="s">
        <v>189</v>
      </c>
      <c r="C120" s="15" t="s">
        <v>193</v>
      </c>
      <c r="D120" s="15" t="s">
        <v>190</v>
      </c>
      <c r="E120" s="15" t="s">
        <v>190</v>
      </c>
      <c r="F120" s="15"/>
      <c r="G120" s="15" t="s">
        <v>219</v>
      </c>
      <c r="H120" s="34"/>
      <c r="I120" s="34"/>
      <c r="J120" s="34"/>
      <c r="K120" s="34"/>
      <c r="L120" s="34"/>
      <c r="M120" s="34"/>
      <c r="N120" s="34"/>
      <c r="O120" s="34"/>
      <c r="P120" s="34"/>
      <c r="Q120" s="34"/>
      <c r="R120" s="34"/>
      <c r="S120" s="34"/>
      <c r="T120" s="34"/>
      <c r="U120" s="34"/>
      <c r="V120" s="34"/>
      <c r="W120" s="34"/>
      <c r="X120" s="34"/>
      <c r="Y120" s="34"/>
      <c r="Z120" s="34"/>
    </row>
    <row r="121" customFormat="false" ht="13.8" hidden="false" customHeight="false" outlineLevel="0" collapsed="false">
      <c r="A121" s="15" t="s">
        <v>313</v>
      </c>
      <c r="B121" s="15" t="s">
        <v>189</v>
      </c>
      <c r="C121" s="15" t="s">
        <v>193</v>
      </c>
      <c r="D121" s="15" t="s">
        <v>190</v>
      </c>
      <c r="E121" s="15" t="s">
        <v>189</v>
      </c>
      <c r="F121" s="15" t="s">
        <v>190</v>
      </c>
      <c r="G121" s="15" t="s">
        <v>219</v>
      </c>
      <c r="H121" s="34"/>
      <c r="I121" s="34"/>
      <c r="J121" s="34"/>
      <c r="K121" s="34"/>
      <c r="L121" s="34"/>
      <c r="M121" s="34"/>
      <c r="N121" s="34"/>
      <c r="O121" s="34"/>
      <c r="P121" s="34"/>
      <c r="Q121" s="34"/>
      <c r="R121" s="34"/>
      <c r="S121" s="34"/>
      <c r="T121" s="34"/>
      <c r="U121" s="34"/>
      <c r="V121" s="34"/>
      <c r="W121" s="34"/>
      <c r="X121" s="34"/>
      <c r="Y121" s="34"/>
      <c r="Z121" s="34"/>
    </row>
    <row r="122" customFormat="false" ht="13.8" hidden="false" customHeight="false" outlineLevel="0" collapsed="false">
      <c r="A122" s="15" t="s">
        <v>314</v>
      </c>
      <c r="B122" s="15" t="s">
        <v>189</v>
      </c>
      <c r="C122" s="15" t="s">
        <v>190</v>
      </c>
      <c r="D122" s="15" t="s">
        <v>190</v>
      </c>
      <c r="E122" s="15"/>
      <c r="F122" s="15"/>
      <c r="G122" s="15" t="s">
        <v>191</v>
      </c>
      <c r="H122" s="34"/>
      <c r="I122" s="34"/>
      <c r="J122" s="34"/>
      <c r="K122" s="34"/>
      <c r="L122" s="34"/>
      <c r="M122" s="34"/>
      <c r="N122" s="34"/>
      <c r="O122" s="34"/>
      <c r="P122" s="34"/>
      <c r="Q122" s="34"/>
      <c r="R122" s="34"/>
      <c r="S122" s="34"/>
      <c r="T122" s="34"/>
      <c r="U122" s="34"/>
      <c r="V122" s="34"/>
      <c r="W122" s="34"/>
      <c r="X122" s="34"/>
      <c r="Y122" s="34"/>
      <c r="Z122" s="34"/>
    </row>
    <row r="123" customFormat="false" ht="13.8" hidden="false" customHeight="false" outlineLevel="0" collapsed="false">
      <c r="A123" s="15" t="s">
        <v>315</v>
      </c>
      <c r="B123" s="15" t="s">
        <v>190</v>
      </c>
      <c r="C123" s="15" t="s">
        <v>191</v>
      </c>
      <c r="D123" s="15" t="s">
        <v>191</v>
      </c>
      <c r="E123" s="15" t="s">
        <v>202</v>
      </c>
      <c r="F123" s="15" t="s">
        <v>234</v>
      </c>
      <c r="G123" s="15" t="s">
        <v>191</v>
      </c>
      <c r="H123" s="34"/>
      <c r="I123" s="34"/>
      <c r="J123" s="34"/>
      <c r="K123" s="34"/>
      <c r="L123" s="34"/>
      <c r="M123" s="34"/>
      <c r="N123" s="34"/>
      <c r="O123" s="34"/>
      <c r="P123" s="34"/>
      <c r="Q123" s="34"/>
      <c r="R123" s="34"/>
      <c r="S123" s="34"/>
      <c r="T123" s="34"/>
      <c r="U123" s="34"/>
      <c r="V123" s="34"/>
      <c r="W123" s="34"/>
      <c r="X123" s="34"/>
      <c r="Y123" s="34"/>
      <c r="Z123" s="34"/>
    </row>
    <row r="124" customFormat="false" ht="13.8" hidden="false" customHeight="false" outlineLevel="0" collapsed="false">
      <c r="A124" s="15" t="s">
        <v>316</v>
      </c>
      <c r="B124" s="15" t="s">
        <v>189</v>
      </c>
      <c r="C124" s="15" t="s">
        <v>190</v>
      </c>
      <c r="D124" s="15" t="s">
        <v>191</v>
      </c>
      <c r="E124" s="15"/>
      <c r="F124" s="15" t="s">
        <v>193</v>
      </c>
      <c r="G124" s="15" t="s">
        <v>191</v>
      </c>
      <c r="H124" s="34"/>
      <c r="I124" s="34"/>
      <c r="J124" s="34"/>
      <c r="K124" s="34"/>
      <c r="L124" s="34"/>
      <c r="M124" s="34"/>
      <c r="N124" s="34"/>
      <c r="O124" s="34"/>
      <c r="P124" s="34"/>
      <c r="Q124" s="34"/>
      <c r="R124" s="34"/>
      <c r="S124" s="34"/>
      <c r="T124" s="34"/>
      <c r="U124" s="34"/>
      <c r="V124" s="34"/>
      <c r="W124" s="34"/>
      <c r="X124" s="34"/>
      <c r="Y124" s="34"/>
      <c r="Z124" s="34"/>
    </row>
    <row r="125" customFormat="false" ht="13.8" hidden="false" customHeight="false" outlineLevel="0" collapsed="false">
      <c r="A125" s="15" t="s">
        <v>317</v>
      </c>
      <c r="B125" s="15" t="s">
        <v>189</v>
      </c>
      <c r="C125" s="15" t="s">
        <v>190</v>
      </c>
      <c r="D125" s="15"/>
      <c r="E125" s="15"/>
      <c r="F125" s="15"/>
      <c r="G125" s="15" t="s">
        <v>190</v>
      </c>
      <c r="H125" s="34"/>
      <c r="I125" s="34"/>
      <c r="J125" s="34"/>
      <c r="K125" s="34"/>
      <c r="L125" s="34"/>
      <c r="M125" s="34"/>
      <c r="N125" s="34"/>
      <c r="O125" s="34"/>
      <c r="P125" s="34"/>
      <c r="Q125" s="34"/>
      <c r="R125" s="34"/>
      <c r="S125" s="34"/>
      <c r="T125" s="34"/>
      <c r="U125" s="34"/>
      <c r="V125" s="34"/>
      <c r="W125" s="34"/>
      <c r="X125" s="34"/>
      <c r="Y125" s="34"/>
      <c r="Z125" s="34"/>
    </row>
    <row r="126" customFormat="false" ht="13.8" hidden="false" customHeight="false" outlineLevel="0" collapsed="false">
      <c r="A126" s="15" t="s">
        <v>318</v>
      </c>
      <c r="B126" s="15" t="s">
        <v>189</v>
      </c>
      <c r="C126" s="15" t="s">
        <v>193</v>
      </c>
      <c r="D126" s="15" t="s">
        <v>189</v>
      </c>
      <c r="E126" s="15" t="s">
        <v>189</v>
      </c>
      <c r="F126" s="15" t="s">
        <v>190</v>
      </c>
      <c r="G126" s="15" t="s">
        <v>191</v>
      </c>
      <c r="H126" s="34"/>
      <c r="I126" s="34"/>
      <c r="J126" s="34"/>
      <c r="K126" s="34"/>
      <c r="L126" s="34"/>
      <c r="M126" s="34"/>
      <c r="N126" s="34"/>
      <c r="O126" s="34"/>
      <c r="P126" s="34"/>
      <c r="Q126" s="34"/>
      <c r="R126" s="34"/>
      <c r="S126" s="34"/>
      <c r="T126" s="34"/>
      <c r="U126" s="34"/>
      <c r="V126" s="34"/>
      <c r="W126" s="34"/>
      <c r="X126" s="34"/>
      <c r="Y126" s="34"/>
      <c r="Z126" s="34"/>
    </row>
    <row r="127" customFormat="false" ht="13.8" hidden="false" customHeight="false" outlineLevel="0" collapsed="false">
      <c r="A127" s="15" t="s">
        <v>319</v>
      </c>
      <c r="B127" s="15" t="s">
        <v>189</v>
      </c>
      <c r="C127" s="15" t="s">
        <v>193</v>
      </c>
      <c r="D127" s="15" t="s">
        <v>189</v>
      </c>
      <c r="E127" s="15" t="s">
        <v>189</v>
      </c>
      <c r="F127" s="15" t="s">
        <v>193</v>
      </c>
      <c r="G127" s="15" t="s">
        <v>191</v>
      </c>
      <c r="H127" s="34"/>
      <c r="I127" s="34"/>
      <c r="J127" s="34"/>
      <c r="K127" s="34"/>
      <c r="L127" s="34"/>
      <c r="M127" s="34"/>
      <c r="N127" s="34"/>
      <c r="O127" s="34"/>
      <c r="P127" s="34"/>
      <c r="Q127" s="34"/>
      <c r="R127" s="34"/>
      <c r="S127" s="34"/>
      <c r="T127" s="34"/>
      <c r="U127" s="34"/>
      <c r="V127" s="34"/>
      <c r="W127" s="34"/>
      <c r="X127" s="34"/>
      <c r="Y127" s="34"/>
      <c r="Z127" s="34"/>
    </row>
    <row r="128" customFormat="false" ht="13.8" hidden="false" customHeight="false" outlineLevel="0" collapsed="false">
      <c r="A128" s="15" t="s">
        <v>320</v>
      </c>
      <c r="B128" s="15" t="s">
        <v>189</v>
      </c>
      <c r="C128" s="15" t="s">
        <v>193</v>
      </c>
      <c r="D128" s="15" t="s">
        <v>190</v>
      </c>
      <c r="E128" s="15" t="s">
        <v>190</v>
      </c>
      <c r="F128" s="15" t="s">
        <v>190</v>
      </c>
      <c r="G128" s="15" t="s">
        <v>191</v>
      </c>
      <c r="H128" s="34"/>
      <c r="I128" s="34"/>
      <c r="J128" s="34"/>
      <c r="K128" s="34"/>
      <c r="L128" s="34"/>
      <c r="M128" s="34"/>
      <c r="N128" s="34"/>
      <c r="O128" s="34"/>
      <c r="P128" s="34"/>
      <c r="Q128" s="34"/>
      <c r="R128" s="34"/>
      <c r="S128" s="34"/>
      <c r="T128" s="34"/>
      <c r="U128" s="34"/>
      <c r="V128" s="34"/>
      <c r="W128" s="34"/>
      <c r="X128" s="34"/>
      <c r="Y128" s="34"/>
      <c r="Z128" s="34"/>
    </row>
    <row r="129" customFormat="false" ht="13.8" hidden="false" customHeight="false" outlineLevel="0" collapsed="false">
      <c r="A129" s="15" t="s">
        <v>321</v>
      </c>
      <c r="B129" s="15" t="s">
        <v>189</v>
      </c>
      <c r="C129" s="15" t="s">
        <v>193</v>
      </c>
      <c r="D129" s="15" t="s">
        <v>189</v>
      </c>
      <c r="E129" s="15" t="s">
        <v>189</v>
      </c>
      <c r="F129" s="15"/>
      <c r="G129" s="15" t="s">
        <v>191</v>
      </c>
      <c r="H129" s="34"/>
      <c r="I129" s="34"/>
      <c r="J129" s="34"/>
      <c r="K129" s="34"/>
      <c r="L129" s="34"/>
      <c r="M129" s="34"/>
      <c r="N129" s="34"/>
      <c r="O129" s="34"/>
      <c r="P129" s="34"/>
      <c r="Q129" s="34"/>
      <c r="R129" s="34"/>
      <c r="S129" s="34"/>
      <c r="T129" s="34"/>
      <c r="U129" s="34"/>
      <c r="V129" s="34"/>
      <c r="W129" s="34"/>
      <c r="X129" s="34"/>
      <c r="Y129" s="34"/>
      <c r="Z129" s="34"/>
    </row>
    <row r="130" customFormat="false" ht="13.8" hidden="false" customHeight="false" outlineLevel="0" collapsed="false">
      <c r="A130" s="15" t="s">
        <v>322</v>
      </c>
      <c r="B130" s="15" t="s">
        <v>189</v>
      </c>
      <c r="C130" s="15" t="s">
        <v>191</v>
      </c>
      <c r="D130" s="15" t="s">
        <v>189</v>
      </c>
      <c r="E130" s="15"/>
      <c r="F130" s="15"/>
      <c r="G130" s="15" t="s">
        <v>191</v>
      </c>
      <c r="H130" s="34"/>
      <c r="I130" s="34"/>
      <c r="J130" s="34"/>
      <c r="K130" s="34"/>
      <c r="L130" s="34"/>
      <c r="M130" s="34"/>
      <c r="N130" s="34"/>
      <c r="O130" s="34"/>
      <c r="P130" s="34"/>
      <c r="Q130" s="34"/>
      <c r="R130" s="34"/>
      <c r="S130" s="34"/>
      <c r="T130" s="34"/>
      <c r="U130" s="34"/>
      <c r="V130" s="34"/>
      <c r="W130" s="34"/>
      <c r="X130" s="34"/>
      <c r="Y130" s="34"/>
      <c r="Z130" s="34"/>
    </row>
    <row r="131" customFormat="false" ht="13.8" hidden="false" customHeight="false" outlineLevel="0" collapsed="false">
      <c r="A131" s="15" t="s">
        <v>323</v>
      </c>
      <c r="B131" s="15" t="s">
        <v>189</v>
      </c>
      <c r="C131" s="15" t="s">
        <v>193</v>
      </c>
      <c r="D131" s="15" t="s">
        <v>189</v>
      </c>
      <c r="E131" s="15" t="s">
        <v>190</v>
      </c>
      <c r="F131" s="15" t="s">
        <v>219</v>
      </c>
      <c r="G131" s="15" t="s">
        <v>197</v>
      </c>
      <c r="H131" s="34"/>
      <c r="I131" s="34"/>
      <c r="J131" s="34"/>
      <c r="K131" s="34"/>
      <c r="L131" s="34"/>
      <c r="M131" s="34"/>
      <c r="N131" s="34"/>
      <c r="O131" s="34"/>
      <c r="P131" s="34"/>
      <c r="Q131" s="34"/>
      <c r="R131" s="34"/>
      <c r="S131" s="34"/>
      <c r="T131" s="34"/>
      <c r="U131" s="34"/>
      <c r="V131" s="34"/>
      <c r="W131" s="34"/>
      <c r="X131" s="34"/>
      <c r="Y131" s="34"/>
      <c r="Z131" s="34"/>
    </row>
    <row r="132" customFormat="false" ht="13.8" hidden="false" customHeight="false" outlineLevel="0" collapsed="false">
      <c r="A132" s="15" t="s">
        <v>324</v>
      </c>
      <c r="B132" s="15" t="s">
        <v>189</v>
      </c>
      <c r="C132" s="15" t="s">
        <v>190</v>
      </c>
      <c r="D132" s="15" t="s">
        <v>190</v>
      </c>
      <c r="E132" s="15"/>
      <c r="F132" s="15"/>
      <c r="G132" s="15" t="s">
        <v>191</v>
      </c>
      <c r="H132" s="34"/>
      <c r="I132" s="34"/>
      <c r="J132" s="34"/>
      <c r="K132" s="34"/>
      <c r="L132" s="34"/>
      <c r="M132" s="34"/>
      <c r="N132" s="34"/>
      <c r="O132" s="34"/>
      <c r="P132" s="34"/>
      <c r="Q132" s="34"/>
      <c r="R132" s="34"/>
      <c r="S132" s="34"/>
      <c r="T132" s="34"/>
      <c r="U132" s="34"/>
      <c r="V132" s="34"/>
      <c r="W132" s="34"/>
      <c r="X132" s="34"/>
      <c r="Y132" s="34"/>
      <c r="Z132" s="34"/>
    </row>
    <row r="133" customFormat="false" ht="13.8" hidden="false" customHeight="false" outlineLevel="0" collapsed="false">
      <c r="A133" s="15" t="s">
        <v>325</v>
      </c>
      <c r="B133" s="15" t="s">
        <v>189</v>
      </c>
      <c r="C133" s="15" t="s">
        <v>193</v>
      </c>
      <c r="D133" s="15" t="s">
        <v>190</v>
      </c>
      <c r="E133" s="15"/>
      <c r="F133" s="15" t="s">
        <v>190</v>
      </c>
      <c r="G133" s="15" t="s">
        <v>191</v>
      </c>
      <c r="H133" s="34"/>
      <c r="I133" s="34"/>
      <c r="J133" s="34"/>
      <c r="K133" s="34"/>
      <c r="L133" s="34"/>
      <c r="M133" s="34"/>
      <c r="N133" s="34"/>
      <c r="O133" s="34"/>
      <c r="P133" s="34"/>
      <c r="Q133" s="34"/>
      <c r="R133" s="34"/>
      <c r="S133" s="34"/>
      <c r="T133" s="34"/>
      <c r="U133" s="34"/>
      <c r="V133" s="34"/>
      <c r="W133" s="34"/>
      <c r="X133" s="34"/>
      <c r="Y133" s="34"/>
      <c r="Z133" s="34"/>
    </row>
    <row r="134" customFormat="false" ht="13.8" hidden="false" customHeight="false" outlineLevel="0" collapsed="false">
      <c r="A134" s="15" t="s">
        <v>326</v>
      </c>
      <c r="B134" s="15" t="s">
        <v>189</v>
      </c>
      <c r="C134" s="15"/>
      <c r="D134" s="15" t="s">
        <v>189</v>
      </c>
      <c r="E134" s="15" t="s">
        <v>189</v>
      </c>
      <c r="F134" s="15" t="s">
        <v>190</v>
      </c>
      <c r="G134" s="15" t="s">
        <v>191</v>
      </c>
      <c r="H134" s="34"/>
      <c r="I134" s="34"/>
      <c r="J134" s="34"/>
      <c r="K134" s="34"/>
      <c r="L134" s="34"/>
      <c r="M134" s="34"/>
      <c r="N134" s="34"/>
      <c r="O134" s="34"/>
      <c r="P134" s="34"/>
      <c r="Q134" s="34"/>
      <c r="R134" s="34"/>
      <c r="S134" s="34"/>
      <c r="T134" s="34"/>
      <c r="U134" s="34"/>
      <c r="V134" s="34"/>
      <c r="W134" s="34"/>
      <c r="X134" s="34"/>
      <c r="Y134" s="34"/>
      <c r="Z134" s="34"/>
    </row>
    <row r="135" customFormat="false" ht="13.8" hidden="false" customHeight="false" outlineLevel="0" collapsed="false">
      <c r="A135" s="15" t="s">
        <v>327</v>
      </c>
      <c r="B135" s="15" t="s">
        <v>234</v>
      </c>
      <c r="C135" s="15" t="s">
        <v>219</v>
      </c>
      <c r="D135" s="15" t="s">
        <v>219</v>
      </c>
      <c r="E135" s="15" t="s">
        <v>234</v>
      </c>
      <c r="F135" s="15" t="s">
        <v>190</v>
      </c>
      <c r="G135" s="15" t="s">
        <v>190</v>
      </c>
      <c r="H135" s="34"/>
      <c r="I135" s="34"/>
      <c r="J135" s="34"/>
      <c r="K135" s="34"/>
      <c r="L135" s="34"/>
      <c r="M135" s="34"/>
      <c r="N135" s="34"/>
      <c r="O135" s="34"/>
      <c r="P135" s="34"/>
      <c r="Q135" s="34"/>
      <c r="R135" s="34"/>
      <c r="S135" s="34"/>
      <c r="T135" s="34"/>
      <c r="U135" s="34"/>
      <c r="V135" s="34"/>
      <c r="W135" s="34"/>
      <c r="X135" s="34"/>
      <c r="Y135" s="34"/>
      <c r="Z135" s="34"/>
    </row>
    <row r="136" customFormat="false" ht="13.8" hidden="false" customHeight="false" outlineLevel="0" collapsed="false">
      <c r="A136" s="15" t="s">
        <v>328</v>
      </c>
      <c r="B136" s="15" t="s">
        <v>189</v>
      </c>
      <c r="C136" s="15" t="s">
        <v>193</v>
      </c>
      <c r="D136" s="15" t="s">
        <v>189</v>
      </c>
      <c r="E136" s="15" t="s">
        <v>189</v>
      </c>
      <c r="F136" s="15"/>
      <c r="G136" s="15" t="s">
        <v>191</v>
      </c>
      <c r="H136" s="34"/>
      <c r="I136" s="34"/>
      <c r="J136" s="34"/>
      <c r="K136" s="34"/>
      <c r="L136" s="34"/>
      <c r="M136" s="34"/>
      <c r="N136" s="34"/>
      <c r="O136" s="34"/>
      <c r="P136" s="34"/>
      <c r="Q136" s="34"/>
      <c r="R136" s="34"/>
      <c r="S136" s="34"/>
      <c r="T136" s="34"/>
      <c r="U136" s="34"/>
      <c r="V136" s="34"/>
      <c r="W136" s="34"/>
      <c r="X136" s="34"/>
      <c r="Y136" s="34"/>
      <c r="Z136" s="34"/>
    </row>
    <row r="137" customFormat="false" ht="13.8" hidden="false" customHeight="false" outlineLevel="0" collapsed="false">
      <c r="A137" s="15" t="s">
        <v>329</v>
      </c>
      <c r="B137" s="15" t="s">
        <v>189</v>
      </c>
      <c r="C137" s="15" t="s">
        <v>190</v>
      </c>
      <c r="D137" s="15" t="s">
        <v>190</v>
      </c>
      <c r="E137" s="15"/>
      <c r="F137" s="15"/>
      <c r="G137" s="15" t="s">
        <v>191</v>
      </c>
      <c r="H137" s="34"/>
      <c r="I137" s="34"/>
      <c r="J137" s="34"/>
      <c r="K137" s="34"/>
      <c r="L137" s="34"/>
      <c r="M137" s="34"/>
      <c r="N137" s="34"/>
      <c r="O137" s="34"/>
      <c r="P137" s="34"/>
      <c r="Q137" s="34"/>
      <c r="R137" s="34"/>
      <c r="S137" s="34"/>
      <c r="T137" s="34"/>
      <c r="U137" s="34"/>
      <c r="V137" s="34"/>
      <c r="W137" s="34"/>
      <c r="X137" s="34"/>
      <c r="Y137" s="34"/>
      <c r="Z137" s="34"/>
    </row>
    <row r="138" customFormat="false" ht="13.8" hidden="false" customHeight="false" outlineLevel="0" collapsed="false">
      <c r="A138" s="15" t="s">
        <v>330</v>
      </c>
      <c r="B138" s="15" t="s">
        <v>189</v>
      </c>
      <c r="C138" s="15" t="s">
        <v>193</v>
      </c>
      <c r="D138" s="15" t="s">
        <v>190</v>
      </c>
      <c r="E138" s="15" t="s">
        <v>189</v>
      </c>
      <c r="F138" s="15" t="s">
        <v>219</v>
      </c>
      <c r="G138" s="15" t="s">
        <v>190</v>
      </c>
      <c r="H138" s="34"/>
      <c r="I138" s="34"/>
      <c r="J138" s="34"/>
      <c r="K138" s="34"/>
      <c r="L138" s="34"/>
      <c r="M138" s="34"/>
      <c r="N138" s="34"/>
      <c r="O138" s="34"/>
      <c r="P138" s="34"/>
      <c r="Q138" s="34"/>
      <c r="R138" s="34"/>
      <c r="S138" s="34"/>
      <c r="T138" s="34"/>
      <c r="U138" s="34"/>
      <c r="V138" s="34"/>
      <c r="W138" s="34"/>
      <c r="X138" s="34"/>
      <c r="Y138" s="34"/>
      <c r="Z138" s="34"/>
    </row>
    <row r="139" customFormat="false" ht="13.8" hidden="false" customHeight="false" outlineLevel="0" collapsed="false">
      <c r="A139" s="15" t="s">
        <v>331</v>
      </c>
      <c r="B139" s="15" t="s">
        <v>189</v>
      </c>
      <c r="C139" s="15" t="s">
        <v>193</v>
      </c>
      <c r="D139" s="15" t="s">
        <v>189</v>
      </c>
      <c r="E139" s="15" t="s">
        <v>189</v>
      </c>
      <c r="F139" s="15" t="s">
        <v>190</v>
      </c>
      <c r="G139" s="15" t="s">
        <v>219</v>
      </c>
      <c r="H139" s="34"/>
      <c r="I139" s="34"/>
      <c r="J139" s="34"/>
      <c r="K139" s="34"/>
      <c r="L139" s="34"/>
      <c r="M139" s="34"/>
      <c r="N139" s="34"/>
      <c r="O139" s="34"/>
      <c r="P139" s="34"/>
      <c r="Q139" s="34"/>
      <c r="R139" s="34"/>
      <c r="S139" s="34"/>
      <c r="T139" s="34"/>
      <c r="U139" s="34"/>
      <c r="V139" s="34"/>
      <c r="W139" s="34"/>
      <c r="X139" s="34"/>
      <c r="Y139" s="34"/>
      <c r="Z139" s="34"/>
    </row>
    <row r="140" customFormat="false" ht="13.8" hidden="false" customHeight="false" outlineLevel="0" collapsed="false">
      <c r="A140" s="15" t="s">
        <v>332</v>
      </c>
      <c r="B140" s="15" t="s">
        <v>189</v>
      </c>
      <c r="C140" s="15" t="s">
        <v>193</v>
      </c>
      <c r="D140" s="15"/>
      <c r="E140" s="15" t="s">
        <v>190</v>
      </c>
      <c r="F140" s="15" t="s">
        <v>190</v>
      </c>
      <c r="G140" s="15" t="s">
        <v>191</v>
      </c>
      <c r="H140" s="34"/>
      <c r="I140" s="34"/>
      <c r="J140" s="34"/>
      <c r="K140" s="34"/>
      <c r="L140" s="34"/>
      <c r="M140" s="34"/>
      <c r="N140" s="34"/>
      <c r="O140" s="34"/>
      <c r="P140" s="34"/>
      <c r="Q140" s="34"/>
      <c r="R140" s="34"/>
      <c r="S140" s="34"/>
      <c r="T140" s="34"/>
      <c r="U140" s="34"/>
      <c r="V140" s="34"/>
      <c r="W140" s="34"/>
      <c r="X140" s="34"/>
      <c r="Y140" s="34"/>
      <c r="Z140" s="34"/>
    </row>
    <row r="141" customFormat="false" ht="13.8" hidden="false" customHeight="false" outlineLevel="0" collapsed="false">
      <c r="A141" s="15" t="s">
        <v>333</v>
      </c>
      <c r="B141" s="15" t="s">
        <v>234</v>
      </c>
      <c r="C141" s="15" t="s">
        <v>218</v>
      </c>
      <c r="D141" s="15" t="s">
        <v>219</v>
      </c>
      <c r="E141" s="15" t="s">
        <v>234</v>
      </c>
      <c r="F141" s="15" t="s">
        <v>190</v>
      </c>
      <c r="G141" s="15" t="s">
        <v>190</v>
      </c>
      <c r="H141" s="34"/>
      <c r="I141" s="34"/>
      <c r="J141" s="34"/>
      <c r="K141" s="34"/>
      <c r="L141" s="34"/>
      <c r="M141" s="34"/>
      <c r="N141" s="34"/>
      <c r="O141" s="34"/>
      <c r="P141" s="34"/>
      <c r="Q141" s="34"/>
      <c r="R141" s="34"/>
      <c r="S141" s="34"/>
      <c r="T141" s="34"/>
      <c r="U141" s="34"/>
      <c r="V141" s="34"/>
      <c r="W141" s="34"/>
      <c r="X141" s="34"/>
      <c r="Y141" s="34"/>
      <c r="Z141" s="34"/>
    </row>
    <row r="142" customFormat="false" ht="13.8" hidden="false" customHeight="false" outlineLevel="0" collapsed="false">
      <c r="A142" s="15" t="s">
        <v>334</v>
      </c>
      <c r="B142" s="15" t="s">
        <v>197</v>
      </c>
      <c r="C142" s="15" t="s">
        <v>198</v>
      </c>
      <c r="D142" s="15" t="s">
        <v>198</v>
      </c>
      <c r="E142" s="15" t="s">
        <v>197</v>
      </c>
      <c r="F142" s="15" t="s">
        <v>198</v>
      </c>
      <c r="G142" s="15" t="s">
        <v>191</v>
      </c>
      <c r="H142" s="34"/>
      <c r="I142" s="34"/>
      <c r="J142" s="34"/>
      <c r="K142" s="34"/>
      <c r="L142" s="34"/>
      <c r="M142" s="34"/>
      <c r="N142" s="34"/>
      <c r="O142" s="34"/>
      <c r="P142" s="34"/>
      <c r="Q142" s="34"/>
      <c r="R142" s="34"/>
      <c r="S142" s="34"/>
      <c r="T142" s="34"/>
      <c r="U142" s="34"/>
      <c r="V142" s="34"/>
      <c r="W142" s="34"/>
      <c r="X142" s="34"/>
      <c r="Y142" s="34"/>
      <c r="Z142" s="34"/>
    </row>
    <row r="143" customFormat="false" ht="13.8" hidden="false" customHeight="false" outlineLevel="0" collapsed="false">
      <c r="A143" s="15" t="s">
        <v>335</v>
      </c>
      <c r="B143" s="15" t="s">
        <v>189</v>
      </c>
      <c r="C143" s="15" t="s">
        <v>193</v>
      </c>
      <c r="D143" s="15" t="s">
        <v>189</v>
      </c>
      <c r="E143" s="15" t="s">
        <v>189</v>
      </c>
      <c r="F143" s="15" t="s">
        <v>190</v>
      </c>
      <c r="G143" s="15" t="s">
        <v>191</v>
      </c>
      <c r="H143" s="34"/>
      <c r="I143" s="34"/>
      <c r="J143" s="34"/>
      <c r="K143" s="34"/>
      <c r="L143" s="34"/>
      <c r="M143" s="34"/>
      <c r="N143" s="34"/>
      <c r="O143" s="34"/>
      <c r="P143" s="34"/>
      <c r="Q143" s="34"/>
      <c r="R143" s="34"/>
      <c r="S143" s="34"/>
      <c r="T143" s="34"/>
      <c r="U143" s="34"/>
      <c r="V143" s="34"/>
      <c r="W143" s="34"/>
      <c r="X143" s="34"/>
      <c r="Y143" s="34"/>
      <c r="Z143" s="34"/>
    </row>
    <row r="144" customFormat="false" ht="13.8" hidden="false" customHeight="false" outlineLevel="0" collapsed="false">
      <c r="A144" s="15" t="s">
        <v>336</v>
      </c>
      <c r="B144" s="15" t="s">
        <v>189</v>
      </c>
      <c r="C144" s="15" t="s">
        <v>198</v>
      </c>
      <c r="D144" s="15" t="s">
        <v>190</v>
      </c>
      <c r="E144" s="15" t="s">
        <v>190</v>
      </c>
      <c r="F144" s="15" t="s">
        <v>190</v>
      </c>
      <c r="G144" s="15" t="s">
        <v>190</v>
      </c>
      <c r="H144" s="34"/>
      <c r="I144" s="34"/>
      <c r="J144" s="34"/>
      <c r="K144" s="34"/>
      <c r="L144" s="34"/>
      <c r="M144" s="34"/>
      <c r="N144" s="34"/>
      <c r="O144" s="34"/>
      <c r="P144" s="34"/>
      <c r="Q144" s="34"/>
      <c r="R144" s="34"/>
      <c r="S144" s="34"/>
      <c r="T144" s="34"/>
      <c r="U144" s="34"/>
      <c r="V144" s="34"/>
      <c r="W144" s="34"/>
      <c r="X144" s="34"/>
      <c r="Y144" s="34"/>
      <c r="Z144" s="34"/>
    </row>
    <row r="145" customFormat="false" ht="13.8" hidden="false" customHeight="false" outlineLevel="0" collapsed="false">
      <c r="A145" s="15" t="s">
        <v>337</v>
      </c>
      <c r="B145" s="15" t="s">
        <v>189</v>
      </c>
      <c r="C145" s="15" t="s">
        <v>193</v>
      </c>
      <c r="D145" s="15" t="s">
        <v>191</v>
      </c>
      <c r="E145" s="15" t="s">
        <v>190</v>
      </c>
      <c r="F145" s="15" t="s">
        <v>193</v>
      </c>
      <c r="G145" s="15" t="s">
        <v>190</v>
      </c>
      <c r="H145" s="34"/>
      <c r="I145" s="34"/>
      <c r="J145" s="34"/>
      <c r="K145" s="34"/>
      <c r="L145" s="34"/>
      <c r="M145" s="34"/>
      <c r="N145" s="34"/>
      <c r="O145" s="34"/>
      <c r="P145" s="34"/>
      <c r="Q145" s="34"/>
      <c r="R145" s="34"/>
      <c r="S145" s="34"/>
      <c r="T145" s="34"/>
      <c r="U145" s="34"/>
      <c r="V145" s="34"/>
      <c r="W145" s="34"/>
      <c r="X145" s="34"/>
      <c r="Y145" s="34"/>
      <c r="Z145" s="34"/>
    </row>
    <row r="146" customFormat="false" ht="13.8" hidden="false" customHeight="false" outlineLevel="0" collapsed="false">
      <c r="A146" s="15" t="s">
        <v>338</v>
      </c>
      <c r="B146" s="15" t="s">
        <v>189</v>
      </c>
      <c r="C146" s="15" t="s">
        <v>193</v>
      </c>
      <c r="D146" s="15" t="s">
        <v>190</v>
      </c>
      <c r="E146" s="15" t="s">
        <v>191</v>
      </c>
      <c r="F146" s="15" t="s">
        <v>190</v>
      </c>
      <c r="G146" s="15" t="s">
        <v>191</v>
      </c>
      <c r="H146" s="34"/>
      <c r="I146" s="34"/>
      <c r="J146" s="34"/>
      <c r="K146" s="34"/>
      <c r="L146" s="34"/>
      <c r="M146" s="34"/>
      <c r="N146" s="34"/>
      <c r="O146" s="34"/>
      <c r="P146" s="34"/>
      <c r="Q146" s="34"/>
      <c r="R146" s="34"/>
      <c r="S146" s="34"/>
      <c r="T146" s="34"/>
      <c r="U146" s="34"/>
      <c r="V146" s="34"/>
      <c r="W146" s="34"/>
      <c r="X146" s="34"/>
      <c r="Y146" s="34"/>
      <c r="Z146" s="34"/>
    </row>
    <row r="147" customFormat="false" ht="13.8" hidden="false" customHeight="false" outlineLevel="0" collapsed="false">
      <c r="A147" s="15" t="s">
        <v>339</v>
      </c>
      <c r="B147" s="15" t="s">
        <v>189</v>
      </c>
      <c r="C147" s="15" t="s">
        <v>193</v>
      </c>
      <c r="D147" s="15"/>
      <c r="E147" s="15"/>
      <c r="F147" s="15"/>
      <c r="G147" s="15" t="s">
        <v>193</v>
      </c>
      <c r="H147" s="34"/>
      <c r="I147" s="34"/>
      <c r="J147" s="34"/>
      <c r="K147" s="34"/>
      <c r="L147" s="34"/>
      <c r="M147" s="34"/>
      <c r="N147" s="34"/>
      <c r="O147" s="34"/>
      <c r="P147" s="34"/>
      <c r="Q147" s="34"/>
      <c r="R147" s="34"/>
      <c r="S147" s="34"/>
      <c r="T147" s="34"/>
      <c r="U147" s="34"/>
      <c r="V147" s="34"/>
      <c r="W147" s="34"/>
      <c r="X147" s="34"/>
      <c r="Y147" s="34"/>
      <c r="Z147" s="34"/>
    </row>
    <row r="148" customFormat="false" ht="13.8" hidden="false" customHeight="false" outlineLevel="0" collapsed="false">
      <c r="A148" s="15" t="s">
        <v>340</v>
      </c>
      <c r="B148" s="15" t="s">
        <v>189</v>
      </c>
      <c r="C148" s="15" t="s">
        <v>193</v>
      </c>
      <c r="D148" s="15" t="s">
        <v>190</v>
      </c>
      <c r="E148" s="15" t="s">
        <v>190</v>
      </c>
      <c r="F148" s="15"/>
      <c r="G148" s="15" t="s">
        <v>219</v>
      </c>
      <c r="H148" s="34"/>
      <c r="I148" s="34"/>
      <c r="J148" s="34"/>
      <c r="K148" s="34"/>
      <c r="L148" s="34"/>
      <c r="M148" s="34"/>
      <c r="N148" s="34"/>
      <c r="O148" s="34"/>
      <c r="P148" s="34"/>
      <c r="Q148" s="34"/>
      <c r="R148" s="34"/>
      <c r="S148" s="34"/>
      <c r="T148" s="34"/>
      <c r="U148" s="34"/>
      <c r="V148" s="34"/>
      <c r="W148" s="34"/>
      <c r="X148" s="34"/>
      <c r="Y148" s="34"/>
      <c r="Z148" s="34"/>
    </row>
    <row r="149" customFormat="false" ht="13.8" hidden="false" customHeight="false" outlineLevel="0" collapsed="false">
      <c r="A149" s="15" t="s">
        <v>341</v>
      </c>
      <c r="B149" s="15" t="s">
        <v>189</v>
      </c>
      <c r="C149" s="15" t="s">
        <v>191</v>
      </c>
      <c r="D149" s="15" t="s">
        <v>191</v>
      </c>
      <c r="E149" s="15"/>
      <c r="F149" s="15" t="s">
        <v>189</v>
      </c>
      <c r="G149" s="15" t="s">
        <v>191</v>
      </c>
      <c r="H149" s="34"/>
      <c r="I149" s="34"/>
      <c r="J149" s="34"/>
      <c r="K149" s="34"/>
      <c r="L149" s="34"/>
      <c r="M149" s="34"/>
      <c r="N149" s="34"/>
      <c r="O149" s="34"/>
      <c r="P149" s="34"/>
      <c r="Q149" s="34"/>
      <c r="R149" s="34"/>
      <c r="S149" s="34"/>
      <c r="T149" s="34"/>
      <c r="U149" s="34"/>
      <c r="V149" s="34"/>
      <c r="W149" s="34"/>
      <c r="X149" s="34"/>
      <c r="Y149" s="34"/>
      <c r="Z149" s="34"/>
    </row>
    <row r="150" customFormat="false" ht="13.8" hidden="false" customHeight="false" outlineLevel="0" collapsed="false">
      <c r="A150" s="15" t="s">
        <v>342</v>
      </c>
      <c r="B150" s="15" t="s">
        <v>189</v>
      </c>
      <c r="C150" s="15"/>
      <c r="D150" s="15" t="s">
        <v>191</v>
      </c>
      <c r="E150" s="15" t="s">
        <v>189</v>
      </c>
      <c r="F150" s="15" t="s">
        <v>198</v>
      </c>
      <c r="G150" s="15" t="s">
        <v>191</v>
      </c>
      <c r="H150" s="34"/>
      <c r="I150" s="34"/>
      <c r="J150" s="34"/>
      <c r="K150" s="34"/>
      <c r="L150" s="34"/>
      <c r="M150" s="34"/>
      <c r="N150" s="34"/>
      <c r="O150" s="34"/>
      <c r="P150" s="34"/>
      <c r="Q150" s="34"/>
      <c r="R150" s="34"/>
      <c r="S150" s="34"/>
      <c r="T150" s="34"/>
      <c r="U150" s="34"/>
      <c r="V150" s="34"/>
      <c r="W150" s="34"/>
      <c r="X150" s="34"/>
      <c r="Y150" s="34"/>
      <c r="Z150" s="34"/>
    </row>
    <row r="151" customFormat="false" ht="13.8" hidden="false" customHeight="false" outlineLevel="0" collapsed="false">
      <c r="A151" s="15" t="s">
        <v>343</v>
      </c>
      <c r="B151" s="15"/>
      <c r="C151" s="15" t="s">
        <v>193</v>
      </c>
      <c r="D151" s="15"/>
      <c r="E151" s="15"/>
      <c r="F151" s="15"/>
      <c r="G151" s="15" t="s">
        <v>191</v>
      </c>
      <c r="H151" s="34"/>
      <c r="I151" s="34"/>
      <c r="J151" s="34"/>
      <c r="K151" s="34"/>
      <c r="L151" s="34"/>
      <c r="M151" s="34"/>
      <c r="N151" s="34"/>
      <c r="O151" s="34"/>
      <c r="P151" s="34"/>
      <c r="Q151" s="34"/>
      <c r="R151" s="34"/>
      <c r="S151" s="34"/>
      <c r="T151" s="34"/>
      <c r="U151" s="34"/>
      <c r="V151" s="34"/>
      <c r="W151" s="34"/>
      <c r="X151" s="34"/>
      <c r="Y151" s="34"/>
      <c r="Z151" s="34"/>
    </row>
    <row r="152" customFormat="false" ht="13.8" hidden="false" customHeight="false" outlineLevel="0" collapsed="false">
      <c r="A152" s="15" t="s">
        <v>344</v>
      </c>
      <c r="B152" s="15"/>
      <c r="C152" s="15" t="s">
        <v>193</v>
      </c>
      <c r="D152" s="15" t="s">
        <v>190</v>
      </c>
      <c r="E152" s="15"/>
      <c r="F152" s="15"/>
      <c r="G152" s="15" t="s">
        <v>191</v>
      </c>
      <c r="H152" s="34"/>
      <c r="I152" s="34"/>
      <c r="J152" s="34"/>
      <c r="K152" s="34"/>
      <c r="L152" s="34"/>
      <c r="M152" s="34"/>
      <c r="N152" s="34"/>
      <c r="O152" s="34"/>
      <c r="P152" s="34"/>
      <c r="Q152" s="34"/>
      <c r="R152" s="34"/>
      <c r="S152" s="34"/>
      <c r="T152" s="34"/>
      <c r="U152" s="34"/>
      <c r="V152" s="34"/>
      <c r="W152" s="34"/>
      <c r="X152" s="34"/>
      <c r="Y152" s="34"/>
      <c r="Z152" s="34"/>
    </row>
    <row r="153" customFormat="false" ht="13.8" hidden="false" customHeight="false" outlineLevel="0" collapsed="false">
      <c r="A153" s="15" t="s">
        <v>345</v>
      </c>
      <c r="B153" s="15"/>
      <c r="C153" s="15" t="s">
        <v>193</v>
      </c>
      <c r="D153" s="15" t="s">
        <v>189</v>
      </c>
      <c r="E153" s="15"/>
      <c r="F153" s="15"/>
      <c r="G153" s="15" t="s">
        <v>191</v>
      </c>
      <c r="H153" s="34"/>
      <c r="I153" s="34"/>
      <c r="J153" s="34"/>
      <c r="K153" s="34"/>
      <c r="L153" s="34"/>
      <c r="M153" s="34"/>
      <c r="N153" s="34"/>
      <c r="O153" s="34"/>
      <c r="P153" s="34"/>
      <c r="Q153" s="34"/>
      <c r="R153" s="34"/>
      <c r="S153" s="34"/>
      <c r="T153" s="34"/>
      <c r="U153" s="34"/>
      <c r="V153" s="34"/>
      <c r="W153" s="34"/>
      <c r="X153" s="34"/>
      <c r="Y153" s="34"/>
      <c r="Z153" s="34"/>
    </row>
    <row r="154" customFormat="false" ht="13.8" hidden="false" customHeight="false" outlineLevel="0" collapsed="false">
      <c r="A154" s="15" t="s">
        <v>346</v>
      </c>
      <c r="B154" s="15"/>
      <c r="C154" s="15" t="s">
        <v>190</v>
      </c>
      <c r="D154" s="15"/>
      <c r="E154" s="15"/>
      <c r="F154" s="15"/>
      <c r="G154" s="15" t="s">
        <v>191</v>
      </c>
      <c r="H154" s="34"/>
      <c r="I154" s="34"/>
      <c r="J154" s="34"/>
      <c r="K154" s="34"/>
      <c r="L154" s="34"/>
      <c r="M154" s="34"/>
      <c r="N154" s="34"/>
      <c r="O154" s="34"/>
      <c r="P154" s="34"/>
      <c r="Q154" s="34"/>
      <c r="R154" s="34"/>
      <c r="S154" s="34"/>
      <c r="T154" s="34"/>
      <c r="U154" s="34"/>
      <c r="V154" s="34"/>
      <c r="W154" s="34"/>
      <c r="X154" s="34"/>
      <c r="Y154" s="34"/>
      <c r="Z154" s="34"/>
    </row>
    <row r="155" customFormat="false" ht="13.8" hidden="false" customHeight="false" outlineLevel="0" collapsed="false">
      <c r="A155" s="15" t="s">
        <v>347</v>
      </c>
      <c r="B155" s="15"/>
      <c r="C155" s="15" t="s">
        <v>191</v>
      </c>
      <c r="D155" s="15" t="s">
        <v>191</v>
      </c>
      <c r="E155" s="15"/>
      <c r="F155" s="15"/>
      <c r="G155" s="15" t="s">
        <v>191</v>
      </c>
      <c r="H155" s="34"/>
      <c r="I155" s="34"/>
      <c r="J155" s="34"/>
      <c r="K155" s="34"/>
      <c r="L155" s="34"/>
      <c r="M155" s="34"/>
      <c r="N155" s="34"/>
      <c r="O155" s="34"/>
      <c r="P155" s="34"/>
      <c r="Q155" s="34"/>
      <c r="R155" s="34"/>
      <c r="S155" s="34"/>
      <c r="T155" s="34"/>
      <c r="U155" s="34"/>
      <c r="V155" s="34"/>
      <c r="W155" s="34"/>
      <c r="X155" s="34"/>
      <c r="Y155" s="34"/>
      <c r="Z155" s="34"/>
    </row>
    <row r="156" customFormat="false" ht="13.8" hidden="false" customHeight="false" outlineLevel="0" collapsed="false">
      <c r="A156" s="15" t="s">
        <v>348</v>
      </c>
      <c r="B156" s="15"/>
      <c r="C156" s="15" t="s">
        <v>190</v>
      </c>
      <c r="D156" s="15" t="s">
        <v>190</v>
      </c>
      <c r="E156" s="15"/>
      <c r="F156" s="15"/>
      <c r="G156" s="15" t="s">
        <v>191</v>
      </c>
      <c r="H156" s="34"/>
      <c r="I156" s="34"/>
      <c r="J156" s="34"/>
      <c r="K156" s="34"/>
      <c r="L156" s="34"/>
      <c r="M156" s="34"/>
      <c r="N156" s="34"/>
      <c r="O156" s="34"/>
      <c r="P156" s="34"/>
      <c r="Q156" s="34"/>
      <c r="R156" s="34"/>
      <c r="S156" s="34"/>
      <c r="T156" s="34"/>
      <c r="U156" s="34"/>
      <c r="V156" s="34"/>
      <c r="W156" s="34"/>
      <c r="X156" s="34"/>
      <c r="Y156" s="34"/>
      <c r="Z156" s="34"/>
    </row>
    <row r="157" customFormat="false" ht="13.8" hidden="false" customHeight="false" outlineLevel="0" collapsed="false">
      <c r="A157" s="15" t="s">
        <v>349</v>
      </c>
      <c r="B157" s="15"/>
      <c r="C157" s="15" t="s">
        <v>190</v>
      </c>
      <c r="D157" s="15" t="s">
        <v>190</v>
      </c>
      <c r="E157" s="15"/>
      <c r="F157" s="15"/>
      <c r="G157" s="15" t="s">
        <v>191</v>
      </c>
      <c r="H157" s="34"/>
      <c r="I157" s="34"/>
      <c r="J157" s="34"/>
      <c r="K157" s="34"/>
      <c r="L157" s="34"/>
      <c r="M157" s="34"/>
      <c r="N157" s="34"/>
      <c r="O157" s="34"/>
      <c r="P157" s="34"/>
      <c r="Q157" s="34"/>
      <c r="R157" s="34"/>
      <c r="S157" s="34"/>
      <c r="T157" s="34"/>
      <c r="U157" s="34"/>
      <c r="V157" s="34"/>
      <c r="W157" s="34"/>
      <c r="X157" s="34"/>
      <c r="Y157" s="34"/>
      <c r="Z157" s="34"/>
    </row>
    <row r="158" customFormat="false" ht="13.8" hidden="false" customHeight="false" outlineLevel="0" collapsed="false">
      <c r="A158" s="15" t="s">
        <v>350</v>
      </c>
      <c r="B158" s="15"/>
      <c r="C158" s="15" t="s">
        <v>193</v>
      </c>
      <c r="D158" s="15" t="s">
        <v>189</v>
      </c>
      <c r="E158" s="15"/>
      <c r="F158" s="15"/>
      <c r="G158" s="15" t="s">
        <v>191</v>
      </c>
      <c r="H158" s="34"/>
      <c r="I158" s="34"/>
      <c r="J158" s="34"/>
      <c r="K158" s="34"/>
      <c r="L158" s="34"/>
      <c r="M158" s="34"/>
      <c r="N158" s="34"/>
      <c r="O158" s="34"/>
      <c r="P158" s="34"/>
      <c r="Q158" s="34"/>
      <c r="R158" s="34"/>
      <c r="S158" s="34"/>
      <c r="T158" s="34"/>
      <c r="U158" s="34"/>
      <c r="V158" s="34"/>
      <c r="W158" s="34"/>
      <c r="X158" s="34"/>
      <c r="Y158" s="34"/>
      <c r="Z158" s="34"/>
    </row>
    <row r="159" customFormat="false" ht="13.8" hidden="false" customHeight="false" outlineLevel="0" collapsed="false">
      <c r="A159" s="15" t="s">
        <v>351</v>
      </c>
      <c r="B159" s="15"/>
      <c r="C159" s="15" t="s">
        <v>193</v>
      </c>
      <c r="D159" s="15"/>
      <c r="E159" s="15"/>
      <c r="F159" s="15"/>
      <c r="G159" s="15" t="s">
        <v>191</v>
      </c>
      <c r="H159" s="34"/>
      <c r="I159" s="34"/>
      <c r="J159" s="34"/>
      <c r="K159" s="34"/>
      <c r="L159" s="34"/>
      <c r="M159" s="34"/>
      <c r="N159" s="34"/>
      <c r="O159" s="34"/>
      <c r="P159" s="34"/>
      <c r="Q159" s="34"/>
      <c r="R159" s="34"/>
      <c r="S159" s="34"/>
      <c r="T159" s="34"/>
      <c r="U159" s="34"/>
      <c r="V159" s="34"/>
      <c r="W159" s="34"/>
      <c r="X159" s="34"/>
      <c r="Y159" s="34"/>
      <c r="Z159" s="34"/>
    </row>
    <row r="160" customFormat="false" ht="13.8" hidden="false" customHeight="false" outlineLevel="0" collapsed="false">
      <c r="A160" s="15" t="s">
        <v>352</v>
      </c>
      <c r="B160" s="15"/>
      <c r="C160" s="15" t="s">
        <v>193</v>
      </c>
      <c r="D160" s="15"/>
      <c r="E160" s="15"/>
      <c r="F160" s="15"/>
      <c r="G160" s="15" t="s">
        <v>191</v>
      </c>
      <c r="H160" s="34"/>
      <c r="I160" s="34"/>
      <c r="J160" s="34"/>
      <c r="K160" s="34"/>
      <c r="L160" s="34"/>
      <c r="M160" s="34"/>
      <c r="N160" s="34"/>
      <c r="O160" s="34"/>
      <c r="P160" s="34"/>
      <c r="Q160" s="34"/>
      <c r="R160" s="34"/>
      <c r="S160" s="34"/>
      <c r="T160" s="34"/>
      <c r="U160" s="34"/>
      <c r="V160" s="34"/>
      <c r="W160" s="34"/>
      <c r="X160" s="34"/>
      <c r="Y160" s="34"/>
      <c r="Z160" s="34"/>
    </row>
    <row r="161" customFormat="false" ht="13.8" hidden="false" customHeight="false" outlineLevel="0" collapsed="false">
      <c r="A161" s="15" t="s">
        <v>353</v>
      </c>
      <c r="B161" s="15"/>
      <c r="C161" s="15" t="s">
        <v>191</v>
      </c>
      <c r="D161" s="15"/>
      <c r="E161" s="15"/>
      <c r="F161" s="15"/>
      <c r="G161" s="15" t="s">
        <v>189</v>
      </c>
      <c r="H161" s="34"/>
      <c r="I161" s="34"/>
      <c r="J161" s="34"/>
      <c r="K161" s="34"/>
      <c r="L161" s="34"/>
      <c r="M161" s="34"/>
      <c r="N161" s="34"/>
      <c r="O161" s="34"/>
      <c r="P161" s="34"/>
      <c r="Q161" s="34"/>
      <c r="R161" s="34"/>
      <c r="S161" s="34"/>
      <c r="T161" s="34"/>
      <c r="U161" s="34"/>
      <c r="V161" s="34"/>
      <c r="W161" s="34"/>
      <c r="X161" s="34"/>
      <c r="Y161" s="34"/>
      <c r="Z161" s="34"/>
    </row>
    <row r="162" customFormat="false" ht="13.8" hidden="false" customHeight="false" outlineLevel="0" collapsed="false">
      <c r="A162" s="15" t="s">
        <v>354</v>
      </c>
      <c r="B162" s="15"/>
      <c r="C162" s="15" t="s">
        <v>193</v>
      </c>
      <c r="D162" s="15"/>
      <c r="E162" s="15"/>
      <c r="F162" s="15" t="s">
        <v>190</v>
      </c>
      <c r="G162" s="15" t="s">
        <v>191</v>
      </c>
      <c r="H162" s="34"/>
      <c r="I162" s="34"/>
      <c r="J162" s="34"/>
      <c r="K162" s="34"/>
      <c r="L162" s="34"/>
      <c r="M162" s="34"/>
      <c r="N162" s="34"/>
      <c r="O162" s="34"/>
      <c r="P162" s="34"/>
      <c r="Q162" s="34"/>
      <c r="R162" s="34"/>
      <c r="S162" s="34"/>
      <c r="T162" s="34"/>
      <c r="U162" s="34"/>
      <c r="V162" s="34"/>
      <c r="W162" s="34"/>
      <c r="X162" s="34"/>
      <c r="Y162" s="34"/>
      <c r="Z162" s="34"/>
    </row>
    <row r="163" customFormat="false" ht="13.8" hidden="false" customHeight="false" outlineLevel="0" collapsed="false">
      <c r="A163" s="15" t="s">
        <v>355</v>
      </c>
      <c r="B163" s="15"/>
      <c r="C163" s="15"/>
      <c r="D163" s="15" t="s">
        <v>191</v>
      </c>
      <c r="E163" s="15"/>
      <c r="F163" s="15"/>
      <c r="G163" s="15" t="s">
        <v>191</v>
      </c>
      <c r="H163" s="34"/>
      <c r="I163" s="34"/>
      <c r="J163" s="34"/>
      <c r="K163" s="34"/>
      <c r="L163" s="34"/>
      <c r="M163" s="34"/>
      <c r="N163" s="34"/>
      <c r="O163" s="34"/>
      <c r="P163" s="34"/>
      <c r="Q163" s="34"/>
      <c r="R163" s="34"/>
      <c r="S163" s="34"/>
      <c r="T163" s="34"/>
      <c r="U163" s="34"/>
      <c r="V163" s="34"/>
      <c r="W163" s="34"/>
      <c r="X163" s="34"/>
      <c r="Y163" s="34"/>
      <c r="Z163" s="34"/>
    </row>
    <row r="164" customFormat="false" ht="13.8" hidden="false" customHeight="false" outlineLevel="0" collapsed="false">
      <c r="A164" s="15" t="s">
        <v>356</v>
      </c>
      <c r="B164" s="15"/>
      <c r="C164" s="15"/>
      <c r="D164" s="15" t="s">
        <v>193</v>
      </c>
      <c r="E164" s="15"/>
      <c r="F164" s="15"/>
      <c r="G164" s="15" t="s">
        <v>191</v>
      </c>
      <c r="H164" s="34"/>
      <c r="I164" s="34"/>
      <c r="J164" s="34"/>
      <c r="K164" s="34"/>
      <c r="L164" s="34"/>
      <c r="M164" s="34"/>
      <c r="N164" s="34"/>
      <c r="O164" s="34"/>
      <c r="P164" s="34"/>
      <c r="Q164" s="34"/>
      <c r="R164" s="34"/>
      <c r="S164" s="34"/>
      <c r="T164" s="34"/>
      <c r="U164" s="34"/>
      <c r="V164" s="34"/>
      <c r="W164" s="34"/>
      <c r="X164" s="34"/>
      <c r="Y164" s="34"/>
      <c r="Z164" s="34"/>
    </row>
    <row r="165" customFormat="false" ht="13.8" hidden="false" customHeight="false" outlineLevel="0" collapsed="false">
      <c r="A165" s="15" t="s">
        <v>357</v>
      </c>
      <c r="B165" s="15"/>
      <c r="C165" s="15"/>
      <c r="D165" s="15" t="s">
        <v>190</v>
      </c>
      <c r="E165" s="15"/>
      <c r="F165" s="15"/>
      <c r="G165" s="15" t="s">
        <v>191</v>
      </c>
      <c r="H165" s="34"/>
      <c r="I165" s="34"/>
      <c r="J165" s="34"/>
      <c r="K165" s="34"/>
      <c r="L165" s="34"/>
      <c r="M165" s="34"/>
      <c r="N165" s="34"/>
      <c r="O165" s="34"/>
      <c r="P165" s="34"/>
      <c r="Q165" s="34"/>
      <c r="R165" s="34"/>
      <c r="S165" s="34"/>
      <c r="T165" s="34"/>
      <c r="U165" s="34"/>
      <c r="V165" s="34"/>
      <c r="W165" s="34"/>
      <c r="X165" s="34"/>
      <c r="Y165" s="34"/>
      <c r="Z165" s="34"/>
    </row>
    <row r="166" customFormat="false" ht="13.8" hidden="false" customHeight="false" outlineLevel="0" collapsed="false">
      <c r="A166" s="15" t="s">
        <v>358</v>
      </c>
      <c r="B166" s="15"/>
      <c r="C166" s="15"/>
      <c r="D166" s="15" t="s">
        <v>190</v>
      </c>
      <c r="E166" s="15"/>
      <c r="F166" s="15"/>
      <c r="G166" s="15"/>
      <c r="H166" s="34"/>
      <c r="I166" s="34"/>
      <c r="J166" s="34"/>
      <c r="K166" s="34"/>
      <c r="L166" s="34"/>
      <c r="M166" s="34"/>
      <c r="N166" s="34"/>
      <c r="O166" s="34"/>
      <c r="P166" s="34"/>
      <c r="Q166" s="34"/>
      <c r="R166" s="34"/>
      <c r="S166" s="34"/>
      <c r="T166" s="34"/>
      <c r="U166" s="34"/>
      <c r="V166" s="34"/>
      <c r="W166" s="34"/>
      <c r="X166" s="34"/>
      <c r="Y166" s="34"/>
      <c r="Z166" s="34"/>
    </row>
    <row r="167" customFormat="false" ht="13.8" hidden="false" customHeight="false" outlineLevel="0" collapsed="false">
      <c r="A167" s="15"/>
      <c r="B167" s="15"/>
      <c r="C167" s="15"/>
      <c r="D167" s="15"/>
      <c r="E167" s="15"/>
      <c r="F167" s="15"/>
      <c r="G167" s="15"/>
      <c r="H167" s="34"/>
      <c r="I167" s="34"/>
      <c r="J167" s="34"/>
      <c r="K167" s="34"/>
      <c r="L167" s="34"/>
      <c r="M167" s="34"/>
      <c r="N167" s="34"/>
      <c r="O167" s="34"/>
      <c r="P167" s="34"/>
      <c r="Q167" s="34"/>
      <c r="R167" s="34"/>
      <c r="S167" s="34"/>
      <c r="T167" s="34"/>
      <c r="U167" s="34"/>
      <c r="V167" s="34"/>
      <c r="W167" s="34"/>
      <c r="X167" s="34"/>
      <c r="Y167" s="34"/>
      <c r="Z167" s="34"/>
    </row>
    <row r="168" customFormat="false" ht="13.8" hidden="false" customHeight="false" outlineLevel="0" collapsed="false">
      <c r="A168" s="15"/>
      <c r="B168" s="15"/>
      <c r="C168" s="15"/>
      <c r="D168" s="15"/>
      <c r="E168" s="15"/>
      <c r="F168" s="15"/>
      <c r="G168" s="15"/>
      <c r="H168" s="34"/>
      <c r="I168" s="34"/>
      <c r="J168" s="34"/>
      <c r="K168" s="34"/>
      <c r="L168" s="34"/>
      <c r="M168" s="34"/>
      <c r="N168" s="34"/>
      <c r="O168" s="34"/>
      <c r="P168" s="34"/>
      <c r="Q168" s="34"/>
      <c r="R168" s="34"/>
      <c r="S168" s="34"/>
      <c r="T168" s="34"/>
      <c r="U168" s="34"/>
      <c r="V168" s="34"/>
      <c r="W168" s="34"/>
      <c r="X168" s="34"/>
      <c r="Y168" s="34"/>
      <c r="Z168" s="34"/>
    </row>
    <row r="169" customFormat="false" ht="13.8" hidden="false" customHeight="false" outlineLevel="0" collapsed="false">
      <c r="A169" s="15"/>
      <c r="B169" s="15"/>
      <c r="C169" s="15"/>
      <c r="D169" s="15"/>
      <c r="E169" s="15"/>
      <c r="F169" s="15"/>
      <c r="G169" s="15"/>
      <c r="H169" s="34"/>
      <c r="I169" s="34"/>
      <c r="J169" s="34"/>
      <c r="K169" s="34"/>
      <c r="L169" s="34"/>
      <c r="M169" s="34"/>
      <c r="N169" s="34"/>
      <c r="O169" s="34"/>
      <c r="P169" s="34"/>
      <c r="Q169" s="34"/>
      <c r="R169" s="34"/>
      <c r="S169" s="34"/>
      <c r="T169" s="34"/>
      <c r="U169" s="34"/>
      <c r="V169" s="34"/>
      <c r="W169" s="34"/>
      <c r="X169" s="34"/>
      <c r="Y169" s="34"/>
      <c r="Z169" s="34"/>
    </row>
    <row r="170" customFormat="false" ht="13.8" hidden="false" customHeight="false" outlineLevel="0" collapsed="false">
      <c r="A170" s="15"/>
      <c r="B170" s="15"/>
      <c r="C170" s="15"/>
      <c r="D170" s="15"/>
      <c r="E170" s="15"/>
      <c r="F170" s="15"/>
      <c r="G170" s="15"/>
      <c r="H170" s="34"/>
      <c r="I170" s="34"/>
      <c r="J170" s="34"/>
      <c r="K170" s="34"/>
      <c r="L170" s="34"/>
      <c r="M170" s="34"/>
      <c r="N170" s="34"/>
      <c r="O170" s="34"/>
      <c r="P170" s="34"/>
      <c r="Q170" s="34"/>
      <c r="R170" s="34"/>
      <c r="S170" s="34"/>
      <c r="T170" s="34"/>
      <c r="U170" s="34"/>
      <c r="V170" s="34"/>
      <c r="W170" s="34"/>
      <c r="X170" s="34"/>
      <c r="Y170" s="34"/>
      <c r="Z170" s="34"/>
    </row>
    <row r="171" customFormat="false" ht="13.8" hidden="false" customHeight="false" outlineLevel="0" collapsed="false">
      <c r="A171" s="15"/>
      <c r="B171" s="15"/>
      <c r="C171" s="15"/>
      <c r="D171" s="15"/>
      <c r="E171" s="15"/>
      <c r="F171" s="15"/>
      <c r="G171" s="15"/>
      <c r="H171" s="34"/>
      <c r="I171" s="34"/>
      <c r="J171" s="34"/>
      <c r="K171" s="34"/>
      <c r="L171" s="34"/>
      <c r="M171" s="34"/>
      <c r="N171" s="34"/>
      <c r="O171" s="34"/>
      <c r="P171" s="34"/>
      <c r="Q171" s="34"/>
      <c r="R171" s="34"/>
      <c r="S171" s="34"/>
      <c r="T171" s="34"/>
      <c r="U171" s="34"/>
      <c r="V171" s="34"/>
      <c r="W171" s="34"/>
      <c r="X171" s="34"/>
      <c r="Y171" s="34"/>
      <c r="Z171" s="34"/>
    </row>
    <row r="172" customFormat="false" ht="13.8" hidden="false" customHeight="false" outlineLevel="0" collapsed="false">
      <c r="A172" s="15"/>
      <c r="B172" s="15"/>
      <c r="C172" s="15"/>
      <c r="D172" s="15"/>
      <c r="E172" s="15"/>
      <c r="F172" s="15"/>
      <c r="G172" s="15"/>
      <c r="H172" s="34"/>
      <c r="I172" s="34"/>
      <c r="J172" s="34"/>
      <c r="K172" s="34"/>
      <c r="L172" s="34"/>
      <c r="M172" s="34"/>
      <c r="N172" s="34"/>
      <c r="O172" s="34"/>
      <c r="P172" s="34"/>
      <c r="Q172" s="34"/>
      <c r="R172" s="34"/>
      <c r="S172" s="34"/>
      <c r="T172" s="34"/>
      <c r="U172" s="34"/>
      <c r="V172" s="34"/>
      <c r="W172" s="34"/>
      <c r="X172" s="34"/>
      <c r="Y172" s="34"/>
      <c r="Z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ustomFormat="false" ht="13.8" hidden="false" customHeight="false" outlineLevel="0" collapsed="false">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ustomFormat="false" ht="13.8" hidden="false" customHeight="false" outlineLevel="0" collapsed="false">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ustomFormat="false" ht="13.8" hidden="false" customHeight="false" outlineLevel="0" collapsed="false">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ustomFormat="false" ht="13.8" hidden="false" customHeight="false" outlineLevel="0" collapsed="false">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ustomFormat="false" ht="13.8" hidden="false" customHeight="false" outlineLevel="0" collapsed="false">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ustomFormat="false" ht="13.8" hidden="false" customHeight="false" outlineLevel="0" collapsed="false">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ustomFormat="false" ht="13.8" hidden="false" customHeight="false" outlineLevel="0" collapsed="false">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ustomFormat="false" ht="13.8" hidden="false" customHeight="false" outlineLevel="0" collapsed="false">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ustomFormat="false" ht="13.8" hidden="false" customHeight="false" outlineLevel="0" collapsed="false">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ustomFormat="false" ht="13.8" hidden="false" customHeight="false" outlineLevel="0" collapsed="false">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ustomFormat="false" ht="13.8" hidden="false" customHeight="false" outlineLevel="0" collapsed="false">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ustomFormat="false" ht="13.8" hidden="false" customHeight="false" outlineLevel="0" collapsed="false">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ustomFormat="false" ht="13.8" hidden="false" customHeight="false" outlineLevel="0" collapsed="false">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ustomFormat="false" ht="13.8" hidden="false" customHeight="false" outlineLevel="0" collapsed="false">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ustomFormat="false" ht="13.8" hidden="false" customHeight="false" outlineLevel="0" collapsed="false">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ustomFormat="false" ht="13.8" hidden="false" customHeight="false" outlineLevel="0" collapsed="false">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ustomFormat="false" ht="13.8" hidden="false" customHeight="false" outlineLevel="0" collapsed="false">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ustomFormat="false" ht="13.8" hidden="false" customHeight="false" outlineLevel="0" collapsed="false">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ustomFormat="false" ht="13.8" hidden="false" customHeight="false" outlineLevel="0" collapsed="false">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ustomFormat="false" ht="13.8" hidden="false" customHeight="false" outlineLevel="0" collapsed="false">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ustomFormat="false" ht="13.8" hidden="false" customHeight="false" outlineLevel="0" collapsed="false">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ustomFormat="false" ht="13.8" hidden="false" customHeight="false" outlineLevel="0" collapsed="false">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ustomFormat="false" ht="13.8" hidden="false" customHeight="false" outlineLevel="0" collapsed="false">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ustomFormat="false" ht="13.8" hidden="false" customHeight="false" outlineLevel="0" collapsed="false">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ustomFormat="false" ht="13.8" hidden="false" customHeight="false" outlineLevel="0" collapsed="false">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ustomFormat="false" ht="13.8" hidden="false" customHeight="false" outlineLevel="0" collapsed="false">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ustomFormat="false" ht="13.8" hidden="false" customHeight="false" outlineLevel="0" collapsed="false">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sheetData>
  <hyperlinks>
    <hyperlink ref="A3" r:id="rId1" location="/app/home" display="Data taken from: https://apps.fas.usda.gov/psdonline/app/index.html#/app/home"/>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5"/>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selection pane="topLeft" activeCell="E3" activeCellId="0" sqref="E3:G3"/>
    </sheetView>
  </sheetViews>
  <sheetFormatPr defaultColWidth="11.6875" defaultRowHeight="12.8" zeroHeight="false" outlineLevelRow="0" outlineLevelCol="0"/>
  <cols>
    <col collapsed="false" customWidth="true" hidden="false" outlineLevel="0" max="3" min="3" style="0" width="9.2"/>
  </cols>
  <sheetData>
    <row r="1" customFormat="false" ht="57.45" hidden="false" customHeight="false" outlineLevel="0" collapsed="false">
      <c r="A1" s="104"/>
      <c r="B1" s="104" t="s">
        <v>359</v>
      </c>
      <c r="C1" s="104" t="s">
        <v>360</v>
      </c>
      <c r="D1" s="104" t="s">
        <v>361</v>
      </c>
      <c r="E1" s="105" t="s">
        <v>362</v>
      </c>
      <c r="F1" s="104" t="s">
        <v>363</v>
      </c>
      <c r="G1" s="104" t="s">
        <v>364</v>
      </c>
      <c r="I1" s="104"/>
      <c r="J1" s="104" t="s">
        <v>365</v>
      </c>
    </row>
    <row r="2" customFormat="false" ht="23.85" hidden="false" customHeight="false" outlineLevel="0" collapsed="false">
      <c r="A2" s="104" t="s">
        <v>366</v>
      </c>
      <c r="B2" s="106" t="n">
        <v>0.11</v>
      </c>
      <c r="C2" s="106" t="n">
        <f aca="false">B2</f>
        <v>0.11</v>
      </c>
      <c r="D2" s="106" t="n">
        <f aca="false">B2</f>
        <v>0.11</v>
      </c>
      <c r="E2" s="107" t="n">
        <f aca="false">1</f>
        <v>1</v>
      </c>
      <c r="F2" s="107" t="n">
        <f aca="false">C2/D2</f>
        <v>1</v>
      </c>
      <c r="G2" s="107" t="n">
        <f aca="false">D2/B2</f>
        <v>1</v>
      </c>
      <c r="H2" s="108"/>
      <c r="J2" s="109" t="n">
        <f aca="false">('Crop Model 2005'!E13-'Production 2005'!D13)/'Production 2005'!D13</f>
        <v>-0.0607104049014994</v>
      </c>
    </row>
    <row r="3" customFormat="false" ht="23.85" hidden="false" customHeight="false" outlineLevel="0" collapsed="false">
      <c r="A3" s="104" t="s">
        <v>367</v>
      </c>
      <c r="B3" s="108" t="n">
        <f aca="false">'Crop Model ASRS Relocation Esti'!I13/'Crop Model 2005'!E13</f>
        <v>0.172574137398545</v>
      </c>
      <c r="C3" s="108" t="n">
        <f aca="false">'Crop Model ASRS Relocation Esti'!J13/'Crop Model 2005'!F13</f>
        <v>0.284191787409516</v>
      </c>
      <c r="D3" s="108" t="n">
        <f aca="false">'Crop Model ASRS Relocation Esti'!K13/'Crop Model 2005'!G13</f>
        <v>0.191143734017304</v>
      </c>
      <c r="E3" s="110" t="n">
        <f aca="false">LOG(B3)/LOG(B2)</f>
        <v>0.795971694473292</v>
      </c>
      <c r="F3" s="111" t="n">
        <f aca="false">C3/B3</f>
        <v>1.64678086585593</v>
      </c>
      <c r="G3" s="111" t="n">
        <f aca="false">D3/B3</f>
        <v>1.107603589383</v>
      </c>
      <c r="K3" s="108"/>
      <c r="L3" s="108"/>
      <c r="M3" s="108"/>
    </row>
    <row r="4" customFormat="false" ht="12.8" hidden="false" customHeight="false" outlineLevel="0" collapsed="false">
      <c r="L4" s="108"/>
      <c r="M4" s="108"/>
      <c r="N4" s="108"/>
    </row>
    <row r="5" customFormat="false" ht="12.8" hidden="false" customHeight="false" outlineLevel="0" collapsed="false">
      <c r="L5" s="108"/>
      <c r="M5" s="108"/>
      <c r="N5" s="108"/>
    </row>
    <row r="6" customFormat="false" ht="35.05" hidden="false" customHeight="false" outlineLevel="0" collapsed="false">
      <c r="A6" s="105"/>
      <c r="B6" s="112" t="s">
        <v>368</v>
      </c>
      <c r="C6" s="104"/>
      <c r="D6" s="104"/>
      <c r="G6" s="104"/>
      <c r="H6" s="104"/>
    </row>
    <row r="7" customFormat="false" ht="12.8" hidden="false" customHeight="false" outlineLevel="0" collapsed="false">
      <c r="A7" s="113"/>
      <c r="B7" s="108"/>
      <c r="C7" s="113"/>
      <c r="D7" s="113"/>
      <c r="G7" s="108"/>
      <c r="H7" s="108"/>
      <c r="I7" s="105"/>
    </row>
    <row r="8" customFormat="false" ht="12.8" hidden="false" customHeight="false" outlineLevel="0" collapsed="false">
      <c r="A8" s="104"/>
      <c r="B8" s="104"/>
      <c r="C8" s="104"/>
      <c r="D8" s="104"/>
      <c r="I8" s="108"/>
    </row>
    <row r="9" customFormat="false" ht="12.8" hidden="false" customHeight="false" outlineLevel="0" collapsed="false">
      <c r="A9" s="113"/>
      <c r="C9" s="108"/>
      <c r="D9" s="114"/>
      <c r="H9" s="104"/>
    </row>
    <row r="10" customFormat="false" ht="12.8" hidden="false" customHeight="false" outlineLevel="0" collapsed="false">
      <c r="H10" s="108"/>
      <c r="I10" s="104"/>
    </row>
    <row r="11" customFormat="false" ht="12.8" hidden="false" customHeight="false" outlineLevel="0" collapsed="false">
      <c r="I11" s="108"/>
      <c r="J11" s="104"/>
    </row>
    <row r="12" customFormat="false" ht="12.8" hidden="false" customHeight="false" outlineLevel="0" collapsed="false">
      <c r="A12" s="105"/>
      <c r="B12" s="104"/>
      <c r="C12" s="104"/>
      <c r="D12" s="104"/>
      <c r="J12" s="108"/>
    </row>
    <row r="13" customFormat="false" ht="12.8" hidden="false" customHeight="false" outlineLevel="0" collapsed="false">
      <c r="A13" s="113"/>
      <c r="B13" s="108"/>
      <c r="C13" s="108"/>
      <c r="D13" s="108"/>
    </row>
    <row r="14" customFormat="false" ht="12.8" hidden="false" customHeight="false" outlineLevel="0" collapsed="false">
      <c r="A14" s="104"/>
      <c r="B14" s="104"/>
      <c r="C14" s="104"/>
      <c r="D14" s="104"/>
      <c r="J14" s="104"/>
    </row>
    <row r="15" customFormat="false" ht="12.8" hidden="false" customHeight="false" outlineLevel="0" collapsed="false">
      <c r="A15" s="113"/>
      <c r="C15" s="108"/>
      <c r="D15" s="114"/>
      <c r="J15" s="108"/>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1"/>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H7" activeCellId="1" sqref="E3:G3 H7"/>
    </sheetView>
  </sheetViews>
  <sheetFormatPr defaultColWidth="11.6875" defaultRowHeight="12.8" zeroHeight="false" outlineLevelRow="0" outlineLevelCol="0"/>
  <cols>
    <col collapsed="false" customWidth="true" hidden="false" outlineLevel="0" max="2" min="2" style="0" width="8.06"/>
  </cols>
  <sheetData>
    <row r="1" customFormat="false" ht="57.45" hidden="false" customHeight="false" outlineLevel="0" collapsed="false">
      <c r="A1" s="115" t="s">
        <v>19</v>
      </c>
      <c r="B1" s="104" t="s">
        <v>369</v>
      </c>
      <c r="C1" s="104" t="s">
        <v>370</v>
      </c>
      <c r="D1" s="104" t="s">
        <v>371</v>
      </c>
      <c r="E1" s="104" t="s">
        <v>372</v>
      </c>
      <c r="F1" s="104" t="s">
        <v>373</v>
      </c>
      <c r="G1" s="104" t="s">
        <v>374</v>
      </c>
      <c r="H1" s="104" t="s">
        <v>375</v>
      </c>
      <c r="I1" s="104" t="s">
        <v>376</v>
      </c>
      <c r="J1" s="104" t="s">
        <v>377</v>
      </c>
      <c r="K1" s="104" t="s">
        <v>378</v>
      </c>
      <c r="L1" s="104"/>
      <c r="M1" s="116"/>
      <c r="N1" s="116"/>
    </row>
    <row r="2" customFormat="false" ht="12.8" hidden="false" customHeight="false" outlineLevel="0" collapsed="false">
      <c r="A2" s="117" t="s">
        <v>38</v>
      </c>
      <c r="B2" s="118" t="n">
        <v>0.863</v>
      </c>
      <c r="C2" s="119" t="n">
        <v>781824911.84525</v>
      </c>
      <c r="D2" s="120" t="n">
        <f aca="false">VLOOKUP($A2,Nutrition!$A:$C,2,0)*C2/B2/4000</f>
        <v>806285250.918045</v>
      </c>
      <c r="E2" s="119" t="n">
        <v>131251139.495024</v>
      </c>
      <c r="F2" s="121" t="n">
        <f aca="false">E2/$F$15</f>
        <v>0.121048809430221</v>
      </c>
      <c r="G2" s="122" t="n">
        <f aca="false">D2/$F$15</f>
        <v>0.743611598804266</v>
      </c>
      <c r="H2" s="123" t="n">
        <f aca="false">E2/$F$15*$F$17</f>
        <v>0.0605244047151107</v>
      </c>
      <c r="I2" s="120" t="n">
        <f aca="false">G2*H2*$F$15</f>
        <v>48799934.8423883</v>
      </c>
      <c r="J2" s="124" t="n">
        <f aca="false">VLOOKUP($A2,Nutrition!$A:$E,4,0)*I2*4000/VLOOKUP($A2,Nutrition!$A:$C,2,0)</f>
        <v>2357749.66092438</v>
      </c>
      <c r="K2" s="125" t="n">
        <f aca="false">VLOOKUP($A2,Nutrition!$A:$D,3,0)*I2*4000/VLOOKUP($A2,Nutrition!$A:$C,2,0)</f>
        <v>5208981.80901897</v>
      </c>
      <c r="L2" s="126"/>
      <c r="M2" s="127"/>
      <c r="N2" s="127"/>
    </row>
    <row r="3" customFormat="false" ht="12.8" hidden="false" customHeight="false" outlineLevel="0" collapsed="false">
      <c r="A3" s="128" t="s">
        <v>45</v>
      </c>
      <c r="B3" s="0" t="n">
        <v>0.88</v>
      </c>
      <c r="C3" s="129" t="n">
        <v>406224041.787281</v>
      </c>
      <c r="D3" s="130" t="n">
        <f aca="false">VLOOKUP($A3,Nutrition!$A:$C,2,0)*C3/B3/4000</f>
        <v>418918548.768126</v>
      </c>
      <c r="E3" s="129" t="n">
        <v>99055004.100572</v>
      </c>
      <c r="F3" s="131" t="n">
        <f aca="false">E3/$F$15</f>
        <v>0.0913553235469968</v>
      </c>
      <c r="G3" s="132" t="n">
        <f aca="false">D3/$F$15</f>
        <v>0.386355438678232</v>
      </c>
      <c r="H3" s="133" t="n">
        <f aca="false">E3/$F$15*$F$17</f>
        <v>0.0456776617734984</v>
      </c>
      <c r="I3" s="130" t="n">
        <f aca="false">G3*H3*$F$15</f>
        <v>19135219.7812753</v>
      </c>
      <c r="J3" s="126" t="n">
        <f aca="false">VLOOKUP($A3,Nutrition!$A:$E,4,0)*I3*4000/VLOOKUP($A3,Nutrition!$A:$C,2,0)</f>
        <v>84341.666755862</v>
      </c>
      <c r="K3" s="134" t="n">
        <f aca="false">VLOOKUP($A3,Nutrition!$A:$D,3,0)*I3*4000/VLOOKUP($A3,Nutrition!$A:$C,2,0)</f>
        <v>1412733.71900931</v>
      </c>
      <c r="L3" s="126"/>
      <c r="M3" s="127"/>
      <c r="N3" s="127"/>
    </row>
    <row r="4" customFormat="false" ht="12.8" hidden="false" customHeight="false" outlineLevel="0" collapsed="false">
      <c r="A4" s="128" t="s">
        <v>37</v>
      </c>
      <c r="B4" s="135" t="n">
        <v>0.878</v>
      </c>
      <c r="C4" s="129" t="n">
        <v>878069708.890766</v>
      </c>
      <c r="D4" s="130" t="n">
        <f aca="false">VLOOKUP($A4,Nutrition!$A:$C,2,0)*C4/B4/4000</f>
        <v>835066294.901811</v>
      </c>
      <c r="E4" s="129" t="n">
        <v>189981516.470589</v>
      </c>
      <c r="F4" s="131" t="n">
        <f aca="false">E4/$F$15</f>
        <v>0.175213994110768</v>
      </c>
      <c r="G4" s="132" t="n">
        <f aca="false">D4/$F$15</f>
        <v>0.770155452989439</v>
      </c>
      <c r="H4" s="136" t="n">
        <v>0.207</v>
      </c>
      <c r="I4" s="130" t="n">
        <f aca="false">G4*H4*$F$15</f>
        <v>172858723.044675</v>
      </c>
      <c r="J4" s="126" t="n">
        <f aca="false">VLOOKUP($A4,Nutrition!$A:$E,4,0)*I4*4000/VLOOKUP($A4,Nutrition!$A:$C,2,0)</f>
        <v>4761378.00003296</v>
      </c>
      <c r="K4" s="134" t="n">
        <f aca="false">VLOOKUP($A4,Nutrition!$A:$D,3,0)*I4*4000/VLOOKUP($A4,Nutrition!$A:$C,2,0)</f>
        <v>25256005.0436531</v>
      </c>
      <c r="L4" s="126"/>
      <c r="M4" s="127"/>
      <c r="N4" s="127"/>
    </row>
    <row r="5" customFormat="false" ht="12.8" hidden="false" customHeight="false" outlineLevel="0" collapsed="false">
      <c r="A5" s="128" t="s">
        <v>43</v>
      </c>
      <c r="B5" s="0" t="n">
        <v>0.87</v>
      </c>
      <c r="C5" s="129" t="n">
        <v>261023456.958786</v>
      </c>
      <c r="D5" s="130" t="n">
        <f aca="false">VLOOKUP($A5,Nutrition!$A:$C,2,0)*C5/B5/4000</f>
        <v>251272580.693084</v>
      </c>
      <c r="E5" s="129" t="n">
        <v>88388963.824043</v>
      </c>
      <c r="F5" s="131" t="n">
        <f aca="false">E5/$F$15</f>
        <v>0.0815183691268215</v>
      </c>
      <c r="G5" s="132" t="n">
        <f aca="false">D5/$F$15</f>
        <v>0.231740820326441</v>
      </c>
      <c r="H5" s="133" t="n">
        <f aca="false">E5/$F$15*$F$17</f>
        <v>0.0407591845634108</v>
      </c>
      <c r="I5" s="130" t="n">
        <f aca="false">G5*H5*$F$15</f>
        <v>10241665.4921939</v>
      </c>
      <c r="J5" s="126" t="n">
        <f aca="false">VLOOKUP($A5,Nutrition!$A:$E,4,0)*I5*4000/VLOOKUP($A5,Nutrition!$A:$C,2,0)</f>
        <v>2201193.77742676</v>
      </c>
      <c r="K5" s="134" t="n">
        <f aca="false">VLOOKUP($A5,Nutrition!$A:$D,3,0)*I5*4000/VLOOKUP($A5,Nutrition!$A:$C,2,0)</f>
        <v>4646964.64123427</v>
      </c>
      <c r="L5" s="126"/>
      <c r="M5" s="127"/>
      <c r="N5" s="127"/>
    </row>
    <row r="6" customFormat="false" ht="12.8" hidden="false" customHeight="false" outlineLevel="0" collapsed="false">
      <c r="A6" s="128" t="s">
        <v>149</v>
      </c>
      <c r="B6" s="135" t="n">
        <v>0.872</v>
      </c>
      <c r="C6" s="129" t="n">
        <v>836205136.971397</v>
      </c>
      <c r="D6" s="130" t="n">
        <f aca="false">VLOOKUP($A6,Nutrition!$A:$C,2,0)*C6/B6/4000</f>
        <v>795929201.475068</v>
      </c>
      <c r="E6" s="129" t="n">
        <v>53623254.196504</v>
      </c>
      <c r="F6" s="131" t="n">
        <f aca="false">E6/$F$15</f>
        <v>0.0494550455198678</v>
      </c>
      <c r="G6" s="132" t="n">
        <f aca="false">D6/$F$15</f>
        <v>0.734060539207406</v>
      </c>
      <c r="H6" s="133" t="n">
        <f aca="false">E6/$F$15*$F$17</f>
        <v>0.0247275227599339</v>
      </c>
      <c r="I6" s="130" t="n">
        <f aca="false">G6*H6*$F$15</f>
        <v>19681357.4447708</v>
      </c>
      <c r="J6" s="126" t="n">
        <f aca="false">VLOOKUP($A6,Nutrition!$A:$E,4,0)*I6*4000/VLOOKUP($A6,Nutrition!$A:$C,2,0)</f>
        <v>426824.619284185</v>
      </c>
      <c r="K6" s="134" t="n">
        <f aca="false">VLOOKUP($A6,Nutrition!$A:$D,3,0)*I6*4000/VLOOKUP($A6,Nutrition!$A:$C,2,0)</f>
        <v>2608372.67340335</v>
      </c>
      <c r="L6" s="126"/>
      <c r="M6" s="127"/>
      <c r="N6" s="127"/>
    </row>
    <row r="7" customFormat="false" ht="12.8" hidden="false" customHeight="false" outlineLevel="0" collapsed="false">
      <c r="A7" s="128" t="s">
        <v>44</v>
      </c>
      <c r="B7" s="135" t="n">
        <v>0.924</v>
      </c>
      <c r="C7" s="129" t="n">
        <v>505550187.561594</v>
      </c>
      <c r="D7" s="130" t="n">
        <f aca="false">VLOOKUP($A7,Nutrition!$A:$C,2,0)*C7/B7/4000</f>
        <v>675708313.461654</v>
      </c>
      <c r="E7" s="129" t="n">
        <v>26659504.857032</v>
      </c>
      <c r="F7" s="131" t="n">
        <f aca="false">E7/$F$15</f>
        <v>0.0245872251879784</v>
      </c>
      <c r="G7" s="132" t="n">
        <f aca="false">D7/$F$15</f>
        <v>0.623184584768782</v>
      </c>
      <c r="H7" s="136" t="n">
        <v>0.07</v>
      </c>
      <c r="I7" s="130" t="n">
        <f aca="false">G7*H7*$F$15</f>
        <v>47299581.9423158</v>
      </c>
      <c r="J7" s="126" t="n">
        <f aca="false">VLOOKUP($A7,Nutrition!$A:$E,4,0)*I7*4000/VLOOKUP($A7,Nutrition!$A:$C,2,0)</f>
        <v>17234665.4850543</v>
      </c>
      <c r="K7" s="134" t="n">
        <f aca="false">VLOOKUP($A7,Nutrition!$A:$D,3,0)*I7*4000/VLOOKUP($A7,Nutrition!$A:$C,2,0)</f>
        <v>7506654.300157</v>
      </c>
      <c r="L7" s="126"/>
      <c r="M7" s="127"/>
      <c r="N7" s="127"/>
    </row>
    <row r="8" customFormat="false" ht="12.8" hidden="false" customHeight="false" outlineLevel="0" collapsed="false">
      <c r="A8" s="128" t="s">
        <v>40</v>
      </c>
      <c r="B8" s="135" t="n">
        <v>0.22</v>
      </c>
      <c r="C8" s="129" t="n">
        <v>1224534940.79489</v>
      </c>
      <c r="D8" s="130" t="n">
        <f aca="false">VLOOKUP($A8,Nutrition!$A:$C,2,0)*C8/B8/4000</f>
        <v>932316375.377928</v>
      </c>
      <c r="E8" s="129" t="n">
        <v>18417203.69862</v>
      </c>
      <c r="F8" s="131" t="n">
        <f aca="false">E8/$F$15</f>
        <v>0.0169856093389295</v>
      </c>
      <c r="G8" s="132" t="n">
        <f aca="false">D8/$F$15</f>
        <v>0.859846152086749</v>
      </c>
      <c r="H8" s="136" t="n">
        <v>0.14</v>
      </c>
      <c r="I8" s="130" t="n">
        <f aca="false">G8*H8*$F$15</f>
        <v>130524292.55291</v>
      </c>
      <c r="J8" s="126" t="n">
        <f aca="false">VLOOKUP($A8,Nutrition!$A:$E,4,0)*I8*4000/VLOOKUP($A8,Nutrition!$A:$C,2,0)</f>
        <v>779249.507778567</v>
      </c>
      <c r="K8" s="134" t="n">
        <f aca="false">VLOOKUP($A8,Nutrition!$A:$D,3,0)*I8*4000/VLOOKUP($A8,Nutrition!$A:$C,2,0)</f>
        <v>12467992.1244571</v>
      </c>
      <c r="L8" s="126"/>
      <c r="M8" s="127"/>
      <c r="N8" s="127"/>
    </row>
    <row r="9" customFormat="false" ht="12.8" hidden="false" customHeight="false" outlineLevel="0" collapsed="false">
      <c r="A9" s="128" t="s">
        <v>379</v>
      </c>
      <c r="B9" s="135" t="n">
        <v>0.878</v>
      </c>
      <c r="C9" s="129" t="n">
        <v>220692756.885061</v>
      </c>
      <c r="D9" s="130" t="n">
        <f aca="false">VLOOKUP($A9,Nutrition!$A:$C,2,0)*C9/B9/4000</f>
        <v>215539907.777836</v>
      </c>
      <c r="E9" s="129" t="n">
        <v>40720030.214351</v>
      </c>
      <c r="F9" s="131" t="n">
        <f aca="false">E9/$F$15</f>
        <v>0.0375548067344337</v>
      </c>
      <c r="G9" s="132" t="n">
        <f aca="false">D9/$F$15</f>
        <v>0.198785696806814</v>
      </c>
      <c r="H9" s="133" t="n">
        <f aca="false">E9/$F$15*$F$17</f>
        <v>0.0187774033672169</v>
      </c>
      <c r="I9" s="130" t="n">
        <f aca="false">G9*H9*$F$15</f>
        <v>4047279.79007715</v>
      </c>
      <c r="J9" s="126" t="n">
        <f aca="false">VLOOKUP($A9,Nutrition!$A:$E,4,0)*I9*4000/VLOOKUP($A9,Nutrition!$A:$C,2,0)</f>
        <v>155755.373845534</v>
      </c>
      <c r="K9" s="134" t="n">
        <f aca="false">VLOOKUP($A9,Nutrition!$A:$D,3,0)*I9*4000/VLOOKUP($A9,Nutrition!$A:$C,2,0)</f>
        <v>476705.841163606</v>
      </c>
      <c r="L9" s="126"/>
      <c r="M9" s="127"/>
      <c r="N9" s="127"/>
    </row>
    <row r="10" customFormat="false" ht="12.8" hidden="false" customHeight="false" outlineLevel="0" collapsed="false">
      <c r="A10" s="128" t="s">
        <v>41</v>
      </c>
      <c r="B10" s="135" t="n">
        <v>0.201</v>
      </c>
      <c r="C10" s="129" t="n">
        <v>1266469891.70394</v>
      </c>
      <c r="D10" s="130" t="n">
        <f aca="false">VLOOKUP($A10,Nutrition!$A:$C,2,0)*C10/B10/4000</f>
        <v>1102625430.31101</v>
      </c>
      <c r="E10" s="129" t="n">
        <v>5221519.399077</v>
      </c>
      <c r="F10" s="131" t="n">
        <f aca="false">E10/$F$15</f>
        <v>0.00481564357541474</v>
      </c>
      <c r="G10" s="132" t="n">
        <f aca="false">D10/$F$15</f>
        <v>1.01691685192336</v>
      </c>
      <c r="H10" s="136" t="n">
        <v>0.01</v>
      </c>
      <c r="I10" s="130" t="n">
        <f aca="false">G10*H10*$F$15</f>
        <v>11026254.3031101</v>
      </c>
      <c r="J10" s="126" t="n">
        <f aca="false">VLOOKUP($A10,Nutrition!$A:$E,4,0)*I10*4000/VLOOKUP($A10,Nutrition!$A:$C,2,0)</f>
        <v>62958.9845500041</v>
      </c>
      <c r="K10" s="134" t="n">
        <f aca="false">VLOOKUP($A10,Nutrition!$A:$D,3,0)*I10*4000/VLOOKUP($A10,Nutrition!$A:$C,2,0)</f>
        <v>818466.799150052</v>
      </c>
      <c r="L10" s="137"/>
      <c r="M10" s="127"/>
      <c r="N10" s="127"/>
    </row>
    <row r="11" customFormat="false" ht="12.8" hidden="false" customHeight="false" outlineLevel="0" collapsed="false">
      <c r="A11" s="128" t="s">
        <v>380</v>
      </c>
      <c r="B11" s="135" t="n">
        <v>0.928</v>
      </c>
      <c r="C11" s="129" t="n">
        <v>508307588.420899</v>
      </c>
      <c r="D11" s="130" t="n">
        <f aca="false">VLOOKUP($A11,Nutrition!$A:$C,2,0)*C11/B11/4000</f>
        <v>421763839.530272</v>
      </c>
      <c r="E11" s="129" t="n">
        <v>22092796.796541</v>
      </c>
      <c r="F11" s="131" t="n">
        <f aca="false">E11/$F$15</f>
        <v>0.0203754935728119</v>
      </c>
      <c r="G11" s="132" t="n">
        <f aca="false">D11/$F$15</f>
        <v>0.388979561109211</v>
      </c>
      <c r="H11" s="133" t="n">
        <f aca="false">E11/$F$15*$F$17</f>
        <v>0.0101877467864059</v>
      </c>
      <c r="I11" s="130" t="n">
        <f aca="false">G11*H11*$F$15</f>
        <v>4296823.20079676</v>
      </c>
      <c r="J11" s="126" t="n">
        <f aca="false">VLOOKUP($A11,Nutrition!$A:$E,4,0)*I11*4000/VLOOKUP($A11,Nutrition!$A:$C,2,0)</f>
        <v>1495517.68547212</v>
      </c>
      <c r="K11" s="134" t="n">
        <f aca="false">VLOOKUP($A11,Nutrition!$A:$D,3,0)*I11*4000/VLOOKUP($A11,Nutrition!$A:$C,2,0)</f>
        <v>686375.654153248</v>
      </c>
      <c r="L11" s="137"/>
      <c r="M11" s="127"/>
      <c r="N11" s="127"/>
    </row>
    <row r="12" customFormat="false" ht="12.8" hidden="false" customHeight="false" outlineLevel="0" collapsed="false">
      <c r="A12" s="128" t="s">
        <v>381</v>
      </c>
      <c r="B12" s="135" t="n">
        <v>0.873</v>
      </c>
      <c r="C12" s="129" t="n">
        <v>254700714.455412</v>
      </c>
      <c r="D12" s="130" t="n">
        <f aca="false">VLOOKUP($A12,Nutrition!$A:$C,2,0)*C12/B12/4000</f>
        <v>8663149.91089899</v>
      </c>
      <c r="E12" s="129" t="n">
        <v>9618900.79691</v>
      </c>
      <c r="F12" s="131" t="n">
        <f aca="false">E12/$F$15</f>
        <v>0.00887121052032852</v>
      </c>
      <c r="G12" s="132" t="n">
        <f aca="false">D12/$F$15</f>
        <v>0.00798975145407867</v>
      </c>
      <c r="H12" s="133" t="n">
        <f aca="false">E12/$F$15*$F$17</f>
        <v>0.00443560526016426</v>
      </c>
      <c r="I12" s="130" t="n">
        <f aca="false">G12*H12*$F$15</f>
        <v>38426.3133143751</v>
      </c>
      <c r="J12" s="126" t="n">
        <f aca="false">VLOOKUP($A12,Nutrition!$A:$E,4,0)*I12*4000/VLOOKUP($A12,Nutrition!$A:$C,2,0)</f>
        <v>2175.67377932365</v>
      </c>
      <c r="K12" s="134" t="n">
        <f aca="false">VLOOKUP($A12,Nutrition!$A:$D,3,0)*I12*4000/VLOOKUP($A12,Nutrition!$A:$C,2,0)</f>
        <v>8912.30551994218</v>
      </c>
      <c r="L12" s="137"/>
      <c r="M12" s="127"/>
      <c r="N12" s="127"/>
    </row>
    <row r="13" customFormat="false" ht="12.8" hidden="false" customHeight="false" outlineLevel="0" collapsed="false">
      <c r="A13" s="138" t="s">
        <v>148</v>
      </c>
      <c r="B13" s="139"/>
      <c r="C13" s="140" t="n">
        <f aca="false">SUM(C2:C12)</f>
        <v>7143603336.27528</v>
      </c>
      <c r="D13" s="140"/>
      <c r="E13" s="140" t="n">
        <f aca="false">SUM(E2:E12)</f>
        <v>685029833.849263</v>
      </c>
      <c r="F13" s="140"/>
      <c r="G13" s="140"/>
      <c r="H13" s="141" t="n">
        <f aca="false">SUM(H2:H12)</f>
        <v>0.632089529225741</v>
      </c>
      <c r="I13" s="140" t="n">
        <f aca="false">SUM(I2:I12)</f>
        <v>467949558.707827</v>
      </c>
      <c r="J13" s="140" t="n">
        <f aca="false">SUM(J2:J12)</f>
        <v>29561810.434904</v>
      </c>
      <c r="K13" s="142" t="n">
        <f aca="false">SUM(K2:K12)</f>
        <v>61098164.9109199</v>
      </c>
      <c r="L13" s="127"/>
    </row>
    <row r="14" customFormat="false" ht="12.8" hidden="false" customHeight="false" outlineLevel="0" collapsed="false">
      <c r="A14" s="104"/>
      <c r="B14" s="104"/>
      <c r="C14" s="104"/>
      <c r="E14" s="143"/>
      <c r="J14" s="116"/>
    </row>
    <row r="15" customFormat="false" ht="23.85" hidden="false" customHeight="false" outlineLevel="0" collapsed="false">
      <c r="A15" s="144"/>
      <c r="C15" s="145"/>
      <c r="E15" s="146" t="s">
        <v>382</v>
      </c>
      <c r="F15" s="145" t="n">
        <v>1084282779.09403</v>
      </c>
      <c r="H15" s="147"/>
      <c r="I15" s="147"/>
      <c r="J15" s="147"/>
    </row>
    <row r="16" customFormat="false" ht="35.05" hidden="false" customHeight="false" outlineLevel="0" collapsed="false">
      <c r="A16" s="144"/>
      <c r="C16" s="145"/>
      <c r="E16" s="146" t="s">
        <v>383</v>
      </c>
      <c r="F16" s="108" t="n">
        <f aca="false">E13/F15</f>
        <v>0.631781530664573</v>
      </c>
      <c r="H16" s="147"/>
      <c r="I16" s="147"/>
      <c r="J16" s="147"/>
    </row>
    <row r="17" customFormat="false" ht="46.25" hidden="false" customHeight="false" outlineLevel="0" collapsed="false">
      <c r="E17" s="104" t="s">
        <v>384</v>
      </c>
      <c r="F17" s="148" t="n">
        <v>0.5</v>
      </c>
    </row>
    <row r="18" customFormat="false" ht="35.05" hidden="false" customHeight="false" outlineLevel="0" collapsed="false">
      <c r="E18" s="104" t="s">
        <v>385</v>
      </c>
      <c r="F18" s="148" t="n">
        <f aca="false">SUM(H4,H7,H10,H8)/H13</f>
        <v>0.675537214677549</v>
      </c>
      <c r="G18" s="127"/>
    </row>
    <row r="19" customFormat="false" ht="12.8" hidden="false" customHeight="false" outlineLevel="0" collapsed="false">
      <c r="L19" s="149"/>
      <c r="M19" s="149"/>
      <c r="N19" s="149"/>
    </row>
    <row r="23" customFormat="false" ht="12.8" hidden="false" customHeight="false" outlineLevel="0" collapsed="false">
      <c r="K23" s="104"/>
      <c r="L23" s="104"/>
      <c r="M23" s="104"/>
    </row>
    <row r="24" customFormat="false" ht="12.8" hidden="false" customHeight="false" outlineLevel="0" collapsed="false">
      <c r="K24" s="108"/>
      <c r="L24" s="108"/>
      <c r="M24" s="108"/>
    </row>
    <row r="26" customFormat="false" ht="12.8" hidden="false" customHeight="false" outlineLevel="0" collapsed="false">
      <c r="A26" s="116"/>
    </row>
    <row r="27" customFormat="false" ht="12.8" hidden="false" customHeight="false" outlineLevel="0" collapsed="false">
      <c r="A27" s="116"/>
    </row>
    <row r="28" customFormat="false" ht="12.8" hidden="false" customHeight="false" outlineLevel="0" collapsed="false">
      <c r="A28" s="116"/>
    </row>
    <row r="31" customFormat="false" ht="12.8" hidden="false" customHeight="false" outlineLevel="0" collapsed="false">
      <c r="M31" s="150"/>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4"/>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I13" activeCellId="1" sqref="E3:G3 I13"/>
    </sheetView>
  </sheetViews>
  <sheetFormatPr defaultColWidth="11.6875" defaultRowHeight="12.8" zeroHeight="false" outlineLevelRow="0" outlineLevelCol="0"/>
  <cols>
    <col collapsed="false" customWidth="true" hidden="false" outlineLevel="0" max="2" min="2" style="0" width="7.8"/>
    <col collapsed="false" customWidth="true" hidden="false" outlineLevel="0" max="9" min="9" style="0" width="22.23"/>
    <col collapsed="false" customWidth="true" hidden="false" outlineLevel="0" max="10" min="10" style="0" width="22.36"/>
  </cols>
  <sheetData>
    <row r="1" customFormat="false" ht="57.45" hidden="false" customHeight="false" outlineLevel="0" collapsed="false">
      <c r="A1" s="151" t="s">
        <v>19</v>
      </c>
      <c r="B1" s="104" t="s">
        <v>369</v>
      </c>
      <c r="C1" s="104" t="s">
        <v>386</v>
      </c>
      <c r="D1" s="104" t="s">
        <v>387</v>
      </c>
      <c r="E1" s="104" t="s">
        <v>388</v>
      </c>
      <c r="F1" s="104" t="s">
        <v>389</v>
      </c>
      <c r="G1" s="104" t="s">
        <v>390</v>
      </c>
      <c r="I1" s="104"/>
      <c r="J1" s="104"/>
    </row>
    <row r="2" customFormat="false" ht="12.8" hidden="false" customHeight="false" outlineLevel="0" collapsed="false">
      <c r="A2" s="117" t="s">
        <v>38</v>
      </c>
      <c r="B2" s="152" t="n">
        <v>0.863</v>
      </c>
      <c r="C2" s="119" t="n">
        <v>54629042.0401573</v>
      </c>
      <c r="D2" s="120" t="n">
        <f aca="false">C2/B2</f>
        <v>63301323.3373781</v>
      </c>
      <c r="E2" s="120" t="n">
        <f aca="false">VLOOKUP($A2,Nutrition!$A:$C,2,0)*$D2/4000</f>
        <v>56338177.7702665</v>
      </c>
      <c r="F2" s="124" t="n">
        <f aca="false">VLOOKUP($A2,Nutrition!$A:$E,4,0)*E2*4000/VLOOKUP($A2,Nutrition!$A:$C,2,0)</f>
        <v>2721956.90350726</v>
      </c>
      <c r="G2" s="125" t="n">
        <f aca="false">VLOOKUP($A2,Nutrition!$A:$D,3,0)*E2*4000/VLOOKUP($A2,Nutrition!$A:$C,2,0)</f>
        <v>6013625.71705092</v>
      </c>
      <c r="H2" s="127"/>
      <c r="I2" s="145"/>
      <c r="J2" s="106"/>
    </row>
    <row r="3" customFormat="false" ht="12.8" hidden="false" customHeight="false" outlineLevel="0" collapsed="false">
      <c r="A3" s="128" t="s">
        <v>45</v>
      </c>
      <c r="B3" s="0" t="n">
        <v>0.88</v>
      </c>
      <c r="C3" s="129" t="n">
        <v>66540717.2280252</v>
      </c>
      <c r="D3" s="145" t="n">
        <f aca="false">C3/B3</f>
        <v>75614451.3954832</v>
      </c>
      <c r="E3" s="145" t="n">
        <f aca="false">VLOOKUP($A3,Nutrition!$A:$C,2,0)*$D3/4000</f>
        <v>68620115.5709818</v>
      </c>
      <c r="F3" s="126" t="n">
        <f aca="false">VLOOKUP($A3,Nutrition!$A:$E,4,0)*E3*4000/VLOOKUP($A3,Nutrition!$A:$C,2,0)</f>
        <v>302454.583035407</v>
      </c>
      <c r="G3" s="134" t="n">
        <f aca="false">VLOOKUP($A3,Nutrition!$A:$D,3,0)*E3*4000/VLOOKUP($A3,Nutrition!$A:$C,2,0)</f>
        <v>5066152.99837342</v>
      </c>
      <c r="H3" s="127"/>
      <c r="I3" s="145"/>
      <c r="J3" s="106"/>
    </row>
    <row r="4" customFormat="false" ht="12.8" hidden="false" customHeight="false" outlineLevel="0" collapsed="false">
      <c r="A4" s="128" t="s">
        <v>37</v>
      </c>
      <c r="B4" s="0" t="n">
        <v>0.878</v>
      </c>
      <c r="C4" s="129" t="n">
        <v>124260953.537274</v>
      </c>
      <c r="D4" s="145" t="n">
        <f aca="false">C4/B4</f>
        <v>141527281.933114</v>
      </c>
      <c r="E4" s="145" t="n">
        <f aca="false">VLOOKUP($A4,Nutrition!$A:$C,2,0)*$D4/4000</f>
        <v>118175280.41415</v>
      </c>
      <c r="F4" s="126" t="n">
        <f aca="false">VLOOKUP($A4,Nutrition!$A:$E,4,0)*E4*4000/VLOOKUP($A4,Nutrition!$A:$C,2,0)</f>
        <v>3255127.48446162</v>
      </c>
      <c r="G4" s="134" t="n">
        <f aca="false">VLOOKUP($A4,Nutrition!$A:$D,3,0)*E4*4000/VLOOKUP($A4,Nutrition!$A:$C,2,0)</f>
        <v>17266328.3958399</v>
      </c>
      <c r="H4" s="127"/>
      <c r="I4" s="145"/>
      <c r="J4" s="106"/>
    </row>
    <row r="5" customFormat="false" ht="12.8" hidden="false" customHeight="false" outlineLevel="0" collapsed="false">
      <c r="A5" s="128" t="s">
        <v>43</v>
      </c>
      <c r="B5" s="0" t="n">
        <v>0.87</v>
      </c>
      <c r="C5" s="129" t="n">
        <v>7417997.60793628</v>
      </c>
      <c r="D5" s="145" t="n">
        <f aca="false">C5/B5</f>
        <v>8526434.03211067</v>
      </c>
      <c r="E5" s="145" t="n">
        <f aca="false">VLOOKUP($A5,Nutrition!$A:$C,2,0)*$D5/4000</f>
        <v>7140888.50189268</v>
      </c>
      <c r="F5" s="126" t="n">
        <f aca="false">VLOOKUP($A5,Nutrition!$A:$E,4,0)*E5*4000/VLOOKUP($A5,Nutrition!$A:$C,2,0)</f>
        <v>1534758.12577992</v>
      </c>
      <c r="G5" s="134" t="n">
        <f aca="false">VLOOKUP($A5,Nutrition!$A:$D,3,0)*E5*4000/VLOOKUP($A5,Nutrition!$A:$C,2,0)</f>
        <v>3240044.93220205</v>
      </c>
      <c r="H5" s="127"/>
      <c r="I5" s="145"/>
      <c r="J5" s="106"/>
    </row>
    <row r="6" customFormat="false" ht="12.8" hidden="false" customHeight="false" outlineLevel="0" collapsed="false">
      <c r="A6" s="128" t="s">
        <v>149</v>
      </c>
      <c r="B6" s="0" t="n">
        <v>0.872</v>
      </c>
      <c r="C6" s="129" t="n">
        <v>6640338.97119469</v>
      </c>
      <c r="D6" s="145" t="n">
        <f aca="false">C6/B6</f>
        <v>7615067.62751685</v>
      </c>
      <c r="E6" s="145" t="n">
        <f aca="false">VLOOKUP($A6,Nutrition!$A:$C,2,0)*$D6/4000</f>
        <v>6320506.13083898</v>
      </c>
      <c r="F6" s="126" t="n">
        <f aca="false">VLOOKUP($A6,Nutrition!$A:$E,4,0)*E6*4000/VLOOKUP($A6,Nutrition!$A:$C,2,0)</f>
        <v>137071.217295303</v>
      </c>
      <c r="G6" s="134" t="n">
        <f aca="false">VLOOKUP($A6,Nutrition!$A:$D,3,0)*E6*4000/VLOOKUP($A6,Nutrition!$A:$C,2,0)</f>
        <v>837657.439026853</v>
      </c>
      <c r="H6" s="127"/>
      <c r="I6" s="145"/>
      <c r="J6" s="106"/>
    </row>
    <row r="7" customFormat="false" ht="12.8" hidden="false" customHeight="false" outlineLevel="0" collapsed="false">
      <c r="A7" s="128" t="s">
        <v>44</v>
      </c>
      <c r="B7" s="0" t="n">
        <v>0.924</v>
      </c>
      <c r="C7" s="129" t="n">
        <v>6167224.20728074</v>
      </c>
      <c r="D7" s="145" t="n">
        <f aca="false">C7/B7</f>
        <v>6674485.07281465</v>
      </c>
      <c r="E7" s="145" t="n">
        <f aca="false">VLOOKUP($A7,Nutrition!$A:$C,2,0)*$D7/4000</f>
        <v>8242989.0649261</v>
      </c>
      <c r="F7" s="126" t="n">
        <f aca="false">VLOOKUP($A7,Nutrition!$A:$E,4,0)*E7*4000/VLOOKUP($A7,Nutrition!$A:$C,2,0)</f>
        <v>3003518.28276659</v>
      </c>
      <c r="G7" s="134" t="n">
        <f aca="false">VLOOKUP($A7,Nutrition!$A:$D,3,0)*E7*4000/VLOOKUP($A7,Nutrition!$A:$C,2,0)</f>
        <v>1308199.07427167</v>
      </c>
      <c r="H7" s="127"/>
      <c r="I7" s="145"/>
      <c r="J7" s="106"/>
    </row>
    <row r="8" customFormat="false" ht="12.8" hidden="false" customHeight="false" outlineLevel="0" collapsed="false">
      <c r="A8" s="128" t="s">
        <v>40</v>
      </c>
      <c r="B8" s="0" t="n">
        <f aca="false">1-0.78</f>
        <v>0.22</v>
      </c>
      <c r="C8" s="129" t="n">
        <v>8657771.71520544</v>
      </c>
      <c r="D8" s="145" t="n">
        <f aca="false">C8/B8</f>
        <v>39353507.7963884</v>
      </c>
      <c r="E8" s="145" t="n">
        <f aca="false">VLOOKUP($A8,Nutrition!$A:$C,2,0)*$D8/4000</f>
        <v>6591712.55589505</v>
      </c>
      <c r="F8" s="126" t="n">
        <f aca="false">VLOOKUP($A8,Nutrition!$A:$E,4,0)*E8*4000/VLOOKUP($A8,Nutrition!$A:$C,2,0)</f>
        <v>39353.5077963884</v>
      </c>
      <c r="G8" s="134" t="n">
        <f aca="false">VLOOKUP($A8,Nutrition!$A:$D,3,0)*E8*4000/VLOOKUP($A8,Nutrition!$A:$C,2,0)</f>
        <v>629656.124742214</v>
      </c>
      <c r="H8" s="127"/>
      <c r="I8" s="145"/>
      <c r="J8" s="106"/>
    </row>
    <row r="9" customFormat="false" ht="12.8" hidden="false" customHeight="false" outlineLevel="0" collapsed="false">
      <c r="A9" s="128" t="s">
        <v>379</v>
      </c>
      <c r="B9" s="0" t="n">
        <v>0.878</v>
      </c>
      <c r="C9" s="129" t="n">
        <v>13102859.2504929</v>
      </c>
      <c r="D9" s="145" t="n">
        <f aca="false">C9/B9</f>
        <v>14923529.8980557</v>
      </c>
      <c r="E9" s="145" t="n">
        <f aca="false">VLOOKUP($A9,Nutrition!$A:$C,2,0)*$D9/4000</f>
        <v>12796926.8875828</v>
      </c>
      <c r="F9" s="126" t="n">
        <f aca="false">VLOOKUP($A9,Nutrition!$A:$E,4,0)*E9*4000/VLOOKUP($A9,Nutrition!$A:$C,2,0)</f>
        <v>492476.486635838</v>
      </c>
      <c r="G9" s="134" t="n">
        <f aca="false">VLOOKUP($A9,Nutrition!$A:$D,3,0)*E9*4000/VLOOKUP($A9,Nutrition!$A:$C,2,0)</f>
        <v>1507276.51970363</v>
      </c>
      <c r="H9" s="127"/>
      <c r="I9" s="145"/>
      <c r="J9" s="106"/>
    </row>
    <row r="10" customFormat="false" ht="12.8" hidden="false" customHeight="false" outlineLevel="0" collapsed="false">
      <c r="A10" s="128" t="s">
        <v>41</v>
      </c>
      <c r="B10" s="0" t="n">
        <v>0.201</v>
      </c>
      <c r="C10" s="129" t="n">
        <v>551422.271958051</v>
      </c>
      <c r="D10" s="145" t="n">
        <f aca="false">C10/B10</f>
        <v>2743394.387851</v>
      </c>
      <c r="E10" s="145" t="n">
        <f aca="false">VLOOKUP($A10,Nutrition!$A:$C,2,0)*$D10/4000</f>
        <v>480084.227729082</v>
      </c>
      <c r="F10" s="126" t="n">
        <f aca="false">VLOOKUP($A10,Nutrition!$A:$E,4,0)*E10*4000/VLOOKUP($A10,Nutrition!$A:$C,2,0)</f>
        <v>2741.24055598558</v>
      </c>
      <c r="G10" s="134" t="n">
        <f aca="false">VLOOKUP($A10,Nutrition!$A:$D,3,0)*E10*4000/VLOOKUP($A10,Nutrition!$A:$C,2,0)</f>
        <v>35636.1272278125</v>
      </c>
      <c r="H10" s="127"/>
      <c r="I10" s="145"/>
      <c r="J10" s="106"/>
    </row>
    <row r="11" customFormat="false" ht="12.8" hidden="false" customHeight="false" outlineLevel="0" collapsed="false">
      <c r="A11" s="128" t="s">
        <v>380</v>
      </c>
      <c r="B11" s="0" t="n">
        <v>0.928</v>
      </c>
      <c r="C11" s="129" t="n">
        <v>2498900.03955416</v>
      </c>
      <c r="D11" s="145" t="n">
        <f aca="false">C11/B11</f>
        <v>2692780.21503681</v>
      </c>
      <c r="E11" s="145" t="n">
        <f aca="false">VLOOKUP($A11,Nutrition!$A:$C,2,0)*$D11/4000</f>
        <v>2073440.76557834</v>
      </c>
      <c r="F11" s="126" t="n">
        <f aca="false">VLOOKUP($A11,Nutrition!$A:$E,4,0)*E11*4000/VLOOKUP($A11,Nutrition!$A:$C,2,0)</f>
        <v>721665.097629865</v>
      </c>
      <c r="G11" s="134" t="n">
        <f aca="false">VLOOKUP($A11,Nutrition!$A:$D,3,0)*E11*4000/VLOOKUP($A11,Nutrition!$A:$C,2,0)</f>
        <v>331211.966449528</v>
      </c>
      <c r="H11" s="127"/>
      <c r="I11" s="145"/>
      <c r="J11" s="106"/>
    </row>
    <row r="12" customFormat="false" ht="12.8" hidden="false" customHeight="false" outlineLevel="0" collapsed="false">
      <c r="A12" s="128" t="s">
        <v>381</v>
      </c>
      <c r="B12" s="0" t="n">
        <v>0.873</v>
      </c>
      <c r="C12" s="129" t="n">
        <v>3304344.79125325</v>
      </c>
      <c r="D12" s="145" t="n">
        <f aca="false">C12/B12</f>
        <v>3785045.57990063</v>
      </c>
      <c r="E12" s="145" t="n">
        <f aca="false">VLOOKUP($A12,Nutrition!$A:$C,2,0)*$D12/4000</f>
        <v>112390.86763118</v>
      </c>
      <c r="F12" s="126" t="n">
        <f aca="false">VLOOKUP($A12,Nutrition!$A:$E,4,0)*E12*4000/VLOOKUP($A12,Nutrition!$A:$C,2,0)</f>
        <v>6363.50049353075</v>
      </c>
      <c r="G12" s="134" t="n">
        <f aca="false">VLOOKUP($A12,Nutrition!$A:$D,3,0)*E12*4000/VLOOKUP($A12,Nutrition!$A:$C,2,0)</f>
        <v>26067.0791336555</v>
      </c>
      <c r="H12" s="127"/>
      <c r="I12" s="145"/>
      <c r="J12" s="106"/>
    </row>
    <row r="13" customFormat="false" ht="12.8" hidden="false" customHeight="false" outlineLevel="0" collapsed="false">
      <c r="A13" s="153" t="s">
        <v>148</v>
      </c>
      <c r="B13" s="154"/>
      <c r="C13" s="155" t="n">
        <f aca="false">SUM(C2:C12)</f>
        <v>293771571.660332</v>
      </c>
      <c r="D13" s="154"/>
      <c r="E13" s="140" t="n">
        <f aca="false">SUM(E2:E12)</f>
        <v>286892512.757473</v>
      </c>
      <c r="F13" s="140" t="n">
        <f aca="false">SUM(F2:F12)</f>
        <v>12217486.4299577</v>
      </c>
      <c r="G13" s="142" t="n">
        <f aca="false">SUM(G2:G12)</f>
        <v>36261856.3740216</v>
      </c>
      <c r="H13" s="127"/>
      <c r="I13" s="145"/>
      <c r="J13" s="106"/>
    </row>
    <row r="14" customFormat="false" ht="12.8" hidden="false" customHeight="false" outlineLevel="0" collapsed="false">
      <c r="A14" s="156"/>
      <c r="B14" s="156"/>
      <c r="C14" s="156"/>
      <c r="D14" s="156"/>
      <c r="E14" s="157"/>
      <c r="F14" s="143"/>
      <c r="G14" s="133"/>
      <c r="H14" s="133"/>
      <c r="I14" s="130"/>
    </row>
    <row r="15" customFormat="false" ht="12.8" hidden="false" customHeight="false" outlineLevel="0" collapsed="false">
      <c r="A15" s="156"/>
      <c r="B15" s="156"/>
      <c r="C15" s="156"/>
      <c r="D15" s="156"/>
      <c r="E15" s="157"/>
      <c r="F15" s="158"/>
      <c r="G15" s="133"/>
      <c r="H15" s="133"/>
      <c r="I15" s="133"/>
    </row>
    <row r="16" customFormat="false" ht="12.8" hidden="false" customHeight="false" outlineLevel="0" collapsed="false">
      <c r="B16" s="156"/>
      <c r="C16" s="156"/>
      <c r="D16" s="156"/>
      <c r="E16" s="157"/>
      <c r="G16" s="104"/>
      <c r="H16" s="104"/>
      <c r="I16" s="104"/>
    </row>
    <row r="17" customFormat="false" ht="12.8" hidden="false" customHeight="false" outlineLevel="0" collapsed="false">
      <c r="B17" s="159"/>
      <c r="C17" s="156"/>
      <c r="D17" s="156"/>
      <c r="E17" s="157"/>
      <c r="G17" s="106"/>
      <c r="H17" s="106"/>
      <c r="I17" s="106"/>
      <c r="J17" s="106"/>
    </row>
    <row r="18" customFormat="false" ht="12.8" hidden="false" customHeight="false" outlineLevel="0" collapsed="false">
      <c r="B18" s="159"/>
      <c r="C18" s="156"/>
      <c r="D18" s="156"/>
      <c r="E18" s="157"/>
      <c r="G18" s="106"/>
      <c r="H18" s="106"/>
      <c r="I18" s="106"/>
      <c r="J18" s="106"/>
    </row>
    <row r="19" customFormat="false" ht="12.8" hidden="false" customHeight="false" outlineLevel="0" collapsed="false">
      <c r="C19" s="157"/>
      <c r="D19" s="157"/>
      <c r="H19" s="160"/>
      <c r="I19" s="160"/>
    </row>
    <row r="20" customFormat="false" ht="12.8" hidden="false" customHeight="false" outlineLevel="0" collapsed="false">
      <c r="E20" s="157"/>
      <c r="H20" s="108"/>
      <c r="I20" s="108"/>
    </row>
    <row r="22" customFormat="false" ht="12.8" hidden="false" customHeight="false" outlineLevel="0" collapsed="false">
      <c r="B22" s="157"/>
      <c r="C22" s="157"/>
      <c r="D22" s="157"/>
      <c r="G22" s="104"/>
      <c r="H22" s="104"/>
      <c r="I22" s="104"/>
    </row>
    <row r="23" customFormat="false" ht="12.8" hidden="false" customHeight="false" outlineLevel="0" collapsed="false">
      <c r="G23" s="108"/>
      <c r="H23" s="108"/>
      <c r="I23" s="108"/>
    </row>
    <row r="25" customFormat="false" ht="12.8" hidden="false" customHeight="false" outlineLevel="0" collapsed="false">
      <c r="B25" s="157"/>
      <c r="C25" s="157"/>
      <c r="D25" s="157"/>
    </row>
    <row r="27" customFormat="false" ht="12.8" hidden="false" customHeight="false" outlineLevel="0" collapsed="false">
      <c r="B27" s="145"/>
    </row>
    <row r="34" customFormat="false" ht="12.8" hidden="false" customHeight="false" outlineLevel="0" collapsed="false">
      <c r="B34" s="161"/>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4141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2021-12-23T15:21:43Z</dcterms:created>
  <dc:creator/>
  <dc:description/>
  <dc:language>en-US</dc:language>
  <cp:lastModifiedBy>Morgan </cp:lastModifiedBy>
  <dcterms:modified xsi:type="dcterms:W3CDTF">2022-08-23T10:55:58Z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file>