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8" i="1" l="1"/>
  <c r="C28" i="1"/>
  <c r="D28" i="1"/>
  <c r="E28" i="1"/>
  <c r="F28" i="1"/>
  <c r="H28" i="1"/>
  <c r="I28" i="1"/>
  <c r="B28" i="1"/>
  <c r="B25" i="1"/>
  <c r="I15" i="1" l="1"/>
  <c r="C15" i="1"/>
  <c r="D15" i="1"/>
  <c r="E15" i="1"/>
  <c r="F15" i="1"/>
  <c r="G15" i="1"/>
  <c r="H15" i="1"/>
  <c r="B15" i="1"/>
  <c r="B26" i="1"/>
  <c r="B32" i="1"/>
  <c r="B34" i="1"/>
  <c r="B33" i="1"/>
  <c r="B4" i="1"/>
  <c r="C27" i="1"/>
  <c r="D27" i="1"/>
  <c r="E27" i="1"/>
  <c r="F27" i="1"/>
  <c r="G27" i="1"/>
  <c r="H27" i="1"/>
  <c r="I27" i="1"/>
  <c r="B27" i="1"/>
  <c r="D26" i="1"/>
  <c r="H26" i="1"/>
  <c r="H25" i="1"/>
  <c r="B13" i="1"/>
  <c r="C24" i="1"/>
  <c r="C25" i="1" s="1"/>
  <c r="D24" i="1"/>
  <c r="D25" i="1" s="1"/>
  <c r="E24" i="1"/>
  <c r="E26" i="1" s="1"/>
  <c r="F24" i="1"/>
  <c r="F26" i="1" s="1"/>
  <c r="G24" i="1"/>
  <c r="G26" i="1" s="1"/>
  <c r="H24" i="1"/>
  <c r="I24" i="1"/>
  <c r="I26" i="1" s="1"/>
  <c r="B24" i="1"/>
  <c r="C14" i="1"/>
  <c r="D14" i="1"/>
  <c r="E14" i="1"/>
  <c r="F14" i="1"/>
  <c r="G14" i="1"/>
  <c r="H14" i="1"/>
  <c r="I14" i="1"/>
  <c r="B14" i="1"/>
  <c r="C13" i="1"/>
  <c r="D13" i="1"/>
  <c r="E13" i="1"/>
  <c r="F13" i="1"/>
  <c r="G13" i="1"/>
  <c r="H13" i="1"/>
  <c r="I13" i="1"/>
  <c r="C12" i="1"/>
  <c r="D12" i="1"/>
  <c r="E12" i="1"/>
  <c r="F12" i="1"/>
  <c r="G12" i="1"/>
  <c r="H12" i="1"/>
  <c r="I12" i="1"/>
  <c r="B12" i="1"/>
  <c r="B6" i="1"/>
  <c r="B5" i="1"/>
  <c r="K2" i="1"/>
  <c r="J2" i="1"/>
  <c r="I2" i="1"/>
  <c r="H2" i="1"/>
  <c r="G2" i="1"/>
  <c r="F2" i="1"/>
  <c r="D2" i="1"/>
  <c r="C2" i="1"/>
  <c r="E2" i="1"/>
  <c r="B2" i="1"/>
  <c r="G25" i="1" l="1"/>
  <c r="C26" i="1"/>
  <c r="F25" i="1"/>
  <c r="I25" i="1"/>
  <c r="E25" i="1"/>
</calcChain>
</file>

<file path=xl/sharedStrings.xml><?xml version="1.0" encoding="utf-8"?>
<sst xmlns="http://schemas.openxmlformats.org/spreadsheetml/2006/main" count="31" uniqueCount="23">
  <si>
    <t>Aufgabe 1</t>
  </si>
  <si>
    <t>Aufgabe 2</t>
  </si>
  <si>
    <t>U/I [Ω]</t>
  </si>
  <si>
    <r>
      <t>(U/I)</t>
    </r>
    <r>
      <rPr>
        <b/>
        <vertAlign val="subscript"/>
        <sz val="11"/>
        <color theme="1"/>
        <rFont val="Calibri"/>
        <family val="2"/>
        <charset val="204"/>
        <scheme val="minor"/>
      </rPr>
      <t>max</t>
    </r>
    <r>
      <rPr>
        <b/>
        <sz val="11"/>
        <color theme="1"/>
        <rFont val="Calibri"/>
        <family val="2"/>
        <charset val="204"/>
        <scheme val="minor"/>
      </rPr>
      <t xml:space="preserve"> [Ω]</t>
    </r>
  </si>
  <si>
    <r>
      <t>(U/I)</t>
    </r>
    <r>
      <rPr>
        <b/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 xml:space="preserve"> [Ω]</t>
    </r>
  </si>
  <si>
    <r>
      <t>R/</t>
    </r>
    <r>
      <rPr>
        <b/>
        <sz val="11"/>
        <color theme="1"/>
        <rFont val="Calibri"/>
        <family val="2"/>
        <charset val="204"/>
      </rPr>
      <t>Ω</t>
    </r>
  </si>
  <si>
    <t>R mittl.</t>
  </si>
  <si>
    <t>σ</t>
  </si>
  <si>
    <t>Fehler d. Mitt.</t>
  </si>
  <si>
    <t>∆U</t>
  </si>
  <si>
    <t>∆I</t>
  </si>
  <si>
    <t>Aufgabe 3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</si>
  <si>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 xml:space="preserve">c,min </t>
    </r>
    <r>
      <rPr>
        <b/>
        <sz val="11"/>
        <color theme="1"/>
        <rFont val="Calibri"/>
        <family val="2"/>
        <charset val="204"/>
        <scheme val="minor"/>
      </rPr>
      <t>/ Ω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</si>
  <si>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c,max</t>
    </r>
    <r>
      <rPr>
        <b/>
        <sz val="11"/>
        <color theme="1"/>
        <rFont val="Calibri"/>
        <family val="2"/>
        <charset val="204"/>
        <scheme val="minor"/>
      </rPr>
      <t xml:space="preserve">  / Ω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</si>
  <si>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c</t>
    </r>
    <r>
      <rPr>
        <b/>
        <sz val="11"/>
        <color theme="1"/>
        <rFont val="Calibri"/>
        <family val="2"/>
        <charset val="204"/>
        <scheme val="minor"/>
      </rPr>
      <t xml:space="preserve"> / Ω</t>
    </r>
  </si>
  <si>
    <t>f-1 / ms</t>
  </si>
  <si>
    <t>I / mA</t>
  </si>
  <si>
    <t>U / V</t>
  </si>
  <si>
    <t>f / Hz</t>
  </si>
  <si>
    <t>Aufgabe 4</t>
  </si>
  <si>
    <t>Nicht vergessen, mit Herstellerangaben zu vergleichen!!!</t>
  </si>
  <si>
    <t>∆(U/I)</t>
  </si>
  <si>
    <r>
      <t>∆X</t>
    </r>
    <r>
      <rPr>
        <b/>
        <vertAlign val="subscript"/>
        <sz val="11"/>
        <color theme="1"/>
        <rFont val="Calibri"/>
        <family val="2"/>
        <charset val="204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</si>
</sst>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2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1" fillId="0" borderId="0" xfId="0" applyFont="1" applyAlignment="1">
      <alignment wrapText="1"/>
    </xf>
    <xf numFmtId="0" fontId="5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39341728625384"/>
          <c:y val="4.3033022035036318E-2"/>
          <c:w val="0.76818037989153798"/>
          <c:h val="0.75874351461881218"/>
        </c:manualLayout>
      </c:layout>
      <c:scatterChart>
        <c:scatterStyle val="lineMarker"/>
        <c:varyColors val="0"/>
        <c:ser>
          <c:idx val="0"/>
          <c:order val="0"/>
          <c:tx>
            <c:v>f</c:v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7635417298569575"/>
                  <c:y val="-3.1268496843299992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Лист1!$B$15:$I$15</c:f>
                <c:numCache>
                  <c:formatCode>General</c:formatCode>
                  <c:ptCount val="8"/>
                  <c:pt idx="0">
                    <c:v>281.17539026629942</c:v>
                  </c:pt>
                  <c:pt idx="1">
                    <c:v>191.25</c:v>
                  </c:pt>
                  <c:pt idx="2">
                    <c:v>100.95867768595043</c:v>
                  </c:pt>
                  <c:pt idx="3">
                    <c:v>61.795918367346935</c:v>
                  </c:pt>
                  <c:pt idx="4">
                    <c:v>29.48</c:v>
                  </c:pt>
                  <c:pt idx="5">
                    <c:v>18.112000000000002</c:v>
                  </c:pt>
                  <c:pt idx="6">
                    <c:v>11.285714285714286</c:v>
                  </c:pt>
                  <c:pt idx="7">
                    <c:v>6.3866203726343578</c:v>
                  </c:pt>
                </c:numCache>
              </c:numRef>
            </c:plus>
            <c:minus>
              <c:numRef>
                <c:f>Лист1!$B$15:$I$15</c:f>
                <c:numCache>
                  <c:formatCode>General</c:formatCode>
                  <c:ptCount val="8"/>
                  <c:pt idx="0">
                    <c:v>281.17539026629942</c:v>
                  </c:pt>
                  <c:pt idx="1">
                    <c:v>191.25</c:v>
                  </c:pt>
                  <c:pt idx="2">
                    <c:v>100.95867768595043</c:v>
                  </c:pt>
                  <c:pt idx="3">
                    <c:v>61.795918367346935</c:v>
                  </c:pt>
                  <c:pt idx="4">
                    <c:v>29.48</c:v>
                  </c:pt>
                  <c:pt idx="5">
                    <c:v>18.112000000000002</c:v>
                  </c:pt>
                  <c:pt idx="6">
                    <c:v>11.285714285714286</c:v>
                  </c:pt>
                  <c:pt idx="7">
                    <c:v>6.3866203726343578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Лист1!$B$9:$I$9</c:f>
              <c:numCache>
                <c:formatCode>0.00</c:formatCode>
                <c:ptCount val="8"/>
                <c:pt idx="0">
                  <c:v>1400</c:v>
                </c:pt>
                <c:pt idx="1">
                  <c:v>1100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xVal>
          <c:yVal>
            <c:numRef>
              <c:f>Лист1!$B$12:$I$12</c:f>
              <c:numCache>
                <c:formatCode>0.00</c:formatCode>
                <c:ptCount val="8"/>
                <c:pt idx="0">
                  <c:v>2269.69696969697</c:v>
                </c:pt>
                <c:pt idx="1">
                  <c:v>1862.5</c:v>
                </c:pt>
                <c:pt idx="2">
                  <c:v>1338.1818181818182</c:v>
                </c:pt>
                <c:pt idx="3">
                  <c:v>1031.4285714285713</c:v>
                </c:pt>
                <c:pt idx="4">
                  <c:v>687</c:v>
                </c:pt>
                <c:pt idx="5">
                  <c:v>516</c:v>
                </c:pt>
                <c:pt idx="6">
                  <c:v>345</c:v>
                </c:pt>
                <c:pt idx="7">
                  <c:v>178.32167832167832</c:v>
                </c:pt>
              </c:numCache>
            </c:numRef>
          </c:yVal>
          <c:smooth val="0"/>
        </c:ser>
        <c:ser>
          <c:idx val="1"/>
          <c:order val="1"/>
          <c:tx>
            <c:v>Obergrenze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9.2757118765393151E-2"/>
                  <c:y val="5.4936795062779313E-2"/>
                </c:manualLayout>
              </c:layout>
              <c:numFmt formatCode="General" sourceLinked="0"/>
            </c:trendlineLbl>
          </c:trendline>
          <c:xVal>
            <c:numRef>
              <c:f>Лист1!$B$9:$I$9</c:f>
              <c:numCache>
                <c:formatCode>0.00</c:formatCode>
                <c:ptCount val="8"/>
                <c:pt idx="0">
                  <c:v>1400</c:v>
                </c:pt>
                <c:pt idx="1">
                  <c:v>1100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xVal>
          <c:yVal>
            <c:numRef>
              <c:f>Лист1!$B$13:$I$13</c:f>
              <c:numCache>
                <c:formatCode>0.00</c:formatCode>
                <c:ptCount val="8"/>
                <c:pt idx="0">
                  <c:v>2550.8723599632694</c:v>
                </c:pt>
                <c:pt idx="1">
                  <c:v>2053.75</c:v>
                </c:pt>
                <c:pt idx="2">
                  <c:v>1439.1404958677688</c:v>
                </c:pt>
                <c:pt idx="3">
                  <c:v>1093.2244897959183</c:v>
                </c:pt>
                <c:pt idx="4">
                  <c:v>716.48</c:v>
                </c:pt>
                <c:pt idx="5">
                  <c:v>534.11199999999997</c:v>
                </c:pt>
                <c:pt idx="6">
                  <c:v>356.28571428571428</c:v>
                </c:pt>
                <c:pt idx="7">
                  <c:v>184.70829869431267</c:v>
                </c:pt>
              </c:numCache>
            </c:numRef>
          </c:yVal>
          <c:smooth val="0"/>
        </c:ser>
        <c:ser>
          <c:idx val="2"/>
          <c:order val="2"/>
          <c:tx>
            <c:v>Untergrenze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1112696278818807"/>
                  <c:y val="0.15463651345907342"/>
                </c:manualLayout>
              </c:layout>
              <c:numFmt formatCode="General" sourceLinked="0"/>
            </c:trendlineLbl>
          </c:trendline>
          <c:xVal>
            <c:numRef>
              <c:f>Лист1!$B$9:$I$9</c:f>
              <c:numCache>
                <c:formatCode>0.00</c:formatCode>
                <c:ptCount val="8"/>
                <c:pt idx="0">
                  <c:v>1400</c:v>
                </c:pt>
                <c:pt idx="1">
                  <c:v>1100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xVal>
          <c:yVal>
            <c:numRef>
              <c:f>Лист1!$B$14:$I$14</c:f>
              <c:numCache>
                <c:formatCode>0.00</c:formatCode>
                <c:ptCount val="8"/>
                <c:pt idx="0">
                  <c:v>1988.5215794306705</c:v>
                </c:pt>
                <c:pt idx="1">
                  <c:v>1671.25</c:v>
                </c:pt>
                <c:pt idx="2">
                  <c:v>1237.2231404958677</c:v>
                </c:pt>
                <c:pt idx="3">
                  <c:v>969.63265306122435</c:v>
                </c:pt>
                <c:pt idx="4">
                  <c:v>657.52</c:v>
                </c:pt>
                <c:pt idx="5">
                  <c:v>497.88799999999998</c:v>
                </c:pt>
                <c:pt idx="6">
                  <c:v>333.71428571428572</c:v>
                </c:pt>
                <c:pt idx="7">
                  <c:v>171.93505794904397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9504"/>
        <c:axId val="103026048"/>
      </c:scatterChart>
      <c:valAx>
        <c:axId val="76149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f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3026048"/>
        <c:crosses val="autoZero"/>
        <c:crossBetween val="midCat"/>
      </c:valAx>
      <c:valAx>
        <c:axId val="10302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U/I</a:t>
                </a:r>
              </a:p>
            </c:rich>
          </c:tx>
          <c:layout>
            <c:manualLayout>
              <c:xMode val="edge"/>
              <c:yMode val="edge"/>
              <c:x val="2.0905923344947737E-2"/>
              <c:y val="0.3941002868827442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7614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4063640493522961"/>
                  <c:y val="-2.0441890491171281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Лист1!$B$28:$I$28</c:f>
                <c:numCache>
                  <c:formatCode>General</c:formatCode>
                  <c:ptCount val="8"/>
                  <c:pt idx="0">
                    <c:v>954.3209876543209</c:v>
                  </c:pt>
                  <c:pt idx="1">
                    <c:v>640.49586776859496</c:v>
                  </c:pt>
                  <c:pt idx="2">
                    <c:v>345.77777777777777</c:v>
                  </c:pt>
                  <c:pt idx="3">
                    <c:v>175.96371882086163</c:v>
                  </c:pt>
                  <c:pt idx="4">
                    <c:v>82.780612244897966</c:v>
                  </c:pt>
                  <c:pt idx="5">
                    <c:v>55.291319857312736</c:v>
                  </c:pt>
                  <c:pt idx="6">
                    <c:v>44.946492271105839</c:v>
                  </c:pt>
                  <c:pt idx="7">
                    <c:v>30.439952437574323</c:v>
                  </c:pt>
                </c:numCache>
              </c:numRef>
            </c:plus>
            <c:minus>
              <c:numRef>
                <c:f>Лист1!$B$28:$I$28</c:f>
                <c:numCache>
                  <c:formatCode>General</c:formatCode>
                  <c:ptCount val="8"/>
                  <c:pt idx="0">
                    <c:v>954.3209876543209</c:v>
                  </c:pt>
                  <c:pt idx="1">
                    <c:v>640.49586776859496</c:v>
                  </c:pt>
                  <c:pt idx="2">
                    <c:v>345.77777777777777</c:v>
                  </c:pt>
                  <c:pt idx="3">
                    <c:v>175.96371882086163</c:v>
                  </c:pt>
                  <c:pt idx="4">
                    <c:v>82.780612244897966</c:v>
                  </c:pt>
                  <c:pt idx="5">
                    <c:v>55.291319857312736</c:v>
                  </c:pt>
                  <c:pt idx="6">
                    <c:v>44.946492271105839</c:v>
                  </c:pt>
                  <c:pt idx="7">
                    <c:v>30.439952437574323</c:v>
                  </c:pt>
                </c:numCache>
              </c:numRef>
            </c:minus>
          </c:errBars>
          <c:xVal>
            <c:numRef>
              <c:f>Лист1!$B$27:$I$27</c:f>
              <c:numCache>
                <c:formatCode>0.00</c:formatCode>
                <c:ptCount val="8"/>
                <c:pt idx="0">
                  <c:v>12.5</c:v>
                </c:pt>
                <c:pt idx="1">
                  <c:v>10</c:v>
                </c:pt>
                <c:pt idx="2">
                  <c:v>7.518796992481203</c:v>
                </c:pt>
                <c:pt idx="3">
                  <c:v>5</c:v>
                </c:pt>
                <c:pt idx="4">
                  <c:v>3.0030030030030028</c:v>
                </c:pt>
                <c:pt idx="5">
                  <c:v>2</c:v>
                </c:pt>
                <c:pt idx="6">
                  <c:v>1.6</c:v>
                </c:pt>
                <c:pt idx="7">
                  <c:v>1</c:v>
                </c:pt>
              </c:numCache>
            </c:numRef>
          </c:xVal>
          <c:yVal>
            <c:numRef>
              <c:f>Лист1!$B$24:$I$24</c:f>
              <c:numCache>
                <c:formatCode>0.00</c:formatCode>
                <c:ptCount val="8"/>
                <c:pt idx="0">
                  <c:v>8388.8888888888887</c:v>
                </c:pt>
                <c:pt idx="1">
                  <c:v>6845.454545454545</c:v>
                </c:pt>
                <c:pt idx="2">
                  <c:v>4986.666666666667</c:v>
                </c:pt>
                <c:pt idx="3">
                  <c:v>3495.2380952380945</c:v>
                </c:pt>
                <c:pt idx="4">
                  <c:v>2117.8571428571427</c:v>
                </c:pt>
                <c:pt idx="5">
                  <c:v>1403.4482758620691</c:v>
                </c:pt>
                <c:pt idx="6">
                  <c:v>1103.4482758620691</c:v>
                </c:pt>
                <c:pt idx="7">
                  <c:v>682.75862068965523</c:v>
                </c:pt>
              </c:numCache>
            </c:numRef>
          </c:yVal>
          <c:smooth val="0"/>
        </c:ser>
        <c:ser>
          <c:idx val="1"/>
          <c:order val="1"/>
          <c:tx>
            <c:v>Obergrenze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4.7538625407334646E-2"/>
                  <c:y val="-7.4087274887405814E-3"/>
                </c:manualLayout>
              </c:layout>
              <c:numFmt formatCode="General" sourceLinked="0"/>
            </c:trendlineLbl>
          </c:trendline>
          <c:xVal>
            <c:numRef>
              <c:f>Лист1!$B$27:$I$27</c:f>
              <c:numCache>
                <c:formatCode>0.00</c:formatCode>
                <c:ptCount val="8"/>
                <c:pt idx="0">
                  <c:v>12.5</c:v>
                </c:pt>
                <c:pt idx="1">
                  <c:v>10</c:v>
                </c:pt>
                <c:pt idx="2">
                  <c:v>7.518796992481203</c:v>
                </c:pt>
                <c:pt idx="3">
                  <c:v>5</c:v>
                </c:pt>
                <c:pt idx="4">
                  <c:v>3.0030030030030028</c:v>
                </c:pt>
                <c:pt idx="5">
                  <c:v>2</c:v>
                </c:pt>
                <c:pt idx="6">
                  <c:v>1.6</c:v>
                </c:pt>
                <c:pt idx="7">
                  <c:v>1</c:v>
                </c:pt>
              </c:numCache>
            </c:numRef>
          </c:xVal>
          <c:yVal>
            <c:numRef>
              <c:f>Лист1!$B$25:$I$25</c:f>
              <c:numCache>
                <c:formatCode>0.00</c:formatCode>
                <c:ptCount val="8"/>
                <c:pt idx="0">
                  <c:v>9343.2098765432092</c:v>
                </c:pt>
                <c:pt idx="1">
                  <c:v>7485.9504132231395</c:v>
                </c:pt>
                <c:pt idx="2">
                  <c:v>5332.4444444444443</c:v>
                </c:pt>
                <c:pt idx="3">
                  <c:v>3671.2018140589562</c:v>
                </c:pt>
                <c:pt idx="4">
                  <c:v>2200.6377551020405</c:v>
                </c:pt>
                <c:pt idx="5">
                  <c:v>1458.7395957193819</c:v>
                </c:pt>
                <c:pt idx="6">
                  <c:v>1148.3947681331749</c:v>
                </c:pt>
                <c:pt idx="7">
                  <c:v>713.19857312722957</c:v>
                </c:pt>
              </c:numCache>
            </c:numRef>
          </c:yVal>
          <c:smooth val="0"/>
        </c:ser>
        <c:ser>
          <c:idx val="2"/>
          <c:order val="2"/>
          <c:tx>
            <c:v>Untergrenze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1369455530387469"/>
                  <c:y val="0.15753746710667998"/>
                </c:manualLayout>
              </c:layout>
              <c:numFmt formatCode="General" sourceLinked="0"/>
            </c:trendlineLbl>
          </c:trendline>
          <c:xVal>
            <c:numRef>
              <c:f>Лист1!$B$27:$I$27</c:f>
              <c:numCache>
                <c:formatCode>0.00</c:formatCode>
                <c:ptCount val="8"/>
                <c:pt idx="0">
                  <c:v>12.5</c:v>
                </c:pt>
                <c:pt idx="1">
                  <c:v>10</c:v>
                </c:pt>
                <c:pt idx="2">
                  <c:v>7.518796992481203</c:v>
                </c:pt>
                <c:pt idx="3">
                  <c:v>5</c:v>
                </c:pt>
                <c:pt idx="4">
                  <c:v>3.0030030030030028</c:v>
                </c:pt>
                <c:pt idx="5">
                  <c:v>2</c:v>
                </c:pt>
                <c:pt idx="6">
                  <c:v>1.6</c:v>
                </c:pt>
                <c:pt idx="7">
                  <c:v>1</c:v>
                </c:pt>
              </c:numCache>
            </c:numRef>
          </c:xVal>
          <c:yVal>
            <c:numRef>
              <c:f>Лист1!$B$26:$I$26</c:f>
              <c:numCache>
                <c:formatCode>0.00</c:formatCode>
                <c:ptCount val="8"/>
                <c:pt idx="0">
                  <c:v>7434.5679012345681</c:v>
                </c:pt>
                <c:pt idx="1">
                  <c:v>6204.9586776859505</c:v>
                </c:pt>
                <c:pt idx="2">
                  <c:v>4640.8888888888896</c:v>
                </c:pt>
                <c:pt idx="3">
                  <c:v>3319.2743764172328</c:v>
                </c:pt>
                <c:pt idx="4">
                  <c:v>2035.0765306122446</c:v>
                </c:pt>
                <c:pt idx="5">
                  <c:v>1348.1569560047562</c:v>
                </c:pt>
                <c:pt idx="6">
                  <c:v>1058.5017835909632</c:v>
                </c:pt>
                <c:pt idx="7">
                  <c:v>652.3186682520809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7328"/>
        <c:axId val="101825536"/>
      </c:scatterChart>
      <c:valAx>
        <c:axId val="101827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f</a:t>
                </a:r>
                <a:r>
                  <a:rPr lang="en-US" sz="1400" baseline="30000"/>
                  <a:t>-1</a:t>
                </a:r>
              </a:p>
            </c:rich>
          </c:tx>
          <c:layout>
            <c:manualLayout>
              <c:xMode val="edge"/>
              <c:yMode val="edge"/>
              <c:x val="0.50896452459571584"/>
              <c:y val="0.8809884884590558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1825536"/>
        <c:crosses val="autoZero"/>
        <c:crossBetween val="midCat"/>
      </c:valAx>
      <c:valAx>
        <c:axId val="10182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X</a:t>
                </a:r>
                <a:r>
                  <a:rPr lang="en-US" sz="1400" baseline="-25000"/>
                  <a:t>c</a:t>
                </a:r>
                <a:endParaRPr lang="ru-RU" baseline="-250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182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219074</xdr:colOff>
      <xdr:row>0</xdr:row>
      <xdr:rowOff>67235</xdr:rowOff>
    </xdr:from>
    <xdr:to>
      <xdr:col>26</xdr:col>
      <xdr:colOff>44823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257173</xdr:colOff>
      <xdr:row>21</xdr:row>
      <xdr:rowOff>22412</xdr:rowOff>
    </xdr:from>
    <xdr:to>
      <xdr:col>26</xdr:col>
      <xdr:colOff>78440</xdr:colOff>
      <xdr:row>42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C4" zoomScale="80" zoomScaleNormal="80" workbookViewId="0">
      <selection activeCell="L36" sqref="L36"/>
    </sheetView>
  </sheetViews>
  <sheetFormatPr defaultRowHeight="15" x14ac:dyDescent="0.25"/>
  <cols>
    <col min="1" max="1" width="14" customWidth="1"/>
    <col min="2" max="5" width="9.5703125" bestFit="1" customWidth="1"/>
    <col min="6" max="9" width="9.28515625" bestFit="1" customWidth="1"/>
  </cols>
  <sheetData>
    <row r="1" spans="1:1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12" x14ac:dyDescent="0.25">
      <c r="A2" s="3" t="s">
        <v>5</v>
      </c>
      <c r="B2" s="2">
        <f>5.59/(2.55*10^(-3))</f>
        <v>2192.1568627450984</v>
      </c>
      <c r="C2" s="2">
        <f>4.99/(2.3*10^(-3))</f>
        <v>2169.5652173913045</v>
      </c>
      <c r="D2" s="2">
        <f>5.1/(2.3*10^(-3))</f>
        <v>2217.391304347826</v>
      </c>
      <c r="E2" s="2">
        <f>5.21/(2.35*10^(-3))</f>
        <v>2217.0212765957444</v>
      </c>
      <c r="F2" s="2">
        <f>5.04/(2.3*10^(-3))</f>
        <v>2191.304347826087</v>
      </c>
      <c r="G2" s="2">
        <f>4.73/(2.15*10^(-3))</f>
        <v>2200</v>
      </c>
      <c r="H2" s="2">
        <f>4.97/(2.25*10^(-3))</f>
        <v>2208.8888888888887</v>
      </c>
      <c r="I2" s="2">
        <f>5.22/(2.4*10^(-3))</f>
        <v>2175</v>
      </c>
      <c r="J2" s="2">
        <f>5.13/(2.35*10^(-3))</f>
        <v>2182.9787234042551</v>
      </c>
      <c r="K2" s="2">
        <f>4.77/(2.2*10^(-3))</f>
        <v>2168.181818181818</v>
      </c>
    </row>
    <row r="3" spans="1:12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A4" s="6" t="s">
        <v>6</v>
      </c>
      <c r="B4" s="2">
        <f>AVERAGE(B2:K2)</f>
        <v>2192.2488439381027</v>
      </c>
    </row>
    <row r="5" spans="1:12" x14ac:dyDescent="0.25">
      <c r="A5" t="s">
        <v>7</v>
      </c>
      <c r="B5" s="2">
        <f>_xlfn.STDEV.S(B2:K2)</f>
        <v>18.441846072086552</v>
      </c>
    </row>
    <row r="6" spans="1:12" x14ac:dyDescent="0.25">
      <c r="A6" t="s">
        <v>8</v>
      </c>
      <c r="B6" s="2">
        <f>B5/SQRT(10)</f>
        <v>5.8318237846023271</v>
      </c>
    </row>
    <row r="8" spans="1:12" x14ac:dyDescent="0.25">
      <c r="A8" s="7" t="s">
        <v>1</v>
      </c>
      <c r="B8" s="7"/>
      <c r="C8" s="7"/>
      <c r="D8" s="7"/>
      <c r="E8" s="7"/>
      <c r="F8" s="7"/>
      <c r="G8" s="7"/>
      <c r="H8" s="7"/>
      <c r="I8" s="7"/>
    </row>
    <row r="9" spans="1:12" x14ac:dyDescent="0.25">
      <c r="A9" s="8" t="s">
        <v>18</v>
      </c>
      <c r="B9" s="9">
        <v>1400</v>
      </c>
      <c r="C9" s="9">
        <v>1100</v>
      </c>
      <c r="D9" s="9">
        <v>800</v>
      </c>
      <c r="E9" s="9">
        <v>600</v>
      </c>
      <c r="F9" s="9">
        <v>400</v>
      </c>
      <c r="G9" s="9">
        <v>300</v>
      </c>
      <c r="H9" s="9">
        <v>200</v>
      </c>
      <c r="I9" s="9">
        <v>100</v>
      </c>
      <c r="K9" s="10" t="s">
        <v>9</v>
      </c>
      <c r="L9" s="11" t="s">
        <v>10</v>
      </c>
    </row>
    <row r="10" spans="1:12" x14ac:dyDescent="0.25">
      <c r="A10" s="8" t="s">
        <v>17</v>
      </c>
      <c r="B10" s="9">
        <v>7.49</v>
      </c>
      <c r="C10" s="9">
        <v>7.45</v>
      </c>
      <c r="D10" s="9">
        <v>7.36</v>
      </c>
      <c r="E10" s="9">
        <v>7.22</v>
      </c>
      <c r="F10" s="9">
        <v>6.87</v>
      </c>
      <c r="G10" s="9">
        <v>6.45</v>
      </c>
      <c r="H10" s="9">
        <v>4.83</v>
      </c>
      <c r="I10" s="9">
        <v>2.5499999999999998</v>
      </c>
      <c r="K10" s="12">
        <v>0.02</v>
      </c>
      <c r="L10" s="12">
        <v>4.0000000000000002E-4</v>
      </c>
    </row>
    <row r="11" spans="1:12" x14ac:dyDescent="0.25">
      <c r="A11" s="8" t="s">
        <v>16</v>
      </c>
      <c r="B11" s="9">
        <v>3.3</v>
      </c>
      <c r="C11" s="9">
        <v>4</v>
      </c>
      <c r="D11" s="9">
        <v>5.5</v>
      </c>
      <c r="E11" s="9">
        <v>7</v>
      </c>
      <c r="F11" s="9">
        <v>10</v>
      </c>
      <c r="G11" s="9">
        <v>12.5</v>
      </c>
      <c r="H11" s="9">
        <v>14</v>
      </c>
      <c r="I11" s="9">
        <v>14.3</v>
      </c>
    </row>
    <row r="12" spans="1:12" x14ac:dyDescent="0.25">
      <c r="A12" s="8" t="s">
        <v>2</v>
      </c>
      <c r="B12" s="9">
        <f>B10/(B11*10^(-3))</f>
        <v>2269.69696969697</v>
      </c>
      <c r="C12" s="9">
        <f t="shared" ref="C12:I12" si="0">C10/(C11*10^(-3))</f>
        <v>1862.5</v>
      </c>
      <c r="D12" s="9">
        <f t="shared" si="0"/>
        <v>1338.1818181818182</v>
      </c>
      <c r="E12" s="9">
        <f t="shared" si="0"/>
        <v>1031.4285714285713</v>
      </c>
      <c r="F12" s="9">
        <f t="shared" si="0"/>
        <v>687</v>
      </c>
      <c r="G12" s="9">
        <f t="shared" si="0"/>
        <v>516</v>
      </c>
      <c r="H12" s="9">
        <f t="shared" si="0"/>
        <v>345</v>
      </c>
      <c r="I12" s="9">
        <f t="shared" si="0"/>
        <v>178.32167832167832</v>
      </c>
    </row>
    <row r="13" spans="1:12" ht="18" x14ac:dyDescent="0.35">
      <c r="A13" s="8" t="s">
        <v>3</v>
      </c>
      <c r="B13" s="9">
        <f>B12 + (B12*($K$10/B10+$L$10/(B11*10^(-3))))</f>
        <v>2550.8723599632694</v>
      </c>
      <c r="C13" s="9">
        <f t="shared" ref="C13:I13" si="1">C12 + (C12*($K$10/C10+$L$10/(C11*10^(-3))))</f>
        <v>2053.75</v>
      </c>
      <c r="D13" s="9">
        <f t="shared" si="1"/>
        <v>1439.1404958677688</v>
      </c>
      <c r="E13" s="9">
        <f t="shared" si="1"/>
        <v>1093.2244897959183</v>
      </c>
      <c r="F13" s="9">
        <f t="shared" si="1"/>
        <v>716.48</v>
      </c>
      <c r="G13" s="9">
        <f t="shared" si="1"/>
        <v>534.11199999999997</v>
      </c>
      <c r="H13" s="9">
        <f t="shared" si="1"/>
        <v>356.28571428571428</v>
      </c>
      <c r="I13" s="9">
        <f t="shared" si="1"/>
        <v>184.70829869431267</v>
      </c>
    </row>
    <row r="14" spans="1:12" ht="18" x14ac:dyDescent="0.35">
      <c r="A14" s="8" t="s">
        <v>4</v>
      </c>
      <c r="B14" s="9">
        <f>B12 - (B12*($K$10/B10+$L$10/(B11*10^(-3))))</f>
        <v>1988.5215794306705</v>
      </c>
      <c r="C14" s="9">
        <f t="shared" ref="C14:I14" si="2">C12 - (C12*($K$10/C10+$L$10/(C11*10^(-3))))</f>
        <v>1671.25</v>
      </c>
      <c r="D14" s="9">
        <f t="shared" si="2"/>
        <v>1237.2231404958677</v>
      </c>
      <c r="E14" s="9">
        <f t="shared" si="2"/>
        <v>969.63265306122435</v>
      </c>
      <c r="F14" s="9">
        <f t="shared" si="2"/>
        <v>657.52</v>
      </c>
      <c r="G14" s="9">
        <f t="shared" si="2"/>
        <v>497.88799999999998</v>
      </c>
      <c r="H14" s="9">
        <f t="shared" si="2"/>
        <v>333.71428571428572</v>
      </c>
      <c r="I14" s="9">
        <f t="shared" si="2"/>
        <v>171.93505794904397</v>
      </c>
    </row>
    <row r="15" spans="1:12" x14ac:dyDescent="0.25">
      <c r="A15" s="8" t="s">
        <v>21</v>
      </c>
      <c r="B15" s="2">
        <f xml:space="preserve"> (B12*($K$10/B10+$L$10/(B11*10^(-3))))</f>
        <v>281.17539026629942</v>
      </c>
      <c r="C15" s="2">
        <f t="shared" ref="C15:I15" si="3" xml:space="preserve"> (C12*($K$10/C10+$L$10/(C11*10^(-3))))</f>
        <v>191.25</v>
      </c>
      <c r="D15" s="2">
        <f t="shared" si="3"/>
        <v>100.95867768595043</v>
      </c>
      <c r="E15" s="2">
        <f t="shared" si="3"/>
        <v>61.795918367346935</v>
      </c>
      <c r="F15" s="2">
        <f t="shared" si="3"/>
        <v>29.48</v>
      </c>
      <c r="G15" s="2">
        <f t="shared" si="3"/>
        <v>18.112000000000002</v>
      </c>
      <c r="H15" s="2">
        <f t="shared" si="3"/>
        <v>11.285714285714286</v>
      </c>
      <c r="I15" s="2">
        <f xml:space="preserve"> (I12*($K$10/I10+$L$10/(I11*10^(-3))))</f>
        <v>6.3866203726343578</v>
      </c>
    </row>
    <row r="20" spans="1:12" x14ac:dyDescent="0.25">
      <c r="A20" s="4" t="s">
        <v>11</v>
      </c>
      <c r="B20" s="4"/>
      <c r="C20" s="4"/>
      <c r="D20" s="4"/>
      <c r="E20" s="4"/>
      <c r="F20" s="4"/>
      <c r="G20" s="4"/>
      <c r="H20" s="4"/>
      <c r="I20" s="4"/>
    </row>
    <row r="21" spans="1:12" x14ac:dyDescent="0.25">
      <c r="A21" s="8" t="s">
        <v>18</v>
      </c>
      <c r="B21" s="2">
        <v>80</v>
      </c>
      <c r="C21" s="2">
        <v>100</v>
      </c>
      <c r="D21" s="2">
        <v>133</v>
      </c>
      <c r="E21" s="2">
        <v>200</v>
      </c>
      <c r="F21" s="2">
        <v>333</v>
      </c>
      <c r="G21" s="2">
        <v>500</v>
      </c>
      <c r="H21" s="2">
        <v>625</v>
      </c>
      <c r="I21" s="2">
        <v>1000</v>
      </c>
      <c r="K21" s="10" t="s">
        <v>9</v>
      </c>
      <c r="L21" s="11" t="s">
        <v>10</v>
      </c>
    </row>
    <row r="22" spans="1:12" x14ac:dyDescent="0.25">
      <c r="A22" s="8" t="s">
        <v>17</v>
      </c>
      <c r="B22" s="2">
        <v>7.55</v>
      </c>
      <c r="C22" s="2">
        <v>7.53</v>
      </c>
      <c r="D22" s="2">
        <v>7.48</v>
      </c>
      <c r="E22" s="2">
        <v>7.34</v>
      </c>
      <c r="F22" s="2">
        <v>5.93</v>
      </c>
      <c r="G22" s="2">
        <v>4.07</v>
      </c>
      <c r="H22" s="2">
        <v>3.2</v>
      </c>
      <c r="I22" s="2">
        <v>1.98</v>
      </c>
      <c r="K22" s="12">
        <v>0.02</v>
      </c>
      <c r="L22" s="12">
        <v>1E-4</v>
      </c>
    </row>
    <row r="23" spans="1:12" x14ac:dyDescent="0.25">
      <c r="A23" s="8" t="s">
        <v>16</v>
      </c>
      <c r="B23" s="2">
        <v>0.9</v>
      </c>
      <c r="C23" s="2">
        <v>1.1000000000000001</v>
      </c>
      <c r="D23" s="2">
        <v>1.5</v>
      </c>
      <c r="E23" s="2">
        <v>2.1</v>
      </c>
      <c r="F23" s="2">
        <v>2.8</v>
      </c>
      <c r="G23" s="2">
        <v>2.9</v>
      </c>
      <c r="H23" s="2">
        <v>2.9</v>
      </c>
      <c r="I23" s="2">
        <v>2.9</v>
      </c>
    </row>
    <row r="24" spans="1:12" ht="18" x14ac:dyDescent="0.35">
      <c r="A24" s="8" t="s">
        <v>14</v>
      </c>
      <c r="B24" s="2">
        <f>B22/(B23*10^(-3))</f>
        <v>8388.8888888888887</v>
      </c>
      <c r="C24" s="2">
        <f t="shared" ref="C24:I24" si="4">C22/(C23*10^(-3))</f>
        <v>6845.454545454545</v>
      </c>
      <c r="D24" s="2">
        <f t="shared" si="4"/>
        <v>4986.666666666667</v>
      </c>
      <c r="E24" s="2">
        <f t="shared" si="4"/>
        <v>3495.2380952380945</v>
      </c>
      <c r="F24" s="2">
        <f t="shared" si="4"/>
        <v>2117.8571428571427</v>
      </c>
      <c r="G24" s="2">
        <f t="shared" si="4"/>
        <v>1403.4482758620691</v>
      </c>
      <c r="H24" s="2">
        <f t="shared" si="4"/>
        <v>1103.4482758620691</v>
      </c>
      <c r="I24" s="2">
        <f t="shared" si="4"/>
        <v>682.75862068965523</v>
      </c>
    </row>
    <row r="25" spans="1:12" ht="18" x14ac:dyDescent="0.35">
      <c r="A25" s="8" t="s">
        <v>13</v>
      </c>
      <c r="B25" s="2">
        <f>B24 + (B24*($K$22/B22+$L$22/(B23*10^(-3))))</f>
        <v>9343.2098765432092</v>
      </c>
      <c r="C25" s="2">
        <f>C24 + (C24*($K$22/C22+$L$22/(C23*10^(-3))))</f>
        <v>7485.9504132231395</v>
      </c>
      <c r="D25" s="2">
        <f>D24 + (D24*($K$22/D22+$L$22/(D23*10^(-3))))</f>
        <v>5332.4444444444443</v>
      </c>
      <c r="E25" s="2">
        <f>E24 + (E24*($K$22/E22+$L$22/(E23*10^(-3))))</f>
        <v>3671.2018140589562</v>
      </c>
      <c r="F25" s="2">
        <f>F24 + (F24*($K$22/F22+$L$22/(F23*10^(-3))))</f>
        <v>2200.6377551020405</v>
      </c>
      <c r="G25" s="2">
        <f>G24 + (G24*($K$22/G22+$L$22/(G23*10^(-3))))</f>
        <v>1458.7395957193819</v>
      </c>
      <c r="H25" s="2">
        <f>H24 + (H24*($K$22/H22+$L$22/(H23*10^(-3))))</f>
        <v>1148.3947681331749</v>
      </c>
      <c r="I25" s="2">
        <f>I24 + (I24*($K$22/I22+$L$22/(I23*10^(-3))))</f>
        <v>713.19857312722957</v>
      </c>
    </row>
    <row r="26" spans="1:12" ht="18" x14ac:dyDescent="0.35">
      <c r="A26" s="8" t="s">
        <v>12</v>
      </c>
      <c r="B26" s="2">
        <f>B24 - (B24*($K$22/B22+$L$22/(B23*10^(-3))))</f>
        <v>7434.5679012345681</v>
      </c>
      <c r="C26" s="2">
        <f>C24 - (C24*($K$22/C22+$L$22/(C23*10^(-3))))</f>
        <v>6204.9586776859505</v>
      </c>
      <c r="D26" s="2">
        <f>D24 - (D24*($K$22/D22+$L$22/(D23*10^(-3))))</f>
        <v>4640.8888888888896</v>
      </c>
      <c r="E26" s="2">
        <f>E24 - (E24*($K$22/E22+$L$22/(E23*10^(-3))))</f>
        <v>3319.2743764172328</v>
      </c>
      <c r="F26" s="2">
        <f>F24 - (F24*($K$22/F22+$L$22/(F23*10^(-3))))</f>
        <v>2035.0765306122446</v>
      </c>
      <c r="G26" s="2">
        <f>G24 - (G24*($K$22/G22+$L$22/(G23*10^(-3))))</f>
        <v>1348.1569560047562</v>
      </c>
      <c r="H26" s="2">
        <f>H24 - (H24*($K$22/H22+$L$22/(H23*10^(-3))))</f>
        <v>1058.5017835909632</v>
      </c>
      <c r="I26" s="2">
        <f>I24 - (I24*($K$22/I22+$L$22/(I23*10^(-3))))</f>
        <v>652.3186682520809</v>
      </c>
    </row>
    <row r="27" spans="1:12" x14ac:dyDescent="0.25">
      <c r="A27" s="8" t="s">
        <v>15</v>
      </c>
      <c r="B27" s="2">
        <f>(1/B21)*1000</f>
        <v>12.5</v>
      </c>
      <c r="C27" s="2">
        <f t="shared" ref="C27:I27" si="5">(1/C21)*1000</f>
        <v>10</v>
      </c>
      <c r="D27" s="2">
        <f t="shared" si="5"/>
        <v>7.518796992481203</v>
      </c>
      <c r="E27" s="2">
        <f t="shared" si="5"/>
        <v>5</v>
      </c>
      <c r="F27" s="2">
        <f t="shared" si="5"/>
        <v>3.0030030030030028</v>
      </c>
      <c r="G27" s="2">
        <f t="shared" si="5"/>
        <v>2</v>
      </c>
      <c r="H27" s="2">
        <f t="shared" si="5"/>
        <v>1.6</v>
      </c>
      <c r="I27" s="2">
        <f t="shared" si="5"/>
        <v>1</v>
      </c>
    </row>
    <row r="28" spans="1:12" ht="15.75" customHeight="1" x14ac:dyDescent="0.35">
      <c r="A28" s="3" t="s">
        <v>22</v>
      </c>
      <c r="B28" s="2">
        <f xml:space="preserve"> (B24*($K$22/B22+$L$22/(B23*10^(-3))))</f>
        <v>954.3209876543209</v>
      </c>
      <c r="C28" s="2">
        <f t="shared" ref="C28:I28" si="6" xml:space="preserve"> (C24*($K$22/C22+$L$22/(C23*10^(-3))))</f>
        <v>640.49586776859496</v>
      </c>
      <c r="D28" s="2">
        <f t="shared" si="6"/>
        <v>345.77777777777777</v>
      </c>
      <c r="E28" s="2">
        <f t="shared" si="6"/>
        <v>175.96371882086163</v>
      </c>
      <c r="F28" s="2">
        <f t="shared" si="6"/>
        <v>82.780612244897966</v>
      </c>
      <c r="G28" s="2">
        <f xml:space="preserve"> (G24*($K$22/G22+$L$22/(G23*10^(-3))))</f>
        <v>55.291319857312736</v>
      </c>
      <c r="H28" s="2">
        <f t="shared" si="6"/>
        <v>44.946492271105839</v>
      </c>
      <c r="I28" s="2">
        <f t="shared" si="6"/>
        <v>30.439952437574323</v>
      </c>
    </row>
    <row r="31" spans="1:12" x14ac:dyDescent="0.25">
      <c r="A31" s="4" t="s">
        <v>19</v>
      </c>
      <c r="B31" s="4"/>
    </row>
    <row r="32" spans="1:12" x14ac:dyDescent="0.25">
      <c r="A32" s="13" t="s">
        <v>6</v>
      </c>
      <c r="B32" s="2">
        <f>AVERAGE(B2:K2)</f>
        <v>2192.2488439381027</v>
      </c>
      <c r="C32" s="14" t="s">
        <v>20</v>
      </c>
      <c r="D32" s="14"/>
      <c r="E32" s="14"/>
    </row>
    <row r="33" spans="1:5" x14ac:dyDescent="0.25">
      <c r="A33" s="3" t="s">
        <v>7</v>
      </c>
      <c r="B33" s="2">
        <f>_xlfn.STDEV.S(B2:K2)</f>
        <v>18.441846072086552</v>
      </c>
      <c r="C33" s="14"/>
      <c r="D33" s="14"/>
      <c r="E33" s="14"/>
    </row>
    <row r="34" spans="1:5" x14ac:dyDescent="0.25">
      <c r="A34" s="3" t="s">
        <v>8</v>
      </c>
      <c r="B34" s="2">
        <f>B33/SQRT(10)</f>
        <v>5.8318237846023271</v>
      </c>
      <c r="C34" s="14"/>
      <c r="D34" s="14"/>
      <c r="E34" s="14"/>
    </row>
  </sheetData>
  <mergeCells count="6">
    <mergeCell ref="C32:E34"/>
    <mergeCell ref="A1:K1"/>
    <mergeCell ref="A8:I8"/>
    <mergeCell ref="A3:K3"/>
    <mergeCell ref="A20:I20"/>
    <mergeCell ref="A31:B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RePack, Sanbuild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2020-04-25T17:51:40Z</dcterms:created>
  <dcterms:modified xsi:type="dcterms:W3CDTF">2020-04-25T22:16:06Z</dcterms:modified>
</cp:coreProperties>
</file>