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120" windowHeight="11040" firstSheet="1" activeTab="1"/>
  </bookViews>
  <sheets>
    <sheet name="BSC DL TRAN YEN " sheetId="34" r:id="rId1"/>
    <sheet name=" KPI GIAM DOC" sheetId="27" r:id="rId2"/>
  </sheets>
  <definedNames>
    <definedName name="_Fill" hidden="1">#REF!</definedName>
    <definedName name="Company2013" hidden="1">#REF!</definedName>
    <definedName name="sdfs" hidden="1">#REF!</definedName>
    <definedName name="SFF" hidden="1">#REF!</definedName>
  </definedNames>
  <calcPr calcId="144525"/>
</workbook>
</file>

<file path=xl/calcChain.xml><?xml version="1.0" encoding="utf-8"?>
<calcChain xmlns="http://schemas.openxmlformats.org/spreadsheetml/2006/main">
  <c r="Y16" i="27" l="1"/>
  <c r="Y18" i="27"/>
  <c r="Y33" i="27"/>
  <c r="Y36" i="27"/>
  <c r="Y37" i="27"/>
  <c r="Y39" i="27"/>
  <c r="Y55" i="27"/>
  <c r="Y59" i="27"/>
  <c r="Y79" i="27"/>
  <c r="Y87" i="27"/>
  <c r="Y104" i="27"/>
  <c r="Y121" i="27"/>
  <c r="Y124" i="27"/>
  <c r="Y128" i="27"/>
  <c r="Y130" i="27"/>
  <c r="Y136" i="27"/>
  <c r="Y145" i="27"/>
  <c r="Y149" i="27"/>
  <c r="Y153" i="27"/>
  <c r="Y157" i="27"/>
  <c r="Y159" i="27"/>
  <c r="Y160" i="27"/>
  <c r="Y170" i="27"/>
  <c r="Y171" i="27"/>
  <c r="Y174" i="27"/>
  <c r="Y175" i="27"/>
  <c r="Y176" i="27"/>
  <c r="U168" i="27" l="1"/>
  <c r="V168" i="27" s="1"/>
  <c r="U167" i="27"/>
  <c r="V167" i="27" s="1"/>
  <c r="V166" i="27"/>
  <c r="V165" i="27"/>
  <c r="U165" i="27"/>
  <c r="V164" i="27"/>
  <c r="V163" i="27"/>
  <c r="V162" i="27"/>
  <c r="V161" i="27"/>
  <c r="V155" i="27"/>
  <c r="V154" i="27"/>
  <c r="V152" i="27"/>
  <c r="V151" i="27"/>
  <c r="U150" i="27"/>
  <c r="V150" i="27" s="1"/>
  <c r="V146" i="27"/>
  <c r="V141" i="27"/>
  <c r="V140" i="27"/>
  <c r="V139" i="27"/>
  <c r="V133" i="27"/>
  <c r="V132" i="27"/>
  <c r="V131" i="27"/>
  <c r="V129" i="27"/>
  <c r="V127" i="27"/>
  <c r="V126" i="27"/>
  <c r="V125" i="27"/>
  <c r="V123" i="27"/>
  <c r="V122" i="27"/>
  <c r="V119" i="27"/>
  <c r="V118" i="27"/>
  <c r="V117" i="27"/>
  <c r="V116" i="27"/>
  <c r="V115" i="27"/>
  <c r="V114" i="27"/>
  <c r="V113" i="27"/>
  <c r="V112" i="27"/>
  <c r="V111" i="27"/>
  <c r="V110" i="27"/>
  <c r="V109" i="27"/>
  <c r="V108" i="27"/>
  <c r="V107" i="27"/>
  <c r="V106" i="27"/>
  <c r="V105" i="27"/>
  <c r="V96" i="27"/>
  <c r="U96" i="27"/>
  <c r="V94" i="27"/>
  <c r="V93" i="27"/>
  <c r="V92" i="27"/>
  <c r="V91" i="27"/>
  <c r="V90" i="27"/>
  <c r="V89" i="27"/>
  <c r="V88" i="27"/>
  <c r="V86" i="27"/>
  <c r="V85" i="27"/>
  <c r="V84" i="27"/>
  <c r="V83" i="27"/>
  <c r="V82" i="27"/>
  <c r="V81" i="27"/>
  <c r="V80" i="27"/>
  <c r="V75" i="27"/>
  <c r="V74" i="27"/>
  <c r="V73" i="27"/>
  <c r="V72" i="27"/>
  <c r="V71" i="27"/>
  <c r="V70" i="27"/>
  <c r="V69" i="27"/>
  <c r="V67" i="27"/>
  <c r="V66" i="27"/>
  <c r="V65" i="27"/>
  <c r="V64" i="27"/>
  <c r="V63" i="27"/>
  <c r="V62" i="27"/>
  <c r="V61" i="27"/>
  <c r="V60" i="27"/>
  <c r="V58" i="27"/>
  <c r="V57" i="27"/>
  <c r="V56" i="27"/>
  <c r="V53" i="27"/>
  <c r="V52" i="27"/>
  <c r="V51" i="27"/>
  <c r="V50" i="27"/>
  <c r="V49" i="27"/>
  <c r="V48" i="27"/>
  <c r="V47" i="27"/>
  <c r="V46" i="27"/>
  <c r="W46" i="27" s="1"/>
  <c r="V45" i="27"/>
  <c r="W45" i="27" s="1"/>
  <c r="V44" i="27"/>
  <c r="W44" i="27" s="1"/>
  <c r="V43" i="27"/>
  <c r="W43" i="27" s="1"/>
  <c r="V42" i="27"/>
  <c r="W42" i="27" s="1"/>
  <c r="V41" i="27"/>
  <c r="V40" i="27"/>
  <c r="U35" i="27"/>
  <c r="V35" i="27" s="1"/>
  <c r="V32" i="27"/>
  <c r="U26" i="27"/>
  <c r="V26" i="27" s="1"/>
  <c r="U25" i="27"/>
  <c r="V25" i="27" s="1"/>
  <c r="U24" i="27"/>
  <c r="V24" i="27" s="1"/>
  <c r="U23" i="27"/>
  <c r="U22" i="27"/>
  <c r="V22" i="27" s="1"/>
  <c r="U19" i="27"/>
  <c r="V19" i="27" s="1"/>
  <c r="U15" i="27"/>
  <c r="V15" i="27" s="1"/>
  <c r="U14" i="27"/>
  <c r="V14" i="27" s="1"/>
  <c r="U13" i="27"/>
  <c r="V13" i="27" s="1"/>
  <c r="U12" i="27"/>
  <c r="V12" i="27" s="1"/>
  <c r="V23" i="27" l="1"/>
  <c r="R169" i="27"/>
  <c r="R168" i="27"/>
  <c r="R167" i="27"/>
  <c r="R166" i="27"/>
  <c r="R165" i="27"/>
  <c r="R164" i="27"/>
  <c r="R163" i="27"/>
  <c r="R162" i="27"/>
  <c r="R161" i="27"/>
  <c r="R155" i="27"/>
  <c r="R154" i="27"/>
  <c r="R156" i="27"/>
  <c r="R152" i="27"/>
  <c r="R151" i="27"/>
  <c r="R150" i="27"/>
  <c r="R146" i="27"/>
  <c r="R141" i="27"/>
  <c r="R140" i="27"/>
  <c r="R139" i="27"/>
  <c r="R133" i="27"/>
  <c r="R132" i="27"/>
  <c r="R129" i="27"/>
  <c r="R127" i="27"/>
  <c r="R126" i="27"/>
  <c r="R125" i="27"/>
  <c r="R123" i="27"/>
  <c r="R122" i="27"/>
  <c r="R115" i="27"/>
  <c r="R114" i="27"/>
  <c r="R113" i="27"/>
  <c r="R112" i="27"/>
  <c r="R111" i="27"/>
  <c r="R110" i="27"/>
  <c r="R109" i="27"/>
  <c r="R108" i="27"/>
  <c r="R107" i="27"/>
  <c r="R106" i="27"/>
  <c r="R105" i="27"/>
  <c r="R96" i="27"/>
  <c r="R95" i="27"/>
  <c r="R94" i="27"/>
  <c r="R93" i="27"/>
  <c r="R92" i="27"/>
  <c r="R91" i="27"/>
  <c r="R90" i="27"/>
  <c r="R89" i="27"/>
  <c r="R88" i="27"/>
  <c r="R86" i="27"/>
  <c r="R85" i="27"/>
  <c r="R84" i="27"/>
  <c r="R83" i="27"/>
  <c r="R82" i="27"/>
  <c r="R81" i="27"/>
  <c r="R80" i="27"/>
  <c r="R75" i="27"/>
  <c r="R74" i="27"/>
  <c r="R73" i="27"/>
  <c r="R72" i="27"/>
  <c r="R71" i="27"/>
  <c r="R70" i="27"/>
  <c r="R69" i="27"/>
  <c r="R67" i="27"/>
  <c r="R66" i="27"/>
  <c r="R65" i="27"/>
  <c r="R64" i="27"/>
  <c r="R63" i="27"/>
  <c r="R62" i="27"/>
  <c r="R61" i="27"/>
  <c r="R60" i="27"/>
  <c r="R57" i="27"/>
  <c r="R56" i="27"/>
  <c r="R53" i="27"/>
  <c r="R52" i="27"/>
  <c r="R51" i="27"/>
  <c r="R50" i="27"/>
  <c r="R49" i="27"/>
  <c r="R48" i="27"/>
  <c r="R47" i="27"/>
  <c r="R46" i="27"/>
  <c r="S46" i="27" s="1"/>
  <c r="Y46" i="27" s="1"/>
  <c r="R45" i="27"/>
  <c r="S45" i="27" s="1"/>
  <c r="Y45" i="27" s="1"/>
  <c r="R44" i="27"/>
  <c r="S44" i="27" s="1"/>
  <c r="Y44" i="27" s="1"/>
  <c r="R43" i="27"/>
  <c r="S43" i="27" s="1"/>
  <c r="Y43" i="27" s="1"/>
  <c r="R42" i="27"/>
  <c r="S42" i="27" s="1"/>
  <c r="Y42" i="27" s="1"/>
  <c r="R41" i="27"/>
  <c r="R40" i="27"/>
  <c r="R15" i="27" l="1"/>
  <c r="P19" i="27" l="1"/>
  <c r="R35" i="27" l="1"/>
  <c r="R14" i="27"/>
  <c r="R23" i="27"/>
  <c r="R26" i="27" l="1"/>
  <c r="R25" i="27"/>
  <c r="R22" i="27"/>
  <c r="R19" i="27"/>
  <c r="R12" i="27"/>
  <c r="R13" i="27"/>
  <c r="O169" i="27"/>
  <c r="O168" i="27"/>
  <c r="O167" i="27"/>
  <c r="O166" i="27"/>
  <c r="O165" i="27"/>
  <c r="O164" i="27"/>
  <c r="O163" i="27"/>
  <c r="O162" i="27"/>
  <c r="O161" i="27"/>
  <c r="O132" i="27"/>
  <c r="O25" i="27"/>
  <c r="W25" i="27" s="1"/>
  <c r="B27" i="34"/>
  <c r="E26" i="34"/>
  <c r="K25" i="34"/>
  <c r="E24" i="34"/>
  <c r="K23" i="34"/>
  <c r="K22" i="34"/>
  <c r="K21" i="34"/>
  <c r="K20" i="34"/>
  <c r="K19" i="34"/>
  <c r="K18" i="34"/>
  <c r="K17" i="34"/>
  <c r="K16" i="34"/>
  <c r="K15" i="34"/>
  <c r="K14" i="34"/>
  <c r="K13" i="34"/>
  <c r="E12" i="34"/>
  <c r="K11" i="34"/>
  <c r="E10" i="34"/>
  <c r="K9" i="34"/>
  <c r="K8" i="34"/>
  <c r="K7" i="34"/>
  <c r="K6" i="34"/>
  <c r="O173" i="27"/>
  <c r="W173" i="27" s="1"/>
  <c r="O172" i="27"/>
  <c r="W172" i="27" s="1"/>
  <c r="O158" i="27"/>
  <c r="O155" i="27"/>
  <c r="O154" i="27"/>
  <c r="O152" i="27"/>
  <c r="O151" i="27"/>
  <c r="O150" i="27"/>
  <c r="O156" i="27"/>
  <c r="S156" i="27" s="1"/>
  <c r="Y156" i="27" s="1"/>
  <c r="O148" i="27"/>
  <c r="O147" i="27"/>
  <c r="O146" i="27"/>
  <c r="O141" i="27"/>
  <c r="O140" i="27"/>
  <c r="O139" i="27"/>
  <c r="O137" i="27"/>
  <c r="O138" i="27"/>
  <c r="O133" i="27"/>
  <c r="O131" i="27"/>
  <c r="W131" i="27" s="1"/>
  <c r="O129" i="27"/>
  <c r="O127" i="27"/>
  <c r="O125" i="27"/>
  <c r="O126" i="27"/>
  <c r="O123" i="27"/>
  <c r="O122" i="27"/>
  <c r="O119" i="27"/>
  <c r="W119" i="27" s="1"/>
  <c r="O115" i="27"/>
  <c r="O111" i="27"/>
  <c r="O110" i="27"/>
  <c r="O105" i="27"/>
  <c r="O118" i="27"/>
  <c r="W118" i="27" s="1"/>
  <c r="O117" i="27"/>
  <c r="W117" i="27" s="1"/>
  <c r="O116" i="27"/>
  <c r="W116" i="27" s="1"/>
  <c r="O114" i="27"/>
  <c r="O113" i="27"/>
  <c r="O112" i="27"/>
  <c r="O109" i="27"/>
  <c r="O108" i="27"/>
  <c r="O107" i="27"/>
  <c r="O106" i="27"/>
  <c r="O96" i="27"/>
  <c r="O94" i="27"/>
  <c r="O88" i="27"/>
  <c r="O95" i="27"/>
  <c r="S95" i="27" s="1"/>
  <c r="Y95" i="27" s="1"/>
  <c r="O93" i="27"/>
  <c r="O92" i="27"/>
  <c r="O91" i="27"/>
  <c r="O90" i="27"/>
  <c r="O89" i="27"/>
  <c r="O86" i="27"/>
  <c r="O85" i="27"/>
  <c r="O84" i="27"/>
  <c r="O80" i="27"/>
  <c r="O83" i="27"/>
  <c r="O82" i="27"/>
  <c r="O81" i="27"/>
  <c r="O75" i="27"/>
  <c r="O72" i="27"/>
  <c r="O69" i="27"/>
  <c r="O64" i="27"/>
  <c r="O60" i="27"/>
  <c r="O74" i="27"/>
  <c r="O73" i="27"/>
  <c r="O71" i="27"/>
  <c r="O70" i="27"/>
  <c r="O67" i="27"/>
  <c r="O66" i="27"/>
  <c r="O65" i="27"/>
  <c r="O63" i="27"/>
  <c r="O62" i="27"/>
  <c r="O61" i="27"/>
  <c r="O58" i="27"/>
  <c r="W58" i="27" s="1"/>
  <c r="O57" i="27"/>
  <c r="O56" i="27"/>
  <c r="O53" i="27"/>
  <c r="O50" i="27"/>
  <c r="O47" i="27"/>
  <c r="O41" i="27"/>
  <c r="O52" i="27"/>
  <c r="O51" i="27"/>
  <c r="O49" i="27"/>
  <c r="O48" i="27"/>
  <c r="O40" i="27"/>
  <c r="O26" i="27"/>
  <c r="W26" i="27" s="1"/>
  <c r="O17" i="27"/>
  <c r="O35" i="27"/>
  <c r="W35" i="27" s="1"/>
  <c r="O24" i="27"/>
  <c r="O23" i="27"/>
  <c r="W23" i="27" s="1"/>
  <c r="O22" i="27"/>
  <c r="W22" i="27" s="1"/>
  <c r="O28" i="27"/>
  <c r="O29" i="27"/>
  <c r="W29" i="27" s="1"/>
  <c r="O32" i="27"/>
  <c r="W32" i="27" s="1"/>
  <c r="O34" i="27"/>
  <c r="S34" i="27" s="1"/>
  <c r="Y34" i="27" s="1"/>
  <c r="O27" i="27"/>
  <c r="O30" i="27"/>
  <c r="O31" i="27"/>
  <c r="O20" i="27"/>
  <c r="O21" i="27"/>
  <c r="O19" i="27"/>
  <c r="W19" i="27" s="1"/>
  <c r="O15" i="27"/>
  <c r="O14" i="27"/>
  <c r="W14" i="27" s="1"/>
  <c r="O12" i="27"/>
  <c r="W12" i="27" s="1"/>
  <c r="O13" i="27"/>
  <c r="W13" i="27" s="1"/>
  <c r="R138" i="27"/>
  <c r="R158" i="27"/>
  <c r="R147" i="27"/>
  <c r="R148" i="27"/>
  <c r="R137" i="27"/>
  <c r="S131" i="27"/>
  <c r="R116" i="27"/>
  <c r="R117" i="27"/>
  <c r="R118" i="27"/>
  <c r="S118" i="27" s="1"/>
  <c r="R97" i="27"/>
  <c r="S97" i="27" s="1"/>
  <c r="Y97" i="27" s="1"/>
  <c r="R98" i="27"/>
  <c r="S98" i="27" s="1"/>
  <c r="Y98" i="27" s="1"/>
  <c r="R99" i="27"/>
  <c r="S99" i="27" s="1"/>
  <c r="Y99" i="27" s="1"/>
  <c r="R32" i="27"/>
  <c r="S173" i="27"/>
  <c r="S172" i="27"/>
  <c r="R144" i="27"/>
  <c r="S144" i="27" s="1"/>
  <c r="Y144" i="27" s="1"/>
  <c r="R143" i="27"/>
  <c r="S143" i="27" s="1"/>
  <c r="Y143" i="27" s="1"/>
  <c r="R142" i="27"/>
  <c r="S142" i="27" s="1"/>
  <c r="Y142" i="27" s="1"/>
  <c r="R135" i="27"/>
  <c r="S135" i="27" s="1"/>
  <c r="Y135" i="27" s="1"/>
  <c r="R134" i="27"/>
  <c r="S134" i="27" s="1"/>
  <c r="Y134" i="27" s="1"/>
  <c r="R120" i="27"/>
  <c r="S120" i="27" s="1"/>
  <c r="Y120" i="27" s="1"/>
  <c r="R103" i="27"/>
  <c r="S103" i="27" s="1"/>
  <c r="Y103" i="27" s="1"/>
  <c r="R102" i="27"/>
  <c r="S102" i="27" s="1"/>
  <c r="Y102" i="27" s="1"/>
  <c r="R101" i="27"/>
  <c r="S101" i="27" s="1"/>
  <c r="Y101" i="27" s="1"/>
  <c r="R100" i="27"/>
  <c r="S100" i="27" s="1"/>
  <c r="Y100" i="27" s="1"/>
  <c r="R78" i="27"/>
  <c r="S78" i="27" s="1"/>
  <c r="Y78" i="27" s="1"/>
  <c r="R77" i="27"/>
  <c r="S77" i="27" s="1"/>
  <c r="Y77" i="27" s="1"/>
  <c r="R76" i="27"/>
  <c r="S76" i="27" s="1"/>
  <c r="Y76" i="27" s="1"/>
  <c r="R54" i="27"/>
  <c r="S54" i="27" s="1"/>
  <c r="Y54" i="27" s="1"/>
  <c r="R38" i="27"/>
  <c r="R31" i="27"/>
  <c r="R30" i="27"/>
  <c r="R28" i="27"/>
  <c r="R27" i="27"/>
  <c r="R21" i="27"/>
  <c r="R20" i="27"/>
  <c r="R17" i="27"/>
  <c r="Y38" i="27" l="1"/>
  <c r="W132" i="27"/>
  <c r="S132" i="27"/>
  <c r="W49" i="27"/>
  <c r="S49" i="27"/>
  <c r="W63" i="27"/>
  <c r="S63" i="27"/>
  <c r="W60" i="27"/>
  <c r="Y60" i="27" s="1"/>
  <c r="S60" i="27"/>
  <c r="W75" i="27"/>
  <c r="S75" i="27"/>
  <c r="W89" i="27"/>
  <c r="Y89" i="27" s="1"/>
  <c r="S89" i="27"/>
  <c r="W96" i="27"/>
  <c r="S96" i="27"/>
  <c r="W109" i="27"/>
  <c r="Y109" i="27" s="1"/>
  <c r="S109" i="27"/>
  <c r="W110" i="27"/>
  <c r="S110" i="27"/>
  <c r="W127" i="27"/>
  <c r="Y127" i="27" s="1"/>
  <c r="S127" i="27"/>
  <c r="Y173" i="27"/>
  <c r="W164" i="27"/>
  <c r="S164" i="27"/>
  <c r="W168" i="27"/>
  <c r="S168" i="27"/>
  <c r="W15" i="27"/>
  <c r="S15" i="27"/>
  <c r="W51" i="27"/>
  <c r="S51" i="27"/>
  <c r="W50" i="27"/>
  <c r="S50" i="27"/>
  <c r="W65" i="27"/>
  <c r="S65" i="27"/>
  <c r="W71" i="27"/>
  <c r="S71" i="27"/>
  <c r="W64" i="27"/>
  <c r="S64" i="27"/>
  <c r="W81" i="27"/>
  <c r="S81" i="27"/>
  <c r="W84" i="27"/>
  <c r="Y84" i="27" s="1"/>
  <c r="S84" i="27"/>
  <c r="W90" i="27"/>
  <c r="S90" i="27"/>
  <c r="W106" i="27"/>
  <c r="Y106" i="27" s="1"/>
  <c r="S106" i="27"/>
  <c r="W112" i="27"/>
  <c r="S112" i="27"/>
  <c r="W111" i="27"/>
  <c r="S111" i="27"/>
  <c r="W123" i="27"/>
  <c r="S123" i="27"/>
  <c r="W129" i="27"/>
  <c r="S129" i="27"/>
  <c r="W146" i="27"/>
  <c r="S146" i="27"/>
  <c r="W150" i="27"/>
  <c r="S150" i="27"/>
  <c r="W155" i="27"/>
  <c r="S155" i="27"/>
  <c r="W161" i="27"/>
  <c r="S161" i="27"/>
  <c r="W165" i="27"/>
  <c r="Y165" i="27" s="1"/>
  <c r="S165" i="27"/>
  <c r="W169" i="27"/>
  <c r="S169" i="27"/>
  <c r="S117" i="27"/>
  <c r="Y117" i="27" s="1"/>
  <c r="W40" i="27"/>
  <c r="Y40" i="27" s="1"/>
  <c r="S40" i="27"/>
  <c r="W52" i="27"/>
  <c r="S52" i="27"/>
  <c r="W53" i="27"/>
  <c r="S53" i="27"/>
  <c r="W61" i="27"/>
  <c r="S61" i="27"/>
  <c r="W66" i="27"/>
  <c r="S66" i="27"/>
  <c r="W73" i="27"/>
  <c r="S73" i="27"/>
  <c r="W69" i="27"/>
  <c r="S69" i="27"/>
  <c r="W82" i="27"/>
  <c r="S82" i="27"/>
  <c r="W85" i="27"/>
  <c r="S85" i="27"/>
  <c r="W91" i="27"/>
  <c r="S91" i="27"/>
  <c r="S88" i="27"/>
  <c r="W88" i="27"/>
  <c r="W107" i="27"/>
  <c r="S107" i="27"/>
  <c r="W113" i="27"/>
  <c r="S113" i="27"/>
  <c r="Y118" i="27"/>
  <c r="W115" i="27"/>
  <c r="S115" i="27"/>
  <c r="W126" i="27"/>
  <c r="S126" i="27"/>
  <c r="Y131" i="27"/>
  <c r="W139" i="27"/>
  <c r="S139" i="27"/>
  <c r="W151" i="27"/>
  <c r="S151" i="27"/>
  <c r="W162" i="27"/>
  <c r="S162" i="27"/>
  <c r="W166" i="27"/>
  <c r="S166" i="27"/>
  <c r="Y14" i="27"/>
  <c r="W47" i="27"/>
  <c r="S47" i="27"/>
  <c r="W57" i="27"/>
  <c r="S57" i="27"/>
  <c r="W70" i="27"/>
  <c r="S70" i="27"/>
  <c r="W80" i="27"/>
  <c r="S80" i="27"/>
  <c r="W93" i="27"/>
  <c r="S93" i="27"/>
  <c r="W122" i="27"/>
  <c r="S122" i="27"/>
  <c r="W141" i="27"/>
  <c r="S141" i="27"/>
  <c r="W154" i="27"/>
  <c r="S154" i="27"/>
  <c r="W48" i="27"/>
  <c r="Y48" i="27" s="1"/>
  <c r="S48" i="27"/>
  <c r="W41" i="27"/>
  <c r="S41" i="27"/>
  <c r="W56" i="27"/>
  <c r="Y56" i="27" s="1"/>
  <c r="S56" i="27"/>
  <c r="W62" i="27"/>
  <c r="S62" i="27"/>
  <c r="W67" i="27"/>
  <c r="Y67" i="27" s="1"/>
  <c r="S67" i="27"/>
  <c r="W74" i="27"/>
  <c r="S74" i="27"/>
  <c r="W72" i="27"/>
  <c r="Y72" i="27" s="1"/>
  <c r="S72" i="27"/>
  <c r="W83" i="27"/>
  <c r="S83" i="27"/>
  <c r="W86" i="27"/>
  <c r="Y86" i="27" s="1"/>
  <c r="S86" i="27"/>
  <c r="W92" i="27"/>
  <c r="S92" i="27"/>
  <c r="S94" i="27"/>
  <c r="W94" i="27"/>
  <c r="W108" i="27"/>
  <c r="S108" i="27"/>
  <c r="W114" i="27"/>
  <c r="Y114" i="27" s="1"/>
  <c r="S114" i="27"/>
  <c r="W105" i="27"/>
  <c r="S105" i="27"/>
  <c r="W125" i="27"/>
  <c r="S125" i="27"/>
  <c r="W133" i="27"/>
  <c r="S133" i="27"/>
  <c r="W140" i="27"/>
  <c r="S140" i="27"/>
  <c r="W152" i="27"/>
  <c r="S152" i="27"/>
  <c r="Y172" i="27"/>
  <c r="W163" i="27"/>
  <c r="S163" i="27"/>
  <c r="W167" i="27"/>
  <c r="S167" i="27"/>
  <c r="S24" i="27"/>
  <c r="W24" i="27"/>
  <c r="Y24" i="27" s="1"/>
  <c r="S27" i="27"/>
  <c r="Y27" i="27" s="1"/>
  <c r="S22" i="27"/>
  <c r="Y22" i="27" s="1"/>
  <c r="S12" i="27"/>
  <c r="S30" i="27"/>
  <c r="Y30" i="27" s="1"/>
  <c r="S26" i="27"/>
  <c r="Y26" i="27" s="1"/>
  <c r="S29" i="27"/>
  <c r="Y29" i="27" s="1"/>
  <c r="S23" i="27"/>
  <c r="Y23" i="27" s="1"/>
  <c r="S28" i="27"/>
  <c r="Y28" i="27" s="1"/>
  <c r="S32" i="27"/>
  <c r="Y32" i="27" s="1"/>
  <c r="S13" i="27"/>
  <c r="Y13" i="27" s="1"/>
  <c r="K26" i="34"/>
  <c r="S19" i="27"/>
  <c r="Y19" i="27" s="1"/>
  <c r="S137" i="27"/>
  <c r="Y137" i="27" s="1"/>
  <c r="S138" i="27"/>
  <c r="Y138" i="27" s="1"/>
  <c r="S17" i="27"/>
  <c r="Y17" i="27" s="1"/>
  <c r="S31" i="27"/>
  <c r="Y31" i="27" s="1"/>
  <c r="S58" i="27"/>
  <c r="Y58" i="27" s="1"/>
  <c r="S148" i="27"/>
  <c r="Y148" i="27" s="1"/>
  <c r="S158" i="27"/>
  <c r="Y158" i="27" s="1"/>
  <c r="S35" i="27"/>
  <c r="Y35" i="27" s="1"/>
  <c r="S20" i="27"/>
  <c r="Y20" i="27" s="1"/>
  <c r="S116" i="27"/>
  <c r="Y116" i="27" s="1"/>
  <c r="S14" i="27"/>
  <c r="S119" i="27"/>
  <c r="Y119" i="27" s="1"/>
  <c r="S21" i="27"/>
  <c r="Y21" i="27" s="1"/>
  <c r="S147" i="27"/>
  <c r="Y147" i="27" s="1"/>
  <c r="S25" i="27"/>
  <c r="Y25" i="27" s="1"/>
  <c r="Y154" i="27" l="1"/>
  <c r="Y122" i="27"/>
  <c r="Y155" i="27"/>
  <c r="Y146" i="27"/>
  <c r="Y123" i="27"/>
  <c r="Y132" i="27"/>
  <c r="Y85" i="27"/>
  <c r="Y49" i="27"/>
  <c r="Y162" i="27"/>
  <c r="Y139" i="27"/>
  <c r="Y113" i="27"/>
  <c r="Y69" i="27"/>
  <c r="Y66" i="27"/>
  <c r="Y53" i="27"/>
  <c r="Y51" i="27"/>
  <c r="S177" i="27"/>
  <c r="Y163" i="27"/>
  <c r="Y152" i="27"/>
  <c r="Y133" i="27"/>
  <c r="Y80" i="27"/>
  <c r="Y57" i="27"/>
  <c r="Y115" i="27"/>
  <c r="Y112" i="27"/>
  <c r="Y90" i="27"/>
  <c r="Y81" i="27"/>
  <c r="Y71" i="27"/>
  <c r="Y15" i="27"/>
  <c r="Y164" i="27"/>
  <c r="Y105" i="27"/>
  <c r="Y108" i="27"/>
  <c r="Y92" i="27"/>
  <c r="Y83" i="27"/>
  <c r="Y74" i="27"/>
  <c r="Y62" i="27"/>
  <c r="Y41" i="27"/>
  <c r="Y12" i="27"/>
  <c r="Y141" i="27"/>
  <c r="Y166" i="27"/>
  <c r="Y151" i="27"/>
  <c r="Y107" i="27"/>
  <c r="Y91" i="27"/>
  <c r="Y82" i="27"/>
  <c r="Y73" i="27"/>
  <c r="Y61" i="27"/>
  <c r="Y52" i="27"/>
  <c r="Y169" i="27"/>
  <c r="Y161" i="27"/>
  <c r="Y150" i="27"/>
  <c r="Y129" i="27"/>
  <c r="Y111" i="27"/>
  <c r="Y50" i="27"/>
  <c r="Y110" i="27"/>
  <c r="Y96" i="27"/>
  <c r="Y75" i="27"/>
  <c r="Y63" i="27"/>
  <c r="Y167" i="27"/>
  <c r="Y140" i="27"/>
  <c r="Y125" i="27"/>
  <c r="Y94" i="27"/>
  <c r="Y93" i="27"/>
  <c r="Y70" i="27"/>
  <c r="Y47" i="27"/>
  <c r="Y126" i="27"/>
  <c r="Y88" i="27"/>
  <c r="Y64" i="27"/>
  <c r="Y65" i="27"/>
  <c r="Y168" i="27"/>
  <c r="W177" i="27"/>
  <c r="Y177" i="27" l="1"/>
  <c r="S178" i="27"/>
</calcChain>
</file>

<file path=xl/sharedStrings.xml><?xml version="1.0" encoding="utf-8"?>
<sst xmlns="http://schemas.openxmlformats.org/spreadsheetml/2006/main" count="1050" uniqueCount="497">
  <si>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</si>
  <si>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</si>
  <si>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</si>
  <si>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</si>
  <si>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</si>
  <si>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</si>
  <si>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</si>
  <si>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</si>
  <si>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</si>
  <si>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</si>
  <si>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</si>
  <si>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</si>
  <si>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</si>
  <si>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</si>
  <si>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</si>
  <si>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F4</t>
  </si>
  <si>
    <t>C1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</si>
  <si>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</si>
  <si>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</si>
  <si>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</si>
  <si>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</si>
  <si>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</si>
  <si>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</si>
  <si>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</si>
  <si>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</si>
  <si>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</si>
  <si>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</si>
  <si>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</si>
  <si>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</si>
  <si>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</si>
  <si>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</si>
  <si>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</si>
  <si>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</si>
  <si>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</si>
  <si>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</si>
  <si>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</si>
  <si>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</si>
  <si>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</si>
  <si>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</si>
  <si>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</si>
  <si>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</si>
  <si>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</si>
  <si>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</si>
  <si>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</si>
  <si>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</si>
  <si>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</si>
  <si>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</si>
  <si>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</si>
  <si>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</si>
  <si>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</si>
  <si>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</si>
  <si>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</si>
  <si>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</si>
  <si>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</si>
  <si>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</si>
  <si>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</si>
  <si>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</si>
  <si>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</si>
  <si>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CL1</t>
  </si>
  <si>
    <t xml:space="preserve">Lập kế hoạch SXKD dài hạn của Công ty </t>
  </si>
  <si>
    <t>C</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</si>
  <si>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</si>
  <si>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</si>
  <si>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</si>
  <si>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</si>
  <si>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</si>
  <si>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</si>
  <si>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</si>
  <si>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</si>
  <si>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</si>
  <si>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AT2</t>
  </si>
  <si>
    <t>Thực hiện công tác điều tra tai nạn lao động, các vụ cháy nổ lớn, sự cố lưới điện</t>
  </si>
  <si>
    <t>LD.Tổ chức, lao động, tiền lương</t>
  </si>
  <si>
    <t>LD2</t>
  </si>
  <si>
    <t>Công tác cán bộ</t>
  </si>
  <si>
    <t>LD4</t>
  </si>
  <si>
    <t>Công tác lao động, tiền lương</t>
  </si>
  <si>
    <t>HC1</t>
  </si>
  <si>
    <t>Công tác Văn thư</t>
  </si>
  <si>
    <t>CN.Công nghệ thông tin</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</si>
  <si>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</si>
  <si>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</si>
  <si>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</si>
  <si>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</si>
  <si>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</si>
  <si>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</si>
  <si>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</si>
  <si>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</si>
  <si>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PGĐ KD</t>
  </si>
  <si>
    <t>PGĐ KT</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</si>
  <si>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</si>
  <si>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</si>
  <si>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</si>
  <si>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</si>
  <si>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</si>
  <si>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</si>
  <si>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</si>
  <si>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</si>
  <si>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</si>
  <si>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</si>
  <si>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</si>
  <si>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</si>
  <si>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</si>
  <si>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</si>
  <si>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</si>
  <si>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</si>
  <si>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</si>
  <si>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</si>
  <si>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</si>
  <si>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</si>
  <si>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</si>
  <si>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</si>
  <si>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</si>
  <si>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</si>
  <si>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</si>
  <si>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</si>
  <si>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</si>
  <si>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</si>
  <si>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</si>
  <si>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</si>
  <si>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</si>
  <si>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</si>
  <si>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</si>
  <si>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</si>
  <si>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</si>
  <si>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</si>
  <si>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</si>
  <si>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</si>
  <si>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</si>
  <si>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</si>
  <si>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</si>
  <si>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</si>
  <si>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</si>
  <si>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</si>
  <si>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</si>
  <si>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</si>
  <si>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</si>
  <si>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</si>
  <si>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</si>
  <si>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</si>
  <si>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</si>
  <si>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</si>
  <si>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</si>
  <si>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</si>
  <si>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</si>
  <si>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</si>
  <si>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</si>
  <si>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</si>
  <si>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</si>
  <si>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</si>
  <si>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</si>
  <si>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</si>
  <si>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</si>
  <si>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</si>
  <si>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</si>
  <si>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</si>
  <si>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</si>
  <si>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</si>
  <si>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</si>
  <si>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</si>
  <si>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</si>
  <si>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</si>
  <si>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</si>
  <si>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</si>
  <si>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</si>
  <si>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</si>
  <si>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</si>
  <si>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</si>
  <si>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</si>
  <si>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</si>
  <si>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</si>
  <si>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</si>
  <si>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</si>
  <si>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</si>
  <si>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</si>
  <si>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</si>
  <si>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</si>
  <si>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</si>
  <si>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</si>
  <si>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</si>
  <si>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</si>
  <si>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</si>
  <si>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</si>
  <si>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</si>
  <si>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</si>
  <si>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</si>
  <si>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</si>
  <si>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</si>
  <si>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</si>
  <si>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</si>
  <si>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</si>
  <si>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</si>
  <si>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</si>
  <si>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</si>
  <si>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</si>
  <si>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</si>
  <si>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</si>
  <si>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</si>
  <si>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</si>
  <si>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</si>
  <si>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</si>
  <si>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</si>
  <si>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</si>
  <si>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</si>
  <si>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</si>
  <si>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</si>
  <si>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</si>
  <si>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</si>
  <si>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</si>
  <si>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</si>
  <si>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</si>
  <si>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</si>
  <si>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</si>
  <si>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</si>
  <si>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</si>
  <si>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</si>
  <si>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</si>
  <si>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</si>
  <si>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</si>
  <si>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</si>
  <si>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</si>
  <si>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</si>
  <si>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</si>
  <si>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HC7</t>
  </si>
  <si>
    <t>Phần 2: Phân bổ mục tiêu</t>
  </si>
  <si>
    <t>Giờ</t>
  </si>
  <si>
    <t>TH</t>
  </si>
  <si>
    <t>TK</t>
  </si>
  <si>
    <t>Lập kế hoạch kinh doanh điện năng.</t>
  </si>
  <si>
    <t>GĐ</t>
  </si>
  <si>
    <t>PHÒNG KD</t>
  </si>
  <si>
    <t>PHÒNG TH</t>
  </si>
  <si>
    <t>TỔ TVHĐL</t>
  </si>
  <si>
    <t>Ngày</t>
  </si>
  <si>
    <t>Đăng ký kế hoạch cắt điện công tác của Điện lực theo tuần, tháng, quý</t>
  </si>
  <si>
    <t>Thực hiện mua sắm vật tư theo phân cấp</t>
  </si>
  <si>
    <t>Quản lý kho bãi và nhập xuất vật tư cho các bộ phận</t>
  </si>
  <si>
    <t>AT1.1</t>
  </si>
  <si>
    <t>Tham gia phối hợp lập kế hoạch đầu tư tài sản và lưới điện hàng năm.</t>
  </si>
  <si>
    <t>Tổ chức, thực hiện các hoạt động SXK</t>
  </si>
  <si>
    <t>Khai thác hiệu quả các phần mềm chuyên môn được trang bị</t>
  </si>
  <si>
    <t>Giám sát và đánh giá việc thực hiện công tác ISO của CBCNV trong Điện lực</t>
  </si>
  <si>
    <t>Giám sát và đánh giá việc thực hiện công tác 5S của CBCNV trong Điện lực</t>
  </si>
  <si>
    <t>Tăng trưởng Doanh thu</t>
  </si>
  <si>
    <t>đ/kWh</t>
  </si>
  <si>
    <t>Viễn cảnh khách hàng</t>
  </si>
  <si>
    <t>Tham gia lập kế hoạch SXKD dài hạn của Công ty</t>
  </si>
  <si>
    <t>Tham gia tiếp nhận tài sản các công trình điện khách hàng bàn giao.</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</si>
  <si>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</si>
  <si>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</si>
  <si>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</si>
  <si>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</si>
  <si>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</si>
  <si>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</si>
  <si>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</si>
  <si>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</si>
  <si>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</si>
  <si>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</si>
  <si>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</si>
  <si>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</si>
  <si>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</si>
  <si>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</si>
  <si>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</si>
  <si>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</si>
  <si>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</si>
  <si>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</si>
  <si>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</si>
  <si>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</si>
  <si>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</si>
  <si>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</si>
  <si>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</si>
  <si>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</si>
  <si>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</si>
  <si>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</si>
  <si>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</si>
  <si>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</si>
  <si>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</si>
  <si>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</si>
  <si>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</si>
  <si>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</si>
  <si>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</si>
  <si>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</si>
  <si>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</si>
  <si>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Công tác bảo vệ môi trường</t>
  </si>
  <si>
    <t>Chỉ đạo Quản lý, điều phối và sử dụng xe ô tô</t>
  </si>
  <si>
    <t>Chỉ đạo Quản lý vận hành, khắc phục lỗi các phần mềm được trang bị</t>
  </si>
  <si>
    <t>Thực hiện Công tác phòng chống tham nhũng</t>
  </si>
  <si>
    <t>Thực hiện Công tác giải quyết khiếu nại, tố cáo</t>
  </si>
  <si>
    <t>Chỉ đạo phối hợp thực hiện Quản lý, vận hành, sửa chữa hạ tầng mạng viễn thông, công nghệ thông tin</t>
  </si>
  <si>
    <t xml:space="preserve">Bộ phận: Giám đốc </t>
  </si>
  <si>
    <t xml:space="preserve">Thực hiện CCHC của Công ty </t>
  </si>
  <si>
    <t xml:space="preserve">Tham gia Quy chế dân chủ của Công ty </t>
  </si>
  <si>
    <t>Thực hiện Công tác cán bộ theo phân cấp</t>
  </si>
  <si>
    <t>Thực hiện công tác soạn thảo, kiểm soát văn bản theo quy định</t>
  </si>
  <si>
    <t xml:space="preserve">Tham gia thực hiện Quy chế dân chủ của Công ty </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</si>
  <si>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</si>
  <si>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</si>
  <si>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</si>
  <si>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</si>
  <si>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</si>
  <si>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</si>
  <si>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</si>
  <si>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</si>
  <si>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</si>
  <si>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</si>
  <si>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</si>
  <si>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</si>
  <si>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</si>
  <si>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</si>
  <si>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</si>
  <si>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</si>
  <si>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</si>
  <si>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</si>
  <si>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</si>
  <si>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</si>
  <si>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</si>
  <si>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</si>
  <si>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</si>
  <si>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Tham gia, thực hiện công tác điều tra tai nạn lao động, các vụ cháy nổ lớn, sự cố lưới điện theo phân cấp</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</si>
  <si>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</si>
  <si>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</si>
  <si>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</si>
  <si>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</si>
  <si>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</si>
  <si>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</si>
  <si>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</si>
  <si>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</si>
  <si>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</si>
  <si>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</si>
  <si>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</si>
  <si>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</si>
  <si>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</si>
  <si>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</si>
  <si>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</si>
  <si>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</si>
  <si>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</si>
  <si>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</si>
  <si>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 xml:space="preserve">Thực hiện kế hoạch CCHC của Công ty </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</si>
  <si>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</si>
  <si>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</si>
  <si>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</si>
  <si>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</si>
  <si>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</si>
  <si>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</si>
  <si>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</si>
  <si>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</si>
  <si>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</si>
  <si>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</si>
  <si>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</si>
  <si>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</si>
  <si>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</si>
  <si>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</si>
  <si>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</si>
  <si>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</si>
  <si>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</si>
  <si>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</si>
  <si>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</si>
  <si>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</si>
  <si>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</si>
  <si>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</si>
  <si>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</si>
  <si>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</si>
  <si>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</si>
  <si>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</si>
  <si>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</si>
  <si>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</si>
  <si>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</si>
  <si>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</si>
  <si>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</si>
  <si>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</si>
  <si>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</si>
  <si>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</si>
  <si>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</si>
  <si>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</si>
  <si>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</si>
  <si>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</si>
  <si>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</si>
  <si>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</si>
  <si>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KH1.1</t>
  </si>
  <si>
    <t>KH1.1.1</t>
  </si>
  <si>
    <t>KH2.1</t>
  </si>
  <si>
    <t>KH2.1.1</t>
  </si>
  <si>
    <t>KH5.1</t>
  </si>
  <si>
    <t>KH5.1.1</t>
  </si>
  <si>
    <t>KH6.1</t>
  </si>
  <si>
    <t>KH6.1.1</t>
  </si>
  <si>
    <t>KH7.1</t>
  </si>
  <si>
    <t>KH7.1.1</t>
  </si>
  <si>
    <t>VT1.1</t>
  </si>
  <si>
    <t>VT1.1.1</t>
  </si>
  <si>
    <t>VT2.1</t>
  </si>
  <si>
    <t>VT2.1.1</t>
  </si>
  <si>
    <t>VT4.1</t>
  </si>
  <si>
    <t>VT4.1.1</t>
  </si>
  <si>
    <t>KD1.1</t>
  </si>
  <si>
    <t>KD1.1.1</t>
  </si>
  <si>
    <t>KD2.1</t>
  </si>
  <si>
    <t>KD2.1.1</t>
  </si>
  <si>
    <t>KD3.1</t>
  </si>
  <si>
    <t>KD3.1.1</t>
  </si>
  <si>
    <t>KD4.1</t>
  </si>
  <si>
    <t>KD4.1.1</t>
  </si>
  <si>
    <t>KD5.1</t>
  </si>
  <si>
    <t>KD5.1.1</t>
  </si>
  <si>
    <t>TC1.1</t>
  </si>
  <si>
    <t>TC1.1.1</t>
  </si>
  <si>
    <t>TC2.1</t>
  </si>
  <si>
    <t>TC2.1.1</t>
  </si>
  <si>
    <t>TC3.1</t>
  </si>
  <si>
    <t>TC3.1.1</t>
  </si>
  <si>
    <t>TC4.1</t>
  </si>
  <si>
    <t>TC4.1.1</t>
  </si>
  <si>
    <t>KT1.1</t>
  </si>
  <si>
    <t>KT1.1.1</t>
  </si>
  <si>
    <t>KT2.1</t>
  </si>
  <si>
    <t>KT2.1.1</t>
  </si>
  <si>
    <t>KT3.1</t>
  </si>
  <si>
    <t>KT3.1.1</t>
  </si>
  <si>
    <t>AT1.1.1</t>
  </si>
  <si>
    <t>AT2.1</t>
  </si>
  <si>
    <t>AT2.1.1</t>
  </si>
  <si>
    <t>AT3.1</t>
  </si>
  <si>
    <t>AT3.1.1</t>
  </si>
  <si>
    <t>AT4.1</t>
  </si>
  <si>
    <t>AT4.1.1</t>
  </si>
  <si>
    <t>AT5.1</t>
  </si>
  <si>
    <t>AT5.1.1</t>
  </si>
  <si>
    <t>XD1.1</t>
  </si>
  <si>
    <t>XD1.1.1</t>
  </si>
  <si>
    <t>XD2.1</t>
  </si>
  <si>
    <t>XD2.1.1</t>
  </si>
  <si>
    <t>SC1.1</t>
  </si>
  <si>
    <t>SC1.1.1</t>
  </si>
  <si>
    <t>SC2.1</t>
  </si>
  <si>
    <t>SC2.1.1</t>
  </si>
  <si>
    <t>SX1.1</t>
  </si>
  <si>
    <t>SX1.1.1</t>
  </si>
  <si>
    <t>LD2.1</t>
  </si>
  <si>
    <t>LD2.1.1</t>
  </si>
  <si>
    <t>HC1.1</t>
  </si>
  <si>
    <t>HC1.1.1</t>
  </si>
  <si>
    <t>HC1.1.2</t>
  </si>
  <si>
    <t>HC2.1</t>
  </si>
  <si>
    <t>HC2.1.1</t>
  </si>
  <si>
    <t>HC7.1</t>
  </si>
  <si>
    <t>HC7.1.1</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</si>
  <si>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</si>
  <si>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</si>
  <si>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</si>
  <si>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</si>
  <si>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</si>
  <si>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</si>
  <si>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</si>
  <si>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</si>
  <si>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</si>
  <si>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</si>
  <si>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</si>
  <si>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</si>
  <si>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</si>
  <si>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</si>
  <si>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</si>
  <si>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</si>
  <si>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</si>
  <si>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</si>
  <si>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</si>
  <si>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</si>
  <si>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</si>
  <si>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</si>
  <si>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</si>
  <si>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</si>
  <si>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</si>
  <si>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</si>
  <si>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</si>
  <si>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</si>
  <si>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</si>
  <si>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</si>
  <si>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</si>
  <si>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</si>
  <si>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</si>
  <si>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</si>
  <si>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</si>
  <si>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</si>
  <si>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Chỉ đạo kiểm tra, giám sát MBĐ</t>
  </si>
  <si>
    <t>NHÓM CÁC CHỈ TIÊU CHUNG (KPI CHUNG)</t>
  </si>
  <si>
    <t>A.3</t>
  </si>
  <si>
    <t>Triển khai thực hiện công tác văn hóa doanh nghiệp theo qui định</t>
  </si>
  <si>
    <t>Số lượng</t>
  </si>
  <si>
    <t>Số lần kiểm tra</t>
  </si>
  <si>
    <t>Chỉ đạo phân phối tiền lương theo qui định</t>
  </si>
  <si>
    <t>Số lượt kiểm tra</t>
  </si>
  <si>
    <t>Số CBCNV biết khai thác hiệu quả các phần mềm  được trang bị: Microsoft Office (Word, Excel, Power Point); Eoffice; Visio.</t>
  </si>
  <si>
    <t xml:space="preserve">Số lượng </t>
  </si>
  <si>
    <t>Số lần kiểm tra nội bộ</t>
  </si>
  <si>
    <t>20; 40; 100</t>
  </si>
  <si>
    <t>ĐIỆN LỰC THÀNH PHỐ YÊN BÁI</t>
  </si>
  <si>
    <t>Đỗ Quang Đông</t>
  </si>
  <si>
    <t>Ngày 05 tháng 10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</si>
</sst>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62">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sz val="11"/>
      <color rgb="FFFF0000"/>
      <name val="Times New Roman"/>
      <family val="1"/>
    </font>
    <font>
      <sz val="12"/>
      <color rgb="FFFF0000"/>
      <name val="Times New Roman"/>
      <family val="1"/>
    </font>
    <font>
      <b/>
      <sz val="12"/>
      <color rgb="FFFF0000"/>
      <name val="Times New Roman"/>
      <family val="1"/>
    </font>
    <font>
      <sz val="11"/>
      <color rgb="FFFF0000"/>
      <name val="Times New Roman"/>
      <family val="1"/>
      <charset val="163"/>
    </font>
    <font>
      <sz val="12"/>
      <color rgb="FFFF0000"/>
      <name val="Times New Roman"/>
      <family val="1"/>
      <charset val="163"/>
    </font>
    <font>
      <b/>
      <i/>
      <sz val="12"/>
      <color rgb="FFFF0000"/>
      <name val="Times New Roman"/>
      <family val="1"/>
    </font>
    <font>
      <i/>
      <sz val="12"/>
      <color rgb="FFFF0000"/>
      <name val="Times New Roman"/>
      <family val="1"/>
      <charset val="163"/>
    </font>
    <font>
      <sz val="12"/>
      <name val="Times New Roman"/>
      <family val="1"/>
      <charset val="163"/>
    </font>
    <font>
      <i/>
      <sz val="12"/>
      <name val="Times New Roman"/>
      <family val="1"/>
      <charset val="163"/>
    </font>
    <font>
      <b/>
      <sz val="11"/>
      <color rgb="FFFF0000"/>
      <name val="Times New Roman"/>
      <family val="1"/>
    </font>
    <font>
      <i/>
      <sz val="12"/>
      <color rgb="FFFF0000"/>
      <name val="Times New Roman"/>
      <family val="1"/>
    </font>
  </fonts>
  <fills count="18">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4"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46" fillId="0" borderId="0" applyNumberFormat="0" applyFill="0" applyBorder="0" applyAlignment="0" applyProtection="0"/>
    <xf numFmtId="0" fontId="4" fillId="0" borderId="0"/>
    <xf numFmtId="0" fontId="4" fillId="0" borderId="0"/>
    <xf numFmtId="0" fontId="4" fillId="0" borderId="0"/>
    <xf numFmtId="0" fontId="47" fillId="0" borderId="0"/>
    <xf numFmtId="0" fontId="48" fillId="0" borderId="0"/>
    <xf numFmtId="0" fontId="45" fillId="0" borderId="0"/>
    <xf numFmtId="0" fontId="45" fillId="0" borderId="0"/>
    <xf numFmtId="0" fontId="45" fillId="0" borderId="0"/>
    <xf numFmtId="0" fontId="7" fillId="0" borderId="0"/>
    <xf numFmtId="0" fontId="4" fillId="0" borderId="0"/>
    <xf numFmtId="0" fontId="49" fillId="0" borderId="0"/>
    <xf numFmtId="0" fontId="13" fillId="0" borderId="0">
      <alignment vertical="center"/>
    </xf>
    <xf numFmtId="0" fontId="4"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 fillId="0" borderId="0"/>
    <xf numFmtId="0" fontId="4" fillId="0" borderId="0"/>
    <xf numFmtId="0" fontId="4" fillId="0" borderId="0"/>
    <xf numFmtId="0" fontId="4" fillId="0" borderId="0"/>
    <xf numFmtId="0" fontId="7" fillId="0" borderId="0"/>
    <xf numFmtId="0" fontId="4" fillId="0" borderId="0"/>
    <xf numFmtId="0" fontId="49"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611">
    <xf numFmtId="0" fontId="0" fillId="0" borderId="0" xfId="0"/>
    <xf numFmtId="2" fontId="15" fillId="0" borderId="3" xfId="133" applyNumberFormat="1"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vertical="center" wrapText="1"/>
    </xf>
    <xf numFmtId="0" fontId="19" fillId="0" borderId="4" xfId="112" applyFont="1" applyFill="1" applyBorder="1" applyAlignment="1">
      <alignment horizontal="justify" vertical="center" wrapText="1"/>
    </xf>
    <xf numFmtId="0" fontId="25" fillId="0" borderId="0" xfId="0" applyFont="1"/>
    <xf numFmtId="0" fontId="25" fillId="2" borderId="0" xfId="128"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10" borderId="6" xfId="129" applyFont="1" applyFill="1" applyBorder="1" applyAlignment="1">
      <alignment horizontal="center" vertical="center" wrapText="1"/>
    </xf>
    <xf numFmtId="0" fontId="19" fillId="0" borderId="0" xfId="0" applyFont="1" applyFill="1"/>
    <xf numFmtId="0" fontId="19" fillId="2" borderId="3" xfId="89" applyFont="1" applyFill="1" applyBorder="1" applyAlignment="1">
      <alignment vertical="center" wrapText="1"/>
    </xf>
    <xf numFmtId="9" fontId="19" fillId="0" borderId="3" xfId="133" applyFont="1" applyFill="1" applyBorder="1" applyAlignment="1">
      <alignment horizontal="center" vertical="center" wrapText="1"/>
    </xf>
    <xf numFmtId="9" fontId="21" fillId="0" borderId="3" xfId="140" applyFont="1" applyFill="1" applyBorder="1" applyAlignment="1" applyProtection="1">
      <alignment horizontal="center" vertical="center" wrapText="1"/>
    </xf>
    <xf numFmtId="0" fontId="19" fillId="2"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7" fillId="0" borderId="3" xfId="140" applyFont="1" applyFill="1" applyBorder="1" applyAlignment="1" applyProtection="1">
      <alignment horizontal="center" vertical="center" wrapText="1"/>
    </xf>
    <xf numFmtId="0" fontId="23" fillId="0" borderId="3" xfId="0" applyFont="1" applyFill="1" applyBorder="1" applyAlignment="1">
      <alignment horizontal="center" vertical="center" wrapText="1"/>
    </xf>
    <xf numFmtId="0" fontId="28" fillId="0" borderId="2" xfId="0" applyFont="1" applyFill="1" applyBorder="1" applyAlignment="1">
      <alignment vertical="center" wrapText="1"/>
    </xf>
    <xf numFmtId="0" fontId="18" fillId="11" borderId="3" xfId="0" applyFont="1" applyFill="1" applyBorder="1" applyAlignment="1">
      <alignment horizontal="center" vertical="center" wrapText="1"/>
    </xf>
    <xf numFmtId="174" fontId="29"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4" fillId="0" borderId="3" xfId="0" applyFont="1" applyFill="1" applyBorder="1" applyAlignment="1">
      <alignment horizontal="center" vertical="center" wrapText="1"/>
    </xf>
    <xf numFmtId="9" fontId="18" fillId="11" borderId="7" xfId="0" applyNumberFormat="1" applyFont="1" applyFill="1" applyBorder="1" applyAlignment="1">
      <alignment horizontal="center" vertical="center" wrapText="1"/>
    </xf>
    <xf numFmtId="9" fontId="30" fillId="0" borderId="3" xfId="133" applyFont="1" applyFill="1" applyBorder="1" applyAlignment="1">
      <alignment horizontal="center" vertical="center" wrapText="1"/>
    </xf>
    <xf numFmtId="9" fontId="18" fillId="10" borderId="3" xfId="0" applyNumberFormat="1" applyFont="1" applyFill="1" applyBorder="1" applyAlignment="1">
      <alignment horizontal="center" vertical="center"/>
    </xf>
    <xf numFmtId="0" fontId="24" fillId="2" borderId="3" xfId="0" applyNumberFormat="1" applyFont="1" applyFill="1" applyBorder="1" applyAlignment="1">
      <alignment vertical="center" wrapText="1"/>
    </xf>
    <xf numFmtId="0" fontId="18" fillId="0" borderId="0" xfId="0" applyFont="1" applyFill="1"/>
    <xf numFmtId="0" fontId="26" fillId="0" borderId="3" xfId="0" applyFont="1" applyFill="1" applyBorder="1" applyAlignment="1">
      <alignment horizontal="center" vertical="center" wrapText="1"/>
    </xf>
    <xf numFmtId="0" fontId="26" fillId="0" borderId="8" xfId="0" applyFont="1" applyFill="1" applyBorder="1" applyAlignment="1">
      <alignment horizontal="center" vertical="center" wrapText="1"/>
    </xf>
    <xf numFmtId="0" fontId="24" fillId="0" borderId="0" xfId="0" applyFont="1" applyFill="1" applyBorder="1" applyAlignment="1">
      <alignment vertical="center"/>
    </xf>
    <xf numFmtId="0" fontId="26" fillId="2" borderId="0" xfId="0" applyFont="1" applyFill="1" applyBorder="1" applyAlignment="1">
      <alignment horizontal="center" vertical="center" wrapText="1"/>
    </xf>
    <xf numFmtId="0" fontId="24"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5" borderId="3" xfId="83" applyFont="1" applyFill="1" applyBorder="1" applyAlignment="1">
      <alignment vertical="center"/>
    </xf>
    <xf numFmtId="0" fontId="18" fillId="5" borderId="3" xfId="83" applyFont="1" applyFill="1" applyBorder="1" applyAlignment="1">
      <alignment horizontal="left" vertical="center"/>
    </xf>
    <xf numFmtId="0" fontId="18" fillId="5" borderId="3" xfId="83" applyFont="1" applyFill="1" applyBorder="1" applyAlignment="1">
      <alignment horizontal="right" vertical="center"/>
    </xf>
    <xf numFmtId="0" fontId="18" fillId="5" borderId="3" xfId="83" applyFont="1" applyFill="1" applyBorder="1" applyAlignment="1">
      <alignment horizontal="left" vertical="center" wrapText="1"/>
    </xf>
    <xf numFmtId="168" fontId="18" fillId="5"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6" borderId="3" xfId="112" applyFont="1" applyFill="1" applyBorder="1" applyAlignment="1">
      <alignment vertical="center" wrapText="1"/>
    </xf>
    <xf numFmtId="0" fontId="21" fillId="6" borderId="3" xfId="112" applyFont="1" applyFill="1" applyBorder="1" applyAlignment="1">
      <alignment horizontal="left" vertical="center" wrapText="1"/>
    </xf>
    <xf numFmtId="9" fontId="20" fillId="6" borderId="3" xfId="112" applyNumberFormat="1" applyFont="1" applyFill="1" applyBorder="1" applyAlignment="1">
      <alignment horizontal="center" vertical="center" wrapText="1"/>
    </xf>
    <xf numFmtId="0" fontId="20" fillId="6" borderId="3" xfId="112" applyFont="1" applyFill="1" applyBorder="1" applyAlignment="1">
      <alignment horizontal="left" vertical="center" wrapText="1"/>
    </xf>
    <xf numFmtId="168" fontId="20" fillId="6"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6"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6" borderId="3" xfId="112" applyFont="1" applyFill="1" applyBorder="1" applyAlignment="1">
      <alignment horizontal="center" vertical="center" wrapText="1"/>
    </xf>
    <xf numFmtId="9" fontId="20" fillId="6"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5"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4" fillId="0" borderId="10" xfId="0" applyNumberFormat="1" applyFont="1" applyFill="1" applyBorder="1" applyAlignment="1">
      <alignment vertical="center" wrapText="1"/>
    </xf>
    <xf numFmtId="0" fontId="36" fillId="0" borderId="3" xfId="0" applyFont="1" applyFill="1" applyBorder="1" applyAlignment="1">
      <alignment horizontal="left" vertical="center" wrapText="1"/>
    </xf>
    <xf numFmtId="9" fontId="18" fillId="10" borderId="3"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9" fontId="18" fillId="12" borderId="3" xfId="0" applyNumberFormat="1" applyFont="1" applyFill="1" applyBorder="1" applyAlignment="1">
      <alignment horizontal="center" vertical="center" textRotation="90"/>
    </xf>
    <xf numFmtId="0" fontId="19" fillId="13" borderId="3" xfId="0" applyNumberFormat="1" applyFont="1" applyFill="1" applyBorder="1" applyAlignment="1">
      <alignment horizontal="center" vertical="center" wrapText="1"/>
    </xf>
    <xf numFmtId="0" fontId="19" fillId="13" borderId="3" xfId="0" applyNumberFormat="1" applyFont="1" applyFill="1" applyBorder="1" applyAlignment="1">
      <alignment vertical="center" wrapText="1"/>
    </xf>
    <xf numFmtId="9" fontId="18" fillId="14" borderId="3" xfId="0" applyNumberFormat="1" applyFont="1" applyFill="1" applyBorder="1" applyAlignment="1">
      <alignment horizontal="center" vertical="center" textRotation="90"/>
    </xf>
    <xf numFmtId="0" fontId="24" fillId="10" borderId="3" xfId="0" applyFont="1" applyFill="1" applyBorder="1" applyAlignment="1">
      <alignment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3"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9" fontId="19" fillId="0" borderId="4" xfId="112" quotePrefix="1" applyNumberFormat="1" applyFont="1" applyFill="1" applyBorder="1" applyAlignment="1">
      <alignment horizontal="center" vertical="center" wrapText="1"/>
    </xf>
    <xf numFmtId="9" fontId="19" fillId="8" borderId="11" xfId="112" applyNumberFormat="1" applyFont="1" applyFill="1" applyBorder="1" applyAlignment="1">
      <alignment horizontal="center" vertical="center" textRotation="90"/>
    </xf>
    <xf numFmtId="9" fontId="19" fillId="14" borderId="3" xfId="112" applyNumberFormat="1" applyFont="1" applyFill="1" applyBorder="1" applyAlignment="1">
      <alignment horizontal="center" vertical="center" wrapText="1"/>
    </xf>
    <xf numFmtId="0" fontId="19" fillId="14" borderId="3" xfId="112" applyFont="1" applyFill="1" applyBorder="1" applyAlignment="1">
      <alignment horizontal="justify" vertical="center" wrapText="1"/>
    </xf>
    <xf numFmtId="9" fontId="19" fillId="14" borderId="3" xfId="133" applyFont="1" applyFill="1" applyBorder="1" applyAlignment="1">
      <alignment horizontal="center" vertical="center" wrapText="1"/>
    </xf>
    <xf numFmtId="168" fontId="19" fillId="14" borderId="3" xfId="133" applyNumberFormat="1" applyFont="1" applyFill="1" applyBorder="1" applyAlignment="1">
      <alignment horizontal="center" vertical="center" wrapText="1"/>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3" fillId="2" borderId="0"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4" fillId="0" borderId="4" xfId="0" applyFont="1" applyFill="1" applyBorder="1" applyAlignment="1">
      <alignment horizontal="center" vertical="center"/>
    </xf>
    <xf numFmtId="0" fontId="25"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8" borderId="11" xfId="83" applyFont="1" applyFill="1" applyBorder="1" applyAlignment="1">
      <alignment horizontal="left" vertical="center"/>
    </xf>
    <xf numFmtId="0" fontId="18" fillId="8" borderId="11" xfId="83" applyFont="1" applyFill="1" applyBorder="1" applyAlignment="1">
      <alignment horizontal="center" vertical="center"/>
    </xf>
    <xf numFmtId="0" fontId="18" fillId="8" borderId="12" xfId="112" applyFont="1" applyFill="1" applyBorder="1" applyAlignment="1">
      <alignment horizontal="center" vertical="center" textRotation="90"/>
    </xf>
    <xf numFmtId="9" fontId="18" fillId="14" borderId="13" xfId="112" applyNumberFormat="1" applyFont="1" applyFill="1" applyBorder="1" applyAlignment="1">
      <alignment horizontal="center" vertical="center" textRotation="90" wrapText="1"/>
    </xf>
    <xf numFmtId="0" fontId="19" fillId="14" borderId="4" xfId="112" applyFont="1" applyFill="1" applyBorder="1" applyAlignment="1">
      <alignment horizontal="justify" vertical="center" wrapText="1"/>
    </xf>
    <xf numFmtId="0" fontId="19" fillId="14" borderId="3" xfId="22" applyNumberFormat="1" applyFont="1" applyFill="1" applyBorder="1" applyAlignment="1">
      <alignment horizontal="center" vertical="center" wrapText="1"/>
    </xf>
    <xf numFmtId="0" fontId="19" fillId="14" borderId="3" xfId="112" applyFont="1" applyFill="1" applyBorder="1" applyAlignment="1">
      <alignment vertical="center" wrapText="1"/>
    </xf>
    <xf numFmtId="0" fontId="20" fillId="14" borderId="3" xfId="112" applyFont="1" applyFill="1" applyBorder="1" applyAlignment="1">
      <alignment horizontal="left" vertical="center" wrapText="1"/>
    </xf>
    <xf numFmtId="0" fontId="50" fillId="0" borderId="0" xfId="0" applyFont="1"/>
    <xf numFmtId="9" fontId="22" fillId="3" borderId="0" xfId="112" applyNumberFormat="1" applyFont="1" applyFill="1" applyAlignment="1">
      <alignment vertical="center"/>
    </xf>
    <xf numFmtId="9" fontId="19" fillId="0" borderId="0" xfId="133" applyFont="1" applyFill="1" applyAlignment="1">
      <alignment vertical="center"/>
    </xf>
    <xf numFmtId="0" fontId="18" fillId="0" borderId="0" xfId="0" applyFont="1" applyFill="1" applyAlignment="1">
      <alignment horizontal="center" vertical="center"/>
    </xf>
    <xf numFmtId="0" fontId="19" fillId="13" borderId="3" xfId="0" applyNumberFormat="1" applyFont="1" applyFill="1" applyBorder="1" applyAlignment="1">
      <alignment horizontal="left" vertical="center" wrapText="1"/>
    </xf>
    <xf numFmtId="0" fontId="24" fillId="0" borderId="11" xfId="0" applyNumberFormat="1" applyFont="1" applyFill="1" applyBorder="1" applyAlignment="1">
      <alignment horizontal="center" vertical="center" wrapText="1"/>
    </xf>
    <xf numFmtId="0" fontId="19" fillId="0" borderId="0" xfId="0" applyFont="1" applyAlignment="1">
      <alignment horizontal="center"/>
    </xf>
    <xf numFmtId="0" fontId="24" fillId="0" borderId="10" xfId="0" applyNumberFormat="1" applyFont="1" applyFill="1" applyBorder="1" applyAlignment="1">
      <alignment horizontal="center" vertical="center" wrapText="1"/>
    </xf>
    <xf numFmtId="0" fontId="24" fillId="4" borderId="3" xfId="0" applyNumberFormat="1" applyFont="1" applyFill="1" applyBorder="1" applyAlignment="1">
      <alignment horizontal="center" vertical="center" wrapText="1"/>
    </xf>
    <xf numFmtId="0" fontId="18" fillId="11" borderId="3" xfId="0" applyFont="1" applyFill="1" applyBorder="1" applyAlignment="1">
      <alignment horizontal="left" vertical="center" wrapText="1"/>
    </xf>
    <xf numFmtId="0" fontId="19" fillId="6" borderId="0" xfId="0" applyFont="1" applyFill="1"/>
    <xf numFmtId="0" fontId="24" fillId="6" borderId="10" xfId="0" applyNumberFormat="1" applyFont="1" applyFill="1" applyBorder="1" applyAlignment="1">
      <alignment horizontal="center" vertical="center"/>
    </xf>
    <xf numFmtId="0" fontId="18" fillId="10" borderId="3" xfId="0" applyFont="1" applyFill="1" applyBorder="1" applyAlignment="1">
      <alignment horizontal="center" vertical="center" wrapText="1"/>
    </xf>
    <xf numFmtId="0" fontId="18" fillId="10" borderId="3" xfId="0" applyFont="1" applyFill="1" applyBorder="1" applyAlignment="1">
      <alignment horizontal="left" vertical="center" wrapText="1"/>
    </xf>
    <xf numFmtId="0" fontId="19" fillId="3" borderId="3" xfId="0" applyFont="1" applyFill="1" applyBorder="1"/>
    <xf numFmtId="0" fontId="24" fillId="3" borderId="5" xfId="0" applyFont="1" applyFill="1" applyBorder="1" applyAlignment="1">
      <alignment horizontal="center" vertical="center"/>
    </xf>
    <xf numFmtId="49" fontId="19" fillId="0" borderId="0" xfId="0" applyNumberFormat="1" applyFont="1" applyFill="1"/>
    <xf numFmtId="0" fontId="19" fillId="3" borderId="0" xfId="0" applyFont="1" applyFill="1"/>
    <xf numFmtId="0" fontId="25" fillId="0" borderId="4" xfId="0" applyFont="1" applyFill="1" applyBorder="1" applyAlignment="1">
      <alignment vertical="center" wrapText="1"/>
    </xf>
    <xf numFmtId="9" fontId="36" fillId="0" borderId="3" xfId="129" applyFont="1" applyFill="1" applyBorder="1" applyAlignment="1">
      <alignment horizontal="center" vertical="center" wrapText="1"/>
    </xf>
    <xf numFmtId="9" fontId="36" fillId="0" borderId="3" xfId="0" applyNumberFormat="1" applyFont="1" applyFill="1" applyBorder="1" applyAlignment="1">
      <alignment horizontal="center" vertical="center" wrapText="1"/>
    </xf>
    <xf numFmtId="0" fontId="36"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6" fillId="0" borderId="4" xfId="129" applyFont="1" applyFill="1" applyBorder="1" applyAlignment="1">
      <alignment horizontal="center" vertical="center" wrapText="1"/>
    </xf>
    <xf numFmtId="0" fontId="24" fillId="0" borderId="3" xfId="0" applyFont="1" applyFill="1" applyBorder="1" applyAlignment="1">
      <alignment horizontal="center" vertical="center"/>
    </xf>
    <xf numFmtId="0" fontId="19" fillId="3" borderId="4" xfId="0" applyFont="1" applyFill="1" applyBorder="1"/>
    <xf numFmtId="9" fontId="18" fillId="3" borderId="11" xfId="0" applyNumberFormat="1" applyFont="1" applyFill="1" applyBorder="1" applyAlignment="1">
      <alignment horizontal="center" vertical="center" textRotation="90"/>
    </xf>
    <xf numFmtId="0" fontId="24" fillId="2" borderId="3" xfId="0" applyNumberFormat="1" applyFont="1" applyFill="1" applyBorder="1" applyAlignment="1">
      <alignment horizontal="center" vertical="center" wrapText="1"/>
    </xf>
    <xf numFmtId="0" fontId="25" fillId="2" borderId="3" xfId="0" applyNumberFormat="1" applyFont="1" applyFill="1" applyBorder="1" applyAlignment="1">
      <alignment horizontal="center" vertical="center" wrapText="1"/>
    </xf>
    <xf numFmtId="0" fontId="25" fillId="2" borderId="3" xfId="0" applyFont="1" applyFill="1" applyBorder="1" applyAlignment="1">
      <alignment horizontal="center" vertical="center" wrapText="1"/>
    </xf>
    <xf numFmtId="9" fontId="36" fillId="0" borderId="3" xfId="133" applyFont="1" applyFill="1" applyBorder="1" applyAlignment="1">
      <alignment horizontal="center" vertical="center" wrapText="1"/>
    </xf>
    <xf numFmtId="0" fontId="37" fillId="2" borderId="0" xfId="0" applyFont="1" applyFill="1"/>
    <xf numFmtId="0" fontId="19" fillId="3" borderId="5" xfId="0" applyFont="1" applyFill="1" applyBorder="1"/>
    <xf numFmtId="0" fontId="24" fillId="3" borderId="3" xfId="0" applyFont="1" applyFill="1" applyBorder="1" applyAlignment="1">
      <alignment horizontal="center" vertical="center"/>
    </xf>
    <xf numFmtId="0" fontId="24" fillId="3" borderId="13" xfId="0" applyFont="1" applyFill="1" applyBorder="1" applyAlignment="1">
      <alignment vertical="center"/>
    </xf>
    <xf numFmtId="0" fontId="18" fillId="10" borderId="4" xfId="0" applyFont="1" applyFill="1" applyBorder="1" applyAlignment="1">
      <alignment horizontal="center" vertical="center" wrapText="1"/>
    </xf>
    <xf numFmtId="9" fontId="21" fillId="10" borderId="4" xfId="140" applyFont="1" applyFill="1" applyBorder="1" applyAlignment="1" applyProtection="1">
      <alignment horizontal="center" vertical="center" wrapText="1"/>
    </xf>
    <xf numFmtId="0" fontId="24" fillId="3" borderId="5" xfId="0" applyFont="1" applyFill="1" applyBorder="1" applyAlignment="1">
      <alignment vertical="center"/>
    </xf>
    <xf numFmtId="9" fontId="24" fillId="10" borderId="6" xfId="129" applyFont="1" applyFill="1" applyBorder="1" applyAlignment="1">
      <alignment horizontal="center" vertical="center" wrapText="1"/>
    </xf>
    <xf numFmtId="9" fontId="21" fillId="10" borderId="3" xfId="140" applyFont="1" applyFill="1" applyBorder="1" applyAlignment="1" applyProtection="1">
      <alignment horizontal="center" vertical="center" wrapText="1"/>
    </xf>
    <xf numFmtId="0" fontId="38" fillId="0" borderId="0" xfId="0" applyFont="1"/>
    <xf numFmtId="0" fontId="37" fillId="2" borderId="3" xfId="0" applyNumberFormat="1" applyFont="1" applyFill="1" applyBorder="1" applyAlignment="1">
      <alignment vertical="center" wrapText="1"/>
    </xf>
    <xf numFmtId="0" fontId="39" fillId="2" borderId="3" xfId="0" applyNumberFormat="1" applyFont="1" applyFill="1" applyBorder="1" applyAlignment="1">
      <alignment vertical="center" wrapText="1"/>
    </xf>
    <xf numFmtId="0" fontId="39" fillId="2" borderId="8" xfId="0" applyNumberFormat="1" applyFont="1" applyFill="1" applyBorder="1" applyAlignment="1">
      <alignment vertical="center" wrapText="1"/>
    </xf>
    <xf numFmtId="9" fontId="40" fillId="0" borderId="6" xfId="129" applyFont="1" applyFill="1" applyBorder="1" applyAlignment="1">
      <alignment horizontal="center" vertical="center" wrapText="1"/>
    </xf>
    <xf numFmtId="0" fontId="37" fillId="0" borderId="3" xfId="128" applyFont="1" applyFill="1" applyBorder="1" applyAlignment="1">
      <alignment horizontal="center" vertical="center" wrapText="1"/>
    </xf>
    <xf numFmtId="0" fontId="24" fillId="6" borderId="5" xfId="0" applyFont="1" applyFill="1" applyBorder="1" applyAlignment="1">
      <alignment horizontal="center" vertical="center" wrapText="1"/>
    </xf>
    <xf numFmtId="9" fontId="24" fillId="10" borderId="3" xfId="0" applyNumberFormat="1" applyFont="1" applyFill="1" applyBorder="1" applyAlignment="1">
      <alignment horizontal="center" vertical="center" wrapText="1"/>
    </xf>
    <xf numFmtId="0" fontId="19" fillId="10" borderId="3" xfId="0" applyFont="1" applyFill="1" applyBorder="1" applyAlignment="1">
      <alignment horizontal="center" vertical="center" wrapText="1"/>
    </xf>
    <xf numFmtId="9" fontId="27" fillId="10" borderId="3" xfId="140" applyFont="1" applyFill="1" applyBorder="1" applyAlignment="1" applyProtection="1">
      <alignment horizontal="center" vertical="center" wrapText="1"/>
    </xf>
    <xf numFmtId="9" fontId="24" fillId="10" borderId="6" xfId="0" applyNumberFormat="1" applyFont="1" applyFill="1" applyBorder="1" applyAlignment="1">
      <alignment horizontal="center" vertical="center" wrapText="1"/>
    </xf>
    <xf numFmtId="0" fontId="24" fillId="3" borderId="4" xfId="0" applyFont="1" applyFill="1" applyBorder="1" applyAlignment="1">
      <alignment horizontal="center" vertical="center"/>
    </xf>
    <xf numFmtId="9" fontId="36" fillId="10" borderId="3" xfId="0" applyNumberFormat="1" applyFont="1" applyFill="1" applyBorder="1" applyAlignment="1">
      <alignment horizontal="center" vertical="center" wrapText="1"/>
    </xf>
    <xf numFmtId="0" fontId="25" fillId="10" borderId="3" xfId="0" applyFont="1" applyFill="1" applyBorder="1" applyAlignment="1">
      <alignment vertical="center" wrapText="1"/>
    </xf>
    <xf numFmtId="0" fontId="36" fillId="10" borderId="3" xfId="0" applyNumberFormat="1" applyFont="1" applyFill="1" applyBorder="1" applyAlignment="1">
      <alignment horizontal="center" vertical="center" wrapText="1"/>
    </xf>
    <xf numFmtId="0" fontId="23" fillId="10" borderId="3"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3" borderId="0" xfId="0" applyFont="1" applyFill="1"/>
    <xf numFmtId="0" fontId="28" fillId="10" borderId="3" xfId="0" applyFont="1" applyFill="1" applyBorder="1" applyAlignment="1">
      <alignment horizontal="center" vertical="center" wrapText="1"/>
    </xf>
    <xf numFmtId="9" fontId="31" fillId="10" borderId="3" xfId="140" applyFont="1" applyFill="1" applyBorder="1" applyAlignment="1" applyProtection="1">
      <alignment horizontal="center" vertical="center" wrapText="1"/>
    </xf>
    <xf numFmtId="0" fontId="25" fillId="0" borderId="3" xfId="0" applyFont="1" applyFill="1" applyBorder="1" applyAlignment="1">
      <alignment horizontal="left" vertical="center" wrapText="1"/>
    </xf>
    <xf numFmtId="0" fontId="19" fillId="10" borderId="3" xfId="128" applyFont="1" applyFill="1" applyBorder="1" applyAlignment="1">
      <alignment horizontal="center" vertical="center" wrapText="1"/>
    </xf>
    <xf numFmtId="0" fontId="36" fillId="0" borderId="3" xfId="0" applyFont="1" applyFill="1" applyBorder="1" applyAlignment="1">
      <alignment horizontal="center" vertical="center"/>
    </xf>
    <xf numFmtId="9" fontId="40" fillId="10" borderId="6" xfId="129" applyNumberFormat="1" applyFont="1" applyFill="1" applyBorder="1" applyAlignment="1">
      <alignment horizontal="center" vertical="center" wrapText="1"/>
    </xf>
    <xf numFmtId="0" fontId="25" fillId="0" borderId="3" xfId="128" applyFont="1" applyFill="1" applyBorder="1" applyAlignment="1">
      <alignment horizontal="center" vertical="center" wrapText="1"/>
    </xf>
    <xf numFmtId="0" fontId="24" fillId="0" borderId="2" xfId="0" applyFont="1" applyFill="1" applyBorder="1" applyAlignment="1">
      <alignment horizontal="center" vertical="center"/>
    </xf>
    <xf numFmtId="0" fontId="25" fillId="0" borderId="2" xfId="128" applyFont="1" applyFill="1" applyBorder="1" applyAlignment="1">
      <alignment horizontal="center" vertical="center" wrapText="1"/>
    </xf>
    <xf numFmtId="10" fontId="40" fillId="0" borderId="6" xfId="129" applyNumberFormat="1" applyFont="1" applyFill="1" applyBorder="1" applyAlignment="1">
      <alignment horizontal="center" vertical="center" wrapText="1"/>
    </xf>
    <xf numFmtId="9" fontId="24" fillId="11" borderId="3" xfId="0" applyNumberFormat="1" applyFont="1" applyFill="1" applyBorder="1" applyAlignment="1">
      <alignment horizontal="center" vertical="center" wrapText="1"/>
    </xf>
    <xf numFmtId="0" fontId="23" fillId="11" borderId="3" xfId="0" applyFont="1" applyFill="1" applyBorder="1" applyAlignment="1">
      <alignment horizontal="center" vertical="center" wrapText="1"/>
    </xf>
    <xf numFmtId="9" fontId="27" fillId="11" borderId="3" xfId="140" applyFont="1" applyFill="1" applyBorder="1" applyAlignment="1" applyProtection="1">
      <alignment horizontal="center" vertical="center" wrapText="1"/>
    </xf>
    <xf numFmtId="0" fontId="24" fillId="4" borderId="9" xfId="0" applyFont="1" applyFill="1" applyBorder="1" applyAlignment="1">
      <alignment horizontal="center" vertical="center"/>
    </xf>
    <xf numFmtId="174" fontId="27" fillId="11" borderId="3" xfId="10" applyNumberFormat="1" applyFont="1" applyFill="1" applyBorder="1" applyAlignment="1" applyProtection="1">
      <alignment horizontal="center" vertical="center" wrapText="1"/>
    </xf>
    <xf numFmtId="0" fontId="28" fillId="0" borderId="0" xfId="0" applyFont="1" applyFill="1"/>
    <xf numFmtId="0" fontId="28" fillId="0" borderId="3" xfId="0" applyFont="1" applyFill="1" applyBorder="1" applyAlignment="1">
      <alignment horizontal="center" vertical="center"/>
    </xf>
    <xf numFmtId="0" fontId="28" fillId="0" borderId="3" xfId="0" applyFont="1" applyFill="1" applyBorder="1" applyAlignment="1">
      <alignment horizontal="left" vertical="center"/>
    </xf>
    <xf numFmtId="43" fontId="28" fillId="0" borderId="3" xfId="0" applyNumberFormat="1" applyFont="1" applyFill="1" applyBorder="1"/>
    <xf numFmtId="0" fontId="24" fillId="0" borderId="0" xfId="0" applyFont="1" applyFill="1" applyBorder="1" applyAlignment="1">
      <alignment horizontal="center" vertical="center"/>
    </xf>
    <xf numFmtId="9" fontId="18" fillId="0" borderId="0" xfId="0" applyNumberFormat="1" applyFont="1" applyFill="1" applyBorder="1" applyAlignment="1">
      <alignment horizontal="center" vertical="center" wrapText="1"/>
    </xf>
    <xf numFmtId="0" fontId="24" fillId="0" borderId="0" xfId="0" applyNumberFormat="1" applyFont="1" applyAlignment="1">
      <alignment horizontal="center"/>
    </xf>
    <xf numFmtId="0" fontId="19" fillId="0" borderId="0" xfId="0" applyFont="1" applyAlignment="1">
      <alignment horizontal="left"/>
    </xf>
    <xf numFmtId="1" fontId="36" fillId="0" borderId="3" xfId="129" applyNumberFormat="1" applyFont="1" applyFill="1" applyBorder="1" applyAlignment="1">
      <alignment horizontal="center" vertical="center" wrapText="1"/>
    </xf>
    <xf numFmtId="1" fontId="36" fillId="0" borderId="3" xfId="0" applyNumberFormat="1" applyFont="1" applyFill="1" applyBorder="1" applyAlignment="1">
      <alignment horizontal="center" vertical="center" wrapText="1"/>
    </xf>
    <xf numFmtId="10" fontId="21" fillId="0" borderId="15"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0" fontId="23" fillId="15" borderId="3" xfId="0" applyFont="1" applyFill="1" applyBorder="1" applyAlignment="1">
      <alignment horizontal="left" vertical="center" wrapText="1"/>
    </xf>
    <xf numFmtId="0" fontId="19" fillId="0" borderId="4" xfId="0" applyNumberFormat="1" applyFont="1" applyFill="1" applyBorder="1" applyAlignment="1">
      <alignment vertical="center" wrapText="1"/>
    </xf>
    <xf numFmtId="0" fontId="25" fillId="0" borderId="4" xfId="0" applyFont="1" applyFill="1" applyBorder="1" applyAlignment="1">
      <alignment vertical="center"/>
    </xf>
    <xf numFmtId="0" fontId="25" fillId="0" borderId="5" xfId="0" applyFont="1" applyFill="1" applyBorder="1" applyAlignment="1">
      <alignment vertical="center" wrapText="1"/>
    </xf>
    <xf numFmtId="0" fontId="25" fillId="0" borderId="2" xfId="0" applyFont="1" applyFill="1" applyBorder="1" applyAlignment="1">
      <alignment vertical="center" wrapText="1"/>
    </xf>
    <xf numFmtId="9" fontId="18" fillId="7"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4" fillId="14" borderId="3" xfId="0" applyNumberFormat="1" applyFont="1" applyFill="1" applyBorder="1" applyAlignment="1">
      <alignment horizontal="center" vertical="center" wrapText="1"/>
    </xf>
    <xf numFmtId="0" fontId="19" fillId="14" borderId="3" xfId="0" applyFont="1" applyFill="1" applyBorder="1" applyAlignment="1">
      <alignment horizontal="center" vertical="center" wrapText="1"/>
    </xf>
    <xf numFmtId="0" fontId="19" fillId="14" borderId="3" xfId="0" applyFont="1" applyFill="1" applyBorder="1" applyAlignment="1">
      <alignment horizontal="left" vertical="center" wrapText="1"/>
    </xf>
    <xf numFmtId="9" fontId="27" fillId="14" borderId="3" xfId="140" applyFont="1" applyFill="1" applyBorder="1" applyAlignment="1" applyProtection="1">
      <alignment horizontal="center" vertical="center" wrapText="1"/>
    </xf>
    <xf numFmtId="9" fontId="18" fillId="14" borderId="6" xfId="129" applyFont="1" applyFill="1" applyBorder="1" applyAlignment="1">
      <alignment horizontal="center" vertical="center" wrapText="1"/>
    </xf>
    <xf numFmtId="0" fontId="18" fillId="14" borderId="3" xfId="0" applyFont="1" applyFill="1" applyBorder="1" applyAlignment="1">
      <alignment horizontal="center" vertical="center" wrapText="1"/>
    </xf>
    <xf numFmtId="0" fontId="18" fillId="14" borderId="3" xfId="0" applyFont="1" applyFill="1" applyBorder="1" applyAlignment="1">
      <alignment horizontal="left" vertical="center" wrapText="1"/>
    </xf>
    <xf numFmtId="0" fontId="19" fillId="16" borderId="3" xfId="0" applyFont="1" applyFill="1" applyBorder="1"/>
    <xf numFmtId="0" fontId="25" fillId="0" borderId="9" xfId="0" applyFont="1" applyFill="1" applyBorder="1" applyAlignment="1">
      <alignment vertical="center" wrapText="1"/>
    </xf>
    <xf numFmtId="0" fontId="25" fillId="0" borderId="11" xfId="0" applyFont="1" applyFill="1" applyBorder="1" applyAlignment="1">
      <alignment vertical="center" wrapText="1"/>
    </xf>
    <xf numFmtId="0" fontId="19" fillId="0" borderId="4" xfId="0" applyNumberFormat="1" applyFont="1" applyFill="1" applyBorder="1" applyAlignment="1">
      <alignment horizontal="left" vertical="center" wrapText="1"/>
    </xf>
    <xf numFmtId="0" fontId="18" fillId="2"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5" fillId="0" borderId="4" xfId="0" applyFont="1" applyFill="1" applyBorder="1" applyAlignment="1">
      <alignment horizontal="left" vertical="center" wrapText="1"/>
    </xf>
    <xf numFmtId="0" fontId="19" fillId="10" borderId="0" xfId="0" applyFont="1" applyFill="1"/>
    <xf numFmtId="0" fontId="25" fillId="12" borderId="3" xfId="0" applyFont="1" applyFill="1" applyBorder="1" applyAlignment="1">
      <alignment horizontal="center" vertical="center" wrapText="1"/>
    </xf>
    <xf numFmtId="9" fontId="36" fillId="12" borderId="3" xfId="0" applyNumberFormat="1" applyFont="1" applyFill="1" applyBorder="1" applyAlignment="1">
      <alignment horizontal="center" vertical="center" wrapText="1"/>
    </xf>
    <xf numFmtId="0" fontId="36" fillId="12" borderId="3" xfId="0" applyNumberFormat="1" applyFont="1" applyFill="1" applyBorder="1" applyAlignment="1">
      <alignment horizontal="center" vertical="center" wrapText="1"/>
    </xf>
    <xf numFmtId="0" fontId="23" fillId="12" borderId="3" xfId="0" applyFont="1" applyFill="1" applyBorder="1" applyAlignment="1">
      <alignment horizontal="center" vertical="center" wrapText="1"/>
    </xf>
    <xf numFmtId="9" fontId="27" fillId="12" borderId="3" xfId="140" applyFont="1" applyFill="1" applyBorder="1" applyAlignment="1" applyProtection="1">
      <alignment horizontal="center" vertical="center" wrapText="1"/>
    </xf>
    <xf numFmtId="0" fontId="25" fillId="12" borderId="3" xfId="0" applyFont="1" applyFill="1" applyBorder="1" applyAlignment="1">
      <alignment vertical="center" wrapText="1"/>
    </xf>
    <xf numFmtId="9" fontId="36" fillId="0" borderId="6" xfId="0" applyNumberFormat="1" applyFont="1" applyFill="1" applyBorder="1" applyAlignment="1">
      <alignment horizontal="center" vertical="center" wrapText="1"/>
    </xf>
    <xf numFmtId="0" fontId="25" fillId="0" borderId="14" xfId="0" applyFont="1" applyFill="1" applyBorder="1" applyAlignment="1">
      <alignment horizontal="center" vertical="center" wrapText="1"/>
    </xf>
    <xf numFmtId="0" fontId="24" fillId="0" borderId="12" xfId="0" applyNumberFormat="1" applyFont="1" applyFill="1" applyBorder="1" applyAlignment="1">
      <alignment horizontal="center" vertical="center" wrapText="1"/>
    </xf>
    <xf numFmtId="0" fontId="36" fillId="0" borderId="2" xfId="0" applyFont="1" applyFill="1" applyBorder="1" applyAlignment="1">
      <alignment horizontal="center" vertical="center"/>
    </xf>
    <xf numFmtId="0" fontId="19" fillId="16" borderId="3" xfId="112" applyFont="1" applyFill="1" applyBorder="1" applyAlignment="1">
      <alignment horizontal="justify" vertical="center" wrapText="1"/>
    </xf>
    <xf numFmtId="2" fontId="15" fillId="16" borderId="3" xfId="133" applyNumberFormat="1" applyFont="1" applyFill="1" applyBorder="1" applyAlignment="1">
      <alignment horizontal="center" vertical="center" wrapText="1"/>
    </xf>
    <xf numFmtId="0" fontId="19" fillId="13" borderId="3" xfId="112" applyFont="1" applyFill="1" applyBorder="1" applyAlignment="1">
      <alignment horizontal="center" vertical="center" wrapText="1"/>
    </xf>
    <xf numFmtId="9" fontId="18" fillId="12" borderId="3" xfId="0" applyNumberFormat="1" applyFont="1" applyFill="1" applyBorder="1" applyAlignment="1">
      <alignment horizontal="center" vertical="center" textRotation="90"/>
    </xf>
    <xf numFmtId="0" fontId="36" fillId="13" borderId="3" xfId="0" applyNumberFormat="1" applyFont="1" applyFill="1" applyBorder="1" applyAlignment="1">
      <alignment horizontal="center" vertical="center" wrapText="1"/>
    </xf>
    <xf numFmtId="0" fontId="36" fillId="0" borderId="4" xfId="0" applyFont="1" applyFill="1" applyBorder="1" applyAlignment="1">
      <alignment horizontal="center" vertical="center"/>
    </xf>
    <xf numFmtId="0" fontId="36" fillId="0" borderId="3" xfId="0" applyFont="1" applyBorder="1" applyAlignment="1">
      <alignment horizontal="center" vertical="center"/>
    </xf>
    <xf numFmtId="168" fontId="36" fillId="0" borderId="3" xfId="129" applyNumberFormat="1" applyFont="1" applyFill="1" applyBorder="1" applyAlignment="1">
      <alignment horizontal="center" vertical="center" wrapText="1"/>
    </xf>
    <xf numFmtId="168" fontId="36" fillId="10" borderId="3" xfId="129" applyNumberFormat="1" applyFont="1" applyFill="1" applyBorder="1" applyAlignment="1">
      <alignment horizontal="center" vertical="center" wrapText="1"/>
    </xf>
    <xf numFmtId="168" fontId="51" fillId="11" borderId="3" xfId="129" applyNumberFormat="1" applyFont="1" applyFill="1" applyBorder="1" applyAlignment="1">
      <alignment horizontal="center" vertical="center" wrapText="1"/>
    </xf>
    <xf numFmtId="0" fontId="24" fillId="0" borderId="3" xfId="0" applyFont="1" applyFill="1" applyBorder="1" applyAlignment="1">
      <alignment horizontal="left" vertical="center" wrapText="1"/>
    </xf>
    <xf numFmtId="0" fontId="24" fillId="11" borderId="3" xfId="0" applyFont="1" applyFill="1" applyBorder="1" applyAlignment="1">
      <alignment horizontal="left" vertical="center" wrapText="1"/>
    </xf>
    <xf numFmtId="2" fontId="41" fillId="14" borderId="3" xfId="0" applyNumberFormat="1" applyFont="1" applyFill="1" applyBorder="1" applyAlignment="1">
      <alignment horizontal="center" vertical="center" wrapText="1"/>
    </xf>
    <xf numFmtId="0" fontId="24" fillId="10" borderId="3" xfId="0" applyFont="1" applyFill="1" applyBorder="1" applyAlignment="1">
      <alignment horizontal="left" vertical="center" wrapText="1"/>
    </xf>
    <xf numFmtId="2" fontId="36" fillId="0" borderId="3" xfId="0" applyNumberFormat="1" applyFont="1" applyFill="1" applyBorder="1" applyAlignment="1">
      <alignment horizontal="center" vertical="center" wrapText="1"/>
    </xf>
    <xf numFmtId="2" fontId="36" fillId="10" borderId="3" xfId="0" applyNumberFormat="1" applyFont="1" applyFill="1" applyBorder="1" applyAlignment="1">
      <alignment horizontal="center" vertical="center" wrapText="1"/>
    </xf>
    <xf numFmtId="174" fontId="24" fillId="0" borderId="3" xfId="0" applyNumberFormat="1" applyFont="1" applyFill="1" applyBorder="1"/>
    <xf numFmtId="174" fontId="42" fillId="0" borderId="3" xfId="10" applyNumberFormat="1" applyFont="1" applyFill="1" applyBorder="1" applyAlignment="1" applyProtection="1">
      <alignment horizontal="center" vertical="center" wrapText="1"/>
    </xf>
    <xf numFmtId="2" fontId="41" fillId="15" borderId="3" xfId="0" applyNumberFormat="1" applyFont="1" applyFill="1" applyBorder="1" applyAlignment="1">
      <alignment horizontal="center" vertical="center" wrapText="1"/>
    </xf>
    <xf numFmtId="174" fontId="42" fillId="11" borderId="3" xfId="10" applyNumberFormat="1" applyFont="1" applyFill="1" applyBorder="1" applyAlignment="1" applyProtection="1">
      <alignment horizontal="center" vertical="center" wrapText="1"/>
    </xf>
    <xf numFmtId="0" fontId="36" fillId="2" borderId="3" xfId="128" applyFont="1" applyFill="1" applyBorder="1" applyAlignment="1">
      <alignment horizontal="center" vertical="center" wrapText="1"/>
    </xf>
    <xf numFmtId="175" fontId="43" fillId="16" borderId="3" xfId="0" applyNumberFormat="1" applyFont="1" applyFill="1" applyBorder="1" applyAlignment="1">
      <alignment horizontal="center" vertical="center"/>
    </xf>
    <xf numFmtId="0" fontId="36" fillId="0" borderId="0" xfId="0" applyFont="1" applyFill="1"/>
    <xf numFmtId="168" fontId="36" fillId="14" borderId="3" xfId="129" applyNumberFormat="1" applyFont="1" applyFill="1" applyBorder="1" applyAlignment="1">
      <alignment horizontal="center" vertical="center" wrapText="1"/>
    </xf>
    <xf numFmtId="0" fontId="36"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25" fillId="0" borderId="6" xfId="0" applyFont="1" applyFill="1" applyBorder="1" applyAlignment="1">
      <alignment horizontal="center" vertical="center" wrapText="1"/>
    </xf>
    <xf numFmtId="9" fontId="18" fillId="12" borderId="4" xfId="0" applyNumberFormat="1" applyFont="1" applyFill="1" applyBorder="1" applyAlignment="1">
      <alignment horizontal="center" vertical="center" textRotation="90"/>
    </xf>
    <xf numFmtId="9" fontId="18" fillId="12" borderId="9" xfId="0" applyNumberFormat="1" applyFont="1" applyFill="1" applyBorder="1" applyAlignment="1">
      <alignment horizontal="center" vertical="center" textRotation="90"/>
    </xf>
    <xf numFmtId="9" fontId="18" fillId="12" borderId="3" xfId="0" applyNumberFormat="1" applyFont="1" applyFill="1" applyBorder="1" applyAlignment="1">
      <alignment horizontal="center" vertical="center" textRotation="90"/>
    </xf>
    <xf numFmtId="0" fontId="25" fillId="0" borderId="2" xfId="0" applyFont="1" applyFill="1" applyBorder="1" applyAlignment="1">
      <alignment horizontal="center" vertical="center" wrapText="1"/>
    </xf>
    <xf numFmtId="9" fontId="36" fillId="14" borderId="6" xfId="0" applyNumberFormat="1" applyFont="1" applyFill="1" applyBorder="1" applyAlignment="1">
      <alignment horizontal="center" vertical="center" wrapText="1"/>
    </xf>
    <xf numFmtId="168" fontId="19" fillId="14" borderId="6" xfId="0" applyNumberFormat="1" applyFont="1" applyFill="1" applyBorder="1" applyAlignment="1">
      <alignment horizontal="center" vertical="center" wrapText="1"/>
    </xf>
    <xf numFmtId="0" fontId="25" fillId="14" borderId="3" xfId="0" applyFont="1" applyFill="1" applyBorder="1" applyAlignment="1">
      <alignment horizontal="center" vertical="center" wrapText="1"/>
    </xf>
    <xf numFmtId="0" fontId="36" fillId="14" borderId="3" xfId="0" applyNumberFormat="1" applyFont="1" applyFill="1" applyBorder="1" applyAlignment="1">
      <alignment horizontal="center" vertical="center" wrapText="1"/>
    </xf>
    <xf numFmtId="0" fontId="23" fillId="14" borderId="3" xfId="0" applyFont="1" applyFill="1" applyBorder="1" applyAlignment="1">
      <alignment horizontal="center" vertical="center" wrapText="1"/>
    </xf>
    <xf numFmtId="0" fontId="18" fillId="14" borderId="3" xfId="0" applyFont="1" applyFill="1" applyBorder="1" applyAlignment="1">
      <alignment horizontal="center" vertical="center" textRotation="90"/>
    </xf>
    <xf numFmtId="2" fontId="18" fillId="14"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5" fillId="0" borderId="2" xfId="0" applyFont="1" applyFill="1" applyBorder="1" applyAlignment="1">
      <alignment horizontal="left" vertical="center" wrapText="1"/>
    </xf>
    <xf numFmtId="0" fontId="25" fillId="0" borderId="0" xfId="0" applyFont="1" applyFill="1" applyBorder="1" applyAlignment="1">
      <alignment horizontal="center" vertical="center" wrapText="1"/>
    </xf>
    <xf numFmtId="0" fontId="24" fillId="4" borderId="11" xfId="0" applyFont="1" applyFill="1" applyBorder="1" applyAlignment="1">
      <alignment horizontal="center" vertical="center" wrapText="1"/>
    </xf>
    <xf numFmtId="0" fontId="25" fillId="0" borderId="3" xfId="128" applyFont="1" applyFill="1" applyBorder="1" applyAlignment="1">
      <alignment horizontal="center" vertical="center" wrapText="1"/>
    </xf>
    <xf numFmtId="0" fontId="25" fillId="0" borderId="3" xfId="0" applyFont="1" applyFill="1" applyBorder="1" applyAlignment="1">
      <alignment horizontal="center" vertical="center" wrapText="1"/>
    </xf>
    <xf numFmtId="0" fontId="51" fillId="0" borderId="3" xfId="0" applyFont="1" applyFill="1" applyBorder="1" applyAlignment="1">
      <alignment horizontal="center" vertical="center"/>
    </xf>
    <xf numFmtId="9" fontId="53" fillId="12" borderId="3" xfId="0" applyNumberFormat="1" applyFont="1" applyFill="1" applyBorder="1" applyAlignment="1">
      <alignment horizontal="center" vertical="center" textRotation="90"/>
    </xf>
    <xf numFmtId="0" fontId="51" fillId="0" borderId="3" xfId="0" applyFont="1" applyFill="1" applyBorder="1" applyAlignment="1">
      <alignment horizontal="center" vertical="center" wrapText="1"/>
    </xf>
    <xf numFmtId="0" fontId="54" fillId="0" borderId="3" xfId="0" applyFont="1" applyFill="1" applyBorder="1" applyAlignment="1">
      <alignment horizontal="center" vertical="center" wrapText="1"/>
    </xf>
    <xf numFmtId="0" fontId="51" fillId="0" borderId="3" xfId="0" applyFont="1" applyFill="1" applyBorder="1" applyAlignment="1">
      <alignment vertical="center" wrapText="1"/>
    </xf>
    <xf numFmtId="9" fontId="51" fillId="0" borderId="3" xfId="0" applyNumberFormat="1" applyFont="1" applyFill="1" applyBorder="1" applyAlignment="1">
      <alignment horizontal="center" vertical="center" wrapText="1"/>
    </xf>
    <xf numFmtId="168" fontId="51" fillId="0" borderId="3" xfId="129" applyNumberFormat="1" applyFont="1" applyFill="1" applyBorder="1" applyAlignment="1">
      <alignment horizontal="center" vertical="center" wrapText="1"/>
    </xf>
    <xf numFmtId="0" fontId="51" fillId="0" borderId="3" xfId="0" applyNumberFormat="1" applyFont="1" applyFill="1" applyBorder="1" applyAlignment="1">
      <alignment horizontal="center" vertical="center" wrapText="1"/>
    </xf>
    <xf numFmtId="2" fontId="51" fillId="0" borderId="3" xfId="0" applyNumberFormat="1" applyFont="1" applyFill="1" applyBorder="1" applyAlignment="1">
      <alignment horizontal="center" vertical="center" wrapText="1"/>
    </xf>
    <xf numFmtId="0" fontId="53" fillId="0" borderId="3" xfId="0" applyFont="1" applyFill="1" applyBorder="1" applyAlignment="1">
      <alignment horizontal="center" vertical="center" wrapText="1"/>
    </xf>
    <xf numFmtId="9" fontId="56" fillId="0" borderId="3" xfId="140" applyFont="1" applyFill="1" applyBorder="1" applyAlignment="1" applyProtection="1">
      <alignment horizontal="center" vertical="center" wrapText="1"/>
    </xf>
    <xf numFmtId="0" fontId="53" fillId="0" borderId="0" xfId="0" applyFont="1" applyFill="1"/>
    <xf numFmtId="0" fontId="54" fillId="0" borderId="3" xfId="128" applyFont="1" applyFill="1" applyBorder="1" applyAlignment="1">
      <alignment horizontal="center" vertical="center" wrapText="1"/>
    </xf>
    <xf numFmtId="0" fontId="25" fillId="0" borderId="6" xfId="0" applyFont="1" applyFill="1" applyBorder="1" applyAlignment="1">
      <alignment vertical="center" wrapText="1"/>
    </xf>
    <xf numFmtId="0" fontId="18" fillId="0" borderId="3" xfId="0" applyFont="1" applyFill="1" applyBorder="1" applyAlignment="1">
      <alignment horizontal="center" vertical="center" wrapText="1"/>
    </xf>
    <xf numFmtId="0" fontId="19" fillId="0" borderId="3" xfId="112" applyFont="1" applyFill="1" applyBorder="1" applyAlignment="1">
      <alignment horizontal="justify" vertical="center" wrapText="1"/>
    </xf>
    <xf numFmtId="0" fontId="25" fillId="0" borderId="4" xfId="0" applyFont="1" applyFill="1" applyBorder="1" applyAlignment="1">
      <alignment vertical="center" wrapText="1"/>
    </xf>
    <xf numFmtId="0" fontId="19" fillId="10" borderId="3" xfId="89" applyFont="1" applyFill="1" applyBorder="1" applyAlignment="1">
      <alignment horizontal="center" vertical="center" wrapText="1"/>
    </xf>
    <xf numFmtId="0" fontId="19" fillId="10" borderId="3" xfId="94" applyFont="1" applyFill="1" applyBorder="1" applyAlignment="1">
      <alignment horizontal="center" vertical="center" wrapText="1"/>
    </xf>
    <xf numFmtId="0" fontId="37" fillId="10" borderId="3" xfId="128" applyFont="1" applyFill="1" applyBorder="1" applyAlignment="1">
      <alignment horizontal="center" vertical="center" wrapText="1"/>
    </xf>
    <xf numFmtId="0" fontId="52" fillId="10" borderId="3" xfId="128" applyFont="1" applyFill="1" applyBorder="1" applyAlignment="1">
      <alignment horizontal="center" vertical="center" wrapText="1"/>
    </xf>
    <xf numFmtId="0" fontId="19" fillId="10" borderId="0" xfId="0" applyFont="1" applyFill="1" applyAlignment="1">
      <alignment horizontal="center"/>
    </xf>
    <xf numFmtId="0" fontId="18" fillId="17" borderId="3" xfId="0" applyFont="1" applyFill="1" applyBorder="1" applyAlignment="1">
      <alignment horizontal="center" vertical="center" wrapText="1"/>
    </xf>
    <xf numFmtId="0" fontId="19" fillId="17" borderId="3" xfId="0" applyFont="1" applyFill="1" applyBorder="1" applyAlignment="1">
      <alignment horizontal="center" vertical="center"/>
    </xf>
    <xf numFmtId="0" fontId="19" fillId="17" borderId="3" xfId="94" applyFont="1" applyFill="1" applyBorder="1" applyAlignment="1">
      <alignment horizontal="center" vertical="center" wrapText="1"/>
    </xf>
    <xf numFmtId="0" fontId="19" fillId="17" borderId="3" xfId="0" applyFont="1" applyFill="1" applyBorder="1" applyAlignment="1">
      <alignment horizontal="center" vertical="center" wrapText="1"/>
    </xf>
    <xf numFmtId="0" fontId="18" fillId="17" borderId="14" xfId="0" applyFont="1" applyFill="1" applyBorder="1" applyAlignment="1">
      <alignment vertical="center"/>
    </xf>
    <xf numFmtId="0" fontId="19" fillId="17" borderId="3" xfId="128" applyFont="1" applyFill="1" applyBorder="1" applyAlignment="1">
      <alignment horizontal="center" vertical="center" wrapText="1"/>
    </xf>
    <xf numFmtId="0" fontId="37" fillId="17" borderId="3" xfId="0" applyNumberFormat="1" applyFont="1" applyFill="1" applyBorder="1" applyAlignment="1">
      <alignment vertical="center" wrapText="1"/>
    </xf>
    <xf numFmtId="0" fontId="52" fillId="17" borderId="3" xfId="128" applyFont="1" applyFill="1" applyBorder="1" applyAlignment="1">
      <alignment horizontal="center" vertical="center" wrapText="1"/>
    </xf>
    <xf numFmtId="0" fontId="55" fillId="17" borderId="3" xfId="128" applyFont="1" applyFill="1" applyBorder="1" applyAlignment="1">
      <alignment horizontal="center" vertical="center" wrapText="1"/>
    </xf>
    <xf numFmtId="0" fontId="19" fillId="17" borderId="2" xfId="128" applyFont="1" applyFill="1" applyBorder="1" applyAlignment="1">
      <alignment horizontal="center" vertical="center" wrapText="1"/>
    </xf>
    <xf numFmtId="0" fontId="19" fillId="17" borderId="0" xfId="0" applyFont="1" applyFill="1"/>
    <xf numFmtId="0" fontId="19" fillId="0" borderId="0" xfId="128" applyFont="1" applyFill="1" applyBorder="1" applyAlignment="1">
      <alignment horizontal="center" vertical="center" wrapText="1"/>
    </xf>
    <xf numFmtId="0" fontId="54" fillId="0" borderId="3" xfId="0" applyNumberFormat="1" applyFont="1" applyFill="1" applyBorder="1" applyAlignment="1">
      <alignment horizontal="center" vertical="center" wrapText="1"/>
    </xf>
    <xf numFmtId="2" fontId="54" fillId="0" borderId="3" xfId="0" applyNumberFormat="1" applyFont="1" applyFill="1" applyBorder="1" applyAlignment="1">
      <alignment horizontal="center" vertical="center" wrapText="1"/>
    </xf>
    <xf numFmtId="1" fontId="54" fillId="0" borderId="3" xfId="0" applyNumberFormat="1" applyFont="1" applyFill="1" applyBorder="1" applyAlignment="1">
      <alignment horizontal="center" vertical="center" wrapText="1"/>
    </xf>
    <xf numFmtId="0" fontId="54" fillId="0" borderId="4" xfId="0" applyFont="1" applyFill="1" applyBorder="1" applyAlignment="1">
      <alignment horizontal="center" vertical="center"/>
    </xf>
    <xf numFmtId="0" fontId="54" fillId="0" borderId="3" xfId="0" applyFont="1" applyFill="1" applyBorder="1" applyAlignment="1">
      <alignment vertical="center" wrapText="1"/>
    </xf>
    <xf numFmtId="0" fontId="54" fillId="0" borderId="3" xfId="0" applyFont="1" applyFill="1" applyBorder="1" applyAlignment="1">
      <alignment horizontal="center" vertical="center"/>
    </xf>
    <xf numFmtId="0" fontId="54" fillId="0" borderId="4" xfId="0" applyFont="1" applyFill="1" applyBorder="1" applyAlignment="1">
      <alignment horizontal="center" vertical="center" wrapText="1"/>
    </xf>
    <xf numFmtId="9" fontId="54" fillId="0" borderId="3" xfId="129" applyFont="1" applyFill="1" applyBorder="1" applyAlignment="1">
      <alignment horizontal="center" vertical="center" wrapText="1"/>
    </xf>
    <xf numFmtId="168" fontId="54" fillId="0" borderId="3" xfId="129" applyNumberFormat="1" applyFont="1" applyFill="1" applyBorder="1" applyAlignment="1">
      <alignment horizontal="center" vertical="center" wrapText="1"/>
    </xf>
    <xf numFmtId="0" fontId="55" fillId="10" borderId="3" xfId="94" applyFont="1" applyFill="1" applyBorder="1" applyAlignment="1">
      <alignment horizontal="center" vertical="center" wrapText="1"/>
    </xf>
    <xf numFmtId="0" fontId="55" fillId="0" borderId="3" xfId="0" applyFont="1" applyFill="1" applyBorder="1" applyAlignment="1">
      <alignment horizontal="center" vertical="center" wrapText="1"/>
    </xf>
    <xf numFmtId="0" fontId="51" fillId="0" borderId="4" xfId="0" applyFont="1" applyFill="1" applyBorder="1" applyAlignment="1">
      <alignment horizontal="center" vertical="center" wrapText="1"/>
    </xf>
    <xf numFmtId="43" fontId="43" fillId="0" borderId="3" xfId="8" applyNumberFormat="1" applyFont="1" applyFill="1" applyBorder="1" applyAlignment="1">
      <alignment horizontal="center" vertical="center"/>
    </xf>
    <xf numFmtId="176" fontId="19" fillId="0" borderId="3" xfId="0" applyNumberFormat="1" applyFont="1" applyFill="1" applyBorder="1" applyAlignment="1">
      <alignment horizontal="center" vertical="center" wrapText="1"/>
    </xf>
    <xf numFmtId="0" fontId="21" fillId="0" borderId="3" xfId="140" applyNumberFormat="1" applyFont="1" applyFill="1" applyBorder="1" applyAlignment="1" applyProtection="1">
      <alignment horizontal="center" vertical="center" wrapText="1"/>
    </xf>
    <xf numFmtId="0" fontId="27" fillId="0" borderId="3" xfId="140" applyNumberFormat="1" applyFont="1" applyFill="1" applyBorder="1" applyAlignment="1" applyProtection="1">
      <alignment horizontal="center" vertical="center" wrapText="1"/>
    </xf>
    <xf numFmtId="1" fontId="19" fillId="13" borderId="3" xfId="0" applyNumberFormat="1" applyFont="1" applyFill="1" applyBorder="1" applyAlignment="1">
      <alignment horizontal="center" vertical="center" wrapText="1"/>
    </xf>
    <xf numFmtId="1" fontId="55" fillId="0" borderId="3" xfId="0" applyNumberFormat="1"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58" fillId="0" borderId="4" xfId="0" applyFont="1" applyFill="1" applyBorder="1" applyAlignment="1">
      <alignment horizontal="center" vertical="center" wrapText="1"/>
    </xf>
    <xf numFmtId="9" fontId="58" fillId="0" borderId="3" xfId="129" applyFont="1" applyFill="1" applyBorder="1" applyAlignment="1">
      <alignment horizontal="center" vertical="center" wrapText="1"/>
    </xf>
    <xf numFmtId="168" fontId="58" fillId="0" borderId="3" xfId="129" applyNumberFormat="1" applyFont="1" applyFill="1" applyBorder="1" applyAlignment="1">
      <alignment horizontal="center" vertical="center" wrapText="1"/>
    </xf>
    <xf numFmtId="1" fontId="58" fillId="0" borderId="3" xfId="0"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2" fontId="58" fillId="0" borderId="3" xfId="0" applyNumberFormat="1" applyFont="1" applyFill="1" applyBorder="1" applyAlignment="1">
      <alignment horizontal="center" vertical="center" wrapText="1"/>
    </xf>
    <xf numFmtId="9" fontId="58" fillId="0" borderId="3" xfId="112" applyNumberFormat="1" applyFont="1" applyFill="1" applyBorder="1" applyAlignment="1">
      <alignment horizontal="center" vertical="center" wrapText="1"/>
    </xf>
    <xf numFmtId="9" fontId="25" fillId="0" borderId="3" xfId="129" applyFont="1" applyFill="1" applyBorder="1" applyAlignment="1">
      <alignment horizontal="center" vertical="center" wrapText="1"/>
    </xf>
    <xf numFmtId="168" fontId="25" fillId="0" borderId="3" xfId="129" applyNumberFormat="1" applyFont="1" applyFill="1" applyBorder="1" applyAlignment="1">
      <alignment horizontal="center" vertical="center" wrapText="1"/>
    </xf>
    <xf numFmtId="0" fontId="58"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2" fontId="25" fillId="0" borderId="3" xfId="0" applyNumberFormat="1" applyFont="1" applyFill="1" applyBorder="1" applyAlignment="1">
      <alignment horizontal="center" vertical="center" wrapText="1"/>
    </xf>
    <xf numFmtId="0" fontId="52" fillId="0" borderId="3" xfId="128" applyFont="1" applyFill="1" applyBorder="1" applyAlignment="1">
      <alignment horizontal="center" vertical="center" wrapText="1"/>
    </xf>
    <xf numFmtId="0" fontId="54" fillId="0" borderId="4" xfId="0" applyFont="1" applyFill="1" applyBorder="1" applyAlignment="1">
      <alignment vertical="center" wrapText="1"/>
    </xf>
    <xf numFmtId="9" fontId="54" fillId="0" borderId="3" xfId="0" applyNumberFormat="1" applyFont="1" applyFill="1" applyBorder="1" applyAlignment="1">
      <alignment horizontal="center" vertical="center" wrapText="1"/>
    </xf>
    <xf numFmtId="0" fontId="55" fillId="10" borderId="3" xfId="128" applyFont="1" applyFill="1" applyBorder="1" applyAlignment="1">
      <alignment horizontal="center" vertical="center" wrapText="1"/>
    </xf>
    <xf numFmtId="9" fontId="53" fillId="12" borderId="4" xfId="0" applyNumberFormat="1" applyFont="1" applyFill="1" applyBorder="1" applyAlignment="1">
      <alignment horizontal="center" vertical="center" textRotation="90"/>
    </xf>
    <xf numFmtId="0" fontId="54" fillId="0" borderId="2" xfId="128" applyFont="1" applyFill="1" applyBorder="1" applyAlignment="1">
      <alignment horizontal="center" vertical="center" wrapText="1"/>
    </xf>
    <xf numFmtId="0" fontId="52" fillId="0" borderId="3" xfId="0" applyFont="1" applyFill="1" applyBorder="1" applyAlignment="1">
      <alignment horizontal="center" vertical="center" wrapText="1"/>
    </xf>
    <xf numFmtId="0" fontId="36" fillId="2" borderId="3" xfId="0" applyFont="1" applyFill="1" applyBorder="1" applyAlignment="1">
      <alignment horizontal="left" vertical="center" wrapText="1"/>
    </xf>
    <xf numFmtId="0" fontId="36" fillId="2" borderId="3" xfId="0" applyFont="1" applyFill="1" applyBorder="1" applyAlignment="1">
      <alignment horizontal="center" vertical="center" wrapText="1"/>
    </xf>
    <xf numFmtId="0" fontId="36" fillId="0" borderId="6" xfId="0" applyFont="1" applyFill="1" applyBorder="1" applyAlignment="1">
      <alignment vertical="center" wrapText="1"/>
    </xf>
    <xf numFmtId="0" fontId="36" fillId="0" borderId="3"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3" xfId="0" applyNumberFormat="1" applyFont="1" applyFill="1" applyBorder="1" applyAlignment="1">
      <alignment horizontal="center" vertical="center" wrapText="1"/>
    </xf>
    <xf numFmtId="9" fontId="53" fillId="13" borderId="4" xfId="0" applyNumberFormat="1" applyFont="1" applyFill="1" applyBorder="1" applyAlignment="1">
      <alignment horizontal="center" vertical="center" textRotation="90"/>
    </xf>
    <xf numFmtId="0" fontId="51" fillId="13" borderId="3" xfId="0" applyFont="1" applyFill="1" applyBorder="1" applyAlignment="1">
      <alignment horizontal="center" vertical="center"/>
    </xf>
    <xf numFmtId="0" fontId="51" fillId="13" borderId="4" xfId="0" applyFont="1" applyFill="1" applyBorder="1" applyAlignment="1">
      <alignment horizontal="center" vertical="center" wrapText="1"/>
    </xf>
    <xf numFmtId="0" fontId="51" fillId="13" borderId="4" xfId="0" applyFont="1" applyFill="1" applyBorder="1" applyAlignment="1">
      <alignment vertical="center" wrapText="1"/>
    </xf>
    <xf numFmtId="0" fontId="51" fillId="13" borderId="3" xfId="0" applyFont="1" applyFill="1" applyBorder="1" applyAlignment="1">
      <alignment horizontal="center" vertical="center" wrapText="1"/>
    </xf>
    <xf numFmtId="0" fontId="52" fillId="13" borderId="3" xfId="128" applyFont="1" applyFill="1" applyBorder="1" applyAlignment="1">
      <alignment horizontal="center" vertical="center" wrapText="1"/>
    </xf>
    <xf numFmtId="9" fontId="51" fillId="13" borderId="3" xfId="0" applyNumberFormat="1" applyFont="1" applyFill="1" applyBorder="1" applyAlignment="1">
      <alignment horizontal="center" vertical="center" wrapText="1"/>
    </xf>
    <xf numFmtId="168" fontId="51" fillId="13" borderId="3" xfId="129" applyNumberFormat="1" applyFont="1" applyFill="1" applyBorder="1" applyAlignment="1">
      <alignment horizontal="center" vertical="center" wrapText="1"/>
    </xf>
    <xf numFmtId="0" fontId="58" fillId="17" borderId="3" xfId="128" applyFont="1" applyFill="1" applyBorder="1" applyAlignment="1">
      <alignment horizontal="center" vertical="center" wrapText="1"/>
    </xf>
    <xf numFmtId="9" fontId="53" fillId="12" borderId="4" xfId="0" applyNumberFormat="1" applyFont="1" applyFill="1" applyBorder="1" applyAlignment="1">
      <alignment vertical="center" textRotation="90"/>
    </xf>
    <xf numFmtId="0" fontId="51" fillId="2" borderId="3" xfId="0" applyNumberFormat="1" applyFont="1" applyFill="1" applyBorder="1" applyAlignment="1">
      <alignment horizontal="center" vertical="center" wrapText="1"/>
    </xf>
    <xf numFmtId="0" fontId="51" fillId="2" borderId="3" xfId="128" applyFont="1" applyFill="1" applyBorder="1" applyAlignment="1">
      <alignment horizontal="center" vertical="center" wrapText="1"/>
    </xf>
    <xf numFmtId="9" fontId="51" fillId="0" borderId="6" xfId="129" applyFont="1" applyFill="1" applyBorder="1" applyAlignment="1">
      <alignment horizontal="center" vertical="center" wrapText="1"/>
    </xf>
    <xf numFmtId="9" fontId="61" fillId="0" borderId="3" xfId="140" applyFont="1" applyFill="1" applyBorder="1" applyAlignment="1" applyProtection="1">
      <alignment horizontal="center" vertical="center" wrapText="1"/>
    </xf>
    <xf numFmtId="9" fontId="53" fillId="12" borderId="11" xfId="0" applyNumberFormat="1" applyFont="1" applyFill="1" applyBorder="1" applyAlignment="1">
      <alignment vertical="center" textRotation="90"/>
    </xf>
    <xf numFmtId="0" fontId="51" fillId="0" borderId="3" xfId="0" quotePrefix="1" applyNumberFormat="1" applyFont="1" applyFill="1" applyBorder="1" applyAlignment="1">
      <alignment horizontal="left" vertical="center" wrapText="1"/>
    </xf>
    <xf numFmtId="0" fontId="51" fillId="0" borderId="3" xfId="128" applyFont="1" applyFill="1" applyBorder="1" applyAlignment="1">
      <alignment horizontal="center" vertical="center" wrapText="1"/>
    </xf>
    <xf numFmtId="4" fontId="55" fillId="10" borderId="3" xfId="8" applyNumberFormat="1" applyFont="1" applyFill="1" applyBorder="1" applyAlignment="1">
      <alignment horizontal="center" vertical="center" wrapText="1"/>
    </xf>
    <xf numFmtId="0" fontId="52" fillId="10" borderId="3" xfId="94" applyFont="1" applyFill="1" applyBorder="1" applyAlignment="1">
      <alignment horizontal="center" vertical="center" wrapText="1"/>
    </xf>
    <xf numFmtId="0" fontId="52" fillId="10" borderId="3" xfId="0" applyFont="1" applyFill="1" applyBorder="1" applyAlignment="1">
      <alignment horizontal="center" vertical="center" wrapText="1"/>
    </xf>
    <xf numFmtId="0" fontId="51" fillId="10" borderId="3" xfId="0" applyFont="1" applyFill="1" applyBorder="1" applyAlignment="1">
      <alignment vertical="center" wrapText="1"/>
    </xf>
    <xf numFmtId="0" fontId="60" fillId="10" borderId="3" xfId="0" applyFont="1" applyFill="1" applyBorder="1" applyAlignment="1">
      <alignment vertical="center" wrapText="1"/>
    </xf>
    <xf numFmtId="0" fontId="53" fillId="10" borderId="3" xfId="0" applyFont="1" applyFill="1" applyBorder="1" applyAlignment="1">
      <alignment horizontal="center" vertical="center" wrapText="1"/>
    </xf>
    <xf numFmtId="0" fontId="52" fillId="10" borderId="3" xfId="89" applyFont="1" applyFill="1" applyBorder="1" applyAlignment="1">
      <alignment horizontal="center" vertical="center" wrapText="1"/>
    </xf>
    <xf numFmtId="0" fontId="19" fillId="17" borderId="4" xfId="0" applyFont="1" applyFill="1" applyBorder="1" applyAlignment="1">
      <alignment horizontal="center" vertical="center" wrapText="1"/>
    </xf>
    <xf numFmtId="4" fontId="19" fillId="17" borderId="3" xfId="8" applyNumberFormat="1" applyFont="1" applyFill="1" applyBorder="1" applyAlignment="1">
      <alignment horizontal="center" vertical="center" wrapText="1"/>
    </xf>
    <xf numFmtId="176" fontId="55" fillId="10" borderId="4" xfId="0" applyNumberFormat="1" applyFont="1" applyFill="1" applyBorder="1" applyAlignment="1">
      <alignment horizontal="center" vertical="center" wrapText="1"/>
    </xf>
    <xf numFmtId="0" fontId="18" fillId="0" borderId="3" xfId="0" applyFont="1" applyFill="1" applyBorder="1" applyAlignment="1">
      <alignment horizontal="center" vertical="center" wrapText="1"/>
    </xf>
    <xf numFmtId="176" fontId="55" fillId="10" borderId="3" xfId="0" applyNumberFormat="1" applyFont="1" applyFill="1" applyBorder="1" applyAlignment="1">
      <alignment horizontal="center" vertical="center"/>
    </xf>
    <xf numFmtId="0" fontId="52" fillId="0" borderId="3" xfId="94" applyFont="1" applyFill="1" applyBorder="1" applyAlignment="1">
      <alignment horizontal="center" vertical="center" wrapText="1"/>
    </xf>
    <xf numFmtId="0" fontId="55" fillId="0" borderId="3" xfId="128" applyFont="1" applyFill="1" applyBorder="1" applyAlignment="1">
      <alignment horizontal="center" vertical="center" wrapText="1"/>
    </xf>
    <xf numFmtId="0" fontId="55" fillId="10" borderId="4" xfId="0" applyFont="1" applyFill="1" applyBorder="1" applyAlignment="1">
      <alignment horizontal="center" vertical="center" wrapText="1"/>
    </xf>
    <xf numFmtId="0" fontId="55" fillId="10" borderId="3" xfId="0" applyFont="1" applyFill="1" applyBorder="1" applyAlignment="1">
      <alignment horizontal="center" vertical="center"/>
    </xf>
    <xf numFmtId="2" fontId="19" fillId="10" borderId="3" xfId="0" applyNumberFormat="1" applyFont="1" applyFill="1" applyBorder="1"/>
    <xf numFmtId="2" fontId="21" fillId="0" borderId="3" xfId="10" applyNumberFormat="1" applyFont="1" applyFill="1" applyBorder="1" applyAlignment="1" applyProtection="1">
      <alignment horizontal="center" vertical="center" wrapText="1"/>
    </xf>
    <xf numFmtId="2" fontId="21" fillId="10" borderId="4" xfId="10" applyNumberFormat="1" applyFont="1" applyFill="1" applyBorder="1" applyAlignment="1" applyProtection="1">
      <alignment horizontal="center" vertical="center" wrapText="1"/>
    </xf>
    <xf numFmtId="2" fontId="57" fillId="0" borderId="3" xfId="10" applyNumberFormat="1" applyFont="1" applyFill="1" applyBorder="1" applyAlignment="1" applyProtection="1">
      <alignment horizontal="center" vertical="center" wrapText="1"/>
    </xf>
    <xf numFmtId="176" fontId="58" fillId="0" borderId="3" xfId="0" applyNumberFormat="1" applyFont="1" applyFill="1" applyBorder="1" applyAlignment="1">
      <alignment horizontal="center" vertical="center" wrapText="1"/>
    </xf>
    <xf numFmtId="2" fontId="59" fillId="0" borderId="3" xfId="10" applyNumberFormat="1" applyFont="1" applyFill="1" applyBorder="1" applyAlignment="1" applyProtection="1">
      <alignment horizontal="center" vertical="center" wrapText="1"/>
    </xf>
    <xf numFmtId="2" fontId="21" fillId="10" borderId="3" xfId="10" applyNumberFormat="1" applyFont="1" applyFill="1" applyBorder="1" applyAlignment="1" applyProtection="1">
      <alignment horizontal="center" vertical="center" wrapText="1"/>
    </xf>
    <xf numFmtId="2" fontId="18" fillId="0" borderId="3" xfId="0" applyNumberFormat="1" applyFont="1" applyFill="1" applyBorder="1"/>
    <xf numFmtId="2" fontId="27" fillId="14" borderId="3" xfId="10" applyNumberFormat="1" applyFont="1" applyFill="1" applyBorder="1" applyAlignment="1" applyProtection="1">
      <alignment horizontal="center" vertical="center" wrapText="1"/>
    </xf>
    <xf numFmtId="2" fontId="27" fillId="0" borderId="3" xfId="10" applyNumberFormat="1" applyFont="1" applyFill="1" applyBorder="1" applyAlignment="1" applyProtection="1">
      <alignment horizontal="center" vertical="center" wrapText="1"/>
    </xf>
    <xf numFmtId="2" fontId="27" fillId="10" borderId="3" xfId="10" applyNumberFormat="1" applyFont="1" applyFill="1" applyBorder="1" applyAlignment="1" applyProtection="1">
      <alignment horizontal="center" vertical="center" wrapText="1"/>
    </xf>
    <xf numFmtId="2" fontId="31" fillId="10" borderId="3" xfId="10" applyNumberFormat="1" applyFont="1" applyFill="1" applyBorder="1" applyAlignment="1" applyProtection="1">
      <alignment horizontal="center" vertical="center" wrapText="1"/>
    </xf>
    <xf numFmtId="175" fontId="21" fillId="0" borderId="3" xfId="140" applyNumberFormat="1" applyFont="1" applyFill="1" applyBorder="1" applyAlignment="1" applyProtection="1">
      <alignment horizontal="center" vertical="center" wrapText="1"/>
    </xf>
    <xf numFmtId="2" fontId="27" fillId="12" borderId="3" xfId="10" applyNumberFormat="1" applyFont="1" applyFill="1" applyBorder="1" applyAlignment="1" applyProtection="1">
      <alignment horizontal="center" vertical="center" wrapText="1"/>
    </xf>
    <xf numFmtId="2" fontId="56" fillId="0" borderId="3" xfId="10" applyNumberFormat="1" applyFont="1" applyFill="1" applyBorder="1" applyAlignment="1" applyProtection="1">
      <alignment horizontal="center" vertical="center" wrapText="1"/>
    </xf>
    <xf numFmtId="2" fontId="18" fillId="11" borderId="3" xfId="0" applyNumberFormat="1" applyFont="1" applyFill="1" applyBorder="1"/>
    <xf numFmtId="9" fontId="18" fillId="12" borderId="9" xfId="0" applyNumberFormat="1" applyFont="1" applyFill="1" applyBorder="1" applyAlignment="1">
      <alignment horizontal="center" vertical="center" textRotation="90"/>
    </xf>
    <xf numFmtId="0" fontId="25" fillId="0" borderId="9" xfId="0" applyFont="1" applyFill="1" applyBorder="1" applyAlignment="1">
      <alignment horizontal="center" vertical="center"/>
    </xf>
    <xf numFmtId="0" fontId="25" fillId="0" borderId="9" xfId="0" applyFont="1" applyFill="1" applyBorder="1" applyAlignment="1">
      <alignment horizontal="left" vertical="center" wrapText="1"/>
    </xf>
    <xf numFmtId="0" fontId="25" fillId="0" borderId="3"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2" fontId="19" fillId="0" borderId="0" xfId="0" applyNumberFormat="1" applyFont="1" applyFill="1"/>
    <xf numFmtId="9" fontId="19" fillId="0" borderId="4"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9" fontId="18" fillId="0" borderId="4"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justify" vertical="center" wrapText="1"/>
    </xf>
    <xf numFmtId="0" fontId="19" fillId="0" borderId="11" xfId="112" applyFont="1" applyFill="1" applyBorder="1" applyAlignment="1">
      <alignment horizontal="justify" vertical="center" wrapText="1"/>
    </xf>
    <xf numFmtId="0" fontId="18" fillId="8" borderId="3" xfId="112" applyFont="1" applyFill="1" applyBorder="1" applyAlignment="1">
      <alignment horizontal="center" vertical="center" textRotation="90"/>
    </xf>
    <xf numFmtId="9" fontId="19" fillId="8" borderId="3" xfId="112" applyNumberFormat="1" applyFont="1" applyFill="1" applyBorder="1" applyAlignment="1">
      <alignment horizontal="center" vertical="center" textRotation="90"/>
    </xf>
    <xf numFmtId="9" fontId="19" fillId="0" borderId="9" xfId="112" applyNumberFormat="1" applyFont="1" applyFill="1" applyBorder="1" applyAlignment="1">
      <alignment horizontal="center" vertical="center" wrapText="1"/>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9" fontId="18" fillId="0" borderId="9" xfId="112" applyNumberFormat="1" applyFont="1" applyFill="1" applyBorder="1" applyAlignment="1">
      <alignment horizontal="center" vertical="center" textRotation="90"/>
    </xf>
    <xf numFmtId="0" fontId="19" fillId="0" borderId="9" xfId="112" applyFont="1" applyFill="1" applyBorder="1" applyAlignment="1">
      <alignment horizontal="justify" vertical="center" wrapText="1"/>
    </xf>
    <xf numFmtId="0" fontId="19" fillId="2" borderId="4" xfId="112" applyFont="1" applyFill="1" applyBorder="1" applyAlignment="1">
      <alignment horizontal="justify" vertical="center" wrapText="1"/>
    </xf>
    <xf numFmtId="0" fontId="19" fillId="2" borderId="9" xfId="112" applyFont="1" applyFill="1" applyBorder="1" applyAlignment="1">
      <alignment horizontal="justify" vertical="center" wrapText="1"/>
    </xf>
    <xf numFmtId="0" fontId="18" fillId="8" borderId="11" xfId="112" applyFont="1" applyFill="1" applyBorder="1" applyAlignment="1">
      <alignment horizontal="center" vertical="center" textRotation="90"/>
    </xf>
    <xf numFmtId="9" fontId="19" fillId="8" borderId="11" xfId="112" applyNumberFormat="1" applyFont="1" applyFill="1" applyBorder="1" applyAlignment="1">
      <alignment horizontal="center" vertical="center" textRotation="90"/>
    </xf>
    <xf numFmtId="0" fontId="18" fillId="8" borderId="4" xfId="112" applyFont="1" applyFill="1" applyBorder="1" applyAlignment="1">
      <alignment horizontal="center" vertical="center" textRotation="90"/>
    </xf>
    <xf numFmtId="0" fontId="18" fillId="8" borderId="9" xfId="112" applyFont="1" applyFill="1" applyBorder="1" applyAlignment="1">
      <alignment horizontal="center" vertical="center" textRotation="90"/>
    </xf>
    <xf numFmtId="9" fontId="19" fillId="8" borderId="4" xfId="112" applyNumberFormat="1" applyFont="1" applyFill="1" applyBorder="1" applyAlignment="1">
      <alignment horizontal="center" vertical="center" textRotation="90"/>
    </xf>
    <xf numFmtId="9" fontId="19" fillId="8"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0" fontId="24" fillId="5" borderId="4" xfId="110" applyFont="1" applyFill="1" applyBorder="1" applyAlignment="1">
      <alignment horizontal="center" vertical="center" wrapText="1"/>
    </xf>
    <xf numFmtId="0" fontId="24" fillId="5" borderId="11" xfId="110" quotePrefix="1" applyFont="1" applyFill="1" applyBorder="1" applyAlignment="1">
      <alignment horizontal="center" vertical="center" wrapText="1"/>
    </xf>
    <xf numFmtId="0" fontId="18" fillId="9" borderId="3" xfId="112" applyFont="1" applyFill="1" applyBorder="1" applyAlignment="1">
      <alignment horizontal="center" vertical="center" wrapText="1"/>
    </xf>
    <xf numFmtId="168" fontId="18" fillId="9" borderId="3" xfId="133" applyNumberFormat="1" applyFont="1" applyFill="1" applyBorder="1" applyAlignment="1">
      <alignment horizontal="center" vertical="center" wrapText="1"/>
    </xf>
    <xf numFmtId="49" fontId="18" fillId="9" borderId="4" xfId="22" applyNumberFormat="1" applyFont="1" applyFill="1" applyBorder="1" applyAlignment="1">
      <alignment horizontal="center" vertical="center"/>
    </xf>
    <xf numFmtId="49" fontId="18" fillId="9" borderId="11" xfId="22" applyNumberFormat="1" applyFont="1" applyFill="1" applyBorder="1" applyAlignment="1">
      <alignment horizontal="center" vertical="center"/>
    </xf>
    <xf numFmtId="0" fontId="18" fillId="9" borderId="3" xfId="112" applyNumberFormat="1" applyFont="1" applyFill="1" applyBorder="1" applyAlignment="1">
      <alignment horizontal="center" vertical="center" wrapText="1"/>
    </xf>
    <xf numFmtId="0" fontId="24" fillId="8" borderId="4" xfId="110" quotePrefix="1" applyFont="1" applyFill="1" applyBorder="1" applyAlignment="1">
      <alignment horizontal="center" vertical="center" wrapText="1"/>
    </xf>
    <xf numFmtId="0" fontId="24" fillId="8" borderId="11" xfId="110" quotePrefix="1" applyFont="1" applyFill="1" applyBorder="1" applyAlignment="1">
      <alignment horizontal="center" vertical="center" wrapText="1"/>
    </xf>
    <xf numFmtId="0" fontId="24" fillId="8" borderId="4" xfId="110" applyFont="1" applyFill="1" applyBorder="1" applyAlignment="1">
      <alignment horizontal="center" vertical="center" wrapText="1"/>
    </xf>
    <xf numFmtId="0" fontId="32" fillId="0" borderId="12" xfId="112" applyFont="1" applyFill="1" applyBorder="1" applyAlignment="1">
      <alignment horizontal="left" vertical="center"/>
    </xf>
    <xf numFmtId="0" fontId="18" fillId="9" borderId="3" xfId="112" applyFont="1" applyFill="1" applyBorder="1" applyAlignment="1">
      <alignment horizontal="center" vertical="center"/>
    </xf>
    <xf numFmtId="0" fontId="18" fillId="9" borderId="4" xfId="112" applyFont="1" applyFill="1" applyBorder="1" applyAlignment="1">
      <alignment horizontal="center" vertical="center" wrapText="1"/>
    </xf>
    <xf numFmtId="0" fontId="18" fillId="9" borderId="11" xfId="112"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9" fillId="0" borderId="5" xfId="0" applyFont="1" applyBorder="1" applyAlignment="1">
      <alignment horizontal="center" vertical="center"/>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25" fillId="0" borderId="4"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5" fillId="0" borderId="4"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11" xfId="0" applyFont="1" applyFill="1" applyBorder="1" applyAlignment="1">
      <alignment horizontal="left" vertical="center" wrapText="1"/>
    </xf>
    <xf numFmtId="0" fontId="25" fillId="12" borderId="4" xfId="0" applyFont="1" applyFill="1" applyBorder="1" applyAlignment="1">
      <alignment horizontal="center" vertical="center"/>
    </xf>
    <xf numFmtId="0" fontId="25" fillId="12" borderId="9" xfId="0" applyFont="1" applyFill="1" applyBorder="1" applyAlignment="1">
      <alignment horizontal="center" vertical="center"/>
    </xf>
    <xf numFmtId="0" fontId="25" fillId="12" borderId="11" xfId="0" applyFont="1" applyFill="1" applyBorder="1" applyAlignment="1">
      <alignment horizontal="center" vertical="center"/>
    </xf>
    <xf numFmtId="0" fontId="25" fillId="12" borderId="4" xfId="0" applyFont="1" applyFill="1" applyBorder="1" applyAlignment="1">
      <alignment horizontal="center" vertical="center" wrapText="1"/>
    </xf>
    <xf numFmtId="0" fontId="25" fillId="12" borderId="9" xfId="0" applyFont="1" applyFill="1" applyBorder="1" applyAlignment="1">
      <alignment horizontal="center" vertical="center" wrapText="1"/>
    </xf>
    <xf numFmtId="0" fontId="25" fillId="12" borderId="11" xfId="0" applyFont="1" applyFill="1" applyBorder="1" applyAlignment="1">
      <alignment horizontal="center" vertical="center" wrapText="1"/>
    </xf>
    <xf numFmtId="0" fontId="18" fillId="2" borderId="6" xfId="82" applyFont="1" applyFill="1" applyBorder="1" applyAlignment="1" applyProtection="1">
      <alignment horizontal="center" vertical="center" wrapText="1"/>
    </xf>
    <xf numFmtId="0" fontId="18" fillId="2" borderId="14" xfId="82" applyFont="1" applyFill="1" applyBorder="1" applyAlignment="1" applyProtection="1">
      <alignment horizontal="center" vertical="center" wrapText="1"/>
    </xf>
    <xf numFmtId="0" fontId="18" fillId="2" borderId="13" xfId="82" applyFont="1" applyFill="1" applyBorder="1" applyAlignment="1" applyProtection="1">
      <alignment horizontal="center" vertical="center" wrapText="1"/>
    </xf>
    <xf numFmtId="0" fontId="18" fillId="2" borderId="10" xfId="82" applyFont="1" applyFill="1" applyBorder="1" applyAlignment="1" applyProtection="1">
      <alignment horizontal="center" vertical="center" wrapText="1"/>
    </xf>
    <xf numFmtId="0" fontId="18" fillId="2" borderId="12" xfId="82" applyFont="1" applyFill="1" applyBorder="1" applyAlignment="1" applyProtection="1">
      <alignment horizontal="center" vertical="center" wrapText="1"/>
    </xf>
    <xf numFmtId="0" fontId="18" fillId="2" borderId="17" xfId="82" applyFont="1" applyFill="1" applyBorder="1" applyAlignment="1" applyProtection="1">
      <alignment horizontal="center" vertical="center" wrapText="1"/>
    </xf>
    <xf numFmtId="0" fontId="18" fillId="2" borderId="5" xfId="82" applyFont="1" applyFill="1" applyBorder="1" applyAlignment="1" applyProtection="1">
      <alignment horizontal="center" vertical="center" wrapText="1"/>
    </xf>
    <xf numFmtId="0" fontId="18" fillId="2" borderId="8" xfId="82" applyFont="1" applyFill="1" applyBorder="1" applyAlignment="1" applyProtection="1">
      <alignment horizontal="center" vertical="center" wrapText="1"/>
    </xf>
    <xf numFmtId="0" fontId="18" fillId="2" borderId="8" xfId="0" applyFont="1" applyFill="1" applyBorder="1" applyAlignment="1">
      <alignment horizontal="center" vertical="center" wrapText="1"/>
    </xf>
    <xf numFmtId="0" fontId="24" fillId="16" borderId="5" xfId="0" applyFont="1" applyFill="1" applyBorder="1" applyAlignment="1">
      <alignment horizontal="center" vertical="center"/>
    </xf>
    <xf numFmtId="0" fontId="24" fillId="16" borderId="2" xfId="0" applyFont="1" applyFill="1" applyBorder="1" applyAlignment="1">
      <alignment horizontal="center" vertical="center"/>
    </xf>
    <xf numFmtId="0" fontId="24" fillId="16" borderId="8" xfId="0" applyFont="1" applyFill="1" applyBorder="1" applyAlignment="1">
      <alignment horizontal="center" vertical="center"/>
    </xf>
    <xf numFmtId="0" fontId="54" fillId="0" borderId="4" xfId="0" applyFont="1" applyFill="1" applyBorder="1" applyAlignment="1">
      <alignment horizontal="center" vertical="center" wrapText="1"/>
    </xf>
    <xf numFmtId="0" fontId="54" fillId="0" borderId="11" xfId="0" applyFont="1" applyFill="1" applyBorder="1" applyAlignment="1">
      <alignment horizontal="center" vertical="center" wrapText="1"/>
    </xf>
    <xf numFmtId="0" fontId="54" fillId="0" borderId="4" xfId="0" applyFont="1" applyFill="1" applyBorder="1" applyAlignment="1">
      <alignment vertical="center" wrapText="1"/>
    </xf>
    <xf numFmtId="0" fontId="54" fillId="0" borderId="11" xfId="0" applyFont="1" applyFill="1" applyBorder="1" applyAlignment="1">
      <alignment vertical="center" wrapText="1"/>
    </xf>
    <xf numFmtId="0" fontId="28" fillId="0" borderId="5"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5" fillId="0" borderId="4" xfId="0" applyFont="1" applyFill="1" applyBorder="1" applyAlignment="1">
      <alignment vertical="center" wrapText="1"/>
    </xf>
    <xf numFmtId="0" fontId="25" fillId="0" borderId="9" xfId="0" applyFont="1" applyFill="1" applyBorder="1" applyAlignment="1">
      <alignment vertical="center" wrapText="1"/>
    </xf>
    <xf numFmtId="0" fontId="25" fillId="0" borderId="11" xfId="0" applyFont="1" applyFill="1" applyBorder="1" applyAlignment="1">
      <alignment vertical="center" wrapText="1"/>
    </xf>
    <xf numFmtId="0" fontId="24" fillId="10" borderId="5" xfId="0" applyFont="1" applyFill="1" applyBorder="1" applyAlignment="1">
      <alignment horizontal="left" vertical="center" wrapText="1"/>
    </xf>
    <xf numFmtId="0" fontId="24" fillId="10" borderId="2" xfId="0" applyFont="1" applyFill="1" applyBorder="1" applyAlignment="1">
      <alignment horizontal="left" vertical="center" wrapText="1"/>
    </xf>
    <xf numFmtId="0" fontId="24" fillId="10" borderId="8" xfId="0" applyFont="1" applyFill="1" applyBorder="1" applyAlignment="1">
      <alignment horizontal="left" vertical="center" wrapText="1"/>
    </xf>
    <xf numFmtId="0" fontId="36" fillId="0" borderId="4" xfId="0" applyFont="1" applyFill="1" applyBorder="1" applyAlignment="1">
      <alignment horizontal="center" vertical="center" wrapText="1"/>
    </xf>
    <xf numFmtId="0" fontId="36" fillId="0" borderId="9" xfId="0" applyFont="1" applyFill="1" applyBorder="1" applyAlignment="1">
      <alignment horizontal="center" vertical="center" wrapText="1"/>
    </xf>
    <xf numFmtId="0" fontId="36" fillId="0" borderId="11" xfId="0" applyFont="1" applyFill="1" applyBorder="1" applyAlignment="1">
      <alignment horizontal="center" vertical="center" wrapText="1"/>
    </xf>
    <xf numFmtId="9" fontId="18" fillId="11" borderId="0" xfId="0" applyNumberFormat="1" applyFont="1" applyFill="1" applyAlignment="1">
      <alignment horizontal="center" vertical="center" textRotation="90"/>
    </xf>
    <xf numFmtId="0" fontId="18" fillId="4" borderId="0" xfId="0" applyFont="1" applyFill="1" applyAlignment="1">
      <alignment horizontal="center" vertical="center" textRotation="90"/>
    </xf>
    <xf numFmtId="0" fontId="28" fillId="11" borderId="5" xfId="0" applyFont="1" applyFill="1" applyBorder="1" applyAlignment="1">
      <alignment horizontal="left" vertical="center" wrapText="1"/>
    </xf>
    <xf numFmtId="0" fontId="28" fillId="11" borderId="2" xfId="0" applyFont="1" applyFill="1" applyBorder="1" applyAlignment="1">
      <alignment horizontal="left" vertical="center" wrapText="1"/>
    </xf>
    <xf numFmtId="0" fontId="28" fillId="11" borderId="8" xfId="0" applyFont="1" applyFill="1" applyBorder="1" applyAlignment="1">
      <alignment horizontal="left" vertical="center" wrapText="1"/>
    </xf>
    <xf numFmtId="0" fontId="18" fillId="0" borderId="0" xfId="0" applyFont="1" applyFill="1" applyAlignment="1">
      <alignment horizontal="center"/>
    </xf>
    <xf numFmtId="9" fontId="18" fillId="10" borderId="4" xfId="0" applyNumberFormat="1" applyFont="1" applyFill="1" applyBorder="1" applyAlignment="1">
      <alignment horizontal="center" vertical="center" textRotation="90"/>
    </xf>
    <xf numFmtId="9" fontId="18" fillId="10" borderId="11" xfId="0" applyNumberFormat="1" applyFont="1" applyFill="1" applyBorder="1" applyAlignment="1">
      <alignment horizontal="center" vertical="center" textRotation="90"/>
    </xf>
    <xf numFmtId="0" fontId="28" fillId="3" borderId="5" xfId="0" applyFont="1" applyFill="1" applyBorder="1" applyAlignment="1">
      <alignment horizontal="left" vertical="center" wrapText="1"/>
    </xf>
    <xf numFmtId="0" fontId="28" fillId="3" borderId="2" xfId="0" applyFont="1" applyFill="1" applyBorder="1" applyAlignment="1">
      <alignment horizontal="left" vertical="center" wrapText="1"/>
    </xf>
    <xf numFmtId="0" fontId="28" fillId="3" borderId="8" xfId="0" applyFont="1" applyFill="1" applyBorder="1" applyAlignment="1">
      <alignment horizontal="left" vertical="center" wrapText="1"/>
    </xf>
    <xf numFmtId="0" fontId="19" fillId="4" borderId="0" xfId="0" applyFont="1" applyFill="1" applyAlignment="1">
      <alignment horizontal="center"/>
    </xf>
    <xf numFmtId="0" fontId="19" fillId="4" borderId="16" xfId="0" applyFont="1" applyFill="1" applyBorder="1" applyAlignment="1">
      <alignment horizontal="center"/>
    </xf>
    <xf numFmtId="0" fontId="18" fillId="4" borderId="10" xfId="0" applyFont="1" applyFill="1" applyBorder="1" applyAlignment="1">
      <alignment horizontal="left" vertical="center" wrapText="1"/>
    </xf>
    <xf numFmtId="0" fontId="18" fillId="11" borderId="2" xfId="0" applyFont="1" applyFill="1" applyBorder="1" applyAlignment="1">
      <alignment horizontal="left" vertical="center" wrapText="1"/>
    </xf>
    <xf numFmtId="0" fontId="18" fillId="11" borderId="8" xfId="0" applyFont="1" applyFill="1" applyBorder="1" applyAlignment="1">
      <alignment horizontal="left" vertical="center" wrapText="1"/>
    </xf>
    <xf numFmtId="9" fontId="18" fillId="6" borderId="4" xfId="0" applyNumberFormat="1" applyFont="1" applyFill="1" applyBorder="1" applyAlignment="1">
      <alignment horizontal="center" vertical="center" textRotation="90"/>
    </xf>
    <xf numFmtId="9" fontId="18" fillId="6" borderId="9" xfId="0" applyNumberFormat="1" applyFont="1" applyFill="1" applyBorder="1" applyAlignment="1">
      <alignment horizontal="center" vertical="center" textRotation="90"/>
    </xf>
    <xf numFmtId="9" fontId="18" fillId="6" borderId="11" xfId="0" applyNumberFormat="1" applyFont="1" applyFill="1" applyBorder="1" applyAlignment="1">
      <alignment horizontal="center" vertical="center" textRotation="90"/>
    </xf>
    <xf numFmtId="0" fontId="18" fillId="14" borderId="5" xfId="0" applyFont="1" applyFill="1" applyBorder="1" applyAlignment="1">
      <alignment horizontal="left" vertical="center" wrapText="1"/>
    </xf>
    <xf numFmtId="0" fontId="18" fillId="14" borderId="2" xfId="0" applyFont="1" applyFill="1" applyBorder="1" applyAlignment="1">
      <alignment horizontal="left" vertical="center" wrapText="1"/>
    </xf>
    <xf numFmtId="0" fontId="18" fillId="14" borderId="8" xfId="0" applyFont="1" applyFill="1" applyBorder="1" applyAlignment="1">
      <alignment horizontal="left" vertical="center" wrapText="1"/>
    </xf>
    <xf numFmtId="9" fontId="18" fillId="3" borderId="9" xfId="0" applyNumberFormat="1" applyFont="1" applyFill="1" applyBorder="1" applyAlignment="1">
      <alignment horizontal="center" vertical="center" textRotation="90"/>
    </xf>
    <xf numFmtId="0" fontId="18" fillId="10" borderId="5" xfId="0" applyNumberFormat="1" applyFont="1" applyFill="1" applyBorder="1" applyAlignment="1">
      <alignment horizontal="left" vertical="center" wrapText="1"/>
    </xf>
    <xf numFmtId="0" fontId="18" fillId="10" borderId="2" xfId="0" applyNumberFormat="1" applyFont="1" applyFill="1" applyBorder="1" applyAlignment="1">
      <alignment horizontal="left" vertical="center" wrapText="1"/>
    </xf>
    <xf numFmtId="0" fontId="18" fillId="10" borderId="8" xfId="0" applyNumberFormat="1" applyFont="1" applyFill="1" applyBorder="1" applyAlignment="1">
      <alignment horizontal="left" vertical="center" wrapText="1"/>
    </xf>
    <xf numFmtId="0" fontId="18" fillId="3" borderId="5" xfId="0" applyFont="1" applyFill="1" applyBorder="1" applyAlignment="1">
      <alignment horizontal="left" vertical="center" wrapText="1"/>
    </xf>
    <xf numFmtId="0" fontId="18" fillId="3" borderId="2" xfId="0" applyFont="1" applyFill="1" applyBorder="1" applyAlignment="1">
      <alignment horizontal="left" vertical="center" wrapText="1"/>
    </xf>
    <xf numFmtId="0" fontId="18" fillId="3" borderId="8" xfId="0" applyFont="1" applyFill="1" applyBorder="1" applyAlignment="1">
      <alignment horizontal="left" vertical="center" wrapText="1"/>
    </xf>
    <xf numFmtId="9" fontId="53" fillId="12" borderId="4" xfId="0" applyNumberFormat="1" applyFont="1" applyFill="1" applyBorder="1" applyAlignment="1">
      <alignment horizontal="center" vertical="center" textRotation="90"/>
    </xf>
    <xf numFmtId="9" fontId="53" fillId="12" borderId="11" xfId="0" applyNumberFormat="1" applyFont="1" applyFill="1" applyBorder="1" applyAlignment="1">
      <alignment horizontal="center" vertical="center" textRotation="90"/>
    </xf>
    <xf numFmtId="9" fontId="18" fillId="12" borderId="4" xfId="0" applyNumberFormat="1" applyFont="1" applyFill="1" applyBorder="1" applyAlignment="1">
      <alignment horizontal="center" vertical="center" textRotation="90"/>
    </xf>
    <xf numFmtId="9" fontId="18" fillId="12" borderId="9" xfId="0" applyNumberFormat="1" applyFont="1" applyFill="1" applyBorder="1" applyAlignment="1">
      <alignment horizontal="center" vertical="center" textRotation="90"/>
    </xf>
    <xf numFmtId="9" fontId="18" fillId="12" borderId="11" xfId="0" applyNumberFormat="1" applyFont="1" applyFill="1" applyBorder="1" applyAlignment="1">
      <alignment horizontal="center" vertical="center" textRotation="90"/>
    </xf>
    <xf numFmtId="9" fontId="18" fillId="3" borderId="4" xfId="129" applyFont="1" applyFill="1" applyBorder="1" applyAlignment="1">
      <alignment horizontal="center" vertical="center" textRotation="90" wrapText="1"/>
    </xf>
    <xf numFmtId="9" fontId="18" fillId="3" borderId="9" xfId="129" applyFont="1" applyFill="1" applyBorder="1" applyAlignment="1">
      <alignment horizontal="center" vertical="center" textRotation="90" wrapText="1"/>
    </xf>
    <xf numFmtId="9" fontId="18" fillId="3" borderId="11" xfId="129" applyFont="1" applyFill="1" applyBorder="1" applyAlignment="1">
      <alignment horizontal="center" vertical="center" textRotation="90" wrapText="1"/>
    </xf>
    <xf numFmtId="0" fontId="18" fillId="10" borderId="5" xfId="0" applyFont="1" applyFill="1" applyBorder="1" applyAlignment="1">
      <alignment horizontal="left" vertical="center"/>
    </xf>
    <xf numFmtId="0" fontId="18" fillId="10" borderId="2" xfId="0" applyFont="1" applyFill="1" applyBorder="1" applyAlignment="1">
      <alignment horizontal="left" vertical="center"/>
    </xf>
    <xf numFmtId="0" fontId="18" fillId="10" borderId="8" xfId="0" applyFont="1" applyFill="1" applyBorder="1" applyAlignment="1">
      <alignment horizontal="left" vertical="center"/>
    </xf>
    <xf numFmtId="0" fontId="60" fillId="0" borderId="4" xfId="0" applyFont="1" applyFill="1" applyBorder="1" applyAlignment="1">
      <alignment horizontal="center" vertical="center"/>
    </xf>
    <xf numFmtId="0" fontId="60" fillId="0" borderId="11" xfId="0" applyFont="1" applyFill="1" applyBorder="1" applyAlignment="1">
      <alignment horizontal="center" vertical="center"/>
    </xf>
    <xf numFmtId="0" fontId="51" fillId="2" borderId="4" xfId="0" applyNumberFormat="1" applyFont="1" applyFill="1" applyBorder="1" applyAlignment="1">
      <alignment horizontal="left" vertical="center" wrapText="1"/>
    </xf>
    <xf numFmtId="0" fontId="51" fillId="2" borderId="11" xfId="0" applyNumberFormat="1" applyFont="1" applyFill="1" applyBorder="1" applyAlignment="1">
      <alignment horizontal="left" vertical="center" wrapText="1"/>
    </xf>
    <xf numFmtId="0" fontId="24" fillId="0" borderId="4" xfId="0" applyFont="1" applyFill="1" applyBorder="1" applyAlignment="1">
      <alignment horizontal="center" vertical="center"/>
    </xf>
    <xf numFmtId="0" fontId="24" fillId="0" borderId="9" xfId="0" applyFont="1" applyFill="1" applyBorder="1" applyAlignment="1">
      <alignment horizontal="center" vertical="center"/>
    </xf>
    <xf numFmtId="0" fontId="24" fillId="0" borderId="11" xfId="0" applyFont="1" applyFill="1" applyBorder="1" applyAlignment="1">
      <alignment horizontal="center" vertical="center"/>
    </xf>
    <xf numFmtId="0" fontId="36" fillId="0" borderId="4" xfId="0" applyFont="1" applyFill="1" applyBorder="1" applyAlignment="1">
      <alignment horizontal="left" vertical="center"/>
    </xf>
    <xf numFmtId="0" fontId="36" fillId="0" borderId="9" xfId="0" applyFont="1" applyFill="1" applyBorder="1" applyAlignment="1">
      <alignment horizontal="left" vertical="center"/>
    </xf>
    <xf numFmtId="0" fontId="36" fillId="0" borderId="11" xfId="0" applyFont="1" applyFill="1" applyBorder="1" applyAlignment="1">
      <alignment horizontal="left" vertical="center"/>
    </xf>
    <xf numFmtId="0" fontId="25" fillId="0" borderId="4" xfId="0" applyFont="1" applyFill="1" applyBorder="1" applyAlignment="1">
      <alignment horizontal="left" vertical="center"/>
    </xf>
    <xf numFmtId="0" fontId="25" fillId="0" borderId="11" xfId="0" applyFont="1" applyFill="1" applyBorder="1" applyAlignment="1">
      <alignment horizontal="left" vertical="center"/>
    </xf>
    <xf numFmtId="0" fontId="36" fillId="0" borderId="4"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6" fillId="0" borderId="11" xfId="0" applyFont="1" applyFill="1" applyBorder="1" applyAlignment="1">
      <alignment horizontal="left" vertical="center" wrapText="1"/>
    </xf>
    <xf numFmtId="0" fontId="18" fillId="14" borderId="5" xfId="0" applyNumberFormat="1" applyFont="1" applyFill="1" applyBorder="1" applyAlignment="1">
      <alignment horizontal="left" vertical="center"/>
    </xf>
    <xf numFmtId="0" fontId="18" fillId="14" borderId="2" xfId="0" applyNumberFormat="1" applyFont="1" applyFill="1" applyBorder="1" applyAlignment="1">
      <alignment horizontal="left" vertical="center"/>
    </xf>
    <xf numFmtId="0" fontId="18" fillId="14" borderId="8" xfId="0" applyNumberFormat="1" applyFont="1" applyFill="1" applyBorder="1" applyAlignment="1">
      <alignment horizontal="left" vertical="center"/>
    </xf>
    <xf numFmtId="0" fontId="24" fillId="0" borderId="4" xfId="0" applyNumberFormat="1" applyFont="1" applyFill="1" applyBorder="1" applyAlignment="1">
      <alignment horizontal="center" vertical="center" wrapText="1"/>
    </xf>
    <xf numFmtId="0" fontId="24" fillId="0" borderId="9" xfId="0" applyNumberFormat="1" applyFont="1" applyFill="1" applyBorder="1" applyAlignment="1">
      <alignment horizontal="center" vertical="center" wrapText="1"/>
    </xf>
    <xf numFmtId="0" fontId="24" fillId="0" borderId="11"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24" fillId="0" borderId="13"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7" xfId="0" applyFont="1" applyFill="1" applyBorder="1" applyAlignment="1">
      <alignment horizontal="center" vertical="center" wrapText="1"/>
    </xf>
    <xf numFmtId="9" fontId="18" fillId="15" borderId="14" xfId="0" applyNumberFormat="1" applyFont="1" applyFill="1" applyBorder="1" applyAlignment="1">
      <alignment horizontal="center" vertical="center" textRotation="90"/>
    </xf>
    <xf numFmtId="9" fontId="18" fillId="15" borderId="0" xfId="0" applyNumberFormat="1" applyFont="1" applyFill="1" applyBorder="1" applyAlignment="1">
      <alignment horizontal="center" vertical="center" textRotation="90"/>
    </xf>
    <xf numFmtId="0" fontId="28" fillId="14" borderId="5" xfId="0" applyFont="1" applyFill="1" applyBorder="1" applyAlignment="1">
      <alignment horizontal="left" vertical="center" wrapText="1"/>
    </xf>
    <xf numFmtId="0" fontId="28" fillId="14" borderId="2" xfId="0" applyFont="1" applyFill="1" applyBorder="1" applyAlignment="1">
      <alignment horizontal="left" vertical="center" wrapText="1"/>
    </xf>
    <xf numFmtId="0" fontId="28" fillId="14" borderId="8" xfId="0" applyFont="1" applyFill="1" applyBorder="1" applyAlignment="1">
      <alignment horizontal="left" vertical="center" wrapText="1"/>
    </xf>
    <xf numFmtId="9" fontId="18" fillId="12" borderId="3" xfId="0" applyNumberFormat="1" applyFont="1" applyFill="1" applyBorder="1" applyAlignment="1">
      <alignment horizontal="center" vertical="center" textRotation="90"/>
    </xf>
    <xf numFmtId="0" fontId="36" fillId="0" borderId="4" xfId="0" applyFont="1" applyFill="1" applyBorder="1" applyAlignment="1">
      <alignment horizontal="center" vertical="center"/>
    </xf>
    <xf numFmtId="0" fontId="36" fillId="0" borderId="11" xfId="0" applyFont="1" applyFill="1" applyBorder="1" applyAlignment="1">
      <alignment horizontal="center" vertical="center"/>
    </xf>
    <xf numFmtId="0" fontId="25" fillId="0" borderId="6" xfId="0" applyFont="1" applyFill="1" applyBorder="1" applyAlignment="1">
      <alignment horizontal="center" vertical="center" wrapText="1"/>
    </xf>
    <xf numFmtId="0" fontId="25" fillId="0" borderId="10" xfId="0" applyFont="1" applyFill="1" applyBorder="1" applyAlignment="1">
      <alignment horizontal="center" vertical="center" wrapText="1"/>
    </xf>
    <xf numFmtId="0" fontId="36" fillId="0" borderId="3" xfId="0" applyFont="1" applyFill="1" applyBorder="1" applyAlignment="1">
      <alignment horizontal="center" vertical="center"/>
    </xf>
    <xf numFmtId="0" fontId="25" fillId="0" borderId="3" xfId="0" applyFont="1" applyFill="1" applyBorder="1" applyAlignment="1">
      <alignment horizontal="center" vertical="center" wrapText="1"/>
    </xf>
    <xf numFmtId="0" fontId="24" fillId="4" borderId="5" xfId="0" applyNumberFormat="1" applyFont="1" applyFill="1" applyBorder="1" applyAlignment="1">
      <alignment horizontal="center" vertical="center" wrapText="1"/>
    </xf>
    <xf numFmtId="0" fontId="24" fillId="4" borderId="2" xfId="0" applyNumberFormat="1" applyFont="1" applyFill="1" applyBorder="1" applyAlignment="1">
      <alignment horizontal="center" vertical="center" wrapText="1"/>
    </xf>
    <xf numFmtId="0" fontId="24" fillId="4" borderId="8" xfId="0" applyNumberFormat="1" applyFont="1" applyFill="1" applyBorder="1" applyAlignment="1">
      <alignment horizontal="center" vertical="center" wrapText="1"/>
    </xf>
    <xf numFmtId="0" fontId="18" fillId="4" borderId="5" xfId="0" applyFont="1" applyFill="1" applyBorder="1" applyAlignment="1">
      <alignment horizontal="left" vertical="center" wrapText="1"/>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13" zoomScale="85" zoomScaleNormal="85" workbookViewId="0">
      <selection activeCell="A13" sqref="A13:A24"/>
    </sheetView>
  </sheetViews>
  <sheetFormatPr defaultRowHeight="15.75"/>
  <cols>
    <col min="1" max="1" width="5.5" style="41" customWidth="1"/>
    <col min="2" max="2" width="6.375" style="41" customWidth="1"/>
    <col min="3" max="3" width="4" style="71" customWidth="1"/>
    <col min="4" max="4" width="20.625" style="72" customWidth="1"/>
    <col min="5" max="5" width="7.5" style="73" customWidth="1"/>
    <col min="6" max="6" width="7.375" style="73" customWidth="1"/>
    <col min="7" max="7" width="24.875" style="74" customWidth="1"/>
    <col min="8" max="8" width="6.5" style="74" bestFit="1" customWidth="1"/>
    <col min="9" max="9" width="24.875" style="74" customWidth="1"/>
    <col min="10" max="10" width="8.125" style="73" customWidth="1"/>
    <col min="11" max="11" width="9.25" style="75" customWidth="1"/>
    <col min="12" max="13" width="8.125" style="41" customWidth="1"/>
    <col min="14" max="14" width="7.625" style="122" customWidth="1"/>
    <col min="15" max="16" width="8.5" style="122" customWidth="1"/>
    <col min="17" max="17" width="10.5" style="122" customWidth="1"/>
    <col min="18" max="18" width="10.375" style="122" customWidth="1"/>
    <col min="19" max="19" width="11" style="122" customWidth="1"/>
    <col min="20" max="21" width="8.5" style="122" customWidth="1"/>
    <col min="22" max="16384" width="9" style="41"/>
  </cols>
  <sheetData>
    <row r="1" spans="1:21" ht="43.7" customHeight="1">
      <c r="A1" s="458" t="s">
        <v>338</v>
      </c>
      <c r="B1" s="458"/>
      <c r="C1" s="458"/>
      <c r="D1" s="458"/>
      <c r="E1" s="458"/>
      <c r="F1" s="458"/>
      <c r="G1" s="458"/>
      <c r="H1" s="458"/>
      <c r="I1" s="458"/>
      <c r="J1" s="39"/>
      <c r="K1" s="40"/>
      <c r="L1" s="38"/>
      <c r="M1" s="38"/>
      <c r="N1" s="111"/>
      <c r="O1" s="111"/>
      <c r="P1" s="111"/>
      <c r="Q1" s="111"/>
      <c r="R1" s="111"/>
      <c r="S1" s="111"/>
      <c r="T1" s="111"/>
      <c r="U1" s="111"/>
    </row>
    <row r="2" spans="1:21" ht="19.7" customHeight="1">
      <c r="A2" s="42"/>
      <c r="B2" s="42"/>
      <c r="C2" s="42"/>
      <c r="D2" s="43" t="s">
        <v>46</v>
      </c>
      <c r="E2" s="44"/>
      <c r="F2" s="44"/>
      <c r="G2" s="45"/>
      <c r="H2" s="45"/>
      <c r="I2" s="45"/>
      <c r="J2" s="44"/>
      <c r="K2" s="46"/>
      <c r="L2" s="42"/>
      <c r="M2" s="42"/>
      <c r="N2" s="112" t="s">
        <v>224</v>
      </c>
      <c r="O2" s="112"/>
      <c r="P2" s="113"/>
      <c r="Q2" s="113"/>
      <c r="R2" s="113"/>
      <c r="S2" s="112"/>
      <c r="T2" s="112"/>
      <c r="U2" s="113"/>
    </row>
    <row r="3" spans="1:21">
      <c r="A3" s="47"/>
      <c r="B3" s="47"/>
      <c r="C3" s="47"/>
      <c r="D3" s="48"/>
      <c r="E3" s="49"/>
      <c r="F3" s="49">
        <v>1</v>
      </c>
      <c r="G3" s="49">
        <v>2</v>
      </c>
      <c r="H3" s="49"/>
      <c r="I3" s="49"/>
      <c r="J3" s="49">
        <v>3</v>
      </c>
      <c r="K3" s="49">
        <v>4</v>
      </c>
      <c r="L3" s="49">
        <v>7</v>
      </c>
      <c r="M3" s="49">
        <v>8</v>
      </c>
      <c r="N3" s="49">
        <v>10</v>
      </c>
      <c r="O3" s="49">
        <v>11</v>
      </c>
      <c r="P3" s="49">
        <v>12</v>
      </c>
      <c r="Q3" s="49">
        <v>13</v>
      </c>
      <c r="R3" s="49">
        <v>14</v>
      </c>
      <c r="S3" s="49">
        <v>15</v>
      </c>
      <c r="T3" s="49">
        <v>16</v>
      </c>
      <c r="U3" s="49">
        <v>18</v>
      </c>
    </row>
    <row r="4" spans="1:21" ht="36.950000000000003" customHeight="1">
      <c r="A4" s="459" t="s">
        <v>47</v>
      </c>
      <c r="B4" s="459"/>
      <c r="C4" s="459"/>
      <c r="D4" s="459"/>
      <c r="E4" s="450" t="s">
        <v>21</v>
      </c>
      <c r="F4" s="450" t="s">
        <v>339</v>
      </c>
      <c r="G4" s="460" t="s">
        <v>22</v>
      </c>
      <c r="H4" s="450" t="s">
        <v>340</v>
      </c>
      <c r="I4" s="460" t="s">
        <v>22</v>
      </c>
      <c r="J4" s="450" t="s">
        <v>23</v>
      </c>
      <c r="K4" s="451" t="s">
        <v>24</v>
      </c>
      <c r="L4" s="452" t="s">
        <v>26</v>
      </c>
      <c r="M4" s="454" t="s">
        <v>25</v>
      </c>
      <c r="N4" s="455" t="s">
        <v>229</v>
      </c>
      <c r="O4" s="455" t="s">
        <v>88</v>
      </c>
      <c r="P4" s="455" t="s">
        <v>89</v>
      </c>
      <c r="Q4" s="457" t="s">
        <v>194</v>
      </c>
      <c r="R4" s="457" t="s">
        <v>230</v>
      </c>
      <c r="S4" s="448" t="s">
        <v>231</v>
      </c>
      <c r="T4" s="448" t="s">
        <v>341</v>
      </c>
      <c r="U4" s="448" t="s">
        <v>232</v>
      </c>
    </row>
    <row r="5" spans="1:21" ht="57.6" customHeight="1">
      <c r="A5" s="459"/>
      <c r="B5" s="459"/>
      <c r="C5" s="459"/>
      <c r="D5" s="459"/>
      <c r="E5" s="450"/>
      <c r="F5" s="450"/>
      <c r="G5" s="461"/>
      <c r="H5" s="450"/>
      <c r="I5" s="461"/>
      <c r="J5" s="450"/>
      <c r="K5" s="451"/>
      <c r="L5" s="453"/>
      <c r="M5" s="454"/>
      <c r="N5" s="456"/>
      <c r="O5" s="456"/>
      <c r="P5" s="456"/>
      <c r="Q5" s="456"/>
      <c r="R5" s="456"/>
      <c r="S5" s="449"/>
      <c r="T5" s="449"/>
      <c r="U5" s="449"/>
    </row>
    <row r="6" spans="1:21" ht="66.75" customHeight="1">
      <c r="A6" s="426" t="s">
        <v>27</v>
      </c>
      <c r="B6" s="427">
        <v>0.25</v>
      </c>
      <c r="C6" s="443" t="s">
        <v>14</v>
      </c>
      <c r="D6" s="424" t="s">
        <v>0</v>
      </c>
      <c r="E6" s="418">
        <v>0.5</v>
      </c>
      <c r="F6" s="52" t="s">
        <v>342</v>
      </c>
      <c r="G6" s="51" t="s">
        <v>45</v>
      </c>
      <c r="H6" s="52" t="s">
        <v>343</v>
      </c>
      <c r="I6" s="51" t="s">
        <v>344</v>
      </c>
      <c r="J6" s="15">
        <v>0.7</v>
      </c>
      <c r="K6" s="53">
        <f>J6*$E$6*$B$6</f>
        <v>8.7499999999999994E-2</v>
      </c>
      <c r="L6" s="15" t="s">
        <v>35</v>
      </c>
      <c r="M6" s="55" t="s">
        <v>30</v>
      </c>
      <c r="N6" s="94" t="s">
        <v>60</v>
      </c>
      <c r="O6" s="94" t="s">
        <v>227</v>
      </c>
      <c r="P6" s="56"/>
      <c r="Q6" s="56"/>
      <c r="R6" s="94" t="s">
        <v>226</v>
      </c>
      <c r="S6" s="56"/>
      <c r="T6" s="94" t="s">
        <v>226</v>
      </c>
      <c r="U6" s="56"/>
    </row>
    <row r="7" spans="1:21" ht="66.75" customHeight="1">
      <c r="A7" s="426"/>
      <c r="B7" s="427"/>
      <c r="C7" s="444"/>
      <c r="D7" s="432"/>
      <c r="E7" s="428"/>
      <c r="F7" s="52" t="s">
        <v>345</v>
      </c>
      <c r="G7" s="51" t="s">
        <v>196</v>
      </c>
      <c r="H7" s="52" t="s">
        <v>346</v>
      </c>
      <c r="I7" s="51" t="s">
        <v>331</v>
      </c>
      <c r="J7" s="15">
        <v>0.3</v>
      </c>
      <c r="K7" s="53">
        <f>J7*$E$6*$B$6</f>
        <v>3.7499999999999999E-2</v>
      </c>
      <c r="L7" s="15" t="s">
        <v>332</v>
      </c>
      <c r="M7" s="55" t="s">
        <v>30</v>
      </c>
      <c r="N7" s="94" t="s">
        <v>60</v>
      </c>
      <c r="O7" s="94" t="s">
        <v>227</v>
      </c>
      <c r="P7" s="94" t="s">
        <v>61</v>
      </c>
      <c r="Q7" s="94"/>
      <c r="R7" s="94" t="s">
        <v>226</v>
      </c>
      <c r="S7" s="94"/>
      <c r="T7" s="94"/>
      <c r="U7" s="94" t="s">
        <v>226</v>
      </c>
    </row>
    <row r="8" spans="1:21" ht="61.5" customHeight="1">
      <c r="A8" s="426"/>
      <c r="B8" s="427"/>
      <c r="C8" s="445" t="s">
        <v>15</v>
      </c>
      <c r="D8" s="446" t="s">
        <v>44</v>
      </c>
      <c r="E8" s="447">
        <v>0.5</v>
      </c>
      <c r="F8" s="52" t="s">
        <v>347</v>
      </c>
      <c r="G8" s="51" t="s">
        <v>43</v>
      </c>
      <c r="H8" s="52" t="s">
        <v>348</v>
      </c>
      <c r="I8" s="51" t="s">
        <v>43</v>
      </c>
      <c r="J8" s="15">
        <v>0.5</v>
      </c>
      <c r="K8" s="53">
        <f>J8*$E$8*$B$6</f>
        <v>6.25E-2</v>
      </c>
      <c r="L8" s="15" t="s">
        <v>28</v>
      </c>
      <c r="M8" s="55" t="s">
        <v>34</v>
      </c>
      <c r="N8" s="94" t="s">
        <v>60</v>
      </c>
      <c r="O8" s="94" t="s">
        <v>227</v>
      </c>
      <c r="P8" s="94"/>
      <c r="Q8" s="94"/>
      <c r="R8" s="94" t="s">
        <v>226</v>
      </c>
      <c r="S8" s="94"/>
      <c r="T8" s="94"/>
      <c r="U8" s="56"/>
    </row>
    <row r="9" spans="1:21" ht="57" customHeight="1">
      <c r="A9" s="437"/>
      <c r="B9" s="439"/>
      <c r="C9" s="443"/>
      <c r="D9" s="424" t="e">
        <v>#N/A</v>
      </c>
      <c r="E9" s="447"/>
      <c r="F9" s="52" t="s">
        <v>349</v>
      </c>
      <c r="G9" s="51" t="s">
        <v>57</v>
      </c>
      <c r="H9" s="52" t="s">
        <v>350</v>
      </c>
      <c r="I9" s="51" t="s">
        <v>57</v>
      </c>
      <c r="J9" s="15">
        <v>0.5</v>
      </c>
      <c r="K9" s="53">
        <f>J9*$E$8*$B$6</f>
        <v>6.25E-2</v>
      </c>
      <c r="L9" s="15" t="s">
        <v>252</v>
      </c>
      <c r="M9" s="55" t="s">
        <v>34</v>
      </c>
      <c r="N9" s="94" t="s">
        <v>60</v>
      </c>
      <c r="O9" s="94"/>
      <c r="P9" s="94"/>
      <c r="Q9" s="94" t="s">
        <v>226</v>
      </c>
      <c r="R9" s="94"/>
      <c r="S9" s="94"/>
      <c r="T9" s="56"/>
      <c r="U9" s="56"/>
    </row>
    <row r="10" spans="1:21" ht="25.5" customHeight="1">
      <c r="A10" s="114"/>
      <c r="B10" s="96"/>
      <c r="C10" s="115"/>
      <c r="D10" s="116"/>
      <c r="E10" s="97">
        <f>SUM(E6:E9)</f>
        <v>1</v>
      </c>
      <c r="F10" s="97"/>
      <c r="G10" s="98"/>
      <c r="H10" s="98"/>
      <c r="I10" s="98"/>
      <c r="J10" s="99"/>
      <c r="K10" s="100"/>
      <c r="L10" s="99"/>
      <c r="M10" s="117"/>
      <c r="N10" s="118"/>
      <c r="O10" s="118"/>
      <c r="P10" s="118"/>
      <c r="Q10" s="118"/>
      <c r="R10" s="118"/>
      <c r="S10" s="118"/>
      <c r="T10" s="118"/>
      <c r="U10" s="118"/>
    </row>
    <row r="11" spans="1:21" ht="118.5" customHeight="1">
      <c r="A11" s="435" t="s">
        <v>31</v>
      </c>
      <c r="B11" s="436">
        <v>0.15</v>
      </c>
      <c r="C11" s="50" t="s">
        <v>16</v>
      </c>
      <c r="D11" s="51" t="s">
        <v>48</v>
      </c>
      <c r="E11" s="58">
        <v>1</v>
      </c>
      <c r="F11" s="58" t="s">
        <v>351</v>
      </c>
      <c r="G11" s="51" t="s">
        <v>49</v>
      </c>
      <c r="H11" s="58" t="s">
        <v>352</v>
      </c>
      <c r="I11" s="51" t="s">
        <v>49</v>
      </c>
      <c r="J11" s="15">
        <v>1</v>
      </c>
      <c r="K11" s="53">
        <f>J11*$E$11*$B$11</f>
        <v>0.15</v>
      </c>
      <c r="L11" s="59" t="s">
        <v>32</v>
      </c>
      <c r="M11" s="55" t="s">
        <v>29</v>
      </c>
      <c r="N11" s="94" t="s">
        <v>60</v>
      </c>
      <c r="O11" s="94" t="s">
        <v>227</v>
      </c>
      <c r="P11" s="94" t="s">
        <v>226</v>
      </c>
      <c r="Q11" s="94" t="s">
        <v>226</v>
      </c>
      <c r="R11" s="94" t="s">
        <v>226</v>
      </c>
      <c r="S11" s="94" t="s">
        <v>226</v>
      </c>
      <c r="T11" s="94" t="s">
        <v>226</v>
      </c>
      <c r="U11" s="94" t="s">
        <v>226</v>
      </c>
    </row>
    <row r="12" spans="1:21" s="65" customFormat="1" ht="33.75" customHeight="1">
      <c r="A12" s="426"/>
      <c r="B12" s="427"/>
      <c r="C12" s="60"/>
      <c r="D12" s="61"/>
      <c r="E12" s="62">
        <f>E11</f>
        <v>1</v>
      </c>
      <c r="F12" s="62"/>
      <c r="G12" s="63"/>
      <c r="H12" s="119"/>
      <c r="I12" s="119"/>
      <c r="J12" s="63"/>
      <c r="K12" s="64"/>
      <c r="L12" s="63"/>
      <c r="M12" s="63"/>
      <c r="N12" s="119"/>
      <c r="O12" s="119"/>
      <c r="P12" s="119"/>
      <c r="Q12" s="119"/>
      <c r="R12" s="119"/>
      <c r="S12" s="119"/>
      <c r="T12" s="119"/>
      <c r="U12" s="119"/>
    </row>
    <row r="13" spans="1:21" s="65" customFormat="1" ht="78" customHeight="1">
      <c r="A13" s="437" t="s">
        <v>33</v>
      </c>
      <c r="B13" s="439">
        <v>0.45</v>
      </c>
      <c r="C13" s="441" t="s">
        <v>1</v>
      </c>
      <c r="D13" s="433" t="s">
        <v>2</v>
      </c>
      <c r="E13" s="418">
        <v>0.25</v>
      </c>
      <c r="F13" s="52" t="s">
        <v>353</v>
      </c>
      <c r="G13" s="51" t="s">
        <v>9</v>
      </c>
      <c r="H13" s="52" t="s">
        <v>354</v>
      </c>
      <c r="I13" s="51" t="s">
        <v>9</v>
      </c>
      <c r="J13" s="15">
        <v>1</v>
      </c>
      <c r="K13" s="53">
        <f>J13*$E$13*$B$13</f>
        <v>0.1125</v>
      </c>
      <c r="L13" s="1" t="s">
        <v>255</v>
      </c>
      <c r="M13" s="55" t="s">
        <v>30</v>
      </c>
      <c r="N13" s="94" t="s">
        <v>60</v>
      </c>
      <c r="O13" s="94"/>
      <c r="P13" s="94" t="s">
        <v>227</v>
      </c>
      <c r="Q13" s="94" t="s">
        <v>226</v>
      </c>
      <c r="R13" s="94"/>
      <c r="S13" s="94"/>
      <c r="T13" s="94" t="s">
        <v>226</v>
      </c>
      <c r="U13" s="94" t="s">
        <v>226</v>
      </c>
    </row>
    <row r="14" spans="1:21" s="65" customFormat="1" ht="66.75" hidden="1" customHeight="1">
      <c r="A14" s="438"/>
      <c r="B14" s="440"/>
      <c r="C14" s="442"/>
      <c r="D14" s="434" t="e">
        <v>#N/A</v>
      </c>
      <c r="E14" s="428"/>
      <c r="F14" s="52" t="s">
        <v>17</v>
      </c>
      <c r="G14" s="51" t="s">
        <v>10</v>
      </c>
      <c r="H14" s="52" t="s">
        <v>355</v>
      </c>
      <c r="I14" s="238" t="s">
        <v>10</v>
      </c>
      <c r="J14" s="15">
        <v>0</v>
      </c>
      <c r="K14" s="53">
        <f>J14*$E$13*$B$13</f>
        <v>0</v>
      </c>
      <c r="L14" s="239" t="s">
        <v>356</v>
      </c>
      <c r="M14" s="55" t="s">
        <v>30</v>
      </c>
      <c r="N14" s="94" t="s">
        <v>60</v>
      </c>
      <c r="O14" s="94"/>
      <c r="P14" s="94" t="s">
        <v>227</v>
      </c>
      <c r="Q14" s="94" t="s">
        <v>226</v>
      </c>
      <c r="R14" s="94"/>
      <c r="S14" s="94"/>
      <c r="T14" s="94" t="s">
        <v>226</v>
      </c>
      <c r="U14" s="94" t="s">
        <v>226</v>
      </c>
    </row>
    <row r="15" spans="1:21" s="65" customFormat="1" ht="88.5" hidden="1" customHeight="1">
      <c r="A15" s="438"/>
      <c r="B15" s="440"/>
      <c r="C15" s="442"/>
      <c r="D15" s="434" t="e">
        <v>#N/A</v>
      </c>
      <c r="E15" s="428"/>
      <c r="F15" s="52" t="s">
        <v>18</v>
      </c>
      <c r="G15" s="51" t="s">
        <v>11</v>
      </c>
      <c r="H15" s="52" t="s">
        <v>357</v>
      </c>
      <c r="I15" s="238" t="s">
        <v>11</v>
      </c>
      <c r="J15" s="15">
        <v>0</v>
      </c>
      <c r="K15" s="53">
        <f>J15*$E$13*$B$13</f>
        <v>0</v>
      </c>
      <c r="L15" s="239" t="s">
        <v>356</v>
      </c>
      <c r="M15" s="55" t="s">
        <v>30</v>
      </c>
      <c r="N15" s="94" t="s">
        <v>60</v>
      </c>
      <c r="O15" s="94"/>
      <c r="P15" s="94" t="s">
        <v>227</v>
      </c>
      <c r="Q15" s="94" t="s">
        <v>226</v>
      </c>
      <c r="R15" s="94"/>
      <c r="S15" s="94"/>
      <c r="T15" s="94" t="s">
        <v>226</v>
      </c>
      <c r="U15" s="94" t="s">
        <v>226</v>
      </c>
    </row>
    <row r="16" spans="1:21" ht="64.5" customHeight="1">
      <c r="A16" s="438"/>
      <c r="B16" s="440"/>
      <c r="C16" s="422" t="s">
        <v>3</v>
      </c>
      <c r="D16" s="429" t="s">
        <v>4</v>
      </c>
      <c r="E16" s="418">
        <v>0.25</v>
      </c>
      <c r="F16" s="52" t="s">
        <v>358</v>
      </c>
      <c r="G16" s="51" t="s">
        <v>54</v>
      </c>
      <c r="H16" s="52" t="s">
        <v>359</v>
      </c>
      <c r="I16" s="51" t="s">
        <v>54</v>
      </c>
      <c r="J16" s="15">
        <v>0.7</v>
      </c>
      <c r="K16" s="53">
        <f>J16*$E$16*$B$13</f>
        <v>7.8750000000000001E-2</v>
      </c>
      <c r="L16" s="84" t="s">
        <v>28</v>
      </c>
      <c r="M16" s="55" t="s">
        <v>30</v>
      </c>
      <c r="N16" s="94" t="s">
        <v>60</v>
      </c>
      <c r="O16" s="94" t="s">
        <v>61</v>
      </c>
      <c r="P16" s="94" t="s">
        <v>227</v>
      </c>
      <c r="Q16" s="94" t="s">
        <v>226</v>
      </c>
      <c r="R16" s="94" t="s">
        <v>61</v>
      </c>
      <c r="S16" s="94"/>
      <c r="T16" s="94" t="s">
        <v>226</v>
      </c>
      <c r="U16" s="56"/>
    </row>
    <row r="17" spans="1:21" ht="60.75" customHeight="1">
      <c r="A17" s="438"/>
      <c r="B17" s="440"/>
      <c r="C17" s="423"/>
      <c r="D17" s="430"/>
      <c r="E17" s="419"/>
      <c r="F17" s="52" t="s">
        <v>360</v>
      </c>
      <c r="G17" s="51" t="s">
        <v>56</v>
      </c>
      <c r="H17" s="52" t="s">
        <v>361</v>
      </c>
      <c r="I17" s="79" t="s">
        <v>301</v>
      </c>
      <c r="J17" s="15">
        <v>0.3</v>
      </c>
      <c r="K17" s="53">
        <f>J17*$E$16*$B$13</f>
        <v>3.3750000000000002E-2</v>
      </c>
      <c r="L17" s="84" t="s">
        <v>302</v>
      </c>
      <c r="M17" s="55" t="s">
        <v>30</v>
      </c>
      <c r="N17" s="94" t="s">
        <v>60</v>
      </c>
      <c r="O17" s="94" t="s">
        <v>227</v>
      </c>
      <c r="P17" s="94"/>
      <c r="Q17" s="94"/>
      <c r="R17" s="94" t="s">
        <v>226</v>
      </c>
      <c r="S17" s="94"/>
      <c r="T17" s="94"/>
      <c r="U17" s="56"/>
    </row>
    <row r="18" spans="1:21" ht="113.25" customHeight="1">
      <c r="A18" s="438"/>
      <c r="B18" s="440"/>
      <c r="C18" s="422" t="s">
        <v>12</v>
      </c>
      <c r="D18" s="424" t="s">
        <v>6</v>
      </c>
      <c r="E18" s="418">
        <v>0.2</v>
      </c>
      <c r="F18" s="52" t="s">
        <v>362</v>
      </c>
      <c r="G18" s="51" t="s">
        <v>36</v>
      </c>
      <c r="H18" s="52" t="s">
        <v>363</v>
      </c>
      <c r="I18" s="79" t="s">
        <v>477</v>
      </c>
      <c r="J18" s="15">
        <v>0.5</v>
      </c>
      <c r="K18" s="53">
        <f>J18*$E$18*$B$13</f>
        <v>4.5000000000000005E-2</v>
      </c>
      <c r="L18" s="84" t="s">
        <v>364</v>
      </c>
      <c r="M18" s="55" t="s">
        <v>30</v>
      </c>
      <c r="N18" s="94" t="s">
        <v>60</v>
      </c>
      <c r="O18" s="94" t="s">
        <v>227</v>
      </c>
      <c r="P18" s="94" t="s">
        <v>61</v>
      </c>
      <c r="Q18" s="94" t="s">
        <v>226</v>
      </c>
      <c r="R18" s="94" t="s">
        <v>226</v>
      </c>
      <c r="S18" s="94"/>
      <c r="T18" s="94"/>
      <c r="U18" s="56"/>
    </row>
    <row r="19" spans="1:21" ht="91.5" customHeight="1">
      <c r="A19" s="438"/>
      <c r="B19" s="440"/>
      <c r="C19" s="431"/>
      <c r="D19" s="432"/>
      <c r="E19" s="428"/>
      <c r="F19" s="418" t="s">
        <v>365</v>
      </c>
      <c r="G19" s="420" t="s">
        <v>55</v>
      </c>
      <c r="H19" s="52" t="s">
        <v>366</v>
      </c>
      <c r="I19" s="79" t="s">
        <v>478</v>
      </c>
      <c r="J19" s="15">
        <v>0.25</v>
      </c>
      <c r="K19" s="53">
        <f>J19*$E$18*$B$13</f>
        <v>2.2500000000000003E-2</v>
      </c>
      <c r="L19" s="84" t="s">
        <v>364</v>
      </c>
      <c r="M19" s="55" t="s">
        <v>30</v>
      </c>
      <c r="N19" s="94" t="s">
        <v>60</v>
      </c>
      <c r="O19" s="94" t="s">
        <v>227</v>
      </c>
      <c r="P19" s="94"/>
      <c r="Q19" s="94"/>
      <c r="R19" s="94" t="s">
        <v>226</v>
      </c>
      <c r="S19" s="94"/>
      <c r="T19" s="240" t="s">
        <v>226</v>
      </c>
      <c r="U19" s="56"/>
    </row>
    <row r="20" spans="1:21" ht="54" customHeight="1">
      <c r="A20" s="438"/>
      <c r="B20" s="440"/>
      <c r="C20" s="423"/>
      <c r="D20" s="263"/>
      <c r="E20" s="419"/>
      <c r="F20" s="419"/>
      <c r="G20" s="421"/>
      <c r="H20" s="52" t="s">
        <v>479</v>
      </c>
      <c r="I20" s="79" t="s">
        <v>480</v>
      </c>
      <c r="J20" s="15">
        <v>0.25</v>
      </c>
      <c r="K20" s="53">
        <f>J20*$E$18*$B$13</f>
        <v>2.2500000000000003E-2</v>
      </c>
      <c r="L20" s="84" t="s">
        <v>364</v>
      </c>
      <c r="M20" s="55" t="s">
        <v>30</v>
      </c>
      <c r="N20" s="94" t="s">
        <v>60</v>
      </c>
      <c r="O20" s="94" t="s">
        <v>227</v>
      </c>
      <c r="P20" s="94"/>
      <c r="Q20" s="94"/>
      <c r="R20" s="94" t="s">
        <v>226</v>
      </c>
      <c r="S20" s="94"/>
      <c r="T20" s="240" t="s">
        <v>226</v>
      </c>
      <c r="U20" s="56"/>
    </row>
    <row r="21" spans="1:21" ht="78.75" customHeight="1">
      <c r="A21" s="438"/>
      <c r="B21" s="440"/>
      <c r="C21" s="66" t="s">
        <v>5</v>
      </c>
      <c r="D21" s="6" t="s">
        <v>8</v>
      </c>
      <c r="E21" s="57">
        <v>0.1</v>
      </c>
      <c r="F21" s="52" t="s">
        <v>367</v>
      </c>
      <c r="G21" s="51" t="s">
        <v>195</v>
      </c>
      <c r="H21" s="84" t="s">
        <v>368</v>
      </c>
      <c r="I21" s="79" t="s">
        <v>195</v>
      </c>
      <c r="J21" s="15">
        <v>1</v>
      </c>
      <c r="K21" s="53">
        <f>J21*$E$21*$B$13</f>
        <v>4.5000000000000005E-2</v>
      </c>
      <c r="L21" s="176" t="s">
        <v>158</v>
      </c>
      <c r="M21" s="55" t="s">
        <v>30</v>
      </c>
      <c r="N21" s="94" t="s">
        <v>227</v>
      </c>
      <c r="O21" s="94" t="s">
        <v>226</v>
      </c>
      <c r="P21" s="94" t="s">
        <v>226</v>
      </c>
      <c r="Q21" s="94" t="s">
        <v>226</v>
      </c>
      <c r="R21" s="94" t="s">
        <v>226</v>
      </c>
      <c r="S21" s="94" t="s">
        <v>226</v>
      </c>
      <c r="T21" s="94" t="s">
        <v>226</v>
      </c>
      <c r="U21" s="94" t="s">
        <v>226</v>
      </c>
    </row>
    <row r="22" spans="1:21" ht="57.75" customHeight="1">
      <c r="A22" s="438"/>
      <c r="B22" s="440"/>
      <c r="C22" s="422" t="s">
        <v>7</v>
      </c>
      <c r="D22" s="424" t="s">
        <v>39</v>
      </c>
      <c r="E22" s="418">
        <v>0.2</v>
      </c>
      <c r="F22" s="52" t="s">
        <v>369</v>
      </c>
      <c r="G22" s="51" t="s">
        <v>41</v>
      </c>
      <c r="H22" s="52" t="s">
        <v>370</v>
      </c>
      <c r="I22" s="51" t="s">
        <v>371</v>
      </c>
      <c r="J22" s="15">
        <v>0.5</v>
      </c>
      <c r="K22" s="53">
        <f>J22*$E$22*$B$13</f>
        <v>4.5000000000000005E-2</v>
      </c>
      <c r="L22" s="84" t="s">
        <v>372</v>
      </c>
      <c r="M22" s="55" t="s">
        <v>30</v>
      </c>
      <c r="N22" s="94" t="s">
        <v>60</v>
      </c>
      <c r="O22" s="94"/>
      <c r="P22" s="94" t="s">
        <v>227</v>
      </c>
      <c r="Q22" s="94" t="s">
        <v>226</v>
      </c>
      <c r="R22" s="94"/>
      <c r="S22" s="94"/>
      <c r="T22" s="94" t="s">
        <v>226</v>
      </c>
      <c r="U22" s="94" t="s">
        <v>226</v>
      </c>
    </row>
    <row r="23" spans="1:21" ht="81.75" customHeight="1">
      <c r="A23" s="438"/>
      <c r="B23" s="440"/>
      <c r="C23" s="423"/>
      <c r="D23" s="425"/>
      <c r="E23" s="419"/>
      <c r="F23" s="52" t="s">
        <v>373</v>
      </c>
      <c r="G23" s="51" t="s">
        <v>52</v>
      </c>
      <c r="H23" s="52" t="s">
        <v>374</v>
      </c>
      <c r="I23" s="51" t="s">
        <v>52</v>
      </c>
      <c r="J23" s="15">
        <v>0.5</v>
      </c>
      <c r="K23" s="53">
        <f>J23*$E$22*$B$13</f>
        <v>4.5000000000000005E-2</v>
      </c>
      <c r="L23" s="176" t="s">
        <v>375</v>
      </c>
      <c r="M23" s="55" t="s">
        <v>30</v>
      </c>
      <c r="N23" s="94" t="s">
        <v>60</v>
      </c>
      <c r="O23" s="56"/>
      <c r="P23" s="94" t="s">
        <v>227</v>
      </c>
      <c r="Q23" s="94" t="s">
        <v>226</v>
      </c>
      <c r="R23" s="94"/>
      <c r="S23" s="94"/>
      <c r="T23" s="94" t="s">
        <v>226</v>
      </c>
      <c r="U23" s="56"/>
    </row>
    <row r="24" spans="1:21" s="68" customFormat="1" ht="21.95" customHeight="1">
      <c r="A24" s="435"/>
      <c r="B24" s="436"/>
      <c r="C24" s="60"/>
      <c r="D24" s="61"/>
      <c r="E24" s="67">
        <f>SUM(E13:E23)</f>
        <v>1</v>
      </c>
      <c r="F24" s="67"/>
      <c r="G24" s="63"/>
      <c r="H24" s="119"/>
      <c r="I24" s="119"/>
      <c r="J24" s="63"/>
      <c r="K24" s="64"/>
      <c r="L24" s="63"/>
      <c r="M24" s="63"/>
      <c r="N24" s="119"/>
      <c r="O24" s="119"/>
      <c r="P24" s="119"/>
      <c r="Q24" s="119"/>
      <c r="R24" s="119"/>
      <c r="S24" s="119"/>
      <c r="T24" s="119"/>
      <c r="U24" s="119"/>
    </row>
    <row r="25" spans="1:21" ht="89.25" customHeight="1">
      <c r="A25" s="426" t="s">
        <v>53</v>
      </c>
      <c r="B25" s="427">
        <v>0.15</v>
      </c>
      <c r="C25" s="66" t="s">
        <v>19</v>
      </c>
      <c r="D25" s="80" t="s">
        <v>51</v>
      </c>
      <c r="E25" s="95">
        <v>1</v>
      </c>
      <c r="F25" s="52" t="s">
        <v>376</v>
      </c>
      <c r="G25" s="51" t="s">
        <v>37</v>
      </c>
      <c r="H25" s="52" t="s">
        <v>377</v>
      </c>
      <c r="I25" s="51" t="s">
        <v>37</v>
      </c>
      <c r="J25" s="15">
        <v>1</v>
      </c>
      <c r="K25" s="53">
        <f>J25*$E$25*$B$25</f>
        <v>0.15</v>
      </c>
      <c r="L25" s="54" t="s">
        <v>225</v>
      </c>
      <c r="M25" s="55" t="s">
        <v>30</v>
      </c>
      <c r="N25" s="94" t="s">
        <v>60</v>
      </c>
      <c r="O25" s="94"/>
      <c r="P25" s="94" t="s">
        <v>227</v>
      </c>
      <c r="Q25" s="94"/>
      <c r="R25" s="94"/>
      <c r="S25" s="94"/>
      <c r="T25" s="94" t="s">
        <v>226</v>
      </c>
      <c r="U25" s="56"/>
    </row>
    <row r="26" spans="1:21" ht="45" customHeight="1">
      <c r="A26" s="426"/>
      <c r="B26" s="427"/>
      <c r="C26" s="60"/>
      <c r="D26" s="69">
        <v>13</v>
      </c>
      <c r="E26" s="70">
        <f>E25</f>
        <v>1</v>
      </c>
      <c r="F26" s="70"/>
      <c r="G26" s="69">
        <v>19</v>
      </c>
      <c r="H26" s="69"/>
      <c r="I26" s="69"/>
      <c r="J26" s="69"/>
      <c r="K26" s="97">
        <f>SUM(K6:K25)</f>
        <v>1</v>
      </c>
      <c r="L26" s="69"/>
      <c r="M26" s="69"/>
      <c r="N26" s="69">
        <v>12</v>
      </c>
      <c r="O26" s="69">
        <v>10</v>
      </c>
      <c r="P26" s="69">
        <v>11</v>
      </c>
      <c r="Q26" s="69">
        <v>5</v>
      </c>
      <c r="R26" s="69">
        <v>4</v>
      </c>
      <c r="S26" s="69">
        <v>7</v>
      </c>
      <c r="T26" s="69">
        <v>10</v>
      </c>
      <c r="U26" s="69">
        <v>6</v>
      </c>
    </row>
    <row r="27" spans="1:21" ht="39" customHeight="1">
      <c r="A27" s="120"/>
      <c r="B27" s="121">
        <f>SUM(B6:B26)</f>
        <v>1</v>
      </c>
      <c r="C27" s="120"/>
      <c r="D27" s="120"/>
      <c r="E27" s="120"/>
      <c r="F27" s="120"/>
      <c r="G27" s="120"/>
      <c r="H27" s="120"/>
      <c r="I27" s="120"/>
      <c r="J27" s="120"/>
      <c r="K27" s="120"/>
      <c r="L27" s="120"/>
      <c r="M27" s="120"/>
      <c r="N27" s="120"/>
      <c r="O27" s="120"/>
      <c r="P27" s="120"/>
      <c r="Q27" s="120"/>
      <c r="R27" s="120"/>
      <c r="S27" s="120"/>
      <c r="T27" s="120"/>
      <c r="U27" s="120"/>
    </row>
  </sheetData>
  <mergeCells count="47">
    <mergeCell ref="A1:I1"/>
    <mergeCell ref="A4:D5"/>
    <mergeCell ref="E4:E5"/>
    <mergeCell ref="F4:F5"/>
    <mergeCell ref="G4:G5"/>
    <mergeCell ref="H4:H5"/>
    <mergeCell ref="I4:I5"/>
    <mergeCell ref="U4:U5"/>
    <mergeCell ref="J4:J5"/>
    <mergeCell ref="K4:K5"/>
    <mergeCell ref="L4:L5"/>
    <mergeCell ref="M4:M5"/>
    <mergeCell ref="N4:N5"/>
    <mergeCell ref="O4:O5"/>
    <mergeCell ref="P4:P5"/>
    <mergeCell ref="Q4:Q5"/>
    <mergeCell ref="R4:R5"/>
    <mergeCell ref="S4:S5"/>
    <mergeCell ref="T4:T5"/>
    <mergeCell ref="A6:A9"/>
    <mergeCell ref="B6:B9"/>
    <mergeCell ref="C6:C7"/>
    <mergeCell ref="D6:D7"/>
    <mergeCell ref="E6:E7"/>
    <mergeCell ref="C8:C9"/>
    <mergeCell ref="D8:D9"/>
    <mergeCell ref="E8:E9"/>
    <mergeCell ref="A11:A12"/>
    <mergeCell ref="B11:B12"/>
    <mergeCell ref="A13:A24"/>
    <mergeCell ref="B13:B24"/>
    <mergeCell ref="C13:C15"/>
    <mergeCell ref="A25:A26"/>
    <mergeCell ref="B25:B26"/>
    <mergeCell ref="E13:E15"/>
    <mergeCell ref="C16:C17"/>
    <mergeCell ref="D16:D17"/>
    <mergeCell ref="E16:E17"/>
    <mergeCell ref="C18:C20"/>
    <mergeCell ref="D18:D19"/>
    <mergeCell ref="E18:E20"/>
    <mergeCell ref="D13:D15"/>
    <mergeCell ref="F19:F20"/>
    <mergeCell ref="G19:G20"/>
    <mergeCell ref="C22:C23"/>
    <mergeCell ref="D22:D23"/>
    <mergeCell ref="E22:E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06"/>
  <sheetViews>
    <sheetView tabSelected="1" topLeftCell="A173" zoomScale="85" zoomScaleNormal="85" workbookViewId="0">
      <selection activeCell="U150" sqref="U150"/>
    </sheetView>
  </sheetViews>
  <sheetFormatPr defaultColWidth="8" defaultRowHeight="15.75"/>
  <cols>
    <col min="1" max="4" width="5" style="93" customWidth="1"/>
    <col min="5" max="5" width="5" style="35" hidden="1" customWidth="1"/>
    <col min="6" max="6" width="21.625" style="35" hidden="1" customWidth="1"/>
    <col min="7" max="7" width="6" style="199" hidden="1" customWidth="1"/>
    <col min="8" max="8" width="27" style="200" hidden="1" customWidth="1"/>
    <col min="9" max="9" width="7" style="200" customWidth="1"/>
    <col min="10" max="10" width="29.375" style="200" customWidth="1"/>
    <col min="11" max="11" width="10.125" style="7" customWidth="1"/>
    <col min="12" max="12" width="9.125" style="314" customWidth="1"/>
    <col min="13" max="13" width="7.25" style="7" customWidth="1"/>
    <col min="14" max="14" width="8.25" style="123" bestFit="1" customWidth="1"/>
    <col min="15" max="15" width="10.375" style="123" customWidth="1"/>
    <col min="16" max="16" width="8.625" style="303" customWidth="1"/>
    <col min="17" max="17" width="9.125" style="103" customWidth="1"/>
    <col min="18" max="18" width="8.125" style="104" customWidth="1"/>
    <col min="19" max="19" width="9.25" style="260" customWidth="1"/>
    <col min="20" max="21" width="7.5" style="13" customWidth="1"/>
    <col min="22" max="22" width="10.25" style="13" customWidth="1"/>
    <col min="23" max="23" width="9.375" style="13" customWidth="1"/>
    <col min="24" max="24" width="8.875" style="93" bestFit="1" customWidth="1"/>
    <col min="25" max="16384" width="8" style="93"/>
  </cols>
  <sheetData>
    <row r="1" spans="1:59" ht="23.25" customHeight="1">
      <c r="A1" s="485" t="s">
        <v>186</v>
      </c>
      <c r="B1" s="486"/>
      <c r="C1" s="486"/>
      <c r="D1" s="486"/>
      <c r="E1" s="486"/>
      <c r="F1" s="486"/>
      <c r="G1" s="486"/>
      <c r="H1" s="487"/>
      <c r="I1" s="462" t="s">
        <v>494</v>
      </c>
      <c r="J1" s="463"/>
      <c r="K1" s="463"/>
      <c r="L1" s="463"/>
      <c r="M1" s="463"/>
      <c r="N1" s="463"/>
      <c r="O1" s="463"/>
      <c r="P1" s="464" t="s">
        <v>496</v>
      </c>
      <c r="Q1" s="464"/>
      <c r="R1" s="464"/>
      <c r="S1" s="464"/>
      <c r="T1" s="464"/>
      <c r="U1" s="464"/>
      <c r="V1" s="464"/>
      <c r="W1" s="465"/>
    </row>
    <row r="2" spans="1:59" ht="24" customHeight="1">
      <c r="A2" s="488"/>
      <c r="B2" s="489"/>
      <c r="C2" s="489"/>
      <c r="D2" s="489"/>
      <c r="E2" s="489"/>
      <c r="F2" s="489"/>
      <c r="G2" s="489"/>
      <c r="H2" s="490"/>
      <c r="I2" s="491" t="s">
        <v>289</v>
      </c>
      <c r="J2" s="492"/>
      <c r="K2" s="463" t="s">
        <v>495</v>
      </c>
      <c r="L2" s="463"/>
      <c r="M2" s="463"/>
      <c r="N2" s="493"/>
      <c r="O2" s="224"/>
      <c r="P2" s="467" t="s">
        <v>248</v>
      </c>
      <c r="Q2" s="468"/>
      <c r="R2" s="468"/>
      <c r="S2" s="469"/>
      <c r="T2" s="466" t="s">
        <v>258</v>
      </c>
      <c r="U2" s="464"/>
      <c r="V2" s="464"/>
      <c r="W2" s="465"/>
    </row>
    <row r="3" spans="1:59" s="13" customFormat="1" ht="18.600000000000001" customHeight="1">
      <c r="A3" s="574" t="s">
        <v>325</v>
      </c>
      <c r="B3" s="574" t="s">
        <v>326</v>
      </c>
      <c r="C3" s="574" t="s">
        <v>327</v>
      </c>
      <c r="D3" s="574" t="s">
        <v>328</v>
      </c>
      <c r="E3" s="571" t="s">
        <v>222</v>
      </c>
      <c r="F3" s="571" t="s">
        <v>218</v>
      </c>
      <c r="G3" s="571" t="s">
        <v>339</v>
      </c>
      <c r="H3" s="574" t="s">
        <v>249</v>
      </c>
      <c r="I3" s="590" t="s">
        <v>340</v>
      </c>
      <c r="J3" s="579" t="s">
        <v>161</v>
      </c>
      <c r="K3" s="587" t="s">
        <v>162</v>
      </c>
      <c r="L3" s="589"/>
      <c r="M3" s="592" t="s">
        <v>163</v>
      </c>
      <c r="N3" s="574" t="s">
        <v>329</v>
      </c>
      <c r="O3" s="574" t="s">
        <v>24</v>
      </c>
      <c r="P3" s="577" t="s">
        <v>164</v>
      </c>
      <c r="Q3" s="578"/>
      <c r="R3" s="578"/>
      <c r="S3" s="578"/>
      <c r="T3" s="578"/>
      <c r="U3" s="578"/>
      <c r="V3" s="578"/>
      <c r="W3" s="579"/>
    </row>
    <row r="4" spans="1:59" s="103" customFormat="1" ht="15" customHeight="1">
      <c r="A4" s="575"/>
      <c r="B4" s="575"/>
      <c r="C4" s="575"/>
      <c r="D4" s="575"/>
      <c r="E4" s="572"/>
      <c r="F4" s="572"/>
      <c r="G4" s="572"/>
      <c r="H4" s="575"/>
      <c r="I4" s="590"/>
      <c r="J4" s="591"/>
      <c r="K4" s="583" t="s">
        <v>155</v>
      </c>
      <c r="L4" s="574" t="s">
        <v>165</v>
      </c>
      <c r="M4" s="593"/>
      <c r="N4" s="575"/>
      <c r="O4" s="575"/>
      <c r="P4" s="580"/>
      <c r="Q4" s="581"/>
      <c r="R4" s="581"/>
      <c r="S4" s="581"/>
      <c r="T4" s="581"/>
      <c r="U4" s="581"/>
      <c r="V4" s="581"/>
      <c r="W4" s="582"/>
    </row>
    <row r="5" spans="1:59" s="13" customFormat="1" ht="27.6" customHeight="1">
      <c r="A5" s="575"/>
      <c r="B5" s="575"/>
      <c r="C5" s="575"/>
      <c r="D5" s="575"/>
      <c r="E5" s="572"/>
      <c r="F5" s="572"/>
      <c r="G5" s="572"/>
      <c r="H5" s="575"/>
      <c r="I5" s="590"/>
      <c r="J5" s="591"/>
      <c r="K5" s="584"/>
      <c r="L5" s="575"/>
      <c r="M5" s="593"/>
      <c r="N5" s="575"/>
      <c r="O5" s="575"/>
      <c r="P5" s="586" t="s">
        <v>250</v>
      </c>
      <c r="Q5" s="586"/>
      <c r="R5" s="586"/>
      <c r="S5" s="586"/>
      <c r="T5" s="587" t="s">
        <v>187</v>
      </c>
      <c r="U5" s="588"/>
      <c r="V5" s="588"/>
      <c r="W5" s="589"/>
    </row>
    <row r="6" spans="1:59" s="13" customFormat="1" ht="47.25">
      <c r="A6" s="576"/>
      <c r="B6" s="576"/>
      <c r="C6" s="576"/>
      <c r="D6" s="576"/>
      <c r="E6" s="573"/>
      <c r="F6" s="573"/>
      <c r="G6" s="573"/>
      <c r="H6" s="576"/>
      <c r="I6" s="590"/>
      <c r="J6" s="582"/>
      <c r="K6" s="585"/>
      <c r="L6" s="576"/>
      <c r="M6" s="594"/>
      <c r="N6" s="576"/>
      <c r="O6" s="576"/>
      <c r="P6" s="296" t="s">
        <v>166</v>
      </c>
      <c r="Q6" s="10" t="s">
        <v>251</v>
      </c>
      <c r="R6" s="11" t="s">
        <v>167</v>
      </c>
      <c r="S6" s="248" t="s">
        <v>168</v>
      </c>
      <c r="T6" s="11" t="s">
        <v>166</v>
      </c>
      <c r="U6" s="10" t="s">
        <v>251</v>
      </c>
      <c r="V6" s="11" t="s">
        <v>167</v>
      </c>
      <c r="W6" s="11" t="s">
        <v>168</v>
      </c>
    </row>
    <row r="7" spans="1:59" s="126" customFormat="1">
      <c r="A7" s="126">
        <v>1</v>
      </c>
      <c r="B7" s="126">
        <v>2</v>
      </c>
      <c r="C7" s="126">
        <v>3</v>
      </c>
      <c r="D7" s="126">
        <v>4</v>
      </c>
      <c r="E7" s="125">
        <v>5</v>
      </c>
      <c r="F7" s="81">
        <v>6</v>
      </c>
      <c r="G7" s="127">
        <v>7</v>
      </c>
      <c r="H7" s="9">
        <v>8</v>
      </c>
      <c r="I7" s="9"/>
      <c r="J7" s="9"/>
      <c r="K7" s="25">
        <v>9</v>
      </c>
      <c r="L7" s="296">
        <v>10</v>
      </c>
      <c r="M7" s="25">
        <v>11</v>
      </c>
      <c r="N7" s="10">
        <v>12</v>
      </c>
      <c r="O7" s="10"/>
      <c r="P7" s="296">
        <v>13</v>
      </c>
      <c r="Q7" s="10">
        <v>14</v>
      </c>
      <c r="R7" s="10">
        <v>15</v>
      </c>
      <c r="S7" s="25">
        <v>16</v>
      </c>
      <c r="T7" s="10">
        <v>17</v>
      </c>
      <c r="U7" s="10">
        <v>18</v>
      </c>
      <c r="V7" s="10">
        <v>19</v>
      </c>
      <c r="W7" s="10">
        <v>20</v>
      </c>
    </row>
    <row r="8" spans="1:59" s="126" customFormat="1" ht="72" customHeight="1">
      <c r="A8" s="3" t="s">
        <v>319</v>
      </c>
      <c r="B8" s="3" t="s">
        <v>320</v>
      </c>
      <c r="C8" s="3" t="s">
        <v>321</v>
      </c>
      <c r="D8" s="3" t="s">
        <v>322</v>
      </c>
      <c r="E8" s="125"/>
      <c r="F8" s="81"/>
      <c r="G8" s="236"/>
      <c r="H8" s="225"/>
      <c r="I8" s="225"/>
      <c r="J8" s="225"/>
      <c r="K8" s="25" t="s">
        <v>26</v>
      </c>
      <c r="L8" s="304" t="s">
        <v>201</v>
      </c>
      <c r="M8" s="25" t="s">
        <v>464</v>
      </c>
      <c r="N8" s="10" t="s">
        <v>330</v>
      </c>
      <c r="O8" s="10" t="s">
        <v>465</v>
      </c>
      <c r="P8" s="132" t="s">
        <v>466</v>
      </c>
      <c r="Q8" s="10" t="s">
        <v>467</v>
      </c>
      <c r="R8" s="10" t="s">
        <v>323</v>
      </c>
      <c r="S8" s="25" t="s">
        <v>324</v>
      </c>
      <c r="T8" s="10" t="s">
        <v>466</v>
      </c>
      <c r="U8" s="10" t="s">
        <v>467</v>
      </c>
      <c r="V8" s="10" t="s">
        <v>323</v>
      </c>
      <c r="W8" s="10" t="s">
        <v>324</v>
      </c>
    </row>
    <row r="9" spans="1:59" ht="23.25" customHeight="1">
      <c r="A9" s="595">
        <v>0.85</v>
      </c>
      <c r="B9" s="607"/>
      <c r="C9" s="608"/>
      <c r="D9" s="609"/>
      <c r="E9" s="128" t="s">
        <v>169</v>
      </c>
      <c r="F9" s="610" t="s">
        <v>219</v>
      </c>
      <c r="G9" s="527"/>
      <c r="H9" s="527"/>
      <c r="I9" s="527"/>
      <c r="J9" s="527"/>
      <c r="K9" s="527"/>
      <c r="L9" s="527"/>
      <c r="M9" s="528"/>
      <c r="N9" s="26"/>
      <c r="O9" s="26"/>
      <c r="P9" s="22"/>
      <c r="Q9" s="22"/>
      <c r="R9" s="129"/>
      <c r="S9" s="249"/>
      <c r="T9" s="129"/>
      <c r="U9" s="129"/>
      <c r="V9" s="129"/>
      <c r="W9" s="129"/>
    </row>
    <row r="10" spans="1:59" s="130" customFormat="1" ht="24.6" customHeight="1">
      <c r="A10" s="596"/>
      <c r="B10" s="529">
        <v>0.44</v>
      </c>
      <c r="E10" s="131" t="s">
        <v>170</v>
      </c>
      <c r="F10" s="568" t="s">
        <v>220</v>
      </c>
      <c r="G10" s="569"/>
      <c r="H10" s="569"/>
      <c r="I10" s="569"/>
      <c r="J10" s="569"/>
      <c r="K10" s="569"/>
      <c r="L10" s="569"/>
      <c r="M10" s="570"/>
      <c r="N10" s="217"/>
      <c r="O10" s="217"/>
      <c r="P10" s="217"/>
      <c r="Q10" s="218"/>
      <c r="R10" s="219"/>
      <c r="S10" s="250"/>
      <c r="T10" s="218"/>
      <c r="U10" s="218"/>
      <c r="V10" s="219"/>
      <c r="W10" s="219"/>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row>
    <row r="11" spans="1:59" s="137" customFormat="1" ht="21" customHeight="1">
      <c r="A11" s="596"/>
      <c r="B11" s="530"/>
      <c r="C11" s="547">
        <v>0.33</v>
      </c>
      <c r="D11" s="134"/>
      <c r="E11" s="135" t="s">
        <v>199</v>
      </c>
      <c r="F11" s="550" t="s">
        <v>221</v>
      </c>
      <c r="G11" s="551"/>
      <c r="H11" s="551"/>
      <c r="I11" s="551"/>
      <c r="J11" s="551"/>
      <c r="K11" s="551"/>
      <c r="L11" s="551"/>
      <c r="M11" s="552"/>
      <c r="N11" s="12"/>
      <c r="O11" s="12"/>
      <c r="P11" s="132"/>
      <c r="Q11" s="132"/>
      <c r="R11" s="133"/>
      <c r="S11" s="251"/>
      <c r="T11" s="132"/>
      <c r="U11" s="132"/>
      <c r="V11" s="133"/>
      <c r="W11" s="133"/>
      <c r="X11" s="136"/>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row>
    <row r="12" spans="1:59" s="13" customFormat="1" ht="37.5" customHeight="1">
      <c r="A12" s="596"/>
      <c r="B12" s="530"/>
      <c r="C12" s="548"/>
      <c r="D12" s="544">
        <v>0.5</v>
      </c>
      <c r="E12" s="557" t="s">
        <v>14</v>
      </c>
      <c r="F12" s="563" t="s">
        <v>243</v>
      </c>
      <c r="G12" s="84" t="s">
        <v>342</v>
      </c>
      <c r="H12" s="138" t="s">
        <v>45</v>
      </c>
      <c r="I12" s="84" t="s">
        <v>343</v>
      </c>
      <c r="J12" s="297" t="s">
        <v>344</v>
      </c>
      <c r="K12" s="336" t="s">
        <v>244</v>
      </c>
      <c r="L12" s="385">
        <v>1884</v>
      </c>
      <c r="M12" s="336" t="s">
        <v>159</v>
      </c>
      <c r="N12" s="337">
        <v>0.5</v>
      </c>
      <c r="O12" s="338">
        <f>$A$9*$B$10*$C$11*$D$12*N12</f>
        <v>3.0855E-2</v>
      </c>
      <c r="P12" s="387">
        <v>1933.87</v>
      </c>
      <c r="Q12" s="339">
        <v>10</v>
      </c>
      <c r="R12" s="340">
        <f>IF(AND((100+(P12-L12)*10)&gt;30,(100+(P12-L12)*10)&lt;=120),100+(P12-L12)*10,IF((100+(P12-L12)*10)&lt;30,0,120))</f>
        <v>120</v>
      </c>
      <c r="S12" s="341">
        <f>R12*O12</f>
        <v>3.7025999999999999</v>
      </c>
      <c r="T12" s="392">
        <v>1933.87</v>
      </c>
      <c r="U12" s="142">
        <f>T12-L12</f>
        <v>49.869999999999891</v>
      </c>
      <c r="V12" s="204">
        <f>IF(AND((100+U12*10)&gt;30,(100+U12*10)&lt;120),(100+U12*10),IF((100+U12*10)&gt;=120,120,0))</f>
        <v>120</v>
      </c>
      <c r="W12" s="142">
        <f>V12*O12</f>
        <v>3.7025999999999999</v>
      </c>
      <c r="Y12" s="417">
        <f>W12-S12</f>
        <v>0</v>
      </c>
    </row>
    <row r="13" spans="1:59" s="13" customFormat="1" ht="22.5" customHeight="1">
      <c r="A13" s="596"/>
      <c r="B13" s="530"/>
      <c r="C13" s="548"/>
      <c r="D13" s="546"/>
      <c r="E13" s="559"/>
      <c r="F13" s="564"/>
      <c r="G13" s="107" t="s">
        <v>345</v>
      </c>
      <c r="H13" s="138" t="s">
        <v>189</v>
      </c>
      <c r="I13" s="107" t="s">
        <v>346</v>
      </c>
      <c r="J13" s="298" t="s">
        <v>300</v>
      </c>
      <c r="K13" s="110" t="s">
        <v>332</v>
      </c>
      <c r="L13" s="386">
        <v>12.82</v>
      </c>
      <c r="M13" s="334" t="s">
        <v>159</v>
      </c>
      <c r="N13" s="143">
        <v>0.5</v>
      </c>
      <c r="O13" s="245">
        <f>$A$9*$B$10*$C$11*$D$12*N13</f>
        <v>3.0855E-2</v>
      </c>
      <c r="P13" s="378">
        <v>14.22</v>
      </c>
      <c r="Q13" s="202">
        <v>5</v>
      </c>
      <c r="R13" s="318">
        <f>IF(AND((100-(1-P13/L13)*100*5)&gt;30,(100-(1-P13/L13)*100*5)&lt;=120),100-(1-P13/L13)*100*5,IF((100-(1-P13/L13)*100*5)&lt;30,0,120))</f>
        <v>120</v>
      </c>
      <c r="S13" s="252">
        <f>R13*O13</f>
        <v>3.7025999999999999</v>
      </c>
      <c r="T13" s="378">
        <v>14.22</v>
      </c>
      <c r="U13" s="142">
        <f>(T13/L13)*100</f>
        <v>110.92043681747271</v>
      </c>
      <c r="V13" s="204">
        <f>IF(AND((100-(100-U13)*5)&gt;30,(100-(100-U13)*5)&lt;120),(100-(100-U13)*5),IF((100-(100-U13)*5)&gt;=120,120,0))</f>
        <v>120</v>
      </c>
      <c r="W13" s="142">
        <f t="shared" ref="W13:W15" si="0">V13*O13</f>
        <v>3.7025999999999999</v>
      </c>
      <c r="Y13" s="417">
        <f t="shared" ref="Y13:Y77" si="1">W13-S13</f>
        <v>0</v>
      </c>
    </row>
    <row r="14" spans="1:59" s="13" customFormat="1" ht="29.25" customHeight="1">
      <c r="A14" s="596"/>
      <c r="B14" s="530"/>
      <c r="C14" s="548"/>
      <c r="D14" s="544">
        <v>0.5</v>
      </c>
      <c r="E14" s="557" t="s">
        <v>15</v>
      </c>
      <c r="F14" s="563" t="s">
        <v>44</v>
      </c>
      <c r="G14" s="84" t="s">
        <v>347</v>
      </c>
      <c r="H14" s="79" t="s">
        <v>43</v>
      </c>
      <c r="I14" s="84" t="s">
        <v>348</v>
      </c>
      <c r="J14" s="79" t="s">
        <v>43</v>
      </c>
      <c r="K14" s="27" t="s">
        <v>28</v>
      </c>
      <c r="L14" s="305">
        <v>99.7</v>
      </c>
      <c r="M14" s="106" t="s">
        <v>266</v>
      </c>
      <c r="N14" s="139">
        <v>0.5</v>
      </c>
      <c r="O14" s="245">
        <f>$A$9*$B$10*$C$11*$D$14*N14</f>
        <v>3.0855E-2</v>
      </c>
      <c r="P14" s="389">
        <v>102.09</v>
      </c>
      <c r="Q14" s="202">
        <v>10</v>
      </c>
      <c r="R14" s="316">
        <f>IF(AND((100+(P14-L14)*100)&gt;30,(100+(P14-L14)*100)&lt;=120),100+(P14-L14)*100,IF((100+(P14-L14)*100)&lt;30,0,120))</f>
        <v>120</v>
      </c>
      <c r="S14" s="252">
        <f t="shared" ref="S14:S35" si="2">R14*O14</f>
        <v>3.7025999999999999</v>
      </c>
      <c r="T14" s="393">
        <v>102.93</v>
      </c>
      <c r="U14" s="329">
        <f>T14-L14</f>
        <v>3.230000000000004</v>
      </c>
      <c r="V14" s="204">
        <f>IF(AND((100+U14*100)&gt;30,(100+U14*100)&lt;120),(100+U14*100),IF((100+U14*100)&gt;=120,120,0))</f>
        <v>120</v>
      </c>
      <c r="W14" s="142">
        <f t="shared" si="0"/>
        <v>3.7025999999999999</v>
      </c>
      <c r="Y14" s="417">
        <f t="shared" si="1"/>
        <v>0</v>
      </c>
    </row>
    <row r="15" spans="1:59" s="13" customFormat="1" ht="48.75" customHeight="1">
      <c r="A15" s="596"/>
      <c r="B15" s="530"/>
      <c r="C15" s="549"/>
      <c r="D15" s="546"/>
      <c r="E15" s="559"/>
      <c r="F15" s="564"/>
      <c r="G15" s="108" t="s">
        <v>349</v>
      </c>
      <c r="H15" s="79" t="s">
        <v>57</v>
      </c>
      <c r="I15" s="108" t="s">
        <v>350</v>
      </c>
      <c r="J15" s="79" t="s">
        <v>57</v>
      </c>
      <c r="K15" s="150" t="s">
        <v>252</v>
      </c>
      <c r="L15" s="306">
        <v>280</v>
      </c>
      <c r="M15" s="84" t="s">
        <v>159</v>
      </c>
      <c r="N15" s="139">
        <v>0.5</v>
      </c>
      <c r="O15" s="245">
        <f>$A$9*$B$10*$C$11*$D$14*N15</f>
        <v>3.0855E-2</v>
      </c>
      <c r="P15" s="325">
        <v>265.39999999999998</v>
      </c>
      <c r="Q15" s="201">
        <v>2</v>
      </c>
      <c r="R15" s="316">
        <f>IF(AND((100+(1-P15/L15)*100*2)&gt;30,(100+(1-P15/L15)*100*2)&lt;=100),100+(1-P15/L15)*100*2,IF((100+(1-P15/L15)*100*2)&lt;30,0,100))</f>
        <v>100</v>
      </c>
      <c r="S15" s="252">
        <f t="shared" si="2"/>
        <v>3.0855000000000001</v>
      </c>
      <c r="T15" s="325">
        <v>265.42</v>
      </c>
      <c r="U15" s="329">
        <f>100-(T15*100/L15)</f>
        <v>5.2071428571428555</v>
      </c>
      <c r="V15" s="204">
        <f>IF(AND((100+U15*2)&gt;30,(100+U15*2)&lt;100),(100+U15*2),IF((100+U15*2)&gt;=100,100,0))</f>
        <v>100</v>
      </c>
      <c r="W15" s="142">
        <f t="shared" si="0"/>
        <v>3.0855000000000001</v>
      </c>
      <c r="Y15" s="417">
        <f t="shared" si="1"/>
        <v>0</v>
      </c>
    </row>
    <row r="16" spans="1:59">
      <c r="A16" s="596"/>
      <c r="B16" s="530"/>
      <c r="C16" s="145"/>
      <c r="D16" s="137"/>
      <c r="E16" s="135" t="s">
        <v>60</v>
      </c>
      <c r="F16" s="550" t="s">
        <v>245</v>
      </c>
      <c r="G16" s="551"/>
      <c r="H16" s="551"/>
      <c r="I16" s="551"/>
      <c r="J16" s="551"/>
      <c r="K16" s="551"/>
      <c r="L16" s="551"/>
      <c r="M16" s="552"/>
      <c r="N16" s="28"/>
      <c r="O16" s="246"/>
      <c r="P16" s="132"/>
      <c r="Q16" s="132"/>
      <c r="R16" s="133"/>
      <c r="S16" s="253"/>
      <c r="T16" s="132"/>
      <c r="U16" s="132"/>
      <c r="V16" s="133"/>
      <c r="W16" s="394"/>
      <c r="Y16" s="417">
        <f t="shared" si="1"/>
        <v>0</v>
      </c>
    </row>
    <row r="17" spans="1:60" s="151" customFormat="1" ht="14.25" hidden="1" customHeight="1">
      <c r="A17" s="596"/>
      <c r="B17" s="530"/>
      <c r="C17" s="146"/>
      <c r="D17" s="241">
        <v>1</v>
      </c>
      <c r="E17" s="147" t="s">
        <v>16</v>
      </c>
      <c r="F17" s="14" t="s">
        <v>48</v>
      </c>
      <c r="G17" s="148" t="s">
        <v>351</v>
      </c>
      <c r="H17" s="14" t="s">
        <v>48</v>
      </c>
      <c r="I17" s="148" t="s">
        <v>352</v>
      </c>
      <c r="J17" s="14" t="s">
        <v>253</v>
      </c>
      <c r="K17" s="149" t="s">
        <v>254</v>
      </c>
      <c r="L17" s="307">
        <v>0</v>
      </c>
      <c r="M17" s="149" t="s">
        <v>159</v>
      </c>
      <c r="N17" s="150">
        <v>1</v>
      </c>
      <c r="O17" s="245">
        <f>$A$9*$B$10*$C$17*$D$17*N17</f>
        <v>0</v>
      </c>
      <c r="P17" s="299">
        <v>0</v>
      </c>
      <c r="Q17" s="202">
        <v>10</v>
      </c>
      <c r="R17" s="141">
        <f>100-(L17-P17)*Q17</f>
        <v>100</v>
      </c>
      <c r="S17" s="252">
        <f t="shared" si="2"/>
        <v>0</v>
      </c>
      <c r="T17" s="299">
        <v>0</v>
      </c>
      <c r="U17" s="76"/>
      <c r="V17" s="203"/>
      <c r="W17" s="395"/>
      <c r="Y17" s="417">
        <f t="shared" si="1"/>
        <v>0</v>
      </c>
    </row>
    <row r="18" spans="1:60" ht="15.75" customHeight="1">
      <c r="A18" s="596"/>
      <c r="B18" s="530"/>
      <c r="C18" s="547">
        <v>0.67</v>
      </c>
      <c r="D18" s="152"/>
      <c r="E18" s="153" t="s">
        <v>188</v>
      </c>
      <c r="F18" s="550" t="s">
        <v>156</v>
      </c>
      <c r="G18" s="551"/>
      <c r="H18" s="551"/>
      <c r="I18" s="550" t="s">
        <v>156</v>
      </c>
      <c r="J18" s="551"/>
      <c r="K18" s="551"/>
      <c r="L18" s="308"/>
      <c r="M18" s="154"/>
      <c r="N18" s="12"/>
      <c r="O18" s="246"/>
      <c r="P18" s="155"/>
      <c r="Q18" s="155"/>
      <c r="R18" s="156"/>
      <c r="S18" s="253"/>
      <c r="T18" s="155"/>
      <c r="U18" s="155"/>
      <c r="V18" s="156"/>
      <c r="W18" s="396"/>
      <c r="Y18" s="417">
        <f t="shared" si="1"/>
        <v>0</v>
      </c>
    </row>
    <row r="19" spans="1:60" s="91" customFormat="1" ht="37.700000000000003" customHeight="1">
      <c r="A19" s="596"/>
      <c r="B19" s="530"/>
      <c r="C19" s="548"/>
      <c r="D19" s="544">
        <v>0.13</v>
      </c>
      <c r="E19" s="557" t="s">
        <v>1</v>
      </c>
      <c r="F19" s="565" t="s">
        <v>2</v>
      </c>
      <c r="G19" s="84" t="s">
        <v>353</v>
      </c>
      <c r="H19" s="79" t="s">
        <v>9</v>
      </c>
      <c r="I19" s="84" t="s">
        <v>354</v>
      </c>
      <c r="J19" s="79" t="s">
        <v>9</v>
      </c>
      <c r="K19" s="54" t="s">
        <v>255</v>
      </c>
      <c r="L19" s="306">
        <v>68.53</v>
      </c>
      <c r="M19" s="106" t="s">
        <v>159</v>
      </c>
      <c r="N19" s="139">
        <v>1</v>
      </c>
      <c r="O19" s="245">
        <f>$A$9*$B$10*$C$18*$D$19*N19</f>
        <v>3.2575400000000004E-2</v>
      </c>
      <c r="P19" s="379">
        <f>8.1+38.41</f>
        <v>46.51</v>
      </c>
      <c r="Q19" s="204">
        <v>1</v>
      </c>
      <c r="R19" s="318">
        <f>IF(AND((100+(1-P19/L19)*100*1)&gt;30,(100+(1-P19/L19)*100*1)&lt;=120),100+(1-P19/L19)*100*1,IF((100+(1-P19/L19)*100*1)&lt;30,0,120))</f>
        <v>120</v>
      </c>
      <c r="S19" s="252">
        <f t="shared" si="2"/>
        <v>3.9090480000000003</v>
      </c>
      <c r="T19" s="379">
        <v>46.5</v>
      </c>
      <c r="U19" s="142">
        <f>T19/L19*100-100</f>
        <v>-32.14650518021304</v>
      </c>
      <c r="V19" s="204">
        <f>IF(AND((100-U19)&gt;30,(100-U19)&lt;120),(100-U19),IF((100-U19)&gt;=120,120,0))</f>
        <v>120</v>
      </c>
      <c r="W19" s="395">
        <f>V19*O19</f>
        <v>3.9090480000000003</v>
      </c>
      <c r="X19" s="212"/>
      <c r="Y19" s="417">
        <f t="shared" si="1"/>
        <v>0</v>
      </c>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1"/>
    </row>
    <row r="20" spans="1:60" s="91" customFormat="1" ht="14.25" hidden="1" customHeight="1">
      <c r="A20" s="596"/>
      <c r="B20" s="530"/>
      <c r="C20" s="548"/>
      <c r="D20" s="545"/>
      <c r="E20" s="558"/>
      <c r="F20" s="566"/>
      <c r="G20" s="84" t="s">
        <v>17</v>
      </c>
      <c r="H20" s="79" t="s">
        <v>10</v>
      </c>
      <c r="I20" s="84" t="s">
        <v>17</v>
      </c>
      <c r="J20" s="79" t="s">
        <v>10</v>
      </c>
      <c r="K20" s="54" t="s">
        <v>256</v>
      </c>
      <c r="L20" s="306">
        <v>100</v>
      </c>
      <c r="M20" s="106" t="s">
        <v>159</v>
      </c>
      <c r="N20" s="139">
        <v>0</v>
      </c>
      <c r="O20" s="245">
        <f>$A$9*$B$10*$C$18*$D$19*N20</f>
        <v>0</v>
      </c>
      <c r="P20" s="379"/>
      <c r="Q20" s="2">
        <v>1</v>
      </c>
      <c r="R20" s="202">
        <f>100+(1-P20/L20)*100*Q20</f>
        <v>200</v>
      </c>
      <c r="S20" s="252">
        <f t="shared" si="2"/>
        <v>0</v>
      </c>
      <c r="T20" s="379"/>
      <c r="U20" s="388"/>
      <c r="V20" s="16"/>
      <c r="W20" s="395"/>
      <c r="X20" s="212"/>
      <c r="Y20" s="417">
        <f t="shared" si="1"/>
        <v>0</v>
      </c>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1"/>
    </row>
    <row r="21" spans="1:60" s="91" customFormat="1" ht="14.25" hidden="1" customHeight="1">
      <c r="A21" s="596"/>
      <c r="B21" s="530"/>
      <c r="C21" s="548"/>
      <c r="D21" s="546"/>
      <c r="E21" s="559"/>
      <c r="F21" s="567"/>
      <c r="G21" s="84" t="s">
        <v>18</v>
      </c>
      <c r="H21" s="79" t="s">
        <v>11</v>
      </c>
      <c r="I21" s="84" t="s">
        <v>18</v>
      </c>
      <c r="J21" s="79" t="s">
        <v>11</v>
      </c>
      <c r="K21" s="54" t="s">
        <v>256</v>
      </c>
      <c r="L21" s="306">
        <v>100</v>
      </c>
      <c r="M21" s="106" t="s">
        <v>159</v>
      </c>
      <c r="N21" s="139">
        <v>0</v>
      </c>
      <c r="O21" s="245">
        <f>$A$9*$B$10*$C$18*$D$19*N21</f>
        <v>0</v>
      </c>
      <c r="P21" s="379"/>
      <c r="Q21" s="2">
        <v>1</v>
      </c>
      <c r="R21" s="202">
        <f>100+(1-P21/L21)*100*Q21</f>
        <v>200</v>
      </c>
      <c r="S21" s="252">
        <f t="shared" si="2"/>
        <v>0</v>
      </c>
      <c r="T21" s="379"/>
      <c r="U21" s="388"/>
      <c r="V21" s="16"/>
      <c r="W21" s="395"/>
      <c r="X21" s="212"/>
      <c r="Y21" s="417">
        <f t="shared" si="1"/>
        <v>0</v>
      </c>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1"/>
    </row>
    <row r="22" spans="1:60" s="91" customFormat="1" ht="45.6" customHeight="1">
      <c r="A22" s="596"/>
      <c r="B22" s="530"/>
      <c r="C22" s="548"/>
      <c r="D22" s="544">
        <v>0.25</v>
      </c>
      <c r="E22" s="557" t="s">
        <v>3</v>
      </c>
      <c r="F22" s="510" t="s">
        <v>4</v>
      </c>
      <c r="G22" s="84" t="s">
        <v>358</v>
      </c>
      <c r="H22" s="79" t="s">
        <v>154</v>
      </c>
      <c r="I22" s="84" t="s">
        <v>359</v>
      </c>
      <c r="J22" s="79" t="s">
        <v>154</v>
      </c>
      <c r="K22" s="84" t="s">
        <v>28</v>
      </c>
      <c r="L22" s="306">
        <v>2.91</v>
      </c>
      <c r="M22" s="334" t="s">
        <v>159</v>
      </c>
      <c r="N22" s="139">
        <v>0.5</v>
      </c>
      <c r="O22" s="245">
        <f>$A$9*$B$10*$C$18*$D$22*N22</f>
        <v>3.1322500000000003E-2</v>
      </c>
      <c r="P22" s="379">
        <v>0.1</v>
      </c>
      <c r="Q22" s="2">
        <v>10</v>
      </c>
      <c r="R22" s="316">
        <f>IF(AND((100-(P22-L22)*10*10)&gt;30,(100-(P22-L22)*10*10)&lt;=120),100-(P22-L22)*10*10,IF((100-(P22-L22)*10*10)&lt;30,0,120))</f>
        <v>120</v>
      </c>
      <c r="S22" s="252">
        <f t="shared" si="2"/>
        <v>3.7587000000000002</v>
      </c>
      <c r="T22" s="379">
        <v>0.1</v>
      </c>
      <c r="U22" s="142">
        <f>T22-L22</f>
        <v>-2.81</v>
      </c>
      <c r="V22" s="204">
        <f>IF(AND((100-U22*100)&gt;30,(100-U22*100)&lt;120),(100-U22*100),IF((100-U22*100)&gt;=120,120,0))</f>
        <v>120</v>
      </c>
      <c r="W22" s="395">
        <f t="shared" ref="W22:W26" si="3">V22*O22</f>
        <v>3.7587000000000002</v>
      </c>
      <c r="X22" s="212"/>
      <c r="Y22" s="417">
        <f t="shared" si="1"/>
        <v>0</v>
      </c>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c r="BB22" s="212"/>
      <c r="BC22" s="212"/>
      <c r="BD22" s="212"/>
      <c r="BE22" s="212"/>
      <c r="BF22" s="212"/>
      <c r="BG22" s="212"/>
      <c r="BH22" s="211"/>
    </row>
    <row r="23" spans="1:60" s="91" customFormat="1" ht="36" customHeight="1">
      <c r="A23" s="596"/>
      <c r="B23" s="530"/>
      <c r="C23" s="548"/>
      <c r="D23" s="546"/>
      <c r="E23" s="559"/>
      <c r="F23" s="512"/>
      <c r="G23" s="84" t="s">
        <v>360</v>
      </c>
      <c r="H23" s="79" t="s">
        <v>56</v>
      </c>
      <c r="I23" s="84" t="s">
        <v>361</v>
      </c>
      <c r="J23" s="79" t="s">
        <v>301</v>
      </c>
      <c r="K23" s="84" t="s">
        <v>302</v>
      </c>
      <c r="L23" s="306">
        <v>80</v>
      </c>
      <c r="M23" s="106" t="s">
        <v>159</v>
      </c>
      <c r="N23" s="139">
        <v>0.5</v>
      </c>
      <c r="O23" s="245">
        <f>$A$9*$B$10*$C$18*$D$22*N23</f>
        <v>3.1322500000000003E-2</v>
      </c>
      <c r="P23" s="379">
        <v>142</v>
      </c>
      <c r="Q23" s="2">
        <v>2</v>
      </c>
      <c r="R23" s="316">
        <f>IF(AND((100-(1-P23/L23)*100*2)&gt;30,(100-(1-P23/L23)*100*2)&lt;=100),100-(1-P23/L23)*100*2,IF((100-(1-P23/L23)*100*2)&lt;30,0,100))</f>
        <v>100</v>
      </c>
      <c r="S23" s="252">
        <f t="shared" si="2"/>
        <v>3.1322500000000004</v>
      </c>
      <c r="T23" s="379">
        <v>145</v>
      </c>
      <c r="U23" s="204">
        <f>T23/L23*100-100</f>
        <v>81.25</v>
      </c>
      <c r="V23" s="204">
        <f>IF(AND((100+U23*2)&gt;30,(100+U23*2)&lt;100),(100+U23*2),IF((100+U23*2)&gt;=100,100,0))</f>
        <v>100</v>
      </c>
      <c r="W23" s="395">
        <f t="shared" si="3"/>
        <v>3.1322500000000004</v>
      </c>
      <c r="X23" s="212"/>
      <c r="Y23" s="417">
        <f t="shared" si="1"/>
        <v>0</v>
      </c>
      <c r="Z23" s="212"/>
      <c r="AA23" s="212"/>
      <c r="AB23" s="212"/>
      <c r="AC23" s="212"/>
      <c r="AD23" s="212"/>
      <c r="AE23" s="212"/>
      <c r="AF23" s="212"/>
      <c r="AG23" s="212"/>
      <c r="AH23" s="212"/>
      <c r="AI23" s="212"/>
      <c r="AJ23" s="212"/>
      <c r="AK23" s="212"/>
      <c r="AL23" s="212"/>
      <c r="AM23" s="212"/>
      <c r="AN23" s="212"/>
      <c r="AO23" s="212"/>
      <c r="AP23" s="212"/>
      <c r="AQ23" s="212"/>
      <c r="AR23" s="212"/>
      <c r="AS23" s="212"/>
      <c r="AT23" s="212"/>
      <c r="AU23" s="212"/>
      <c r="AV23" s="212"/>
      <c r="AW23" s="212"/>
      <c r="AX23" s="212"/>
      <c r="AY23" s="212"/>
      <c r="AZ23" s="212"/>
      <c r="BA23" s="212"/>
      <c r="BB23" s="212"/>
      <c r="BC23" s="212"/>
      <c r="BD23" s="212"/>
      <c r="BE23" s="212"/>
      <c r="BF23" s="212"/>
      <c r="BG23" s="212"/>
      <c r="BH23" s="211"/>
    </row>
    <row r="24" spans="1:60" s="91" customFormat="1" ht="63" customHeight="1">
      <c r="A24" s="596"/>
      <c r="B24" s="530"/>
      <c r="C24" s="548"/>
      <c r="D24" s="544">
        <v>0.37</v>
      </c>
      <c r="E24" s="557" t="s">
        <v>12</v>
      </c>
      <c r="F24" s="510" t="s">
        <v>6</v>
      </c>
      <c r="G24" s="110" t="s">
        <v>362</v>
      </c>
      <c r="H24" s="79" t="s">
        <v>477</v>
      </c>
      <c r="I24" s="319" t="s">
        <v>363</v>
      </c>
      <c r="J24" s="320" t="s">
        <v>477</v>
      </c>
      <c r="K24" s="321" t="s">
        <v>233</v>
      </c>
      <c r="L24" s="306">
        <v>7</v>
      </c>
      <c r="M24" s="322" t="s">
        <v>159</v>
      </c>
      <c r="N24" s="323">
        <v>0.4</v>
      </c>
      <c r="O24" s="324">
        <f>$A$9*$B$10*$C$18*$D$24*N24</f>
        <v>3.7085840000000002E-2</v>
      </c>
      <c r="P24" s="390">
        <v>7</v>
      </c>
      <c r="Q24" s="326">
        <v>2</v>
      </c>
      <c r="R24" s="316">
        <v>0</v>
      </c>
      <c r="S24" s="317">
        <f>R24*O24</f>
        <v>0</v>
      </c>
      <c r="T24" s="379">
        <v>7</v>
      </c>
      <c r="U24" s="333">
        <f>T24-L24</f>
        <v>0</v>
      </c>
      <c r="V24" s="333">
        <f>IF(AND((100-U24*20)&gt;30,(100-U24*20)&lt;100),(100-U24*20),IF((100-U24*20)&gt;=100,100,0))</f>
        <v>100</v>
      </c>
      <c r="W24" s="397">
        <f t="shared" si="3"/>
        <v>3.7085840000000001</v>
      </c>
      <c r="X24" s="212"/>
      <c r="Y24" s="417">
        <f t="shared" si="1"/>
        <v>3.7085840000000001</v>
      </c>
      <c r="Z24" s="212"/>
      <c r="AA24" s="212"/>
      <c r="AB24" s="212"/>
      <c r="AC24" s="212"/>
      <c r="AD24" s="212"/>
      <c r="AE24" s="212"/>
      <c r="AF24" s="212"/>
      <c r="AG24" s="212"/>
      <c r="AH24" s="212"/>
      <c r="AI24" s="212"/>
      <c r="AJ24" s="212"/>
      <c r="AK24" s="212"/>
      <c r="AL24" s="212"/>
      <c r="AM24" s="212"/>
      <c r="AN24" s="212"/>
      <c r="AO24" s="212"/>
      <c r="AP24" s="212"/>
      <c r="AQ24" s="212"/>
      <c r="AR24" s="212"/>
      <c r="AS24" s="212"/>
      <c r="AT24" s="212"/>
      <c r="AU24" s="212"/>
      <c r="AV24" s="212"/>
      <c r="AW24" s="212"/>
      <c r="AX24" s="212"/>
      <c r="AY24" s="212"/>
      <c r="AZ24" s="212"/>
      <c r="BA24" s="212"/>
      <c r="BB24" s="212"/>
      <c r="BC24" s="212"/>
      <c r="BD24" s="212"/>
      <c r="BE24" s="212"/>
      <c r="BF24" s="212"/>
      <c r="BG24" s="212"/>
      <c r="BH24" s="211"/>
    </row>
    <row r="25" spans="1:60" s="91" customFormat="1" ht="63" customHeight="1">
      <c r="A25" s="596"/>
      <c r="B25" s="530"/>
      <c r="C25" s="548"/>
      <c r="D25" s="545"/>
      <c r="E25" s="558"/>
      <c r="F25" s="511"/>
      <c r="G25" s="418" t="s">
        <v>365</v>
      </c>
      <c r="H25" s="420" t="s">
        <v>55</v>
      </c>
      <c r="I25" s="342" t="s">
        <v>366</v>
      </c>
      <c r="J25" s="79" t="s">
        <v>478</v>
      </c>
      <c r="K25" s="84" t="s">
        <v>233</v>
      </c>
      <c r="L25" s="306">
        <v>3</v>
      </c>
      <c r="M25" s="334" t="s">
        <v>159</v>
      </c>
      <c r="N25" s="343">
        <v>0.3</v>
      </c>
      <c r="O25" s="344">
        <f>$A$9*$B$10*$C$18*$D$24*N25</f>
        <v>2.7814380000000003E-2</v>
      </c>
      <c r="P25" s="379">
        <v>3.38</v>
      </c>
      <c r="Q25" s="345">
        <v>2</v>
      </c>
      <c r="R25" s="346">
        <f>IF(AND((100-(P25-L25)*10*2)&gt;30,(100-(P25-L25)*10*2)&lt;=100),100-(P25-L25)*10*2,IF((100-(P25-L25)*10*2)&lt;30,0,100))</f>
        <v>92.4</v>
      </c>
      <c r="S25" s="347">
        <f t="shared" si="2"/>
        <v>2.5700487120000006</v>
      </c>
      <c r="T25" s="379">
        <v>3.08</v>
      </c>
      <c r="U25" s="339">
        <f>T25-L25</f>
        <v>8.0000000000000071E-2</v>
      </c>
      <c r="V25" s="398">
        <f>IF(AND((100-U25*20)&gt;30,(100-U25*20)&lt;100),(100-U25*20),IF((100-U25*20)&gt;=100,100,0))</f>
        <v>98.4</v>
      </c>
      <c r="W25" s="399">
        <f t="shared" si="3"/>
        <v>2.7369349920000006</v>
      </c>
      <c r="X25" s="212"/>
      <c r="Y25" s="417">
        <f t="shared" si="1"/>
        <v>0.16688627999999994</v>
      </c>
      <c r="Z25" s="212"/>
      <c r="AA25" s="212"/>
      <c r="AB25" s="212"/>
      <c r="AC25" s="212"/>
      <c r="AD25" s="212"/>
      <c r="AE25" s="212"/>
      <c r="AF25" s="212"/>
      <c r="AG25" s="212"/>
      <c r="AH25" s="212"/>
      <c r="AI25" s="212"/>
      <c r="AJ25" s="212"/>
      <c r="AK25" s="212"/>
      <c r="AL25" s="212"/>
      <c r="AM25" s="212"/>
      <c r="AN25" s="212"/>
      <c r="AO25" s="212"/>
      <c r="AP25" s="212"/>
      <c r="AQ25" s="212"/>
      <c r="AR25" s="212"/>
      <c r="AS25" s="212"/>
      <c r="AT25" s="212"/>
      <c r="AU25" s="212"/>
      <c r="AV25" s="212"/>
      <c r="AW25" s="212"/>
      <c r="AX25" s="212"/>
      <c r="AY25" s="212"/>
      <c r="AZ25" s="212"/>
      <c r="BA25" s="212"/>
      <c r="BB25" s="212"/>
      <c r="BC25" s="212"/>
      <c r="BD25" s="212"/>
      <c r="BE25" s="212"/>
      <c r="BF25" s="212"/>
      <c r="BG25" s="212"/>
      <c r="BH25" s="211"/>
    </row>
    <row r="26" spans="1:60" s="91" customFormat="1" ht="55.5" customHeight="1">
      <c r="A26" s="596"/>
      <c r="B26" s="530"/>
      <c r="C26" s="548"/>
      <c r="D26" s="545"/>
      <c r="E26" s="558"/>
      <c r="F26" s="511"/>
      <c r="G26" s="419"/>
      <c r="H26" s="421"/>
      <c r="I26" s="342" t="s">
        <v>479</v>
      </c>
      <c r="J26" s="79" t="s">
        <v>480</v>
      </c>
      <c r="K26" s="84" t="s">
        <v>233</v>
      </c>
      <c r="L26" s="306">
        <v>5</v>
      </c>
      <c r="M26" s="334" t="s">
        <v>159</v>
      </c>
      <c r="N26" s="343">
        <v>0.3</v>
      </c>
      <c r="O26" s="344">
        <f>$A$9*$B$10*$C$18*$D$24*N26</f>
        <v>2.7814380000000003E-2</v>
      </c>
      <c r="P26" s="379">
        <v>4.76</v>
      </c>
      <c r="Q26" s="345">
        <v>2</v>
      </c>
      <c r="R26" s="346">
        <f>IF(AND((100-(P26-L26)*10*2)&gt;30,(100-(P26-L26)*10*2)&lt;=100),100-(P26-L26)*10*2,IF((100-(P26-L26)*10*2)&lt;30,0,100))</f>
        <v>100</v>
      </c>
      <c r="S26" s="347">
        <f t="shared" si="2"/>
        <v>2.7814380000000005</v>
      </c>
      <c r="T26" s="379">
        <v>4.26</v>
      </c>
      <c r="U26" s="339">
        <f>T26-L26</f>
        <v>-0.74000000000000021</v>
      </c>
      <c r="V26" s="339">
        <f>IF(AND((100-U26*20)&gt;30,(100-U26*20)&lt;100),(100-U26*20),IF((100-U26*20)&gt;=100,100,0))</f>
        <v>100</v>
      </c>
      <c r="W26" s="399">
        <f t="shared" si="3"/>
        <v>2.7814380000000005</v>
      </c>
      <c r="X26" s="212"/>
      <c r="Y26" s="417">
        <f t="shared" si="1"/>
        <v>0</v>
      </c>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1"/>
    </row>
    <row r="27" spans="1:60" s="91" customFormat="1" ht="14.25" hidden="1" customHeight="1">
      <c r="A27" s="596"/>
      <c r="B27" s="530"/>
      <c r="C27" s="548"/>
      <c r="D27" s="546"/>
      <c r="E27" s="559"/>
      <c r="F27" s="512"/>
      <c r="G27" s="110" t="s">
        <v>38</v>
      </c>
      <c r="H27" s="138" t="s">
        <v>50</v>
      </c>
      <c r="I27" s="110" t="s">
        <v>38</v>
      </c>
      <c r="J27" s="138" t="s">
        <v>50</v>
      </c>
      <c r="K27" s="110" t="s">
        <v>28</v>
      </c>
      <c r="L27" s="306">
        <v>15</v>
      </c>
      <c r="M27" s="106" t="s">
        <v>159</v>
      </c>
      <c r="N27" s="139">
        <v>0</v>
      </c>
      <c r="O27" s="245">
        <f>$A$9*$B$10*$C$18*$D$19*N27</f>
        <v>0</v>
      </c>
      <c r="P27" s="300"/>
      <c r="Q27" s="10"/>
      <c r="R27" s="90">
        <f>100+(P27-L27)*10</f>
        <v>-50</v>
      </c>
      <c r="S27" s="252">
        <f t="shared" si="2"/>
        <v>0</v>
      </c>
      <c r="T27" s="300"/>
      <c r="U27" s="388"/>
      <c r="V27" s="16"/>
      <c r="W27" s="395"/>
      <c r="X27" s="212"/>
      <c r="Y27" s="417">
        <f t="shared" si="1"/>
        <v>0</v>
      </c>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1"/>
    </row>
    <row r="28" spans="1:60" s="91" customFormat="1" ht="14.25" hidden="1" customHeight="1">
      <c r="A28" s="596"/>
      <c r="B28" s="530"/>
      <c r="C28" s="548"/>
      <c r="D28" s="241"/>
      <c r="E28" s="144" t="s">
        <v>5</v>
      </c>
      <c r="F28" s="82" t="s">
        <v>8</v>
      </c>
      <c r="G28" s="84" t="s">
        <v>367</v>
      </c>
      <c r="H28" s="79" t="s">
        <v>195</v>
      </c>
      <c r="I28" s="84" t="s">
        <v>368</v>
      </c>
      <c r="J28" s="79" t="s">
        <v>195</v>
      </c>
      <c r="K28" s="176" t="s">
        <v>158</v>
      </c>
      <c r="L28" s="306">
        <v>0</v>
      </c>
      <c r="M28" s="106" t="s">
        <v>159</v>
      </c>
      <c r="N28" s="139">
        <v>1</v>
      </c>
      <c r="O28" s="245">
        <f>$A$9*$B$10*$C$18*$D$28*N28</f>
        <v>0</v>
      </c>
      <c r="P28" s="168"/>
      <c r="Q28" s="2">
        <v>10</v>
      </c>
      <c r="R28" s="141">
        <f>100-(P28-L28)*Q28</f>
        <v>100</v>
      </c>
      <c r="S28" s="252">
        <f t="shared" si="2"/>
        <v>0</v>
      </c>
      <c r="T28" s="168"/>
      <c r="U28" s="388"/>
      <c r="V28" s="16"/>
      <c r="W28" s="395"/>
      <c r="X28" s="212"/>
      <c r="Y28" s="417">
        <f t="shared" si="1"/>
        <v>0</v>
      </c>
      <c r="Z28" s="212"/>
      <c r="AA28" s="212"/>
      <c r="AB28" s="212"/>
      <c r="AC28" s="212"/>
      <c r="AD28" s="212"/>
      <c r="AE28" s="212"/>
      <c r="AF28" s="212"/>
      <c r="AG28" s="212"/>
      <c r="AH28" s="212"/>
      <c r="AI28" s="212"/>
      <c r="AJ28" s="212"/>
      <c r="AK28" s="212"/>
      <c r="AL28" s="212"/>
      <c r="AM28" s="212"/>
      <c r="AN28" s="212"/>
      <c r="AO28" s="212"/>
      <c r="AP28" s="212"/>
      <c r="AQ28" s="212"/>
      <c r="AR28" s="212"/>
      <c r="AS28" s="212"/>
      <c r="AT28" s="212"/>
      <c r="AU28" s="212"/>
      <c r="AV28" s="212"/>
      <c r="AW28" s="212"/>
      <c r="AX28" s="212"/>
      <c r="AY28" s="212"/>
      <c r="AZ28" s="212"/>
      <c r="BA28" s="212"/>
      <c r="BB28" s="212"/>
      <c r="BC28" s="212"/>
      <c r="BD28" s="212"/>
      <c r="BE28" s="212"/>
      <c r="BF28" s="212"/>
      <c r="BG28" s="212"/>
      <c r="BH28" s="211"/>
    </row>
    <row r="29" spans="1:60" s="91" customFormat="1" ht="32.25" customHeight="1">
      <c r="A29" s="596"/>
      <c r="B29" s="530"/>
      <c r="C29" s="548"/>
      <c r="D29" s="544">
        <v>0.25</v>
      </c>
      <c r="E29" s="557" t="s">
        <v>7</v>
      </c>
      <c r="F29" s="560" t="s">
        <v>39</v>
      </c>
      <c r="G29" s="470" t="s">
        <v>369</v>
      </c>
      <c r="H29" s="473" t="s">
        <v>41</v>
      </c>
      <c r="I29" s="470" t="s">
        <v>370</v>
      </c>
      <c r="J29" s="476" t="s">
        <v>336</v>
      </c>
      <c r="K29" s="84" t="s">
        <v>257</v>
      </c>
      <c r="L29" s="306">
        <v>0</v>
      </c>
      <c r="M29" s="106" t="s">
        <v>159</v>
      </c>
      <c r="N29" s="139">
        <v>0.5</v>
      </c>
      <c r="O29" s="245">
        <f>$A$9*$B$10*$C$18*$D$29*N29</f>
        <v>3.1322500000000003E-2</v>
      </c>
      <c r="P29" s="380">
        <v>0</v>
      </c>
      <c r="Q29" s="2" t="s">
        <v>493</v>
      </c>
      <c r="R29" s="141">
        <v>100</v>
      </c>
      <c r="S29" s="252">
        <f t="shared" si="2"/>
        <v>3.1322500000000004</v>
      </c>
      <c r="T29" s="380">
        <v>0</v>
      </c>
      <c r="U29" s="388"/>
      <c r="V29" s="330">
        <v>100</v>
      </c>
      <c r="W29" s="395">
        <f t="shared" ref="W29" si="4">V29*O29</f>
        <v>3.1322500000000004</v>
      </c>
      <c r="X29" s="212"/>
      <c r="Y29" s="417">
        <f t="shared" si="1"/>
        <v>0</v>
      </c>
      <c r="Z29" s="212"/>
      <c r="AA29" s="212"/>
      <c r="AB29" s="212"/>
      <c r="AC29" s="212"/>
      <c r="AD29" s="212"/>
      <c r="AE29" s="212"/>
      <c r="AF29" s="212"/>
      <c r="AG29" s="212"/>
      <c r="AH29" s="212"/>
      <c r="AI29" s="212"/>
      <c r="AJ29" s="212"/>
      <c r="AK29" s="212"/>
      <c r="AL29" s="212"/>
      <c r="AM29" s="212"/>
      <c r="AN29" s="212"/>
      <c r="AO29" s="212"/>
      <c r="AP29" s="212"/>
      <c r="AQ29" s="212"/>
      <c r="AR29" s="212"/>
      <c r="AS29" s="212"/>
      <c r="AT29" s="212"/>
      <c r="AU29" s="212"/>
      <c r="AV29" s="212"/>
      <c r="AW29" s="212"/>
      <c r="AX29" s="212"/>
      <c r="AY29" s="212"/>
      <c r="AZ29" s="212"/>
      <c r="BA29" s="212"/>
      <c r="BB29" s="212"/>
      <c r="BC29" s="212"/>
      <c r="BD29" s="212"/>
      <c r="BE29" s="212"/>
      <c r="BF29" s="212"/>
      <c r="BG29" s="212"/>
      <c r="BH29" s="211"/>
    </row>
    <row r="30" spans="1:60" s="91" customFormat="1" ht="14.25" hidden="1" customHeight="1">
      <c r="A30" s="596"/>
      <c r="B30" s="530"/>
      <c r="C30" s="548"/>
      <c r="D30" s="545"/>
      <c r="E30" s="558"/>
      <c r="F30" s="561"/>
      <c r="G30" s="471"/>
      <c r="H30" s="474"/>
      <c r="I30" s="471"/>
      <c r="J30" s="477"/>
      <c r="K30" s="84" t="s">
        <v>257</v>
      </c>
      <c r="L30" s="306">
        <v>0</v>
      </c>
      <c r="M30" s="106" t="s">
        <v>159</v>
      </c>
      <c r="N30" s="139">
        <v>0</v>
      </c>
      <c r="O30" s="245">
        <f>$A$9*$B$10*$C$18*$D$19*N30</f>
        <v>0</v>
      </c>
      <c r="P30" s="380"/>
      <c r="Q30" s="2">
        <v>40</v>
      </c>
      <c r="R30" s="141">
        <f>100-(P30-L30)*Q30</f>
        <v>100</v>
      </c>
      <c r="S30" s="252">
        <f t="shared" si="2"/>
        <v>0</v>
      </c>
      <c r="T30" s="380"/>
      <c r="U30" s="388"/>
      <c r="V30" s="16"/>
      <c r="W30" s="395"/>
      <c r="X30" s="212"/>
      <c r="Y30" s="417">
        <f t="shared" si="1"/>
        <v>0</v>
      </c>
      <c r="Z30" s="212"/>
      <c r="AA30" s="212"/>
      <c r="AB30" s="212"/>
      <c r="AC30" s="212"/>
      <c r="AD30" s="212"/>
      <c r="AE30" s="212"/>
      <c r="AF30" s="212"/>
      <c r="AG30" s="212"/>
      <c r="AH30" s="212"/>
      <c r="AI30" s="212"/>
      <c r="AJ30" s="212"/>
      <c r="AK30" s="212"/>
      <c r="AL30" s="212"/>
      <c r="AM30" s="212"/>
      <c r="AN30" s="212"/>
      <c r="AO30" s="212"/>
      <c r="AP30" s="212"/>
      <c r="AQ30" s="212"/>
      <c r="AR30" s="212"/>
      <c r="AS30" s="212"/>
      <c r="AT30" s="212"/>
      <c r="AU30" s="212"/>
      <c r="AV30" s="212"/>
      <c r="AW30" s="212"/>
      <c r="AX30" s="212"/>
      <c r="AY30" s="212"/>
      <c r="AZ30" s="212"/>
      <c r="BA30" s="212"/>
      <c r="BB30" s="212"/>
      <c r="BC30" s="212"/>
      <c r="BD30" s="212"/>
      <c r="BE30" s="212"/>
      <c r="BF30" s="212"/>
      <c r="BG30" s="212"/>
      <c r="BH30" s="211"/>
    </row>
    <row r="31" spans="1:60" s="91" customFormat="1" ht="14.25" hidden="1" customHeight="1">
      <c r="A31" s="596"/>
      <c r="B31" s="530"/>
      <c r="C31" s="548"/>
      <c r="D31" s="545"/>
      <c r="E31" s="558"/>
      <c r="F31" s="561"/>
      <c r="G31" s="472"/>
      <c r="H31" s="475"/>
      <c r="I31" s="472"/>
      <c r="J31" s="478"/>
      <c r="K31" s="84" t="s">
        <v>257</v>
      </c>
      <c r="L31" s="306">
        <v>0</v>
      </c>
      <c r="M31" s="106" t="s">
        <v>159</v>
      </c>
      <c r="N31" s="139">
        <v>0</v>
      </c>
      <c r="O31" s="245">
        <f>$A$9*$B$10*$C$18*$D$19*N31</f>
        <v>0</v>
      </c>
      <c r="P31" s="380"/>
      <c r="Q31" s="2">
        <v>100</v>
      </c>
      <c r="R31" s="141">
        <f>100-(P31-L31)*Q31</f>
        <v>100</v>
      </c>
      <c r="S31" s="252">
        <f t="shared" si="2"/>
        <v>0</v>
      </c>
      <c r="T31" s="380"/>
      <c r="U31" s="388"/>
      <c r="V31" s="16"/>
      <c r="W31" s="395"/>
      <c r="X31" s="212"/>
      <c r="Y31" s="417">
        <f t="shared" si="1"/>
        <v>0</v>
      </c>
      <c r="Z31" s="212"/>
      <c r="AA31" s="212"/>
      <c r="AB31" s="212"/>
      <c r="AC31" s="212"/>
      <c r="AD31" s="212"/>
      <c r="AE31" s="212"/>
      <c r="AF31" s="212"/>
      <c r="AG31" s="212"/>
      <c r="AH31" s="212"/>
      <c r="AI31" s="212"/>
      <c r="AJ31" s="212"/>
      <c r="AK31" s="212"/>
      <c r="AL31" s="212"/>
      <c r="AM31" s="212"/>
      <c r="AN31" s="212"/>
      <c r="AO31" s="212"/>
      <c r="AP31" s="212"/>
      <c r="AQ31" s="212"/>
      <c r="AR31" s="212"/>
      <c r="AS31" s="212"/>
      <c r="AT31" s="212"/>
      <c r="AU31" s="212"/>
      <c r="AV31" s="212"/>
      <c r="AW31" s="212"/>
      <c r="AX31" s="212"/>
      <c r="AY31" s="212"/>
      <c r="AZ31" s="212"/>
      <c r="BA31" s="212"/>
      <c r="BB31" s="212"/>
      <c r="BC31" s="212"/>
      <c r="BD31" s="212"/>
      <c r="BE31" s="212"/>
      <c r="BF31" s="212"/>
      <c r="BG31" s="212"/>
      <c r="BH31" s="211"/>
    </row>
    <row r="32" spans="1:60" s="91" customFormat="1" ht="57.95" customHeight="1">
      <c r="A32" s="596"/>
      <c r="B32" s="530"/>
      <c r="C32" s="549"/>
      <c r="D32" s="546"/>
      <c r="E32" s="559"/>
      <c r="F32" s="562"/>
      <c r="G32" s="84" t="s">
        <v>373</v>
      </c>
      <c r="H32" s="79" t="s">
        <v>42</v>
      </c>
      <c r="I32" s="84" t="s">
        <v>374</v>
      </c>
      <c r="J32" s="79" t="s">
        <v>42</v>
      </c>
      <c r="K32" s="176" t="s">
        <v>158</v>
      </c>
      <c r="L32" s="306">
        <v>0</v>
      </c>
      <c r="M32" s="106" t="s">
        <v>159</v>
      </c>
      <c r="N32" s="139">
        <v>0.5</v>
      </c>
      <c r="O32" s="245">
        <f>$A$9*$B$10*$C$18*$D$29*N32</f>
        <v>3.1322500000000003E-2</v>
      </c>
      <c r="P32" s="380">
        <v>0</v>
      </c>
      <c r="Q32" s="2">
        <v>10</v>
      </c>
      <c r="R32" s="141">
        <f>100-(P32-L32)*Q32</f>
        <v>100</v>
      </c>
      <c r="S32" s="252">
        <f t="shared" si="2"/>
        <v>3.1322500000000004</v>
      </c>
      <c r="T32" s="380">
        <v>0</v>
      </c>
      <c r="U32" s="388">
        <v>10</v>
      </c>
      <c r="V32" s="330">
        <f>100-U32*T32</f>
        <v>100</v>
      </c>
      <c r="W32" s="395">
        <f t="shared" ref="W32" si="5">V32*O32</f>
        <v>3.1322500000000004</v>
      </c>
      <c r="X32" s="212"/>
      <c r="Y32" s="417">
        <f t="shared" si="1"/>
        <v>0</v>
      </c>
      <c r="Z32" s="212"/>
      <c r="AA32" s="212"/>
      <c r="AB32" s="212"/>
      <c r="AC32" s="212"/>
      <c r="AD32" s="212"/>
      <c r="AE32" s="212"/>
      <c r="AF32" s="212"/>
      <c r="AG32" s="212"/>
      <c r="AH32" s="212"/>
      <c r="AI32" s="212"/>
      <c r="AJ32" s="212"/>
      <c r="AK32" s="212"/>
      <c r="AL32" s="212"/>
      <c r="AM32" s="212"/>
      <c r="AN32" s="212"/>
      <c r="AO32" s="212"/>
      <c r="AP32" s="212"/>
      <c r="AQ32" s="212"/>
      <c r="AR32" s="212"/>
      <c r="AS32" s="212"/>
      <c r="AT32" s="212"/>
      <c r="AU32" s="212"/>
      <c r="AV32" s="212"/>
      <c r="AW32" s="212"/>
      <c r="AX32" s="212"/>
      <c r="AY32" s="212"/>
      <c r="AZ32" s="212"/>
      <c r="BA32" s="212"/>
      <c r="BB32" s="212"/>
      <c r="BC32" s="212"/>
      <c r="BD32" s="212"/>
      <c r="BE32" s="212"/>
      <c r="BF32" s="212"/>
      <c r="BG32" s="212"/>
      <c r="BH32" s="211"/>
    </row>
    <row r="33" spans="1:25" ht="15.75" customHeight="1">
      <c r="A33" s="596"/>
      <c r="B33" s="530"/>
      <c r="C33" s="547">
        <v>0</v>
      </c>
      <c r="D33" s="134"/>
      <c r="E33" s="157" t="s">
        <v>200</v>
      </c>
      <c r="F33" s="550" t="s">
        <v>157</v>
      </c>
      <c r="G33" s="551"/>
      <c r="H33" s="551"/>
      <c r="I33" s="551"/>
      <c r="J33" s="551"/>
      <c r="K33" s="551"/>
      <c r="L33" s="551"/>
      <c r="M33" s="552"/>
      <c r="N33" s="158"/>
      <c r="O33" s="246"/>
      <c r="P33" s="132"/>
      <c r="Q33" s="132"/>
      <c r="R33" s="159"/>
      <c r="S33" s="253"/>
      <c r="T33" s="132"/>
      <c r="U33" s="132"/>
      <c r="V33" s="159"/>
      <c r="W33" s="400"/>
      <c r="Y33" s="417">
        <f t="shared" si="1"/>
        <v>0</v>
      </c>
    </row>
    <row r="34" spans="1:25" s="160" customFormat="1" ht="14.25" hidden="1" customHeight="1">
      <c r="A34" s="596"/>
      <c r="B34" s="530"/>
      <c r="C34" s="548"/>
      <c r="D34" s="370"/>
      <c r="E34" s="553" t="s">
        <v>19</v>
      </c>
      <c r="F34" s="555" t="s">
        <v>51</v>
      </c>
      <c r="G34" s="371" t="s">
        <v>20</v>
      </c>
      <c r="H34" s="286" t="s">
        <v>13</v>
      </c>
      <c r="I34" s="286"/>
      <c r="J34" s="286"/>
      <c r="K34" s="372" t="s">
        <v>40</v>
      </c>
      <c r="L34" s="311"/>
      <c r="M34" s="327" t="s">
        <v>30</v>
      </c>
      <c r="N34" s="373">
        <v>0</v>
      </c>
      <c r="O34" s="288">
        <f>$A$9*$B$10*$C$18*$D$19*N34</f>
        <v>0</v>
      </c>
      <c r="P34" s="302"/>
      <c r="Q34" s="348"/>
      <c r="R34" s="374"/>
      <c r="S34" s="290">
        <f t="shared" si="2"/>
        <v>0</v>
      </c>
      <c r="T34" s="302"/>
      <c r="U34" s="18"/>
      <c r="V34" s="16"/>
      <c r="W34" s="395"/>
      <c r="Y34" s="417">
        <f t="shared" si="1"/>
        <v>0</v>
      </c>
    </row>
    <row r="35" spans="1:25" s="160" customFormat="1" ht="36" customHeight="1">
      <c r="A35" s="596"/>
      <c r="B35" s="531"/>
      <c r="C35" s="549"/>
      <c r="D35" s="375">
        <v>1</v>
      </c>
      <c r="E35" s="554"/>
      <c r="F35" s="556"/>
      <c r="G35" s="371" t="s">
        <v>376</v>
      </c>
      <c r="H35" s="286" t="s">
        <v>37</v>
      </c>
      <c r="I35" s="371" t="s">
        <v>377</v>
      </c>
      <c r="J35" s="286" t="s">
        <v>37</v>
      </c>
      <c r="K35" s="372" t="s">
        <v>225</v>
      </c>
      <c r="L35" s="311">
        <v>48</v>
      </c>
      <c r="M35" s="327" t="s">
        <v>266</v>
      </c>
      <c r="N35" s="373">
        <v>1</v>
      </c>
      <c r="O35" s="288">
        <f>$A$9*$B$10*$C$33*$D$35*N35</f>
        <v>0</v>
      </c>
      <c r="P35" s="302">
        <v>0</v>
      </c>
      <c r="Q35" s="348">
        <v>2</v>
      </c>
      <c r="R35" s="289">
        <f>IF(AND((100-(P35-L35)*2)&gt;30,(100-(P35-L35)*2)&lt;=100),100-(P35-L35)*2,IF((100-(P35-L35)*2)&lt;30,0,100))</f>
        <v>100</v>
      </c>
      <c r="S35" s="290">
        <f t="shared" si="2"/>
        <v>0</v>
      </c>
      <c r="T35" s="302">
        <v>0</v>
      </c>
      <c r="U35" s="204">
        <f>T35-L35</f>
        <v>-48</v>
      </c>
      <c r="V35" s="204">
        <f>IF(AND((100-U35*2)&gt;30,(100-U35*2)&lt;120),(100-U35*2),IF((100-U35*2)&gt;=120,120,0))</f>
        <v>120</v>
      </c>
      <c r="W35" s="395">
        <f>V35*O35</f>
        <v>0</v>
      </c>
      <c r="Y35" s="417">
        <f t="shared" si="1"/>
        <v>0</v>
      </c>
    </row>
    <row r="36" spans="1:25" s="160" customFormat="1" ht="15.95" customHeight="1">
      <c r="A36" s="596"/>
      <c r="E36" s="29"/>
      <c r="F36" s="29"/>
      <c r="G36" s="147"/>
      <c r="H36" s="161"/>
      <c r="I36" s="161"/>
      <c r="J36" s="161"/>
      <c r="K36" s="162"/>
      <c r="L36" s="310"/>
      <c r="M36" s="163"/>
      <c r="N36" s="164"/>
      <c r="O36" s="245"/>
      <c r="P36" s="301"/>
      <c r="Q36" s="165"/>
      <c r="R36" s="19"/>
      <c r="S36" s="254"/>
      <c r="T36" s="301"/>
      <c r="U36" s="165"/>
      <c r="V36" s="19"/>
      <c r="W36" s="401"/>
      <c r="Y36" s="417">
        <f t="shared" si="1"/>
        <v>0</v>
      </c>
    </row>
    <row r="37" spans="1:25" ht="20.25" customHeight="1">
      <c r="A37" s="596"/>
      <c r="B37" s="529">
        <v>0.44</v>
      </c>
      <c r="C37" s="166"/>
      <c r="D37" s="166"/>
      <c r="E37" s="166" t="s">
        <v>172</v>
      </c>
      <c r="F37" s="532" t="s">
        <v>173</v>
      </c>
      <c r="G37" s="533"/>
      <c r="H37" s="533"/>
      <c r="I37" s="533"/>
      <c r="J37" s="533"/>
      <c r="K37" s="533"/>
      <c r="L37" s="533"/>
      <c r="M37" s="534"/>
      <c r="N37" s="213"/>
      <c r="O37" s="261"/>
      <c r="P37" s="214"/>
      <c r="Q37" s="214"/>
      <c r="R37" s="215"/>
      <c r="S37" s="250"/>
      <c r="T37" s="214"/>
      <c r="U37" s="214"/>
      <c r="V37" s="216"/>
      <c r="W37" s="402"/>
      <c r="Y37" s="417">
        <f t="shared" si="1"/>
        <v>0</v>
      </c>
    </row>
    <row r="38" spans="1:25" s="103" customFormat="1" ht="14.25" customHeight="1">
      <c r="A38" s="596"/>
      <c r="B38" s="530"/>
      <c r="C38" s="146"/>
      <c r="D38" s="241">
        <v>0</v>
      </c>
      <c r="E38" s="110" t="s">
        <v>58</v>
      </c>
      <c r="F38" s="5" t="s">
        <v>59</v>
      </c>
      <c r="G38" s="110" t="s">
        <v>217</v>
      </c>
      <c r="H38" s="5" t="s">
        <v>246</v>
      </c>
      <c r="I38" s="5"/>
      <c r="J38" s="5"/>
      <c r="K38" s="79" t="s">
        <v>158</v>
      </c>
      <c r="L38" s="309">
        <v>0</v>
      </c>
      <c r="M38" s="79" t="s">
        <v>171</v>
      </c>
      <c r="N38" s="140">
        <v>0</v>
      </c>
      <c r="O38" s="246"/>
      <c r="P38" s="181">
        <v>0</v>
      </c>
      <c r="Q38" s="79"/>
      <c r="R38" s="141">
        <f>100-(P38-L38)*10</f>
        <v>100</v>
      </c>
      <c r="S38" s="252"/>
      <c r="T38" s="181">
        <v>0</v>
      </c>
      <c r="U38" s="20"/>
      <c r="V38" s="19"/>
      <c r="W38" s="403"/>
      <c r="Y38" s="417">
        <f t="shared" si="1"/>
        <v>0</v>
      </c>
    </row>
    <row r="39" spans="1:25" s="103" customFormat="1" ht="21" customHeight="1">
      <c r="A39" s="596"/>
      <c r="B39" s="530"/>
      <c r="C39" s="519">
        <v>0.11</v>
      </c>
      <c r="D39" s="171"/>
      <c r="E39" s="171" t="s">
        <v>201</v>
      </c>
      <c r="F39" s="507" t="s">
        <v>174</v>
      </c>
      <c r="G39" s="508"/>
      <c r="H39" s="508"/>
      <c r="I39" s="508"/>
      <c r="J39" s="508"/>
      <c r="K39" s="508"/>
      <c r="L39" s="508"/>
      <c r="M39" s="509"/>
      <c r="N39" s="172"/>
      <c r="O39" s="246"/>
      <c r="P39" s="173"/>
      <c r="Q39" s="173"/>
      <c r="R39" s="174"/>
      <c r="S39" s="253"/>
      <c r="T39" s="173"/>
      <c r="U39" s="175"/>
      <c r="V39" s="169"/>
      <c r="W39" s="404"/>
      <c r="Y39" s="417">
        <f t="shared" si="1"/>
        <v>0</v>
      </c>
    </row>
    <row r="40" spans="1:25" s="13" customFormat="1" ht="30">
      <c r="A40" s="596"/>
      <c r="B40" s="530"/>
      <c r="C40" s="535"/>
      <c r="D40" s="361">
        <v>0</v>
      </c>
      <c r="E40" s="362" t="s">
        <v>90</v>
      </c>
      <c r="F40" s="363" t="s">
        <v>228</v>
      </c>
      <c r="G40" s="362" t="s">
        <v>378</v>
      </c>
      <c r="H40" s="363" t="s">
        <v>228</v>
      </c>
      <c r="I40" s="362" t="s">
        <v>379</v>
      </c>
      <c r="J40" s="364" t="s">
        <v>259</v>
      </c>
      <c r="K40" s="365" t="s">
        <v>158</v>
      </c>
      <c r="L40" s="311">
        <v>0</v>
      </c>
      <c r="M40" s="363" t="s">
        <v>266</v>
      </c>
      <c r="N40" s="367">
        <v>1</v>
      </c>
      <c r="O40" s="368">
        <f>$A$9*$B$37*$C$39*$D$40*N40</f>
        <v>0</v>
      </c>
      <c r="P40" s="366">
        <v>0</v>
      </c>
      <c r="Q40" s="339">
        <v>10</v>
      </c>
      <c r="R40" s="340">
        <f>IF(AND((100+(P40-L40)*10)&gt;30,(100+(P40-L40)*10)&lt;=120),100+(P40-L40)*10,IF((100+(P40-L40)*10)&lt;30,0,120))</f>
        <v>100</v>
      </c>
      <c r="S40" s="341">
        <f>R40*O40</f>
        <v>0</v>
      </c>
      <c r="T40" s="366"/>
      <c r="U40" s="388">
        <v>10</v>
      </c>
      <c r="V40" s="330">
        <f>100-U40*T40</f>
        <v>100</v>
      </c>
      <c r="W40" s="395">
        <f t="shared" ref="W40:W53" si="6">V40*O40</f>
        <v>0</v>
      </c>
      <c r="Y40" s="417">
        <f t="shared" si="1"/>
        <v>0</v>
      </c>
    </row>
    <row r="41" spans="1:25" s="13" customFormat="1" ht="39" customHeight="1">
      <c r="A41" s="596"/>
      <c r="B41" s="530"/>
      <c r="C41" s="535"/>
      <c r="D41" s="544">
        <v>0.5</v>
      </c>
      <c r="E41" s="470" t="s">
        <v>91</v>
      </c>
      <c r="F41" s="473" t="s">
        <v>92</v>
      </c>
      <c r="G41" s="470" t="s">
        <v>380</v>
      </c>
      <c r="H41" s="473" t="s">
        <v>92</v>
      </c>
      <c r="I41" s="470" t="s">
        <v>381</v>
      </c>
      <c r="J41" s="504" t="s">
        <v>260</v>
      </c>
      <c r="K41" s="176" t="s">
        <v>158</v>
      </c>
      <c r="L41" s="309">
        <v>0</v>
      </c>
      <c r="M41" s="335" t="s">
        <v>159</v>
      </c>
      <c r="N41" s="140">
        <v>1</v>
      </c>
      <c r="O41" s="245">
        <f>$A$9*$B$37*$C$39*$D$41*N41</f>
        <v>2.0570000000000001E-2</v>
      </c>
      <c r="P41" s="302">
        <v>0</v>
      </c>
      <c r="Q41" s="339">
        <v>10</v>
      </c>
      <c r="R41" s="340">
        <f t="shared" ref="R41:R53" si="7">IF(AND((100+(P41-L41)*10)&gt;30,(100+(P41-L41)*10)&lt;=120),100+(P41-L41)*10,IF((100+(P41-L41)*10)&lt;30,0,120))</f>
        <v>100</v>
      </c>
      <c r="S41" s="341">
        <f t="shared" ref="S41:S53" si="8">R41*O41</f>
        <v>2.0569999999999999</v>
      </c>
      <c r="T41" s="302">
        <v>0</v>
      </c>
      <c r="U41" s="388">
        <v>10</v>
      </c>
      <c r="V41" s="330">
        <f t="shared" ref="V41:V53" si="9">100-U41*T41</f>
        <v>100</v>
      </c>
      <c r="W41" s="395">
        <f t="shared" si="6"/>
        <v>2.0569999999999999</v>
      </c>
      <c r="Y41" s="417">
        <f t="shared" si="1"/>
        <v>0</v>
      </c>
    </row>
    <row r="42" spans="1:25" s="13" customFormat="1" ht="14.25" hidden="1" customHeight="1">
      <c r="A42" s="596"/>
      <c r="B42" s="530"/>
      <c r="C42" s="535"/>
      <c r="D42" s="545"/>
      <c r="E42" s="471"/>
      <c r="F42" s="474"/>
      <c r="G42" s="471"/>
      <c r="H42" s="474"/>
      <c r="I42" s="471"/>
      <c r="J42" s="505"/>
      <c r="K42" s="176" t="s">
        <v>158</v>
      </c>
      <c r="L42" s="309">
        <v>0</v>
      </c>
      <c r="M42" s="281" t="s">
        <v>159</v>
      </c>
      <c r="N42" s="140">
        <v>0</v>
      </c>
      <c r="O42" s="245"/>
      <c r="P42" s="302"/>
      <c r="Q42" s="339">
        <v>10</v>
      </c>
      <c r="R42" s="340">
        <f t="shared" si="7"/>
        <v>100</v>
      </c>
      <c r="S42" s="341">
        <f t="shared" si="8"/>
        <v>0</v>
      </c>
      <c r="T42" s="302"/>
      <c r="U42" s="388">
        <v>10</v>
      </c>
      <c r="V42" s="330">
        <f t="shared" si="9"/>
        <v>100</v>
      </c>
      <c r="W42" s="395">
        <f t="shared" si="6"/>
        <v>0</v>
      </c>
      <c r="Y42" s="417">
        <f t="shared" si="1"/>
        <v>0</v>
      </c>
    </row>
    <row r="43" spans="1:25" s="13" customFormat="1" ht="14.25" hidden="1" customHeight="1">
      <c r="A43" s="596"/>
      <c r="B43" s="530"/>
      <c r="C43" s="535"/>
      <c r="D43" s="545"/>
      <c r="E43" s="471"/>
      <c r="F43" s="474"/>
      <c r="G43" s="471"/>
      <c r="H43" s="474"/>
      <c r="I43" s="471"/>
      <c r="J43" s="505"/>
      <c r="K43" s="176" t="s">
        <v>158</v>
      </c>
      <c r="L43" s="309">
        <v>0</v>
      </c>
      <c r="M43" s="281" t="s">
        <v>159</v>
      </c>
      <c r="N43" s="140">
        <v>0</v>
      </c>
      <c r="O43" s="245"/>
      <c r="P43" s="302"/>
      <c r="Q43" s="339">
        <v>10</v>
      </c>
      <c r="R43" s="340">
        <f t="shared" si="7"/>
        <v>100</v>
      </c>
      <c r="S43" s="341">
        <f t="shared" si="8"/>
        <v>0</v>
      </c>
      <c r="T43" s="302"/>
      <c r="U43" s="388">
        <v>10</v>
      </c>
      <c r="V43" s="330">
        <f t="shared" si="9"/>
        <v>100</v>
      </c>
      <c r="W43" s="395">
        <f t="shared" si="6"/>
        <v>0</v>
      </c>
      <c r="Y43" s="417">
        <f t="shared" si="1"/>
        <v>0</v>
      </c>
    </row>
    <row r="44" spans="1:25" s="13" customFormat="1" ht="14.25" hidden="1" customHeight="1">
      <c r="A44" s="596"/>
      <c r="B44" s="530"/>
      <c r="C44" s="535"/>
      <c r="D44" s="546"/>
      <c r="E44" s="472"/>
      <c r="F44" s="475"/>
      <c r="G44" s="472"/>
      <c r="H44" s="475"/>
      <c r="I44" s="472"/>
      <c r="J44" s="506"/>
      <c r="K44" s="176" t="s">
        <v>158</v>
      </c>
      <c r="L44" s="309">
        <v>0</v>
      </c>
      <c r="M44" s="281" t="s">
        <v>159</v>
      </c>
      <c r="N44" s="140">
        <v>0</v>
      </c>
      <c r="O44" s="245"/>
      <c r="P44" s="302"/>
      <c r="Q44" s="339">
        <v>10</v>
      </c>
      <c r="R44" s="340">
        <f t="shared" si="7"/>
        <v>100</v>
      </c>
      <c r="S44" s="341">
        <f t="shared" si="8"/>
        <v>0</v>
      </c>
      <c r="T44" s="302"/>
      <c r="U44" s="388">
        <v>10</v>
      </c>
      <c r="V44" s="330">
        <f t="shared" si="9"/>
        <v>100</v>
      </c>
      <c r="W44" s="395">
        <f t="shared" si="6"/>
        <v>0</v>
      </c>
      <c r="Y44" s="417">
        <f t="shared" si="1"/>
        <v>0</v>
      </c>
    </row>
    <row r="45" spans="1:25" s="13" customFormat="1" ht="14.25" hidden="1" customHeight="1">
      <c r="A45" s="596"/>
      <c r="B45" s="530"/>
      <c r="C45" s="535"/>
      <c r="D45" s="544"/>
      <c r="E45" s="470"/>
      <c r="F45" s="473"/>
      <c r="G45" s="470"/>
      <c r="H45" s="473"/>
      <c r="I45" s="470"/>
      <c r="J45" s="504"/>
      <c r="K45" s="176" t="s">
        <v>158</v>
      </c>
      <c r="L45" s="309">
        <v>0</v>
      </c>
      <c r="M45" s="281" t="s">
        <v>159</v>
      </c>
      <c r="N45" s="140"/>
      <c r="O45" s="245"/>
      <c r="P45" s="302"/>
      <c r="Q45" s="339">
        <v>10</v>
      </c>
      <c r="R45" s="340">
        <f t="shared" si="7"/>
        <v>100</v>
      </c>
      <c r="S45" s="341">
        <f t="shared" si="8"/>
        <v>0</v>
      </c>
      <c r="T45" s="302"/>
      <c r="U45" s="388">
        <v>10</v>
      </c>
      <c r="V45" s="330">
        <f t="shared" si="9"/>
        <v>100</v>
      </c>
      <c r="W45" s="395">
        <f t="shared" si="6"/>
        <v>0</v>
      </c>
      <c r="Y45" s="417">
        <f t="shared" si="1"/>
        <v>0</v>
      </c>
    </row>
    <row r="46" spans="1:25" s="13" customFormat="1" ht="14.25" hidden="1" customHeight="1">
      <c r="A46" s="596"/>
      <c r="B46" s="530"/>
      <c r="C46" s="535"/>
      <c r="D46" s="546"/>
      <c r="E46" s="472"/>
      <c r="F46" s="475"/>
      <c r="G46" s="472"/>
      <c r="H46" s="475"/>
      <c r="I46" s="472"/>
      <c r="J46" s="506"/>
      <c r="K46" s="176" t="s">
        <v>158</v>
      </c>
      <c r="L46" s="309">
        <v>0</v>
      </c>
      <c r="M46" s="281" t="s">
        <v>159</v>
      </c>
      <c r="N46" s="140"/>
      <c r="O46" s="245"/>
      <c r="P46" s="302"/>
      <c r="Q46" s="339">
        <v>10</v>
      </c>
      <c r="R46" s="340">
        <f t="shared" si="7"/>
        <v>100</v>
      </c>
      <c r="S46" s="341">
        <f t="shared" si="8"/>
        <v>0</v>
      </c>
      <c r="T46" s="302"/>
      <c r="U46" s="388">
        <v>10</v>
      </c>
      <c r="V46" s="330">
        <f t="shared" si="9"/>
        <v>100</v>
      </c>
      <c r="W46" s="395">
        <f t="shared" si="6"/>
        <v>0</v>
      </c>
      <c r="Y46" s="417">
        <f t="shared" si="1"/>
        <v>0</v>
      </c>
    </row>
    <row r="47" spans="1:25" s="13" customFormat="1" ht="14.25" hidden="1" customHeight="1">
      <c r="A47" s="596"/>
      <c r="B47" s="530"/>
      <c r="C47" s="535"/>
      <c r="D47" s="544"/>
      <c r="E47" s="470" t="s">
        <v>62</v>
      </c>
      <c r="F47" s="473" t="s">
        <v>63</v>
      </c>
      <c r="G47" s="470" t="s">
        <v>382</v>
      </c>
      <c r="H47" s="473" t="s">
        <v>261</v>
      </c>
      <c r="I47" s="470" t="s">
        <v>383</v>
      </c>
      <c r="J47" s="504" t="s">
        <v>261</v>
      </c>
      <c r="K47" s="176" t="s">
        <v>158</v>
      </c>
      <c r="L47" s="309">
        <v>0</v>
      </c>
      <c r="M47" s="281" t="s">
        <v>159</v>
      </c>
      <c r="N47" s="140">
        <v>1</v>
      </c>
      <c r="O47" s="245">
        <f>$A$9*$B$37*$C$39*$D$47*N47</f>
        <v>0</v>
      </c>
      <c r="P47" s="302"/>
      <c r="Q47" s="339">
        <v>10</v>
      </c>
      <c r="R47" s="340">
        <f t="shared" si="7"/>
        <v>100</v>
      </c>
      <c r="S47" s="341">
        <f t="shared" si="8"/>
        <v>0</v>
      </c>
      <c r="T47" s="302"/>
      <c r="U47" s="388">
        <v>10</v>
      </c>
      <c r="V47" s="330">
        <f t="shared" si="9"/>
        <v>100</v>
      </c>
      <c r="W47" s="395">
        <f t="shared" si="6"/>
        <v>0</v>
      </c>
      <c r="Y47" s="417">
        <f t="shared" si="1"/>
        <v>0</v>
      </c>
    </row>
    <row r="48" spans="1:25" s="13" customFormat="1" ht="14.25" hidden="1" customHeight="1">
      <c r="A48" s="596"/>
      <c r="B48" s="530"/>
      <c r="C48" s="535"/>
      <c r="D48" s="545"/>
      <c r="E48" s="471"/>
      <c r="F48" s="474"/>
      <c r="G48" s="471"/>
      <c r="H48" s="474"/>
      <c r="I48" s="471"/>
      <c r="J48" s="505"/>
      <c r="K48" s="176" t="s">
        <v>158</v>
      </c>
      <c r="L48" s="309">
        <v>0</v>
      </c>
      <c r="M48" s="281" t="s">
        <v>159</v>
      </c>
      <c r="N48" s="140">
        <v>0</v>
      </c>
      <c r="O48" s="245">
        <f>$A$9*$B$37*$C$39*$D$47*J48*N48</f>
        <v>0</v>
      </c>
      <c r="P48" s="302"/>
      <c r="Q48" s="339">
        <v>10</v>
      </c>
      <c r="R48" s="340">
        <f t="shared" si="7"/>
        <v>100</v>
      </c>
      <c r="S48" s="341">
        <f t="shared" si="8"/>
        <v>0</v>
      </c>
      <c r="T48" s="302"/>
      <c r="U48" s="388">
        <v>10</v>
      </c>
      <c r="V48" s="330">
        <f t="shared" si="9"/>
        <v>100</v>
      </c>
      <c r="W48" s="395">
        <f t="shared" si="6"/>
        <v>0</v>
      </c>
      <c r="Y48" s="417">
        <f t="shared" si="1"/>
        <v>0</v>
      </c>
    </row>
    <row r="49" spans="1:25" s="13" customFormat="1" ht="14.25" hidden="1" customHeight="1">
      <c r="A49" s="596"/>
      <c r="B49" s="530"/>
      <c r="C49" s="535"/>
      <c r="D49" s="546"/>
      <c r="E49" s="472"/>
      <c r="F49" s="475"/>
      <c r="G49" s="472"/>
      <c r="H49" s="475"/>
      <c r="I49" s="472"/>
      <c r="J49" s="506"/>
      <c r="K49" s="176" t="s">
        <v>158</v>
      </c>
      <c r="L49" s="309">
        <v>0</v>
      </c>
      <c r="M49" s="281" t="s">
        <v>159</v>
      </c>
      <c r="N49" s="140">
        <v>0</v>
      </c>
      <c r="O49" s="245">
        <f>$A$9*$B$37*$C$39*$D$47*J49*N49</f>
        <v>0</v>
      </c>
      <c r="P49" s="302"/>
      <c r="Q49" s="339">
        <v>10</v>
      </c>
      <c r="R49" s="340">
        <f t="shared" si="7"/>
        <v>100</v>
      </c>
      <c r="S49" s="341">
        <f t="shared" si="8"/>
        <v>0</v>
      </c>
      <c r="T49" s="302"/>
      <c r="U49" s="388">
        <v>10</v>
      </c>
      <c r="V49" s="330">
        <f t="shared" si="9"/>
        <v>100</v>
      </c>
      <c r="W49" s="395">
        <f t="shared" si="6"/>
        <v>0</v>
      </c>
      <c r="Y49" s="417">
        <f t="shared" si="1"/>
        <v>0</v>
      </c>
    </row>
    <row r="50" spans="1:25" s="13" customFormat="1" ht="14.25" hidden="1" customHeight="1">
      <c r="A50" s="596"/>
      <c r="B50" s="530"/>
      <c r="C50" s="535"/>
      <c r="D50" s="544"/>
      <c r="E50" s="470" t="s">
        <v>64</v>
      </c>
      <c r="F50" s="473" t="s">
        <v>65</v>
      </c>
      <c r="G50" s="470" t="s">
        <v>384</v>
      </c>
      <c r="H50" s="473" t="s">
        <v>262</v>
      </c>
      <c r="I50" s="470" t="s">
        <v>385</v>
      </c>
      <c r="J50" s="504" t="s">
        <v>262</v>
      </c>
      <c r="K50" s="176" t="s">
        <v>158</v>
      </c>
      <c r="L50" s="309">
        <v>0</v>
      </c>
      <c r="M50" s="281" t="s">
        <v>159</v>
      </c>
      <c r="N50" s="140">
        <v>1</v>
      </c>
      <c r="O50" s="245">
        <f>$A$9*$B$37*$C$39*$D$50*N50</f>
        <v>0</v>
      </c>
      <c r="P50" s="302"/>
      <c r="Q50" s="339">
        <v>10</v>
      </c>
      <c r="R50" s="340">
        <f t="shared" si="7"/>
        <v>100</v>
      </c>
      <c r="S50" s="341">
        <f t="shared" si="8"/>
        <v>0</v>
      </c>
      <c r="T50" s="302"/>
      <c r="U50" s="388">
        <v>10</v>
      </c>
      <c r="V50" s="330">
        <f t="shared" si="9"/>
        <v>100</v>
      </c>
      <c r="W50" s="395">
        <f t="shared" si="6"/>
        <v>0</v>
      </c>
      <c r="Y50" s="417">
        <f t="shared" si="1"/>
        <v>0</v>
      </c>
    </row>
    <row r="51" spans="1:25" s="13" customFormat="1" ht="14.25" hidden="1" customHeight="1">
      <c r="A51" s="596"/>
      <c r="B51" s="530"/>
      <c r="C51" s="535"/>
      <c r="D51" s="545"/>
      <c r="E51" s="471"/>
      <c r="F51" s="474"/>
      <c r="G51" s="471"/>
      <c r="H51" s="474"/>
      <c r="I51" s="471"/>
      <c r="J51" s="505"/>
      <c r="K51" s="176" t="s">
        <v>158</v>
      </c>
      <c r="L51" s="309">
        <v>0</v>
      </c>
      <c r="M51" s="281" t="s">
        <v>159</v>
      </c>
      <c r="N51" s="140">
        <v>0</v>
      </c>
      <c r="O51" s="245">
        <f>$A$9*$B$37*$C$39*$D$50*J51*N51</f>
        <v>0</v>
      </c>
      <c r="P51" s="302"/>
      <c r="Q51" s="339">
        <v>10</v>
      </c>
      <c r="R51" s="340">
        <f t="shared" si="7"/>
        <v>100</v>
      </c>
      <c r="S51" s="341">
        <f t="shared" si="8"/>
        <v>0</v>
      </c>
      <c r="T51" s="302"/>
      <c r="U51" s="388">
        <v>10</v>
      </c>
      <c r="V51" s="330">
        <f t="shared" si="9"/>
        <v>100</v>
      </c>
      <c r="W51" s="395">
        <f t="shared" si="6"/>
        <v>0</v>
      </c>
      <c r="Y51" s="417">
        <f t="shared" si="1"/>
        <v>0</v>
      </c>
    </row>
    <row r="52" spans="1:25" s="13" customFormat="1" ht="14.25" hidden="1" customHeight="1">
      <c r="A52" s="596"/>
      <c r="B52" s="530"/>
      <c r="C52" s="535"/>
      <c r="D52" s="546"/>
      <c r="E52" s="472"/>
      <c r="F52" s="475"/>
      <c r="G52" s="472"/>
      <c r="H52" s="475"/>
      <c r="I52" s="472"/>
      <c r="J52" s="506"/>
      <c r="K52" s="176" t="s">
        <v>158</v>
      </c>
      <c r="L52" s="309">
        <v>0</v>
      </c>
      <c r="M52" s="281" t="s">
        <v>159</v>
      </c>
      <c r="N52" s="140">
        <v>0</v>
      </c>
      <c r="O52" s="245">
        <f>$A$9*$B$37*$C$39*$D$50*J52*N52</f>
        <v>0</v>
      </c>
      <c r="P52" s="302"/>
      <c r="Q52" s="339">
        <v>10</v>
      </c>
      <c r="R52" s="340">
        <f t="shared" si="7"/>
        <v>100</v>
      </c>
      <c r="S52" s="341">
        <f t="shared" si="8"/>
        <v>0</v>
      </c>
      <c r="T52" s="302"/>
      <c r="U52" s="388">
        <v>10</v>
      </c>
      <c r="V52" s="330">
        <f t="shared" si="9"/>
        <v>100</v>
      </c>
      <c r="W52" s="395">
        <f t="shared" si="6"/>
        <v>0</v>
      </c>
      <c r="Y52" s="417">
        <f t="shared" si="1"/>
        <v>0</v>
      </c>
    </row>
    <row r="53" spans="1:25" s="13" customFormat="1" ht="45" customHeight="1">
      <c r="A53" s="596"/>
      <c r="B53" s="530"/>
      <c r="C53" s="535"/>
      <c r="D53" s="544">
        <v>0.5</v>
      </c>
      <c r="E53" s="470" t="s">
        <v>93</v>
      </c>
      <c r="F53" s="473" t="s">
        <v>94</v>
      </c>
      <c r="G53" s="470" t="s">
        <v>386</v>
      </c>
      <c r="H53" s="473" t="s">
        <v>234</v>
      </c>
      <c r="I53" s="470" t="s">
        <v>387</v>
      </c>
      <c r="J53" s="504" t="s">
        <v>263</v>
      </c>
      <c r="K53" s="176" t="s">
        <v>158</v>
      </c>
      <c r="L53" s="309">
        <v>0</v>
      </c>
      <c r="M53" s="176" t="s">
        <v>159</v>
      </c>
      <c r="N53" s="140">
        <v>1</v>
      </c>
      <c r="O53" s="245">
        <f>$A$9*$B$37*$C$39*$D$53*N53</f>
        <v>2.0570000000000001E-2</v>
      </c>
      <c r="P53" s="302">
        <v>0</v>
      </c>
      <c r="Q53" s="339">
        <v>10</v>
      </c>
      <c r="R53" s="340">
        <f t="shared" si="7"/>
        <v>100</v>
      </c>
      <c r="S53" s="341">
        <f t="shared" si="8"/>
        <v>2.0569999999999999</v>
      </c>
      <c r="T53" s="302">
        <v>0</v>
      </c>
      <c r="U53" s="388">
        <v>10</v>
      </c>
      <c r="V53" s="330">
        <f t="shared" si="9"/>
        <v>100</v>
      </c>
      <c r="W53" s="395">
        <f t="shared" si="6"/>
        <v>2.0569999999999999</v>
      </c>
      <c r="Y53" s="417">
        <f t="shared" si="1"/>
        <v>0</v>
      </c>
    </row>
    <row r="54" spans="1:25" s="13" customFormat="1" ht="14.25" hidden="1" customHeight="1">
      <c r="A54" s="596"/>
      <c r="B54" s="530"/>
      <c r="C54" s="520"/>
      <c r="D54" s="546"/>
      <c r="E54" s="472"/>
      <c r="F54" s="475"/>
      <c r="G54" s="472"/>
      <c r="H54" s="475"/>
      <c r="I54" s="472"/>
      <c r="J54" s="506"/>
      <c r="K54" s="176" t="s">
        <v>158</v>
      </c>
      <c r="L54" s="309">
        <v>0</v>
      </c>
      <c r="M54" s="176" t="s">
        <v>171</v>
      </c>
      <c r="N54" s="140">
        <v>0</v>
      </c>
      <c r="O54" s="245"/>
      <c r="P54" s="181"/>
      <c r="Q54" s="79"/>
      <c r="R54" s="141">
        <f>100-(P54-L54)*10</f>
        <v>100</v>
      </c>
      <c r="S54" s="252">
        <f t="shared" ref="S54:S103" si="10">R54*O54</f>
        <v>0</v>
      </c>
      <c r="T54" s="181"/>
      <c r="U54" s="20"/>
      <c r="V54" s="19"/>
      <c r="W54" s="403"/>
      <c r="Y54" s="417">
        <f t="shared" si="1"/>
        <v>0</v>
      </c>
    </row>
    <row r="55" spans="1:25" s="13" customFormat="1" ht="24" customHeight="1">
      <c r="A55" s="596"/>
      <c r="B55" s="530"/>
      <c r="C55" s="519">
        <v>0.09</v>
      </c>
      <c r="D55" s="137"/>
      <c r="E55" s="153" t="s">
        <v>208</v>
      </c>
      <c r="F55" s="507" t="s">
        <v>66</v>
      </c>
      <c r="G55" s="508"/>
      <c r="H55" s="508"/>
      <c r="I55" s="508"/>
      <c r="J55" s="508"/>
      <c r="K55" s="508"/>
      <c r="L55" s="508"/>
      <c r="M55" s="509"/>
      <c r="N55" s="167"/>
      <c r="O55" s="246"/>
      <c r="P55" s="173"/>
      <c r="Q55" s="173"/>
      <c r="R55" s="173"/>
      <c r="S55" s="253"/>
      <c r="T55" s="173"/>
      <c r="U55" s="175"/>
      <c r="V55" s="169"/>
      <c r="W55" s="404"/>
      <c r="Y55" s="417">
        <f t="shared" si="1"/>
        <v>0</v>
      </c>
    </row>
    <row r="56" spans="1:25" s="13" customFormat="1" ht="54.75" customHeight="1">
      <c r="A56" s="596"/>
      <c r="B56" s="530"/>
      <c r="C56" s="535"/>
      <c r="D56" s="210">
        <v>0.5</v>
      </c>
      <c r="E56" s="86" t="s">
        <v>95</v>
      </c>
      <c r="F56" s="87" t="s">
        <v>96</v>
      </c>
      <c r="G56" s="242" t="s">
        <v>388</v>
      </c>
      <c r="H56" s="87" t="s">
        <v>235</v>
      </c>
      <c r="I56" s="242" t="s">
        <v>389</v>
      </c>
      <c r="J56" s="124" t="s">
        <v>278</v>
      </c>
      <c r="K56" s="176" t="s">
        <v>158</v>
      </c>
      <c r="L56" s="309">
        <v>0</v>
      </c>
      <c r="M56" s="334" t="s">
        <v>159</v>
      </c>
      <c r="N56" s="140">
        <v>1</v>
      </c>
      <c r="O56" s="245">
        <f>$A$9*$B$37*$C$55*$D$56*N56</f>
        <v>1.6829999999999998E-2</v>
      </c>
      <c r="P56" s="302">
        <v>0</v>
      </c>
      <c r="Q56" s="339">
        <v>10</v>
      </c>
      <c r="R56" s="340">
        <f t="shared" ref="R56:R57" si="11">IF(AND((100+(P56-L56)*10)&gt;30,(100+(P56-L56)*10)&lt;=120),100+(P56-L56)*10,IF((100+(P56-L56)*10)&lt;30,0,120))</f>
        <v>100</v>
      </c>
      <c r="S56" s="341">
        <f t="shared" ref="S56:S57" si="12">R56*O56</f>
        <v>1.6829999999999998</v>
      </c>
      <c r="T56" s="302">
        <v>0</v>
      </c>
      <c r="U56" s="388">
        <v>10</v>
      </c>
      <c r="V56" s="330">
        <f t="shared" ref="V56:V57" si="13">100-U56*T56</f>
        <v>100</v>
      </c>
      <c r="W56" s="395">
        <f t="shared" ref="W56:W58" si="14">V56*O56</f>
        <v>1.6829999999999998</v>
      </c>
      <c r="Y56" s="417">
        <f t="shared" si="1"/>
        <v>0</v>
      </c>
    </row>
    <row r="57" spans="1:25" s="13" customFormat="1" ht="55.5" customHeight="1">
      <c r="A57" s="596"/>
      <c r="B57" s="530"/>
      <c r="C57" s="535"/>
      <c r="D57" s="210">
        <v>0.5</v>
      </c>
      <c r="E57" s="86" t="s">
        <v>97</v>
      </c>
      <c r="F57" s="87" t="s">
        <v>98</v>
      </c>
      <c r="G57" s="242" t="s">
        <v>390</v>
      </c>
      <c r="H57" s="87" t="s">
        <v>236</v>
      </c>
      <c r="I57" s="242" t="s">
        <v>391</v>
      </c>
      <c r="J57" s="124" t="s">
        <v>279</v>
      </c>
      <c r="K57" s="176" t="s">
        <v>158</v>
      </c>
      <c r="L57" s="309">
        <v>0</v>
      </c>
      <c r="M57" s="334" t="s">
        <v>159</v>
      </c>
      <c r="N57" s="140">
        <v>1</v>
      </c>
      <c r="O57" s="245">
        <f>$A$9*$B$37*$C$55*$D$57*N57</f>
        <v>1.6829999999999998E-2</v>
      </c>
      <c r="P57" s="302">
        <v>0</v>
      </c>
      <c r="Q57" s="339">
        <v>10</v>
      </c>
      <c r="R57" s="340">
        <f t="shared" si="11"/>
        <v>100</v>
      </c>
      <c r="S57" s="341">
        <f t="shared" si="12"/>
        <v>1.6829999999999998</v>
      </c>
      <c r="T57" s="302">
        <v>0</v>
      </c>
      <c r="U57" s="388">
        <v>10</v>
      </c>
      <c r="V57" s="330">
        <f t="shared" si="13"/>
        <v>100</v>
      </c>
      <c r="W57" s="395">
        <f t="shared" si="14"/>
        <v>1.6829999999999998</v>
      </c>
      <c r="Y57" s="417">
        <f t="shared" si="1"/>
        <v>0</v>
      </c>
    </row>
    <row r="58" spans="1:25" s="13" customFormat="1" ht="52.7" hidden="1" customHeight="1">
      <c r="A58" s="596"/>
      <c r="B58" s="530"/>
      <c r="C58" s="520"/>
      <c r="D58" s="210">
        <v>0</v>
      </c>
      <c r="E58" s="207" t="s">
        <v>99</v>
      </c>
      <c r="F58" s="206" t="s">
        <v>100</v>
      </c>
      <c r="G58" s="243" t="s">
        <v>392</v>
      </c>
      <c r="H58" s="206" t="s">
        <v>247</v>
      </c>
      <c r="I58" s="243" t="s">
        <v>393</v>
      </c>
      <c r="J58" s="223" t="s">
        <v>247</v>
      </c>
      <c r="K58" s="285" t="s">
        <v>158</v>
      </c>
      <c r="L58" s="311">
        <v>0</v>
      </c>
      <c r="M58" s="176" t="s">
        <v>159</v>
      </c>
      <c r="N58" s="140">
        <v>1</v>
      </c>
      <c r="O58" s="245">
        <f>$A$9*$B$37*$C$55*$D$58*N58</f>
        <v>0</v>
      </c>
      <c r="P58" s="302">
        <v>0</v>
      </c>
      <c r="Q58" s="176"/>
      <c r="R58" s="141">
        <v>100</v>
      </c>
      <c r="S58" s="252">
        <f t="shared" si="10"/>
        <v>0</v>
      </c>
      <c r="T58" s="302">
        <v>0</v>
      </c>
      <c r="U58" s="388">
        <v>10</v>
      </c>
      <c r="V58" s="330">
        <f>100-U58*T58</f>
        <v>100</v>
      </c>
      <c r="W58" s="395">
        <f t="shared" si="14"/>
        <v>0</v>
      </c>
      <c r="Y58" s="417">
        <f t="shared" si="1"/>
        <v>0</v>
      </c>
    </row>
    <row r="59" spans="1:25" s="30" customFormat="1" ht="24" customHeight="1">
      <c r="A59" s="596"/>
      <c r="B59" s="530"/>
      <c r="C59" s="519">
        <v>0.12</v>
      </c>
      <c r="D59" s="177"/>
      <c r="E59" s="153" t="s">
        <v>209</v>
      </c>
      <c r="F59" s="536" t="s">
        <v>67</v>
      </c>
      <c r="G59" s="537"/>
      <c r="H59" s="537"/>
      <c r="I59" s="537"/>
      <c r="J59" s="537"/>
      <c r="K59" s="537"/>
      <c r="L59" s="537"/>
      <c r="M59" s="538"/>
      <c r="N59" s="167"/>
      <c r="O59" s="246"/>
      <c r="P59" s="89"/>
      <c r="Q59" s="89"/>
      <c r="R59" s="89"/>
      <c r="S59" s="253"/>
      <c r="T59" s="89"/>
      <c r="U59" s="178"/>
      <c r="V59" s="179"/>
      <c r="W59" s="405"/>
      <c r="Y59" s="417">
        <f t="shared" si="1"/>
        <v>0</v>
      </c>
    </row>
    <row r="60" spans="1:25" s="13" customFormat="1" ht="32.25" customHeight="1">
      <c r="A60" s="596"/>
      <c r="B60" s="530"/>
      <c r="C60" s="535"/>
      <c r="D60" s="544">
        <v>0.2</v>
      </c>
      <c r="E60" s="470" t="s">
        <v>101</v>
      </c>
      <c r="F60" s="473" t="s">
        <v>102</v>
      </c>
      <c r="G60" s="470" t="s">
        <v>394</v>
      </c>
      <c r="H60" s="473" t="s">
        <v>102</v>
      </c>
      <c r="I60" s="470" t="s">
        <v>395</v>
      </c>
      <c r="J60" s="476" t="s">
        <v>264</v>
      </c>
      <c r="K60" s="176" t="s">
        <v>158</v>
      </c>
      <c r="L60" s="309">
        <v>0</v>
      </c>
      <c r="M60" s="106" t="s">
        <v>266</v>
      </c>
      <c r="N60" s="140">
        <v>1</v>
      </c>
      <c r="O60" s="245">
        <f>$A$9*$B$37*$C$59*$D$60*N60</f>
        <v>8.9759999999999996E-3</v>
      </c>
      <c r="P60" s="302">
        <v>0</v>
      </c>
      <c r="Q60" s="339">
        <v>10</v>
      </c>
      <c r="R60" s="340">
        <f t="shared" ref="R60:R75" si="15">IF(AND((100+(P60-L60)*10)&gt;30,(100+(P60-L60)*10)&lt;=120),100+(P60-L60)*10,IF((100+(P60-L60)*10)&lt;30,0,120))</f>
        <v>100</v>
      </c>
      <c r="S60" s="341">
        <f t="shared" ref="S60:S75" si="16">R60*O60</f>
        <v>0.89759999999999995</v>
      </c>
      <c r="T60" s="302">
        <v>0</v>
      </c>
      <c r="U60" s="388">
        <v>10</v>
      </c>
      <c r="V60" s="330">
        <f t="shared" ref="V60:V75" si="17">100-U60*T60</f>
        <v>100</v>
      </c>
      <c r="W60" s="395">
        <f t="shared" ref="W60:W75" si="18">V60*O60</f>
        <v>0.89759999999999995</v>
      </c>
      <c r="Y60" s="417">
        <f t="shared" si="1"/>
        <v>0</v>
      </c>
    </row>
    <row r="61" spans="1:25" s="13" customFormat="1" ht="14.25" hidden="1" customHeight="1">
      <c r="A61" s="596"/>
      <c r="B61" s="530"/>
      <c r="C61" s="535"/>
      <c r="D61" s="545"/>
      <c r="E61" s="471"/>
      <c r="F61" s="474"/>
      <c r="G61" s="471"/>
      <c r="H61" s="474"/>
      <c r="I61" s="471"/>
      <c r="J61" s="477"/>
      <c r="K61" s="176" t="s">
        <v>158</v>
      </c>
      <c r="L61" s="309">
        <v>0</v>
      </c>
      <c r="M61" s="106" t="s">
        <v>266</v>
      </c>
      <c r="N61" s="140">
        <v>0</v>
      </c>
      <c r="O61" s="245">
        <f>$A$9*$B$37*$C$59*$D$60*J61*N61</f>
        <v>0</v>
      </c>
      <c r="P61" s="302"/>
      <c r="Q61" s="339">
        <v>10</v>
      </c>
      <c r="R61" s="340">
        <f t="shared" si="15"/>
        <v>100</v>
      </c>
      <c r="S61" s="341">
        <f t="shared" si="16"/>
        <v>0</v>
      </c>
      <c r="T61" s="302"/>
      <c r="U61" s="388">
        <v>10</v>
      </c>
      <c r="V61" s="330">
        <f t="shared" si="17"/>
        <v>100</v>
      </c>
      <c r="W61" s="395">
        <f t="shared" si="18"/>
        <v>0</v>
      </c>
      <c r="Y61" s="417">
        <f t="shared" si="1"/>
        <v>0</v>
      </c>
    </row>
    <row r="62" spans="1:25" s="13" customFormat="1" ht="14.25" hidden="1" customHeight="1">
      <c r="A62" s="596"/>
      <c r="B62" s="530"/>
      <c r="C62" s="535"/>
      <c r="D62" s="545"/>
      <c r="E62" s="471"/>
      <c r="F62" s="474"/>
      <c r="G62" s="471"/>
      <c r="H62" s="474"/>
      <c r="I62" s="471"/>
      <c r="J62" s="477"/>
      <c r="K62" s="176" t="s">
        <v>158</v>
      </c>
      <c r="L62" s="309">
        <v>0</v>
      </c>
      <c r="M62" s="106" t="s">
        <v>266</v>
      </c>
      <c r="N62" s="140">
        <v>0</v>
      </c>
      <c r="O62" s="245">
        <f>$A$9*$B$37*$C$59*$D$60*J62*N62</f>
        <v>0</v>
      </c>
      <c r="P62" s="302"/>
      <c r="Q62" s="339">
        <v>10</v>
      </c>
      <c r="R62" s="340">
        <f t="shared" si="15"/>
        <v>100</v>
      </c>
      <c r="S62" s="341">
        <f t="shared" si="16"/>
        <v>0</v>
      </c>
      <c r="T62" s="302"/>
      <c r="U62" s="388">
        <v>10</v>
      </c>
      <c r="V62" s="330">
        <f t="shared" si="17"/>
        <v>100</v>
      </c>
      <c r="W62" s="395">
        <f t="shared" si="18"/>
        <v>0</v>
      </c>
      <c r="Y62" s="417">
        <f t="shared" si="1"/>
        <v>0</v>
      </c>
    </row>
    <row r="63" spans="1:25" s="13" customFormat="1" ht="14.25" hidden="1" customHeight="1">
      <c r="A63" s="596"/>
      <c r="B63" s="530"/>
      <c r="C63" s="535"/>
      <c r="D63" s="546"/>
      <c r="E63" s="472"/>
      <c r="F63" s="475"/>
      <c r="G63" s="472"/>
      <c r="H63" s="475"/>
      <c r="I63" s="472"/>
      <c r="J63" s="478"/>
      <c r="K63" s="176" t="s">
        <v>158</v>
      </c>
      <c r="L63" s="309">
        <v>0</v>
      </c>
      <c r="M63" s="106" t="s">
        <v>266</v>
      </c>
      <c r="N63" s="140">
        <v>0</v>
      </c>
      <c r="O63" s="245">
        <f>$A$9*$B$37*$C$59*$D$60*J63*N63</f>
        <v>0</v>
      </c>
      <c r="P63" s="302"/>
      <c r="Q63" s="339">
        <v>10</v>
      </c>
      <c r="R63" s="340">
        <f t="shared" si="15"/>
        <v>100</v>
      </c>
      <c r="S63" s="341">
        <f t="shared" si="16"/>
        <v>0</v>
      </c>
      <c r="T63" s="302"/>
      <c r="U63" s="388">
        <v>10</v>
      </c>
      <c r="V63" s="330">
        <f t="shared" si="17"/>
        <v>100</v>
      </c>
      <c r="W63" s="395">
        <f t="shared" si="18"/>
        <v>0</v>
      </c>
      <c r="Y63" s="417">
        <f t="shared" si="1"/>
        <v>0</v>
      </c>
    </row>
    <row r="64" spans="1:25" s="13" customFormat="1" ht="33" customHeight="1">
      <c r="A64" s="596"/>
      <c r="B64" s="530"/>
      <c r="C64" s="535"/>
      <c r="D64" s="544">
        <v>0.2</v>
      </c>
      <c r="E64" s="470" t="s">
        <v>103</v>
      </c>
      <c r="F64" s="473" t="s">
        <v>104</v>
      </c>
      <c r="G64" s="470" t="s">
        <v>396</v>
      </c>
      <c r="H64" s="473" t="s">
        <v>104</v>
      </c>
      <c r="I64" s="470" t="s">
        <v>397</v>
      </c>
      <c r="J64" s="476" t="s">
        <v>265</v>
      </c>
      <c r="K64" s="176" t="s">
        <v>158</v>
      </c>
      <c r="L64" s="309">
        <v>0</v>
      </c>
      <c r="M64" s="106" t="s">
        <v>266</v>
      </c>
      <c r="N64" s="140">
        <v>1</v>
      </c>
      <c r="O64" s="245">
        <f>$A$9*$B$37*$C$59*$D$64*N64</f>
        <v>8.9759999999999996E-3</v>
      </c>
      <c r="P64" s="302">
        <v>0</v>
      </c>
      <c r="Q64" s="339">
        <v>10</v>
      </c>
      <c r="R64" s="340">
        <f t="shared" si="15"/>
        <v>100</v>
      </c>
      <c r="S64" s="341">
        <f t="shared" si="16"/>
        <v>0.89759999999999995</v>
      </c>
      <c r="T64" s="302">
        <v>0</v>
      </c>
      <c r="U64" s="388">
        <v>10</v>
      </c>
      <c r="V64" s="330">
        <f t="shared" si="17"/>
        <v>100</v>
      </c>
      <c r="W64" s="395">
        <f t="shared" si="18"/>
        <v>0.89759999999999995</v>
      </c>
      <c r="Y64" s="417">
        <f t="shared" si="1"/>
        <v>0</v>
      </c>
    </row>
    <row r="65" spans="1:25" s="13" customFormat="1" ht="14.25" hidden="1" customHeight="1">
      <c r="A65" s="596"/>
      <c r="B65" s="530"/>
      <c r="C65" s="535"/>
      <c r="D65" s="545"/>
      <c r="E65" s="471"/>
      <c r="F65" s="474"/>
      <c r="G65" s="471"/>
      <c r="H65" s="474"/>
      <c r="I65" s="471"/>
      <c r="J65" s="477"/>
      <c r="K65" s="176" t="s">
        <v>158</v>
      </c>
      <c r="L65" s="309">
        <v>0</v>
      </c>
      <c r="M65" s="106" t="s">
        <v>266</v>
      </c>
      <c r="N65" s="140">
        <v>0</v>
      </c>
      <c r="O65" s="245">
        <f>$A$9*$B$37*$C$59*$D$64*J65*N65</f>
        <v>0</v>
      </c>
      <c r="P65" s="302"/>
      <c r="Q65" s="339">
        <v>10</v>
      </c>
      <c r="R65" s="340">
        <f t="shared" si="15"/>
        <v>100</v>
      </c>
      <c r="S65" s="341">
        <f t="shared" si="16"/>
        <v>0</v>
      </c>
      <c r="T65" s="302"/>
      <c r="U65" s="388">
        <v>10</v>
      </c>
      <c r="V65" s="330">
        <f t="shared" si="17"/>
        <v>100</v>
      </c>
      <c r="W65" s="395">
        <f t="shared" si="18"/>
        <v>0</v>
      </c>
      <c r="Y65" s="417">
        <f t="shared" si="1"/>
        <v>0</v>
      </c>
    </row>
    <row r="66" spans="1:25" s="13" customFormat="1" ht="14.25" hidden="1" customHeight="1">
      <c r="A66" s="596"/>
      <c r="B66" s="530"/>
      <c r="C66" s="535"/>
      <c r="D66" s="545"/>
      <c r="E66" s="471"/>
      <c r="F66" s="474"/>
      <c r="G66" s="471"/>
      <c r="H66" s="474"/>
      <c r="I66" s="471"/>
      <c r="J66" s="477"/>
      <c r="K66" s="176" t="s">
        <v>158</v>
      </c>
      <c r="L66" s="309">
        <v>0</v>
      </c>
      <c r="M66" s="106" t="s">
        <v>266</v>
      </c>
      <c r="N66" s="140">
        <v>0</v>
      </c>
      <c r="O66" s="245">
        <f>$A$9*$B$37*$C$59*$D$64*J66*N66</f>
        <v>0</v>
      </c>
      <c r="P66" s="302"/>
      <c r="Q66" s="339">
        <v>10</v>
      </c>
      <c r="R66" s="340">
        <f t="shared" si="15"/>
        <v>100</v>
      </c>
      <c r="S66" s="341">
        <f t="shared" si="16"/>
        <v>0</v>
      </c>
      <c r="T66" s="302"/>
      <c r="U66" s="388">
        <v>10</v>
      </c>
      <c r="V66" s="330">
        <f t="shared" si="17"/>
        <v>100</v>
      </c>
      <c r="W66" s="395">
        <f t="shared" si="18"/>
        <v>0</v>
      </c>
      <c r="Y66" s="417">
        <f t="shared" si="1"/>
        <v>0</v>
      </c>
    </row>
    <row r="67" spans="1:25" s="13" customFormat="1" ht="14.25" hidden="1" customHeight="1">
      <c r="A67" s="596"/>
      <c r="B67" s="530"/>
      <c r="C67" s="535"/>
      <c r="D67" s="546"/>
      <c r="E67" s="472"/>
      <c r="F67" s="475"/>
      <c r="G67" s="472"/>
      <c r="H67" s="475"/>
      <c r="I67" s="472"/>
      <c r="J67" s="478"/>
      <c r="K67" s="176" t="s">
        <v>158</v>
      </c>
      <c r="L67" s="309">
        <v>0</v>
      </c>
      <c r="M67" s="106" t="s">
        <v>266</v>
      </c>
      <c r="N67" s="140">
        <v>0</v>
      </c>
      <c r="O67" s="245">
        <f>$A$9*$B$37*$C$59*$D$64*J67*N67</f>
        <v>0</v>
      </c>
      <c r="P67" s="302"/>
      <c r="Q67" s="339">
        <v>10</v>
      </c>
      <c r="R67" s="340">
        <f t="shared" si="15"/>
        <v>100</v>
      </c>
      <c r="S67" s="341">
        <f t="shared" si="16"/>
        <v>0</v>
      </c>
      <c r="T67" s="302"/>
      <c r="U67" s="388">
        <v>10</v>
      </c>
      <c r="V67" s="330">
        <f t="shared" si="17"/>
        <v>100</v>
      </c>
      <c r="W67" s="395">
        <f t="shared" si="18"/>
        <v>0</v>
      </c>
      <c r="Y67" s="417">
        <f t="shared" si="1"/>
        <v>0</v>
      </c>
    </row>
    <row r="68" spans="1:25" s="13" customFormat="1" ht="14.25" customHeight="1">
      <c r="A68" s="596"/>
      <c r="B68" s="530"/>
      <c r="C68" s="535"/>
      <c r="D68" s="410"/>
      <c r="E68" s="411"/>
      <c r="F68" s="416"/>
      <c r="G68" s="411"/>
      <c r="H68" s="416"/>
      <c r="I68" s="411"/>
      <c r="J68" s="412"/>
      <c r="K68" s="413"/>
      <c r="L68" s="309"/>
      <c r="M68" s="415"/>
      <c r="N68" s="140"/>
      <c r="O68" s="245"/>
      <c r="P68" s="302"/>
      <c r="Q68" s="339"/>
      <c r="R68" s="340"/>
      <c r="S68" s="341"/>
      <c r="T68" s="302"/>
      <c r="U68" s="414"/>
      <c r="V68" s="330"/>
      <c r="W68" s="395"/>
      <c r="Y68" s="417"/>
    </row>
    <row r="69" spans="1:25" s="13" customFormat="1" ht="60" customHeight="1">
      <c r="A69" s="596"/>
      <c r="B69" s="530"/>
      <c r="C69" s="535"/>
      <c r="D69" s="544">
        <v>0.2</v>
      </c>
      <c r="E69" s="470" t="s">
        <v>105</v>
      </c>
      <c r="F69" s="473" t="s">
        <v>106</v>
      </c>
      <c r="G69" s="470" t="s">
        <v>398</v>
      </c>
      <c r="H69" s="473" t="s">
        <v>106</v>
      </c>
      <c r="I69" s="470" t="s">
        <v>399</v>
      </c>
      <c r="J69" s="476" t="s">
        <v>267</v>
      </c>
      <c r="K69" s="176" t="s">
        <v>158</v>
      </c>
      <c r="L69" s="309">
        <v>0</v>
      </c>
      <c r="M69" s="106" t="s">
        <v>266</v>
      </c>
      <c r="N69" s="140">
        <v>1</v>
      </c>
      <c r="O69" s="245">
        <f>$A$9*$B$37*$C$59*$D$69*N69</f>
        <v>8.9759999999999996E-3</v>
      </c>
      <c r="P69" s="302">
        <v>0</v>
      </c>
      <c r="Q69" s="339">
        <v>10</v>
      </c>
      <c r="R69" s="340">
        <f t="shared" si="15"/>
        <v>100</v>
      </c>
      <c r="S69" s="341">
        <f t="shared" si="16"/>
        <v>0.89759999999999995</v>
      </c>
      <c r="T69" s="302">
        <v>0</v>
      </c>
      <c r="U69" s="388">
        <v>10</v>
      </c>
      <c r="V69" s="406">
        <f>100-(X69-3)*10</f>
        <v>73.400000000000006</v>
      </c>
      <c r="W69" s="395">
        <f t="shared" si="18"/>
        <v>0.65883840000000005</v>
      </c>
      <c r="X69" s="13">
        <v>5.66</v>
      </c>
      <c r="Y69" s="417">
        <f t="shared" si="1"/>
        <v>-0.23876159999999991</v>
      </c>
    </row>
    <row r="70" spans="1:25" s="13" customFormat="1" ht="14.25" hidden="1" customHeight="1">
      <c r="A70" s="596"/>
      <c r="B70" s="530"/>
      <c r="C70" s="535"/>
      <c r="D70" s="545"/>
      <c r="E70" s="471"/>
      <c r="F70" s="474"/>
      <c r="G70" s="471"/>
      <c r="H70" s="474"/>
      <c r="I70" s="471"/>
      <c r="J70" s="477"/>
      <c r="K70" s="79" t="s">
        <v>158</v>
      </c>
      <c r="L70" s="309">
        <v>0</v>
      </c>
      <c r="M70" s="106" t="s">
        <v>266</v>
      </c>
      <c r="N70" s="140">
        <v>0</v>
      </c>
      <c r="O70" s="245">
        <f>$A$9*$B$37*$C$59*$D$69*J70*N70</f>
        <v>0</v>
      </c>
      <c r="P70" s="302"/>
      <c r="Q70" s="339">
        <v>10</v>
      </c>
      <c r="R70" s="340">
        <f t="shared" si="15"/>
        <v>100</v>
      </c>
      <c r="S70" s="341">
        <f t="shared" si="16"/>
        <v>0</v>
      </c>
      <c r="T70" s="302"/>
      <c r="U70" s="388">
        <v>10</v>
      </c>
      <c r="V70" s="330">
        <f t="shared" si="17"/>
        <v>100</v>
      </c>
      <c r="W70" s="395">
        <f t="shared" si="18"/>
        <v>0</v>
      </c>
      <c r="Y70" s="417">
        <f t="shared" si="1"/>
        <v>0</v>
      </c>
    </row>
    <row r="71" spans="1:25" s="13" customFormat="1" ht="14.25" hidden="1" customHeight="1">
      <c r="A71" s="596"/>
      <c r="B71" s="530"/>
      <c r="C71" s="535"/>
      <c r="D71" s="546"/>
      <c r="E71" s="472"/>
      <c r="F71" s="475"/>
      <c r="G71" s="472"/>
      <c r="H71" s="475"/>
      <c r="I71" s="472"/>
      <c r="J71" s="478"/>
      <c r="K71" s="79" t="s">
        <v>158</v>
      </c>
      <c r="L71" s="309">
        <v>0</v>
      </c>
      <c r="M71" s="106" t="s">
        <v>266</v>
      </c>
      <c r="N71" s="140">
        <v>0</v>
      </c>
      <c r="O71" s="245">
        <f>$A$9*$B$37*$C$59*$D$69*J71*N71</f>
        <v>0</v>
      </c>
      <c r="P71" s="302"/>
      <c r="Q71" s="339">
        <v>10</v>
      </c>
      <c r="R71" s="340">
        <f t="shared" si="15"/>
        <v>100</v>
      </c>
      <c r="S71" s="341">
        <f t="shared" si="16"/>
        <v>0</v>
      </c>
      <c r="T71" s="302"/>
      <c r="U71" s="388">
        <v>10</v>
      </c>
      <c r="V71" s="330">
        <f t="shared" si="17"/>
        <v>100</v>
      </c>
      <c r="W71" s="395">
        <f t="shared" si="18"/>
        <v>0</v>
      </c>
      <c r="Y71" s="417">
        <f t="shared" si="1"/>
        <v>0</v>
      </c>
    </row>
    <row r="72" spans="1:25" s="13" customFormat="1" ht="47.25" customHeight="1">
      <c r="A72" s="596"/>
      <c r="B72" s="530"/>
      <c r="C72" s="535"/>
      <c r="D72" s="544">
        <v>0.2</v>
      </c>
      <c r="E72" s="470" t="s">
        <v>107</v>
      </c>
      <c r="F72" s="473" t="s">
        <v>108</v>
      </c>
      <c r="G72" s="470" t="s">
        <v>400</v>
      </c>
      <c r="H72" s="473" t="s">
        <v>108</v>
      </c>
      <c r="I72" s="470" t="s">
        <v>401</v>
      </c>
      <c r="J72" s="476" t="s">
        <v>268</v>
      </c>
      <c r="K72" s="176" t="s">
        <v>158</v>
      </c>
      <c r="L72" s="309">
        <v>0</v>
      </c>
      <c r="M72" s="106" t="s">
        <v>266</v>
      </c>
      <c r="N72" s="140">
        <v>1</v>
      </c>
      <c r="O72" s="245">
        <f>$A$9*$B$37*$C$59*$D$72*N72</f>
        <v>8.9759999999999996E-3</v>
      </c>
      <c r="P72" s="302">
        <v>0</v>
      </c>
      <c r="Q72" s="339">
        <v>10</v>
      </c>
      <c r="R72" s="340">
        <f t="shared" si="15"/>
        <v>100</v>
      </c>
      <c r="S72" s="341">
        <f t="shared" si="16"/>
        <v>0.89759999999999995</v>
      </c>
      <c r="T72" s="302">
        <v>0</v>
      </c>
      <c r="U72" s="388">
        <v>10</v>
      </c>
      <c r="V72" s="330">
        <f t="shared" si="17"/>
        <v>100</v>
      </c>
      <c r="W72" s="395">
        <f t="shared" si="18"/>
        <v>0.89759999999999995</v>
      </c>
      <c r="Y72" s="417">
        <f t="shared" si="1"/>
        <v>0</v>
      </c>
    </row>
    <row r="73" spans="1:25" s="13" customFormat="1" ht="14.25" hidden="1" customHeight="1">
      <c r="A73" s="596"/>
      <c r="B73" s="530"/>
      <c r="C73" s="535"/>
      <c r="D73" s="545"/>
      <c r="E73" s="471"/>
      <c r="F73" s="474"/>
      <c r="G73" s="471"/>
      <c r="H73" s="474"/>
      <c r="I73" s="471"/>
      <c r="J73" s="477"/>
      <c r="K73" s="176" t="s">
        <v>158</v>
      </c>
      <c r="L73" s="309">
        <v>0</v>
      </c>
      <c r="M73" s="106" t="s">
        <v>266</v>
      </c>
      <c r="N73" s="140">
        <v>0</v>
      </c>
      <c r="O73" s="245">
        <f>$A$9*$B$37*$C$59*$D$72*J73*N73</f>
        <v>0</v>
      </c>
      <c r="P73" s="302"/>
      <c r="Q73" s="339">
        <v>10</v>
      </c>
      <c r="R73" s="340">
        <f t="shared" si="15"/>
        <v>100</v>
      </c>
      <c r="S73" s="341">
        <f t="shared" si="16"/>
        <v>0</v>
      </c>
      <c r="T73" s="302"/>
      <c r="U73" s="388">
        <v>10</v>
      </c>
      <c r="V73" s="330">
        <f t="shared" si="17"/>
        <v>100</v>
      </c>
      <c r="W73" s="395">
        <f t="shared" si="18"/>
        <v>0</v>
      </c>
      <c r="Y73" s="417">
        <f t="shared" si="1"/>
        <v>0</v>
      </c>
    </row>
    <row r="74" spans="1:25" s="13" customFormat="1" ht="14.25" hidden="1" customHeight="1">
      <c r="A74" s="596"/>
      <c r="B74" s="530"/>
      <c r="C74" s="535"/>
      <c r="D74" s="546"/>
      <c r="E74" s="472"/>
      <c r="F74" s="475"/>
      <c r="G74" s="472"/>
      <c r="H74" s="475"/>
      <c r="I74" s="472"/>
      <c r="J74" s="478"/>
      <c r="K74" s="176" t="s">
        <v>158</v>
      </c>
      <c r="L74" s="309">
        <v>0</v>
      </c>
      <c r="M74" s="106" t="s">
        <v>266</v>
      </c>
      <c r="N74" s="140">
        <v>0</v>
      </c>
      <c r="O74" s="245">
        <f>$A$9*$B$37*$C$59*$D$72*J74*N74</f>
        <v>0</v>
      </c>
      <c r="P74" s="302"/>
      <c r="Q74" s="339">
        <v>10</v>
      </c>
      <c r="R74" s="340">
        <f t="shared" si="15"/>
        <v>100</v>
      </c>
      <c r="S74" s="341">
        <f t="shared" si="16"/>
        <v>0</v>
      </c>
      <c r="T74" s="302"/>
      <c r="U74" s="388">
        <v>10</v>
      </c>
      <c r="V74" s="330">
        <f t="shared" si="17"/>
        <v>100</v>
      </c>
      <c r="W74" s="395">
        <f t="shared" si="18"/>
        <v>0</v>
      </c>
      <c r="Y74" s="417">
        <f t="shared" si="1"/>
        <v>0</v>
      </c>
    </row>
    <row r="75" spans="1:25" s="13" customFormat="1" ht="46.5" customHeight="1">
      <c r="A75" s="596"/>
      <c r="B75" s="530"/>
      <c r="C75" s="535"/>
      <c r="D75" s="544">
        <v>0.2</v>
      </c>
      <c r="E75" s="470" t="s">
        <v>109</v>
      </c>
      <c r="F75" s="473" t="s">
        <v>110</v>
      </c>
      <c r="G75" s="470" t="s">
        <v>402</v>
      </c>
      <c r="H75" s="473" t="s">
        <v>110</v>
      </c>
      <c r="I75" s="470" t="s">
        <v>403</v>
      </c>
      <c r="J75" s="476" t="s">
        <v>269</v>
      </c>
      <c r="K75" s="176" t="s">
        <v>158</v>
      </c>
      <c r="L75" s="309">
        <v>0</v>
      </c>
      <c r="M75" s="106" t="s">
        <v>266</v>
      </c>
      <c r="N75" s="140">
        <v>1</v>
      </c>
      <c r="O75" s="245">
        <f>$A$9*$B$37*$C$59*$D$75*N75</f>
        <v>8.9759999999999996E-3</v>
      </c>
      <c r="P75" s="302">
        <v>0</v>
      </c>
      <c r="Q75" s="339">
        <v>10</v>
      </c>
      <c r="R75" s="340">
        <f t="shared" si="15"/>
        <v>100</v>
      </c>
      <c r="S75" s="341">
        <f t="shared" si="16"/>
        <v>0.89759999999999995</v>
      </c>
      <c r="T75" s="302">
        <v>0</v>
      </c>
      <c r="U75" s="388">
        <v>10</v>
      </c>
      <c r="V75" s="330">
        <f t="shared" si="17"/>
        <v>100</v>
      </c>
      <c r="W75" s="395">
        <f t="shared" si="18"/>
        <v>0.89759999999999995</v>
      </c>
      <c r="Y75" s="417">
        <f t="shared" si="1"/>
        <v>0</v>
      </c>
    </row>
    <row r="76" spans="1:25" s="13" customFormat="1" ht="14.25" hidden="1" customHeight="1">
      <c r="A76" s="596"/>
      <c r="B76" s="530"/>
      <c r="C76" s="535"/>
      <c r="D76" s="545"/>
      <c r="E76" s="471"/>
      <c r="F76" s="474"/>
      <c r="G76" s="471"/>
      <c r="H76" s="474"/>
      <c r="I76" s="471"/>
      <c r="J76" s="477"/>
      <c r="K76" s="79" t="s">
        <v>158</v>
      </c>
      <c r="L76" s="309">
        <v>0</v>
      </c>
      <c r="M76" s="180" t="s">
        <v>30</v>
      </c>
      <c r="N76" s="140">
        <v>0</v>
      </c>
      <c r="O76" s="245"/>
      <c r="P76" s="181"/>
      <c r="Q76" s="79"/>
      <c r="R76" s="141">
        <f>100-(P76-L76)*10</f>
        <v>100</v>
      </c>
      <c r="S76" s="252">
        <f t="shared" si="10"/>
        <v>0</v>
      </c>
      <c r="T76" s="181"/>
      <c r="U76" s="20"/>
      <c r="V76" s="19"/>
      <c r="W76" s="403"/>
      <c r="Y76" s="417">
        <f t="shared" si="1"/>
        <v>0</v>
      </c>
    </row>
    <row r="77" spans="1:25" s="13" customFormat="1" ht="14.25" hidden="1" customHeight="1">
      <c r="A77" s="596"/>
      <c r="B77" s="530"/>
      <c r="C77" s="535"/>
      <c r="D77" s="545"/>
      <c r="E77" s="471"/>
      <c r="F77" s="474"/>
      <c r="G77" s="471"/>
      <c r="H77" s="474"/>
      <c r="I77" s="471"/>
      <c r="J77" s="477"/>
      <c r="K77" s="79" t="s">
        <v>158</v>
      </c>
      <c r="L77" s="309">
        <v>0</v>
      </c>
      <c r="M77" s="180" t="s">
        <v>30</v>
      </c>
      <c r="N77" s="140">
        <v>0</v>
      </c>
      <c r="O77" s="245"/>
      <c r="P77" s="181"/>
      <c r="Q77" s="79"/>
      <c r="R77" s="141">
        <f>100-(P77-L77)*10</f>
        <v>100</v>
      </c>
      <c r="S77" s="252">
        <f t="shared" si="10"/>
        <v>0</v>
      </c>
      <c r="T77" s="181"/>
      <c r="U77" s="20"/>
      <c r="V77" s="19"/>
      <c r="W77" s="403"/>
      <c r="Y77" s="417">
        <f t="shared" si="1"/>
        <v>0</v>
      </c>
    </row>
    <row r="78" spans="1:25" s="13" customFormat="1" ht="14.25" hidden="1" customHeight="1">
      <c r="A78" s="596"/>
      <c r="B78" s="530"/>
      <c r="C78" s="520"/>
      <c r="D78" s="546"/>
      <c r="E78" s="472"/>
      <c r="F78" s="475"/>
      <c r="G78" s="472"/>
      <c r="H78" s="475"/>
      <c r="I78" s="472"/>
      <c r="J78" s="478"/>
      <c r="K78" s="79" t="s">
        <v>158</v>
      </c>
      <c r="L78" s="309">
        <v>0</v>
      </c>
      <c r="M78" s="180" t="s">
        <v>30</v>
      </c>
      <c r="N78" s="140">
        <v>0</v>
      </c>
      <c r="O78" s="245"/>
      <c r="P78" s="181"/>
      <c r="Q78" s="79"/>
      <c r="R78" s="141">
        <f>100-(P78-L78)*10</f>
        <v>100</v>
      </c>
      <c r="S78" s="252">
        <f t="shared" si="10"/>
        <v>0</v>
      </c>
      <c r="T78" s="181"/>
      <c r="U78" s="20"/>
      <c r="V78" s="19"/>
      <c r="W78" s="403"/>
      <c r="Y78" s="417">
        <f t="shared" ref="Y78:Y141" si="19">W78-S78</f>
        <v>0</v>
      </c>
    </row>
    <row r="79" spans="1:25" s="13" customFormat="1" ht="21.95" customHeight="1">
      <c r="A79" s="596"/>
      <c r="B79" s="530"/>
      <c r="C79" s="519">
        <v>0.1</v>
      </c>
      <c r="D79" s="137"/>
      <c r="E79" s="153" t="s">
        <v>210</v>
      </c>
      <c r="F79" s="507" t="s">
        <v>68</v>
      </c>
      <c r="G79" s="508"/>
      <c r="H79" s="508"/>
      <c r="I79" s="508"/>
      <c r="J79" s="508"/>
      <c r="K79" s="508"/>
      <c r="L79" s="508"/>
      <c r="M79" s="509"/>
      <c r="N79" s="167"/>
      <c r="O79" s="246"/>
      <c r="P79" s="173"/>
      <c r="Q79" s="173"/>
      <c r="R79" s="173"/>
      <c r="S79" s="253"/>
      <c r="T79" s="173"/>
      <c r="U79" s="175"/>
      <c r="V79" s="169"/>
      <c r="W79" s="404"/>
      <c r="Y79" s="417">
        <f t="shared" si="19"/>
        <v>0</v>
      </c>
    </row>
    <row r="80" spans="1:25" s="13" customFormat="1" ht="84" customHeight="1">
      <c r="A80" s="596"/>
      <c r="B80" s="530"/>
      <c r="C80" s="535"/>
      <c r="D80" s="544">
        <v>0.25</v>
      </c>
      <c r="E80" s="470" t="s">
        <v>111</v>
      </c>
      <c r="F80" s="473" t="s">
        <v>112</v>
      </c>
      <c r="G80" s="470" t="s">
        <v>404</v>
      </c>
      <c r="H80" s="473" t="s">
        <v>112</v>
      </c>
      <c r="I80" s="470" t="s">
        <v>405</v>
      </c>
      <c r="J80" s="504" t="s">
        <v>270</v>
      </c>
      <c r="K80" s="176" t="s">
        <v>158</v>
      </c>
      <c r="L80" s="309">
        <v>0</v>
      </c>
      <c r="M80" s="106" t="s">
        <v>266</v>
      </c>
      <c r="N80" s="140">
        <v>1</v>
      </c>
      <c r="O80" s="245">
        <f>$A$9*$B$37*$C$79*$D$80*N80</f>
        <v>9.3500000000000007E-3</v>
      </c>
      <c r="P80" s="302">
        <v>0</v>
      </c>
      <c r="Q80" s="339">
        <v>10</v>
      </c>
      <c r="R80" s="340">
        <f t="shared" ref="R80:R86" si="20">IF(AND((100+(P80-L80)*10)&gt;30,(100+(P80-L80)*10)&lt;=120),100+(P80-L80)*10,IF((100+(P80-L80)*10)&lt;30,0,120))</f>
        <v>100</v>
      </c>
      <c r="S80" s="341">
        <f t="shared" ref="S80:S86" si="21">R80*O80</f>
        <v>0.93500000000000005</v>
      </c>
      <c r="T80" s="302">
        <v>0</v>
      </c>
      <c r="U80" s="388">
        <v>10</v>
      </c>
      <c r="V80" s="330">
        <f t="shared" ref="V80:V86" si="22">100-U80*T80</f>
        <v>100</v>
      </c>
      <c r="W80" s="395">
        <f t="shared" ref="W80:W86" si="23">V80*O80</f>
        <v>0.93500000000000005</v>
      </c>
      <c r="Y80" s="417">
        <f t="shared" si="19"/>
        <v>0</v>
      </c>
    </row>
    <row r="81" spans="1:25" s="13" customFormat="1" ht="14.25" hidden="1" customHeight="1">
      <c r="A81" s="596"/>
      <c r="B81" s="530"/>
      <c r="C81" s="535"/>
      <c r="D81" s="545"/>
      <c r="E81" s="471"/>
      <c r="F81" s="474"/>
      <c r="G81" s="471"/>
      <c r="H81" s="474"/>
      <c r="I81" s="471"/>
      <c r="J81" s="505"/>
      <c r="K81" s="176" t="s">
        <v>158</v>
      </c>
      <c r="L81" s="309">
        <v>0</v>
      </c>
      <c r="M81" s="106" t="s">
        <v>266</v>
      </c>
      <c r="N81" s="140">
        <v>0</v>
      </c>
      <c r="O81" s="245">
        <f>$A$9*$B$37*$C$79*$D$80*J81*N81</f>
        <v>0</v>
      </c>
      <c r="P81" s="302"/>
      <c r="Q81" s="339">
        <v>10</v>
      </c>
      <c r="R81" s="340">
        <f t="shared" si="20"/>
        <v>100</v>
      </c>
      <c r="S81" s="341">
        <f t="shared" si="21"/>
        <v>0</v>
      </c>
      <c r="T81" s="302"/>
      <c r="U81" s="388">
        <v>10</v>
      </c>
      <c r="V81" s="330">
        <f t="shared" si="22"/>
        <v>100</v>
      </c>
      <c r="W81" s="395">
        <f t="shared" si="23"/>
        <v>0</v>
      </c>
      <c r="Y81" s="417">
        <f t="shared" si="19"/>
        <v>0</v>
      </c>
    </row>
    <row r="82" spans="1:25" s="13" customFormat="1" ht="14.25" hidden="1" customHeight="1">
      <c r="A82" s="596"/>
      <c r="B82" s="530"/>
      <c r="C82" s="535"/>
      <c r="D82" s="545"/>
      <c r="E82" s="471"/>
      <c r="F82" s="474"/>
      <c r="G82" s="471"/>
      <c r="H82" s="474"/>
      <c r="I82" s="471"/>
      <c r="J82" s="505"/>
      <c r="K82" s="176" t="s">
        <v>158</v>
      </c>
      <c r="L82" s="309">
        <v>0</v>
      </c>
      <c r="M82" s="106" t="s">
        <v>266</v>
      </c>
      <c r="N82" s="140">
        <v>0</v>
      </c>
      <c r="O82" s="245">
        <f>$A$9*$B$37*$C$79*$D$80*J82*N82</f>
        <v>0</v>
      </c>
      <c r="P82" s="302"/>
      <c r="Q82" s="339">
        <v>10</v>
      </c>
      <c r="R82" s="340">
        <f t="shared" si="20"/>
        <v>100</v>
      </c>
      <c r="S82" s="341">
        <f t="shared" si="21"/>
        <v>0</v>
      </c>
      <c r="T82" s="302"/>
      <c r="U82" s="388">
        <v>10</v>
      </c>
      <c r="V82" s="330">
        <f t="shared" si="22"/>
        <v>100</v>
      </c>
      <c r="W82" s="395">
        <f t="shared" si="23"/>
        <v>0</v>
      </c>
      <c r="Y82" s="417">
        <f t="shared" si="19"/>
        <v>0</v>
      </c>
    </row>
    <row r="83" spans="1:25" s="13" customFormat="1" ht="14.25" hidden="1" customHeight="1">
      <c r="A83" s="596"/>
      <c r="B83" s="530"/>
      <c r="C83" s="535"/>
      <c r="D83" s="546"/>
      <c r="E83" s="472"/>
      <c r="F83" s="475"/>
      <c r="G83" s="472"/>
      <c r="H83" s="475"/>
      <c r="I83" s="472"/>
      <c r="J83" s="506"/>
      <c r="K83" s="176" t="s">
        <v>158</v>
      </c>
      <c r="L83" s="309">
        <v>0</v>
      </c>
      <c r="M83" s="106" t="s">
        <v>266</v>
      </c>
      <c r="N83" s="140">
        <v>0</v>
      </c>
      <c r="O83" s="245">
        <f>$A$9*$B$37*$C$79*$D$80*J83*N83</f>
        <v>0</v>
      </c>
      <c r="P83" s="302"/>
      <c r="Q83" s="339">
        <v>10</v>
      </c>
      <c r="R83" s="340">
        <f t="shared" si="20"/>
        <v>100</v>
      </c>
      <c r="S83" s="341">
        <f t="shared" si="21"/>
        <v>0</v>
      </c>
      <c r="T83" s="302"/>
      <c r="U83" s="388">
        <v>10</v>
      </c>
      <c r="V83" s="330">
        <f t="shared" si="22"/>
        <v>100</v>
      </c>
      <c r="W83" s="395">
        <f t="shared" si="23"/>
        <v>0</v>
      </c>
      <c r="Y83" s="417">
        <f t="shared" si="19"/>
        <v>0</v>
      </c>
    </row>
    <row r="84" spans="1:25" s="13" customFormat="1" ht="93" customHeight="1">
      <c r="A84" s="596"/>
      <c r="B84" s="530"/>
      <c r="C84" s="535"/>
      <c r="D84" s="241">
        <v>0.25</v>
      </c>
      <c r="E84" s="84" t="s">
        <v>113</v>
      </c>
      <c r="F84" s="79" t="s">
        <v>114</v>
      </c>
      <c r="G84" s="84" t="s">
        <v>406</v>
      </c>
      <c r="H84" s="79" t="s">
        <v>114</v>
      </c>
      <c r="I84" s="84" t="s">
        <v>407</v>
      </c>
      <c r="J84" s="79" t="s">
        <v>281</v>
      </c>
      <c r="K84" s="176" t="s">
        <v>158</v>
      </c>
      <c r="L84" s="309">
        <v>0</v>
      </c>
      <c r="M84" s="106" t="s">
        <v>266</v>
      </c>
      <c r="N84" s="140">
        <v>1</v>
      </c>
      <c r="O84" s="245">
        <f>$A$9*$B$37*$C$79*$D$84*N84</f>
        <v>9.3500000000000007E-3</v>
      </c>
      <c r="P84" s="302">
        <v>0</v>
      </c>
      <c r="Q84" s="339">
        <v>10</v>
      </c>
      <c r="R84" s="340">
        <f t="shared" si="20"/>
        <v>100</v>
      </c>
      <c r="S84" s="341">
        <f t="shared" si="21"/>
        <v>0.93500000000000005</v>
      </c>
      <c r="T84" s="302">
        <v>0</v>
      </c>
      <c r="U84" s="388">
        <v>10</v>
      </c>
      <c r="V84" s="330">
        <f t="shared" si="22"/>
        <v>100</v>
      </c>
      <c r="W84" s="395">
        <f t="shared" si="23"/>
        <v>0.93500000000000005</v>
      </c>
      <c r="Y84" s="417">
        <f t="shared" si="19"/>
        <v>0</v>
      </c>
    </row>
    <row r="85" spans="1:25" s="13" customFormat="1" ht="45" customHeight="1">
      <c r="A85" s="596"/>
      <c r="B85" s="530"/>
      <c r="C85" s="535"/>
      <c r="D85" s="241">
        <v>0.25</v>
      </c>
      <c r="E85" s="84" t="s">
        <v>115</v>
      </c>
      <c r="F85" s="208" t="s">
        <v>116</v>
      </c>
      <c r="G85" s="84" t="s">
        <v>408</v>
      </c>
      <c r="H85" s="209" t="s">
        <v>116</v>
      </c>
      <c r="I85" s="84" t="s">
        <v>409</v>
      </c>
      <c r="J85" s="209" t="s">
        <v>280</v>
      </c>
      <c r="K85" s="176" t="s">
        <v>158</v>
      </c>
      <c r="L85" s="309">
        <v>0</v>
      </c>
      <c r="M85" s="106" t="s">
        <v>266</v>
      </c>
      <c r="N85" s="140">
        <v>1</v>
      </c>
      <c r="O85" s="245">
        <f>$A$9*$B$37*$C$79*$D$84*N85</f>
        <v>9.3500000000000007E-3</v>
      </c>
      <c r="P85" s="302">
        <v>0</v>
      </c>
      <c r="Q85" s="339">
        <v>10</v>
      </c>
      <c r="R85" s="340">
        <f t="shared" si="20"/>
        <v>100</v>
      </c>
      <c r="S85" s="341">
        <f t="shared" si="21"/>
        <v>0.93500000000000005</v>
      </c>
      <c r="T85" s="302">
        <v>0</v>
      </c>
      <c r="U85" s="388">
        <v>10</v>
      </c>
      <c r="V85" s="330">
        <f t="shared" si="22"/>
        <v>100</v>
      </c>
      <c r="W85" s="395">
        <f t="shared" si="23"/>
        <v>0.93500000000000005</v>
      </c>
      <c r="Y85" s="417">
        <f t="shared" si="19"/>
        <v>0</v>
      </c>
    </row>
    <row r="86" spans="1:25" s="13" customFormat="1" ht="47.25">
      <c r="A86" s="596"/>
      <c r="B86" s="530"/>
      <c r="C86" s="520"/>
      <c r="D86" s="241">
        <v>0.25</v>
      </c>
      <c r="E86" s="84" t="s">
        <v>117</v>
      </c>
      <c r="F86" s="5" t="s">
        <v>118</v>
      </c>
      <c r="G86" s="84" t="s">
        <v>410</v>
      </c>
      <c r="H86" s="5" t="s">
        <v>118</v>
      </c>
      <c r="I86" s="84" t="s">
        <v>411</v>
      </c>
      <c r="J86" s="5" t="s">
        <v>303</v>
      </c>
      <c r="K86" s="176" t="s">
        <v>158</v>
      </c>
      <c r="L86" s="309">
        <v>0</v>
      </c>
      <c r="M86" s="106" t="s">
        <v>266</v>
      </c>
      <c r="N86" s="140">
        <v>1</v>
      </c>
      <c r="O86" s="245">
        <f>$A$9*$B$37*$C$79*$D$84*N86</f>
        <v>9.3500000000000007E-3</v>
      </c>
      <c r="P86" s="302">
        <v>0</v>
      </c>
      <c r="Q86" s="339">
        <v>10</v>
      </c>
      <c r="R86" s="340">
        <f t="shared" si="20"/>
        <v>100</v>
      </c>
      <c r="S86" s="341">
        <f t="shared" si="21"/>
        <v>0.93500000000000005</v>
      </c>
      <c r="T86" s="302">
        <v>0</v>
      </c>
      <c r="U86" s="388">
        <v>10</v>
      </c>
      <c r="V86" s="330">
        <f t="shared" si="22"/>
        <v>100</v>
      </c>
      <c r="W86" s="395">
        <f t="shared" si="23"/>
        <v>0.93500000000000005</v>
      </c>
      <c r="Y86" s="417">
        <f t="shared" si="19"/>
        <v>0</v>
      </c>
    </row>
    <row r="87" spans="1:25" s="13" customFormat="1" ht="27" customHeight="1">
      <c r="A87" s="596"/>
      <c r="B87" s="530"/>
      <c r="C87" s="519">
        <v>0.08</v>
      </c>
      <c r="D87" s="137"/>
      <c r="E87" s="153" t="s">
        <v>211</v>
      </c>
      <c r="F87" s="507" t="s">
        <v>69</v>
      </c>
      <c r="G87" s="508"/>
      <c r="H87" s="508"/>
      <c r="I87" s="508"/>
      <c r="J87" s="508"/>
      <c r="K87" s="508"/>
      <c r="L87" s="508"/>
      <c r="M87" s="509"/>
      <c r="N87" s="167"/>
      <c r="O87" s="246"/>
      <c r="P87" s="173"/>
      <c r="Q87" s="173"/>
      <c r="R87" s="173"/>
      <c r="S87" s="253"/>
      <c r="T87" s="173"/>
      <c r="U87" s="175"/>
      <c r="V87" s="169"/>
      <c r="W87" s="404"/>
      <c r="Y87" s="417">
        <f t="shared" si="19"/>
        <v>0</v>
      </c>
    </row>
    <row r="88" spans="1:25" s="13" customFormat="1" ht="37.5" customHeight="1">
      <c r="A88" s="596"/>
      <c r="B88" s="530"/>
      <c r="C88" s="535"/>
      <c r="D88" s="544">
        <v>0.4</v>
      </c>
      <c r="E88" s="470" t="s">
        <v>119</v>
      </c>
      <c r="F88" s="510" t="s">
        <v>120</v>
      </c>
      <c r="G88" s="470" t="s">
        <v>412</v>
      </c>
      <c r="H88" s="510" t="s">
        <v>120</v>
      </c>
      <c r="I88" s="470" t="s">
        <v>413</v>
      </c>
      <c r="J88" s="510" t="s">
        <v>282</v>
      </c>
      <c r="K88" s="176" t="s">
        <v>158</v>
      </c>
      <c r="L88" s="309">
        <v>0</v>
      </c>
      <c r="M88" s="176" t="s">
        <v>159</v>
      </c>
      <c r="N88" s="140">
        <v>1</v>
      </c>
      <c r="O88" s="245">
        <f>$A$9*$B$37*$C$87*$D$88*N88</f>
        <v>1.1968000000000001E-2</v>
      </c>
      <c r="P88" s="302">
        <v>0</v>
      </c>
      <c r="Q88" s="339">
        <v>10</v>
      </c>
      <c r="R88" s="340">
        <f t="shared" ref="R88:R96" si="24">IF(AND((100+(P88-L88)*10)&gt;30,(100+(P88-L88)*10)&lt;=120),100+(P88-L88)*10,IF((100+(P88-L88)*10)&lt;30,0,120))</f>
        <v>100</v>
      </c>
      <c r="S88" s="341">
        <f t="shared" ref="S88:S96" si="25">R88*O88</f>
        <v>1.1968000000000001</v>
      </c>
      <c r="T88" s="302">
        <v>0</v>
      </c>
      <c r="U88" s="388">
        <v>10</v>
      </c>
      <c r="V88" s="330">
        <f t="shared" ref="V88:V94" si="26">100-U88*T88</f>
        <v>100</v>
      </c>
      <c r="W88" s="395">
        <f t="shared" ref="W88:W94" si="27">V88*O88</f>
        <v>1.1968000000000001</v>
      </c>
      <c r="Y88" s="417">
        <f t="shared" si="19"/>
        <v>0</v>
      </c>
    </row>
    <row r="89" spans="1:25" s="13" customFormat="1" ht="14.25" hidden="1" customHeight="1">
      <c r="A89" s="596"/>
      <c r="B89" s="530"/>
      <c r="C89" s="535"/>
      <c r="D89" s="545"/>
      <c r="E89" s="471"/>
      <c r="F89" s="511"/>
      <c r="G89" s="471"/>
      <c r="H89" s="511"/>
      <c r="I89" s="471"/>
      <c r="J89" s="511"/>
      <c r="K89" s="176" t="s">
        <v>158</v>
      </c>
      <c r="L89" s="309">
        <v>0</v>
      </c>
      <c r="M89" s="176" t="s">
        <v>159</v>
      </c>
      <c r="N89" s="140">
        <v>0</v>
      </c>
      <c r="O89" s="245">
        <f>$A$9*$B$37*$C$87*$D$88*J89*N89</f>
        <v>0</v>
      </c>
      <c r="P89" s="302"/>
      <c r="Q89" s="339">
        <v>10</v>
      </c>
      <c r="R89" s="340">
        <f t="shared" si="24"/>
        <v>100</v>
      </c>
      <c r="S89" s="341">
        <f t="shared" si="25"/>
        <v>0</v>
      </c>
      <c r="T89" s="302"/>
      <c r="U89" s="388">
        <v>10</v>
      </c>
      <c r="V89" s="330">
        <f t="shared" si="26"/>
        <v>100</v>
      </c>
      <c r="W89" s="395">
        <f t="shared" si="27"/>
        <v>0</v>
      </c>
      <c r="Y89" s="417">
        <f t="shared" si="19"/>
        <v>0</v>
      </c>
    </row>
    <row r="90" spans="1:25" s="13" customFormat="1" ht="14.25" hidden="1" customHeight="1">
      <c r="A90" s="596"/>
      <c r="B90" s="530"/>
      <c r="C90" s="535"/>
      <c r="D90" s="545"/>
      <c r="E90" s="471"/>
      <c r="F90" s="511"/>
      <c r="G90" s="471"/>
      <c r="H90" s="511"/>
      <c r="I90" s="471"/>
      <c r="J90" s="511"/>
      <c r="K90" s="176" t="s">
        <v>158</v>
      </c>
      <c r="L90" s="309">
        <v>0</v>
      </c>
      <c r="M90" s="176" t="s">
        <v>159</v>
      </c>
      <c r="N90" s="140">
        <v>0</v>
      </c>
      <c r="O90" s="245">
        <f>$A$9*$B$37*$C$87*$D$88*J90*N90</f>
        <v>0</v>
      </c>
      <c r="P90" s="302"/>
      <c r="Q90" s="339">
        <v>10</v>
      </c>
      <c r="R90" s="340">
        <f t="shared" si="24"/>
        <v>100</v>
      </c>
      <c r="S90" s="341">
        <f t="shared" si="25"/>
        <v>0</v>
      </c>
      <c r="T90" s="302"/>
      <c r="U90" s="388">
        <v>10</v>
      </c>
      <c r="V90" s="330">
        <f t="shared" si="26"/>
        <v>100</v>
      </c>
      <c r="W90" s="395">
        <f t="shared" si="27"/>
        <v>0</v>
      </c>
      <c r="Y90" s="417">
        <f t="shared" si="19"/>
        <v>0</v>
      </c>
    </row>
    <row r="91" spans="1:25" s="13" customFormat="1" ht="14.25" hidden="1" customHeight="1">
      <c r="A91" s="596"/>
      <c r="B91" s="530"/>
      <c r="C91" s="535"/>
      <c r="D91" s="545"/>
      <c r="E91" s="471"/>
      <c r="F91" s="511"/>
      <c r="G91" s="471"/>
      <c r="H91" s="511"/>
      <c r="I91" s="471"/>
      <c r="J91" s="511"/>
      <c r="K91" s="176" t="s">
        <v>158</v>
      </c>
      <c r="L91" s="309">
        <v>0</v>
      </c>
      <c r="M91" s="176" t="s">
        <v>159</v>
      </c>
      <c r="N91" s="140">
        <v>0</v>
      </c>
      <c r="O91" s="245">
        <f>$A$9*$B$37*$C$87*$D$88*J91*N91</f>
        <v>0</v>
      </c>
      <c r="P91" s="302"/>
      <c r="Q91" s="339">
        <v>10</v>
      </c>
      <c r="R91" s="340">
        <f t="shared" si="24"/>
        <v>100</v>
      </c>
      <c r="S91" s="341">
        <f t="shared" si="25"/>
        <v>0</v>
      </c>
      <c r="T91" s="302"/>
      <c r="U91" s="388">
        <v>10</v>
      </c>
      <c r="V91" s="330">
        <f t="shared" si="26"/>
        <v>100</v>
      </c>
      <c r="W91" s="395">
        <f t="shared" si="27"/>
        <v>0</v>
      </c>
      <c r="Y91" s="417">
        <f t="shared" si="19"/>
        <v>0</v>
      </c>
    </row>
    <row r="92" spans="1:25" s="13" customFormat="1" ht="14.25" hidden="1" customHeight="1">
      <c r="A92" s="596"/>
      <c r="B92" s="530"/>
      <c r="C92" s="535"/>
      <c r="D92" s="545"/>
      <c r="E92" s="471"/>
      <c r="F92" s="511"/>
      <c r="G92" s="471"/>
      <c r="H92" s="511"/>
      <c r="I92" s="471"/>
      <c r="J92" s="511"/>
      <c r="K92" s="176" t="s">
        <v>158</v>
      </c>
      <c r="L92" s="309">
        <v>0</v>
      </c>
      <c r="M92" s="176" t="s">
        <v>159</v>
      </c>
      <c r="N92" s="140">
        <v>0</v>
      </c>
      <c r="O92" s="245">
        <f>$A$9*$B$37*$C$87*$D$88*J92*N92</f>
        <v>0</v>
      </c>
      <c r="P92" s="302"/>
      <c r="Q92" s="339">
        <v>10</v>
      </c>
      <c r="R92" s="340">
        <f t="shared" si="24"/>
        <v>100</v>
      </c>
      <c r="S92" s="341">
        <f t="shared" si="25"/>
        <v>0</v>
      </c>
      <c r="T92" s="302"/>
      <c r="U92" s="388">
        <v>10</v>
      </c>
      <c r="V92" s="330">
        <f t="shared" si="26"/>
        <v>100</v>
      </c>
      <c r="W92" s="395">
        <f t="shared" si="27"/>
        <v>0</v>
      </c>
      <c r="Y92" s="417">
        <f t="shared" si="19"/>
        <v>0</v>
      </c>
    </row>
    <row r="93" spans="1:25" s="13" customFormat="1" ht="14.25" hidden="1" customHeight="1">
      <c r="A93" s="596"/>
      <c r="B93" s="530"/>
      <c r="C93" s="535"/>
      <c r="D93" s="546"/>
      <c r="E93" s="472"/>
      <c r="F93" s="512"/>
      <c r="G93" s="472"/>
      <c r="H93" s="512"/>
      <c r="I93" s="472"/>
      <c r="J93" s="512"/>
      <c r="K93" s="176" t="s">
        <v>158</v>
      </c>
      <c r="L93" s="309">
        <v>0</v>
      </c>
      <c r="M93" s="176" t="s">
        <v>159</v>
      </c>
      <c r="N93" s="140">
        <v>0</v>
      </c>
      <c r="O93" s="245">
        <f>$A$9*$B$37*$C$87*$D$88*J93*N93</f>
        <v>0</v>
      </c>
      <c r="P93" s="302"/>
      <c r="Q93" s="339">
        <v>10</v>
      </c>
      <c r="R93" s="340">
        <f t="shared" si="24"/>
        <v>100</v>
      </c>
      <c r="S93" s="341">
        <f t="shared" si="25"/>
        <v>0</v>
      </c>
      <c r="T93" s="302"/>
      <c r="U93" s="388">
        <v>10</v>
      </c>
      <c r="V93" s="330">
        <f t="shared" si="26"/>
        <v>100</v>
      </c>
      <c r="W93" s="395">
        <f t="shared" si="27"/>
        <v>0</v>
      </c>
      <c r="Y93" s="417">
        <f t="shared" si="19"/>
        <v>0</v>
      </c>
    </row>
    <row r="94" spans="1:25" s="13" customFormat="1" ht="37.5" customHeight="1">
      <c r="A94" s="596"/>
      <c r="B94" s="530"/>
      <c r="C94" s="535"/>
      <c r="D94" s="544">
        <v>0.3</v>
      </c>
      <c r="E94" s="470" t="s">
        <v>121</v>
      </c>
      <c r="F94" s="473" t="s">
        <v>122</v>
      </c>
      <c r="G94" s="470" t="s">
        <v>414</v>
      </c>
      <c r="H94" s="473" t="s">
        <v>122</v>
      </c>
      <c r="I94" s="470" t="s">
        <v>415</v>
      </c>
      <c r="J94" s="473" t="s">
        <v>271</v>
      </c>
      <c r="K94" s="176" t="s">
        <v>158</v>
      </c>
      <c r="L94" s="309">
        <v>0</v>
      </c>
      <c r="M94" s="176" t="s">
        <v>159</v>
      </c>
      <c r="N94" s="140">
        <v>1</v>
      </c>
      <c r="O94" s="245">
        <f>$A$9*$B$37*$C$87*$D$94*N94</f>
        <v>8.9759999999999996E-3</v>
      </c>
      <c r="P94" s="302">
        <v>0</v>
      </c>
      <c r="Q94" s="339">
        <v>10</v>
      </c>
      <c r="R94" s="340">
        <f t="shared" si="24"/>
        <v>100</v>
      </c>
      <c r="S94" s="341">
        <f t="shared" si="25"/>
        <v>0.89759999999999995</v>
      </c>
      <c r="T94" s="302">
        <v>0</v>
      </c>
      <c r="U94" s="388">
        <v>10</v>
      </c>
      <c r="V94" s="330">
        <f t="shared" si="26"/>
        <v>100</v>
      </c>
      <c r="W94" s="395">
        <f t="shared" si="27"/>
        <v>0.89759999999999995</v>
      </c>
      <c r="Y94" s="417">
        <f t="shared" si="19"/>
        <v>0</v>
      </c>
    </row>
    <row r="95" spans="1:25" s="13" customFormat="1" ht="14.25" hidden="1" customHeight="1">
      <c r="A95" s="596"/>
      <c r="B95" s="530"/>
      <c r="C95" s="535"/>
      <c r="D95" s="546"/>
      <c r="E95" s="472"/>
      <c r="F95" s="475"/>
      <c r="G95" s="472"/>
      <c r="H95" s="475"/>
      <c r="I95" s="472"/>
      <c r="J95" s="475"/>
      <c r="K95" s="176" t="s">
        <v>158</v>
      </c>
      <c r="L95" s="309">
        <v>0</v>
      </c>
      <c r="M95" s="176" t="s">
        <v>159</v>
      </c>
      <c r="N95" s="140">
        <v>0</v>
      </c>
      <c r="O95" s="245">
        <f>$A$9*$B$37*$C$87*$D$94*J95*N95</f>
        <v>0</v>
      </c>
      <c r="P95" s="302"/>
      <c r="Q95" s="339">
        <v>10</v>
      </c>
      <c r="R95" s="340">
        <f t="shared" si="24"/>
        <v>100</v>
      </c>
      <c r="S95" s="341">
        <f t="shared" si="25"/>
        <v>0</v>
      </c>
      <c r="T95" s="302"/>
      <c r="U95" s="20"/>
      <c r="V95" s="19"/>
      <c r="W95" s="403"/>
      <c r="Y95" s="417">
        <f t="shared" si="19"/>
        <v>0</v>
      </c>
    </row>
    <row r="96" spans="1:25" s="13" customFormat="1" ht="63.75" customHeight="1">
      <c r="A96" s="596"/>
      <c r="B96" s="530"/>
      <c r="C96" s="535"/>
      <c r="D96" s="544">
        <v>0.3</v>
      </c>
      <c r="E96" s="470" t="s">
        <v>123</v>
      </c>
      <c r="F96" s="473" t="s">
        <v>124</v>
      </c>
      <c r="G96" s="470" t="s">
        <v>416</v>
      </c>
      <c r="H96" s="473" t="s">
        <v>124</v>
      </c>
      <c r="I96" s="470" t="s">
        <v>417</v>
      </c>
      <c r="J96" s="476" t="s">
        <v>304</v>
      </c>
      <c r="K96" s="335" t="s">
        <v>487</v>
      </c>
      <c r="L96" s="369">
        <v>1</v>
      </c>
      <c r="M96" s="176" t="s">
        <v>159</v>
      </c>
      <c r="N96" s="140">
        <v>1</v>
      </c>
      <c r="O96" s="245">
        <f>$A$9*$B$37*$C$87*$D$96*N96</f>
        <v>8.9759999999999996E-3</v>
      </c>
      <c r="P96" s="302">
        <v>1</v>
      </c>
      <c r="Q96" s="339">
        <v>10</v>
      </c>
      <c r="R96" s="340">
        <f t="shared" si="24"/>
        <v>100</v>
      </c>
      <c r="S96" s="341">
        <f t="shared" si="25"/>
        <v>0.89759999999999995</v>
      </c>
      <c r="T96" s="302">
        <v>1</v>
      </c>
      <c r="U96" s="388">
        <f>T96-L96</f>
        <v>0</v>
      </c>
      <c r="V96" s="330">
        <f>100-U96*10</f>
        <v>100</v>
      </c>
      <c r="W96" s="395">
        <f t="shared" ref="W96" si="28">V96*O96</f>
        <v>0.89759999999999995</v>
      </c>
      <c r="Y96" s="417">
        <f t="shared" si="19"/>
        <v>0</v>
      </c>
    </row>
    <row r="97" spans="1:25" s="13" customFormat="1" ht="14.25" hidden="1" customHeight="1">
      <c r="A97" s="596"/>
      <c r="B97" s="530"/>
      <c r="C97" s="535"/>
      <c r="D97" s="545"/>
      <c r="E97" s="471"/>
      <c r="F97" s="474"/>
      <c r="G97" s="471"/>
      <c r="H97" s="474"/>
      <c r="I97" s="471"/>
      <c r="J97" s="477"/>
      <c r="K97" s="176" t="s">
        <v>158</v>
      </c>
      <c r="L97" s="309">
        <v>0</v>
      </c>
      <c r="M97" s="176" t="s">
        <v>159</v>
      </c>
      <c r="N97" s="140">
        <v>0</v>
      </c>
      <c r="O97" s="245"/>
      <c r="P97" s="181"/>
      <c r="Q97" s="176"/>
      <c r="R97" s="141">
        <f t="shared" ref="R97:R99" si="29">100-(P97-L97)*Q97</f>
        <v>100</v>
      </c>
      <c r="S97" s="252">
        <f t="shared" si="10"/>
        <v>0</v>
      </c>
      <c r="T97" s="181"/>
      <c r="U97" s="20"/>
      <c r="V97" s="19"/>
      <c r="W97" s="403"/>
      <c r="Y97" s="417">
        <f t="shared" si="19"/>
        <v>0</v>
      </c>
    </row>
    <row r="98" spans="1:25" s="13" customFormat="1" ht="14.25" hidden="1" customHeight="1">
      <c r="A98" s="596"/>
      <c r="B98" s="530"/>
      <c r="C98" s="535"/>
      <c r="D98" s="546"/>
      <c r="E98" s="472"/>
      <c r="F98" s="475"/>
      <c r="G98" s="472"/>
      <c r="H98" s="475"/>
      <c r="I98" s="472"/>
      <c r="J98" s="478"/>
      <c r="K98" s="176" t="s">
        <v>158</v>
      </c>
      <c r="L98" s="309">
        <v>0</v>
      </c>
      <c r="M98" s="176" t="s">
        <v>159</v>
      </c>
      <c r="N98" s="140">
        <v>0</v>
      </c>
      <c r="O98" s="245"/>
      <c r="P98" s="181"/>
      <c r="Q98" s="176"/>
      <c r="R98" s="141">
        <f t="shared" si="29"/>
        <v>100</v>
      </c>
      <c r="S98" s="252">
        <f t="shared" si="10"/>
        <v>0</v>
      </c>
      <c r="T98" s="181"/>
      <c r="U98" s="20"/>
      <c r="V98" s="19"/>
      <c r="W98" s="403"/>
      <c r="Y98" s="417">
        <f t="shared" si="19"/>
        <v>0</v>
      </c>
    </row>
    <row r="99" spans="1:25" s="227" customFormat="1" ht="14.25" hidden="1" customHeight="1">
      <c r="A99" s="596"/>
      <c r="B99" s="530"/>
      <c r="C99" s="535"/>
      <c r="D99" s="544">
        <v>0</v>
      </c>
      <c r="E99" s="479" t="s">
        <v>125</v>
      </c>
      <c r="F99" s="482" t="s">
        <v>126</v>
      </c>
      <c r="G99" s="479" t="s">
        <v>125</v>
      </c>
      <c r="H99" s="482" t="s">
        <v>126</v>
      </c>
      <c r="I99" s="479" t="s">
        <v>125</v>
      </c>
      <c r="J99" s="482" t="s">
        <v>272</v>
      </c>
      <c r="K99" s="228" t="s">
        <v>158</v>
      </c>
      <c r="L99" s="309">
        <v>0</v>
      </c>
      <c r="M99" s="228" t="s">
        <v>159</v>
      </c>
      <c r="N99" s="229"/>
      <c r="O99" s="245"/>
      <c r="P99" s="181"/>
      <c r="Q99" s="228"/>
      <c r="R99" s="230">
        <f t="shared" si="29"/>
        <v>100</v>
      </c>
      <c r="S99" s="252">
        <f t="shared" si="10"/>
        <v>0</v>
      </c>
      <c r="T99" s="181"/>
      <c r="U99" s="231"/>
      <c r="V99" s="232"/>
      <c r="W99" s="407"/>
      <c r="Y99" s="417">
        <f t="shared" si="19"/>
        <v>0</v>
      </c>
    </row>
    <row r="100" spans="1:25" s="13" customFormat="1" ht="14.25" hidden="1" customHeight="1">
      <c r="A100" s="596"/>
      <c r="B100" s="530"/>
      <c r="C100" s="535"/>
      <c r="D100" s="545"/>
      <c r="E100" s="480"/>
      <c r="F100" s="483"/>
      <c r="G100" s="480"/>
      <c r="H100" s="483"/>
      <c r="I100" s="480"/>
      <c r="J100" s="483"/>
      <c r="K100" s="228" t="s">
        <v>158</v>
      </c>
      <c r="L100" s="309">
        <v>0</v>
      </c>
      <c r="M100" s="228" t="s">
        <v>30</v>
      </c>
      <c r="N100" s="229">
        <v>0</v>
      </c>
      <c r="O100" s="245"/>
      <c r="P100" s="181"/>
      <c r="Q100" s="233"/>
      <c r="R100" s="230">
        <f>100-(P100-L100)*10</f>
        <v>100</v>
      </c>
      <c r="S100" s="252">
        <f t="shared" si="10"/>
        <v>0</v>
      </c>
      <c r="T100" s="181"/>
      <c r="U100" s="231"/>
      <c r="V100" s="232"/>
      <c r="W100" s="407"/>
      <c r="Y100" s="417">
        <f t="shared" si="19"/>
        <v>0</v>
      </c>
    </row>
    <row r="101" spans="1:25" s="13" customFormat="1" ht="14.25" hidden="1" customHeight="1">
      <c r="A101" s="596"/>
      <c r="B101" s="530"/>
      <c r="C101" s="535"/>
      <c r="D101" s="545"/>
      <c r="E101" s="480"/>
      <c r="F101" s="483"/>
      <c r="G101" s="480"/>
      <c r="H101" s="483"/>
      <c r="I101" s="480"/>
      <c r="J101" s="483"/>
      <c r="K101" s="228" t="s">
        <v>158</v>
      </c>
      <c r="L101" s="309">
        <v>0</v>
      </c>
      <c r="M101" s="228" t="s">
        <v>30</v>
      </c>
      <c r="N101" s="229">
        <v>0</v>
      </c>
      <c r="O101" s="245"/>
      <c r="P101" s="181"/>
      <c r="Q101" s="233"/>
      <c r="R101" s="230">
        <f>100-(P101-L101)*10</f>
        <v>100</v>
      </c>
      <c r="S101" s="252">
        <f t="shared" si="10"/>
        <v>0</v>
      </c>
      <c r="T101" s="181"/>
      <c r="U101" s="231"/>
      <c r="V101" s="232"/>
      <c r="W101" s="407"/>
      <c r="Y101" s="417">
        <f t="shared" si="19"/>
        <v>0</v>
      </c>
    </row>
    <row r="102" spans="1:25" s="13" customFormat="1" ht="14.25" hidden="1" customHeight="1">
      <c r="A102" s="596"/>
      <c r="B102" s="530"/>
      <c r="C102" s="535"/>
      <c r="D102" s="545"/>
      <c r="E102" s="480"/>
      <c r="F102" s="483"/>
      <c r="G102" s="480"/>
      <c r="H102" s="483"/>
      <c r="I102" s="480"/>
      <c r="J102" s="483"/>
      <c r="K102" s="228" t="s">
        <v>158</v>
      </c>
      <c r="L102" s="309">
        <v>0</v>
      </c>
      <c r="M102" s="228" t="s">
        <v>30</v>
      </c>
      <c r="N102" s="229">
        <v>0</v>
      </c>
      <c r="O102" s="245"/>
      <c r="P102" s="181"/>
      <c r="Q102" s="233"/>
      <c r="R102" s="230">
        <f>100-(P102-L102)*10</f>
        <v>100</v>
      </c>
      <c r="S102" s="252">
        <f t="shared" si="10"/>
        <v>0</v>
      </c>
      <c r="T102" s="181"/>
      <c r="U102" s="231"/>
      <c r="V102" s="232"/>
      <c r="W102" s="407"/>
      <c r="Y102" s="417">
        <f t="shared" si="19"/>
        <v>0</v>
      </c>
    </row>
    <row r="103" spans="1:25" s="13" customFormat="1" ht="14.25" hidden="1" customHeight="1">
      <c r="A103" s="596"/>
      <c r="B103" s="530"/>
      <c r="C103" s="520"/>
      <c r="D103" s="546"/>
      <c r="E103" s="481"/>
      <c r="F103" s="484"/>
      <c r="G103" s="481"/>
      <c r="H103" s="484"/>
      <c r="I103" s="481"/>
      <c r="J103" s="484"/>
      <c r="K103" s="228" t="s">
        <v>158</v>
      </c>
      <c r="L103" s="309">
        <v>0</v>
      </c>
      <c r="M103" s="228" t="s">
        <v>30</v>
      </c>
      <c r="N103" s="229">
        <v>0</v>
      </c>
      <c r="O103" s="245"/>
      <c r="P103" s="181"/>
      <c r="Q103" s="233"/>
      <c r="R103" s="230">
        <f>100-(P103-L103)*10</f>
        <v>100</v>
      </c>
      <c r="S103" s="252">
        <f t="shared" si="10"/>
        <v>0</v>
      </c>
      <c r="T103" s="181"/>
      <c r="U103" s="231"/>
      <c r="V103" s="232"/>
      <c r="W103" s="407"/>
      <c r="Y103" s="417">
        <f t="shared" si="19"/>
        <v>0</v>
      </c>
    </row>
    <row r="104" spans="1:25" s="30" customFormat="1" ht="18.95" customHeight="1">
      <c r="A104" s="596"/>
      <c r="B104" s="530"/>
      <c r="C104" s="519">
        <v>0.13</v>
      </c>
      <c r="D104" s="177"/>
      <c r="E104" s="153" t="s">
        <v>202</v>
      </c>
      <c r="F104" s="507" t="s">
        <v>175</v>
      </c>
      <c r="G104" s="508"/>
      <c r="H104" s="508"/>
      <c r="I104" s="508"/>
      <c r="J104" s="508"/>
      <c r="K104" s="508"/>
      <c r="L104" s="508"/>
      <c r="M104" s="509"/>
      <c r="N104" s="167"/>
      <c r="O104" s="246"/>
      <c r="P104" s="89"/>
      <c r="Q104" s="89"/>
      <c r="R104" s="89"/>
      <c r="S104" s="253"/>
      <c r="T104" s="89"/>
      <c r="U104" s="178"/>
      <c r="V104" s="179"/>
      <c r="W104" s="405"/>
      <c r="Y104" s="417">
        <f t="shared" si="19"/>
        <v>0</v>
      </c>
    </row>
    <row r="105" spans="1:25" s="13" customFormat="1" ht="42.75" customHeight="1">
      <c r="A105" s="596"/>
      <c r="B105" s="530"/>
      <c r="C105" s="535"/>
      <c r="D105" s="544">
        <v>0.3</v>
      </c>
      <c r="E105" s="470" t="s">
        <v>127</v>
      </c>
      <c r="F105" s="473" t="s">
        <v>128</v>
      </c>
      <c r="G105" s="470" t="s">
        <v>237</v>
      </c>
      <c r="H105" s="473" t="s">
        <v>128</v>
      </c>
      <c r="I105" s="470" t="s">
        <v>418</v>
      </c>
      <c r="J105" s="504" t="s">
        <v>273</v>
      </c>
      <c r="K105" s="176" t="s">
        <v>158</v>
      </c>
      <c r="L105" s="309">
        <v>0</v>
      </c>
      <c r="M105" s="176" t="s">
        <v>159</v>
      </c>
      <c r="N105" s="140">
        <v>1</v>
      </c>
      <c r="O105" s="245">
        <f>$A$9*$B$37*$C$104*$D$105*N105</f>
        <v>1.4586E-2</v>
      </c>
      <c r="P105" s="302">
        <v>0</v>
      </c>
      <c r="Q105" s="339">
        <v>10</v>
      </c>
      <c r="R105" s="340">
        <f t="shared" ref="R105:R115" si="30">IF(AND((100+(P105-L105)*10)&gt;30,(100+(P105-L105)*10)&lt;=120),100+(P105-L105)*10,IF((100+(P105-L105)*10)&lt;30,0,120))</f>
        <v>100</v>
      </c>
      <c r="S105" s="341">
        <f t="shared" ref="S105:S115" si="31">R105*O105</f>
        <v>1.4585999999999999</v>
      </c>
      <c r="T105" s="302">
        <v>0</v>
      </c>
      <c r="U105" s="388">
        <v>10</v>
      </c>
      <c r="V105" s="330">
        <f t="shared" ref="V105:V119" si="32">100-U105*T105</f>
        <v>100</v>
      </c>
      <c r="W105" s="395">
        <f t="shared" ref="W105:W119" si="33">V105*O105</f>
        <v>1.4585999999999999</v>
      </c>
      <c r="Y105" s="417">
        <f t="shared" si="19"/>
        <v>0</v>
      </c>
    </row>
    <row r="106" spans="1:25" s="13" customFormat="1" ht="14.25" hidden="1" customHeight="1">
      <c r="A106" s="596"/>
      <c r="B106" s="530"/>
      <c r="C106" s="535"/>
      <c r="D106" s="545"/>
      <c r="E106" s="471"/>
      <c r="F106" s="474"/>
      <c r="G106" s="471"/>
      <c r="H106" s="474"/>
      <c r="I106" s="471"/>
      <c r="J106" s="505"/>
      <c r="K106" s="176" t="s">
        <v>158</v>
      </c>
      <c r="L106" s="309">
        <v>0</v>
      </c>
      <c r="M106" s="176" t="s">
        <v>159</v>
      </c>
      <c r="N106" s="140">
        <v>0</v>
      </c>
      <c r="O106" s="245">
        <f>$A$9*$B$37*$C$104*$D$105*J106*N106</f>
        <v>0</v>
      </c>
      <c r="P106" s="302"/>
      <c r="Q106" s="339">
        <v>10</v>
      </c>
      <c r="R106" s="340">
        <f t="shared" si="30"/>
        <v>100</v>
      </c>
      <c r="S106" s="341">
        <f t="shared" si="31"/>
        <v>0</v>
      </c>
      <c r="T106" s="302"/>
      <c r="U106" s="388">
        <v>10</v>
      </c>
      <c r="V106" s="330">
        <f t="shared" si="32"/>
        <v>100</v>
      </c>
      <c r="W106" s="395">
        <f t="shared" si="33"/>
        <v>0</v>
      </c>
      <c r="Y106" s="417">
        <f t="shared" si="19"/>
        <v>0</v>
      </c>
    </row>
    <row r="107" spans="1:25" s="13" customFormat="1" ht="14.25" hidden="1" customHeight="1">
      <c r="A107" s="596"/>
      <c r="B107" s="530"/>
      <c r="C107" s="535"/>
      <c r="D107" s="545"/>
      <c r="E107" s="471"/>
      <c r="F107" s="474"/>
      <c r="G107" s="471"/>
      <c r="H107" s="474"/>
      <c r="I107" s="471"/>
      <c r="J107" s="505"/>
      <c r="K107" s="176" t="s">
        <v>158</v>
      </c>
      <c r="L107" s="309">
        <v>0</v>
      </c>
      <c r="M107" s="176" t="s">
        <v>159</v>
      </c>
      <c r="N107" s="140">
        <v>0</v>
      </c>
      <c r="O107" s="245">
        <f>$A$9*$B$37*$C$104*$D$105*J107*N107</f>
        <v>0</v>
      </c>
      <c r="P107" s="302"/>
      <c r="Q107" s="339">
        <v>10</v>
      </c>
      <c r="R107" s="340">
        <f t="shared" si="30"/>
        <v>100</v>
      </c>
      <c r="S107" s="341">
        <f t="shared" si="31"/>
        <v>0</v>
      </c>
      <c r="T107" s="302"/>
      <c r="U107" s="388">
        <v>10</v>
      </c>
      <c r="V107" s="330">
        <f t="shared" si="32"/>
        <v>100</v>
      </c>
      <c r="W107" s="395">
        <f t="shared" si="33"/>
        <v>0</v>
      </c>
      <c r="Y107" s="417">
        <f t="shared" si="19"/>
        <v>0</v>
      </c>
    </row>
    <row r="108" spans="1:25" s="13" customFormat="1" ht="14.25" hidden="1" customHeight="1">
      <c r="A108" s="596"/>
      <c r="B108" s="530"/>
      <c r="C108" s="535"/>
      <c r="D108" s="545"/>
      <c r="E108" s="471"/>
      <c r="F108" s="474"/>
      <c r="G108" s="471"/>
      <c r="H108" s="474"/>
      <c r="I108" s="471"/>
      <c r="J108" s="505"/>
      <c r="K108" s="176" t="s">
        <v>158</v>
      </c>
      <c r="L108" s="309">
        <v>0</v>
      </c>
      <c r="M108" s="176" t="s">
        <v>159</v>
      </c>
      <c r="N108" s="140">
        <v>0</v>
      </c>
      <c r="O108" s="245">
        <f>$A$9*$B$37*$C$104*$D$105*J108*N108</f>
        <v>0</v>
      </c>
      <c r="P108" s="302"/>
      <c r="Q108" s="339">
        <v>10</v>
      </c>
      <c r="R108" s="340">
        <f t="shared" si="30"/>
        <v>100</v>
      </c>
      <c r="S108" s="341">
        <f t="shared" si="31"/>
        <v>0</v>
      </c>
      <c r="T108" s="302"/>
      <c r="U108" s="388">
        <v>10</v>
      </c>
      <c r="V108" s="330">
        <f t="shared" si="32"/>
        <v>100</v>
      </c>
      <c r="W108" s="395">
        <f t="shared" si="33"/>
        <v>0</v>
      </c>
      <c r="Y108" s="417">
        <f t="shared" si="19"/>
        <v>0</v>
      </c>
    </row>
    <row r="109" spans="1:25" s="13" customFormat="1" ht="14.25" hidden="1" customHeight="1">
      <c r="A109" s="596"/>
      <c r="B109" s="530"/>
      <c r="C109" s="535"/>
      <c r="D109" s="546"/>
      <c r="E109" s="472"/>
      <c r="F109" s="475"/>
      <c r="G109" s="472"/>
      <c r="H109" s="475"/>
      <c r="I109" s="472"/>
      <c r="J109" s="506"/>
      <c r="K109" s="176" t="s">
        <v>158</v>
      </c>
      <c r="L109" s="309">
        <v>0</v>
      </c>
      <c r="M109" s="176" t="s">
        <v>159</v>
      </c>
      <c r="N109" s="140">
        <v>0</v>
      </c>
      <c r="O109" s="245">
        <f>$A$9*$B$37*$C$104*$D$105*J109*N109</f>
        <v>0</v>
      </c>
      <c r="P109" s="302"/>
      <c r="Q109" s="339">
        <v>10</v>
      </c>
      <c r="R109" s="340">
        <f t="shared" si="30"/>
        <v>100</v>
      </c>
      <c r="S109" s="341">
        <f t="shared" si="31"/>
        <v>0</v>
      </c>
      <c r="T109" s="302"/>
      <c r="U109" s="388">
        <v>10</v>
      </c>
      <c r="V109" s="330">
        <f t="shared" si="32"/>
        <v>100</v>
      </c>
      <c r="W109" s="395">
        <f t="shared" si="33"/>
        <v>0</v>
      </c>
      <c r="Y109" s="417">
        <f t="shared" si="19"/>
        <v>0</v>
      </c>
    </row>
    <row r="110" spans="1:25" s="13" customFormat="1" ht="66.75" hidden="1" customHeight="1">
      <c r="A110" s="596"/>
      <c r="B110" s="530"/>
      <c r="C110" s="535"/>
      <c r="D110" s="241">
        <v>0</v>
      </c>
      <c r="E110" s="84" t="s">
        <v>70</v>
      </c>
      <c r="F110" s="176" t="s">
        <v>71</v>
      </c>
      <c r="G110" s="84" t="s">
        <v>419</v>
      </c>
      <c r="H110" s="176" t="s">
        <v>71</v>
      </c>
      <c r="I110" s="84" t="s">
        <v>420</v>
      </c>
      <c r="J110" s="79" t="s">
        <v>318</v>
      </c>
      <c r="K110" s="176" t="s">
        <v>158</v>
      </c>
      <c r="L110" s="309">
        <v>0</v>
      </c>
      <c r="M110" s="176" t="s">
        <v>159</v>
      </c>
      <c r="N110" s="140">
        <v>1</v>
      </c>
      <c r="O110" s="245">
        <f>$A$9*$B$37*$C$104*$D$110*N110</f>
        <v>0</v>
      </c>
      <c r="P110" s="302">
        <v>0</v>
      </c>
      <c r="Q110" s="339">
        <v>10</v>
      </c>
      <c r="R110" s="340">
        <f t="shared" si="30"/>
        <v>100</v>
      </c>
      <c r="S110" s="341">
        <f t="shared" si="31"/>
        <v>0</v>
      </c>
      <c r="T110" s="302">
        <v>0</v>
      </c>
      <c r="U110" s="388">
        <v>10</v>
      </c>
      <c r="V110" s="330">
        <f t="shared" si="32"/>
        <v>100</v>
      </c>
      <c r="W110" s="395">
        <f t="shared" si="33"/>
        <v>0</v>
      </c>
      <c r="Y110" s="417">
        <f t="shared" si="19"/>
        <v>0</v>
      </c>
    </row>
    <row r="111" spans="1:25" s="13" customFormat="1" ht="52.5" customHeight="1">
      <c r="A111" s="596"/>
      <c r="B111" s="530"/>
      <c r="C111" s="535"/>
      <c r="D111" s="544">
        <v>0.3</v>
      </c>
      <c r="E111" s="470" t="s">
        <v>129</v>
      </c>
      <c r="F111" s="473" t="s">
        <v>130</v>
      </c>
      <c r="G111" s="470" t="s">
        <v>421</v>
      </c>
      <c r="H111" s="473" t="s">
        <v>130</v>
      </c>
      <c r="I111" s="470" t="s">
        <v>422</v>
      </c>
      <c r="J111" s="504" t="s">
        <v>295</v>
      </c>
      <c r="K111" s="176" t="s">
        <v>158</v>
      </c>
      <c r="L111" s="309">
        <v>0</v>
      </c>
      <c r="M111" s="176" t="s">
        <v>159</v>
      </c>
      <c r="N111" s="140">
        <v>1</v>
      </c>
      <c r="O111" s="245">
        <f>$A$9*$B$37*$C$104*$D$111*N111</f>
        <v>1.4586E-2</v>
      </c>
      <c r="P111" s="302">
        <v>0</v>
      </c>
      <c r="Q111" s="339">
        <v>10</v>
      </c>
      <c r="R111" s="340">
        <f t="shared" si="30"/>
        <v>100</v>
      </c>
      <c r="S111" s="341">
        <f t="shared" si="31"/>
        <v>1.4585999999999999</v>
      </c>
      <c r="T111" s="302">
        <v>0</v>
      </c>
      <c r="U111" s="388">
        <v>10</v>
      </c>
      <c r="V111" s="330">
        <f t="shared" si="32"/>
        <v>100</v>
      </c>
      <c r="W111" s="395">
        <f t="shared" si="33"/>
        <v>1.4585999999999999</v>
      </c>
      <c r="Y111" s="417">
        <f t="shared" si="19"/>
        <v>0</v>
      </c>
    </row>
    <row r="112" spans="1:25" s="13" customFormat="1" ht="14.25" hidden="1" customHeight="1">
      <c r="A112" s="596"/>
      <c r="B112" s="530"/>
      <c r="C112" s="535"/>
      <c r="D112" s="545"/>
      <c r="E112" s="471"/>
      <c r="F112" s="474"/>
      <c r="G112" s="471"/>
      <c r="H112" s="474"/>
      <c r="I112" s="471"/>
      <c r="J112" s="505"/>
      <c r="K112" s="176" t="s">
        <v>158</v>
      </c>
      <c r="L112" s="309">
        <v>0</v>
      </c>
      <c r="M112" s="176" t="s">
        <v>159</v>
      </c>
      <c r="N112" s="140">
        <v>0</v>
      </c>
      <c r="O112" s="245">
        <f>$A$9*$B$37*$C$104*$D$111*J112*N112</f>
        <v>0</v>
      </c>
      <c r="P112" s="302"/>
      <c r="Q112" s="339">
        <v>10</v>
      </c>
      <c r="R112" s="340">
        <f t="shared" si="30"/>
        <v>100</v>
      </c>
      <c r="S112" s="341">
        <f t="shared" si="31"/>
        <v>0</v>
      </c>
      <c r="T112" s="302"/>
      <c r="U112" s="388">
        <v>10</v>
      </c>
      <c r="V112" s="330">
        <f t="shared" si="32"/>
        <v>100</v>
      </c>
      <c r="W112" s="395">
        <f t="shared" si="33"/>
        <v>0</v>
      </c>
      <c r="Y112" s="417">
        <f t="shared" si="19"/>
        <v>0</v>
      </c>
    </row>
    <row r="113" spans="1:25" s="13" customFormat="1" ht="14.25" hidden="1" customHeight="1">
      <c r="A113" s="596"/>
      <c r="B113" s="530"/>
      <c r="C113" s="535"/>
      <c r="D113" s="545"/>
      <c r="E113" s="471"/>
      <c r="F113" s="474"/>
      <c r="G113" s="471"/>
      <c r="H113" s="474"/>
      <c r="I113" s="471"/>
      <c r="J113" s="505"/>
      <c r="K113" s="176" t="s">
        <v>158</v>
      </c>
      <c r="L113" s="309">
        <v>0</v>
      </c>
      <c r="M113" s="176" t="s">
        <v>159</v>
      </c>
      <c r="N113" s="140">
        <v>0</v>
      </c>
      <c r="O113" s="245">
        <f>$A$9*$B$37*$C$104*$D$111*J113*N113</f>
        <v>0</v>
      </c>
      <c r="P113" s="302"/>
      <c r="Q113" s="339">
        <v>10</v>
      </c>
      <c r="R113" s="340">
        <f t="shared" si="30"/>
        <v>100</v>
      </c>
      <c r="S113" s="341">
        <f t="shared" si="31"/>
        <v>0</v>
      </c>
      <c r="T113" s="302"/>
      <c r="U113" s="388">
        <v>10</v>
      </c>
      <c r="V113" s="330">
        <f t="shared" si="32"/>
        <v>100</v>
      </c>
      <c r="W113" s="395">
        <f t="shared" si="33"/>
        <v>0</v>
      </c>
      <c r="Y113" s="417">
        <f t="shared" si="19"/>
        <v>0</v>
      </c>
    </row>
    <row r="114" spans="1:25" s="13" customFormat="1" ht="14.25" hidden="1" customHeight="1">
      <c r="A114" s="596"/>
      <c r="B114" s="530"/>
      <c r="C114" s="535"/>
      <c r="D114" s="546"/>
      <c r="E114" s="472"/>
      <c r="F114" s="475"/>
      <c r="G114" s="472"/>
      <c r="H114" s="475"/>
      <c r="I114" s="472"/>
      <c r="J114" s="506"/>
      <c r="K114" s="176" t="s">
        <v>158</v>
      </c>
      <c r="L114" s="309">
        <v>0</v>
      </c>
      <c r="M114" s="176" t="s">
        <v>159</v>
      </c>
      <c r="N114" s="140">
        <v>0</v>
      </c>
      <c r="O114" s="245">
        <f>$A$9*$B$37*$C$104*$D$111*J114*N114</f>
        <v>0</v>
      </c>
      <c r="P114" s="302"/>
      <c r="Q114" s="339">
        <v>10</v>
      </c>
      <c r="R114" s="340">
        <f t="shared" si="30"/>
        <v>100</v>
      </c>
      <c r="S114" s="341">
        <f t="shared" si="31"/>
        <v>0</v>
      </c>
      <c r="T114" s="302"/>
      <c r="U114" s="388">
        <v>10</v>
      </c>
      <c r="V114" s="330">
        <f t="shared" si="32"/>
        <v>100</v>
      </c>
      <c r="W114" s="395">
        <f t="shared" si="33"/>
        <v>0</v>
      </c>
      <c r="Y114" s="417">
        <f t="shared" si="19"/>
        <v>0</v>
      </c>
    </row>
    <row r="115" spans="1:25" s="13" customFormat="1" ht="47.25" customHeight="1">
      <c r="A115" s="596"/>
      <c r="B115" s="530"/>
      <c r="C115" s="535"/>
      <c r="D115" s="544">
        <v>0.4</v>
      </c>
      <c r="E115" s="470" t="s">
        <v>131</v>
      </c>
      <c r="F115" s="473" t="s">
        <v>132</v>
      </c>
      <c r="G115" s="470" t="s">
        <v>423</v>
      </c>
      <c r="H115" s="473" t="s">
        <v>132</v>
      </c>
      <c r="I115" s="470" t="s">
        <v>424</v>
      </c>
      <c r="J115" s="504" t="s">
        <v>132</v>
      </c>
      <c r="K115" s="176" t="s">
        <v>158</v>
      </c>
      <c r="L115" s="309">
        <v>0</v>
      </c>
      <c r="M115" s="176" t="s">
        <v>159</v>
      </c>
      <c r="N115" s="140">
        <v>1</v>
      </c>
      <c r="O115" s="245">
        <f>$A$9*$B$37*$C$104*$D$115*N115</f>
        <v>1.9448000000000003E-2</v>
      </c>
      <c r="P115" s="302">
        <v>0</v>
      </c>
      <c r="Q115" s="339">
        <v>10</v>
      </c>
      <c r="R115" s="340">
        <f t="shared" si="30"/>
        <v>100</v>
      </c>
      <c r="S115" s="341">
        <f t="shared" si="31"/>
        <v>1.9448000000000003</v>
      </c>
      <c r="T115" s="302">
        <v>0</v>
      </c>
      <c r="U115" s="388">
        <v>10</v>
      </c>
      <c r="V115" s="330">
        <f t="shared" si="32"/>
        <v>100</v>
      </c>
      <c r="W115" s="395">
        <f t="shared" si="33"/>
        <v>1.9448000000000003</v>
      </c>
      <c r="Y115" s="417">
        <f t="shared" si="19"/>
        <v>0</v>
      </c>
    </row>
    <row r="116" spans="1:25" s="13" customFormat="1" ht="14.25" hidden="1" customHeight="1">
      <c r="A116" s="596"/>
      <c r="B116" s="530"/>
      <c r="C116" s="535"/>
      <c r="D116" s="545"/>
      <c r="E116" s="471"/>
      <c r="F116" s="474"/>
      <c r="G116" s="471"/>
      <c r="H116" s="474"/>
      <c r="I116" s="471"/>
      <c r="J116" s="505"/>
      <c r="K116" s="176" t="s">
        <v>158</v>
      </c>
      <c r="L116" s="309">
        <v>0</v>
      </c>
      <c r="M116" s="176" t="s">
        <v>160</v>
      </c>
      <c r="N116" s="140">
        <v>0</v>
      </c>
      <c r="O116" s="245">
        <f>$A$9*$B$37*$C$104*$D$115*J116*N116</f>
        <v>0</v>
      </c>
      <c r="P116" s="181"/>
      <c r="Q116" s="176"/>
      <c r="R116" s="141">
        <f t="shared" ref="R116:R118" si="34">100-(P116-L116)*Q116</f>
        <v>100</v>
      </c>
      <c r="S116" s="252">
        <f t="shared" ref="S116:S158" si="35">R116*O116</f>
        <v>0</v>
      </c>
      <c r="T116" s="181"/>
      <c r="U116" s="388">
        <v>10</v>
      </c>
      <c r="V116" s="330">
        <f t="shared" si="32"/>
        <v>100</v>
      </c>
      <c r="W116" s="395">
        <f t="shared" si="33"/>
        <v>0</v>
      </c>
      <c r="Y116" s="417">
        <f t="shared" si="19"/>
        <v>0</v>
      </c>
    </row>
    <row r="117" spans="1:25" s="13" customFormat="1" ht="14.25" hidden="1" customHeight="1">
      <c r="A117" s="596"/>
      <c r="B117" s="530"/>
      <c r="C117" s="535"/>
      <c r="D117" s="545"/>
      <c r="E117" s="471"/>
      <c r="F117" s="474"/>
      <c r="G117" s="471"/>
      <c r="H117" s="474"/>
      <c r="I117" s="471"/>
      <c r="J117" s="505"/>
      <c r="K117" s="176" t="s">
        <v>158</v>
      </c>
      <c r="L117" s="309">
        <v>0</v>
      </c>
      <c r="M117" s="176" t="s">
        <v>171</v>
      </c>
      <c r="N117" s="140">
        <v>0</v>
      </c>
      <c r="O117" s="245">
        <f>$A$9*$B$37*$C$104*$D$115*J117*N117</f>
        <v>0</v>
      </c>
      <c r="P117" s="181"/>
      <c r="Q117" s="176"/>
      <c r="R117" s="141">
        <f t="shared" si="34"/>
        <v>100</v>
      </c>
      <c r="S117" s="252">
        <f t="shared" si="35"/>
        <v>0</v>
      </c>
      <c r="T117" s="181"/>
      <c r="U117" s="388">
        <v>10</v>
      </c>
      <c r="V117" s="330">
        <f t="shared" si="32"/>
        <v>100</v>
      </c>
      <c r="W117" s="395">
        <f t="shared" si="33"/>
        <v>0</v>
      </c>
      <c r="Y117" s="417">
        <f t="shared" si="19"/>
        <v>0</v>
      </c>
    </row>
    <row r="118" spans="1:25" s="13" customFormat="1" ht="14.25" hidden="1" customHeight="1">
      <c r="A118" s="596"/>
      <c r="B118" s="530"/>
      <c r="C118" s="535"/>
      <c r="D118" s="546"/>
      <c r="E118" s="472"/>
      <c r="F118" s="475"/>
      <c r="G118" s="472"/>
      <c r="H118" s="475"/>
      <c r="I118" s="472"/>
      <c r="J118" s="506"/>
      <c r="K118" s="176" t="s">
        <v>158</v>
      </c>
      <c r="L118" s="309">
        <v>0</v>
      </c>
      <c r="M118" s="176" t="s">
        <v>160</v>
      </c>
      <c r="N118" s="140">
        <v>0</v>
      </c>
      <c r="O118" s="245">
        <f>$A$9*$B$37*$C$104*$D$115*J118*N118</f>
        <v>0</v>
      </c>
      <c r="P118" s="181"/>
      <c r="Q118" s="176"/>
      <c r="R118" s="141">
        <f t="shared" si="34"/>
        <v>100</v>
      </c>
      <c r="S118" s="252">
        <f t="shared" si="35"/>
        <v>0</v>
      </c>
      <c r="T118" s="181"/>
      <c r="U118" s="388">
        <v>10</v>
      </c>
      <c r="V118" s="330">
        <f t="shared" si="32"/>
        <v>100</v>
      </c>
      <c r="W118" s="395">
        <f t="shared" si="33"/>
        <v>0</v>
      </c>
      <c r="Y118" s="417">
        <f t="shared" si="19"/>
        <v>0</v>
      </c>
    </row>
    <row r="119" spans="1:25" s="13" customFormat="1" ht="45" hidden="1" customHeight="1">
      <c r="A119" s="596"/>
      <c r="B119" s="530"/>
      <c r="C119" s="535"/>
      <c r="D119" s="544">
        <v>0</v>
      </c>
      <c r="E119" s="470" t="s">
        <v>133</v>
      </c>
      <c r="F119" s="473" t="s">
        <v>134</v>
      </c>
      <c r="G119" s="470" t="s">
        <v>425</v>
      </c>
      <c r="H119" s="473" t="s">
        <v>134</v>
      </c>
      <c r="I119" s="470" t="s">
        <v>426</v>
      </c>
      <c r="J119" s="504" t="s">
        <v>283</v>
      </c>
      <c r="K119" s="176" t="s">
        <v>158</v>
      </c>
      <c r="L119" s="309">
        <v>0</v>
      </c>
      <c r="M119" s="176" t="s">
        <v>159</v>
      </c>
      <c r="N119" s="140">
        <v>1</v>
      </c>
      <c r="O119" s="245">
        <f>$A$9*$B$37*$C$104*$D$119*N119</f>
        <v>0</v>
      </c>
      <c r="P119" s="181">
        <v>0</v>
      </c>
      <c r="Q119" s="176"/>
      <c r="R119" s="141">
        <v>100</v>
      </c>
      <c r="S119" s="252">
        <f t="shared" si="35"/>
        <v>0</v>
      </c>
      <c r="T119" s="181">
        <v>0</v>
      </c>
      <c r="U119" s="388">
        <v>10</v>
      </c>
      <c r="V119" s="330">
        <f t="shared" si="32"/>
        <v>100</v>
      </c>
      <c r="W119" s="395">
        <f t="shared" si="33"/>
        <v>0</v>
      </c>
      <c r="Y119" s="417">
        <f t="shared" si="19"/>
        <v>0</v>
      </c>
    </row>
    <row r="120" spans="1:25" s="13" customFormat="1" ht="14.25" hidden="1" customHeight="1">
      <c r="A120" s="596"/>
      <c r="B120" s="530"/>
      <c r="C120" s="520"/>
      <c r="D120" s="546"/>
      <c r="E120" s="472"/>
      <c r="F120" s="475"/>
      <c r="G120" s="472"/>
      <c r="H120" s="475"/>
      <c r="I120" s="472"/>
      <c r="J120" s="506"/>
      <c r="K120" s="79" t="s">
        <v>158</v>
      </c>
      <c r="L120" s="309">
        <v>0</v>
      </c>
      <c r="M120" s="79" t="s">
        <v>30</v>
      </c>
      <c r="N120" s="140">
        <v>0</v>
      </c>
      <c r="O120" s="245"/>
      <c r="P120" s="181"/>
      <c r="Q120" s="79"/>
      <c r="R120" s="141">
        <f>100-(P120-L120)*10</f>
        <v>100</v>
      </c>
      <c r="S120" s="252">
        <f t="shared" si="35"/>
        <v>0</v>
      </c>
      <c r="T120" s="181"/>
      <c r="U120" s="20"/>
      <c r="V120" s="19"/>
      <c r="W120" s="403"/>
      <c r="Y120" s="417">
        <f t="shared" si="19"/>
        <v>0</v>
      </c>
    </row>
    <row r="121" spans="1:25" s="30" customFormat="1" ht="15.75" customHeight="1">
      <c r="A121" s="596"/>
      <c r="B121" s="530"/>
      <c r="C121" s="519">
        <v>0.06</v>
      </c>
      <c r="D121" s="177"/>
      <c r="E121" s="153" t="s">
        <v>212</v>
      </c>
      <c r="F121" s="507" t="s">
        <v>190</v>
      </c>
      <c r="G121" s="508"/>
      <c r="H121" s="508"/>
      <c r="I121" s="508"/>
      <c r="J121" s="508"/>
      <c r="K121" s="508"/>
      <c r="L121" s="508"/>
      <c r="M121" s="509"/>
      <c r="N121" s="167"/>
      <c r="O121" s="246"/>
      <c r="P121" s="181"/>
      <c r="Q121" s="89"/>
      <c r="R121" s="89"/>
      <c r="S121" s="253"/>
      <c r="T121" s="181"/>
      <c r="U121" s="178"/>
      <c r="V121" s="179"/>
      <c r="W121" s="405"/>
      <c r="Y121" s="417">
        <f t="shared" si="19"/>
        <v>0</v>
      </c>
    </row>
    <row r="122" spans="1:25" s="13" customFormat="1" ht="54" customHeight="1">
      <c r="A122" s="596"/>
      <c r="B122" s="530"/>
      <c r="C122" s="535"/>
      <c r="D122" s="283">
        <v>0</v>
      </c>
      <c r="E122" s="282" t="s">
        <v>135</v>
      </c>
      <c r="F122" s="284" t="s">
        <v>136</v>
      </c>
      <c r="G122" s="282" t="s">
        <v>427</v>
      </c>
      <c r="H122" s="284" t="s">
        <v>136</v>
      </c>
      <c r="I122" s="282" t="s">
        <v>428</v>
      </c>
      <c r="J122" s="376" t="s">
        <v>238</v>
      </c>
      <c r="K122" s="284" t="s">
        <v>158</v>
      </c>
      <c r="L122" s="377">
        <v>0</v>
      </c>
      <c r="M122" s="284" t="s">
        <v>159</v>
      </c>
      <c r="N122" s="287">
        <v>1</v>
      </c>
      <c r="O122" s="288">
        <f>$A$9*$B$37*$C$121*$D$122*N122</f>
        <v>0</v>
      </c>
      <c r="P122" s="377"/>
      <c r="Q122" s="339">
        <v>10</v>
      </c>
      <c r="R122" s="340">
        <f t="shared" ref="R122:R123" si="36">IF(AND((100+(P122-L122)*10)&gt;30,(100+(P122-L122)*10)&lt;=120),100+(P122-L122)*10,IF((100+(P122-L122)*10)&lt;30,0,120))</f>
        <v>100</v>
      </c>
      <c r="S122" s="341">
        <f t="shared" ref="S122:S123" si="37">R122*O122</f>
        <v>0</v>
      </c>
      <c r="T122" s="377"/>
      <c r="U122" s="388">
        <v>10</v>
      </c>
      <c r="V122" s="330">
        <f t="shared" ref="V122:V123" si="38">100-U122*T122</f>
        <v>100</v>
      </c>
      <c r="W122" s="395">
        <f t="shared" ref="W122:W123" si="39">V122*O122</f>
        <v>0</v>
      </c>
      <c r="Y122" s="417">
        <f t="shared" si="19"/>
        <v>0</v>
      </c>
    </row>
    <row r="123" spans="1:25" s="13" customFormat="1" ht="41.25" customHeight="1">
      <c r="A123" s="596"/>
      <c r="B123" s="530"/>
      <c r="C123" s="520"/>
      <c r="D123" s="241">
        <v>1</v>
      </c>
      <c r="E123" s="84" t="s">
        <v>137</v>
      </c>
      <c r="F123" s="176" t="s">
        <v>197</v>
      </c>
      <c r="G123" s="84" t="s">
        <v>429</v>
      </c>
      <c r="H123" s="176" t="s">
        <v>197</v>
      </c>
      <c r="I123" s="84" t="s">
        <v>430</v>
      </c>
      <c r="J123" s="180" t="s">
        <v>305</v>
      </c>
      <c r="K123" s="176" t="s">
        <v>158</v>
      </c>
      <c r="L123" s="309">
        <v>0</v>
      </c>
      <c r="M123" s="176" t="s">
        <v>159</v>
      </c>
      <c r="N123" s="140">
        <v>1</v>
      </c>
      <c r="O123" s="245">
        <f>$A$9*$B$37*$C$121*$D$123*N123</f>
        <v>2.2439999999999998E-2</v>
      </c>
      <c r="P123" s="302">
        <v>0</v>
      </c>
      <c r="Q123" s="339">
        <v>10</v>
      </c>
      <c r="R123" s="340">
        <f t="shared" si="36"/>
        <v>100</v>
      </c>
      <c r="S123" s="341">
        <f t="shared" si="37"/>
        <v>2.2439999999999998</v>
      </c>
      <c r="T123" s="302">
        <v>0</v>
      </c>
      <c r="U123" s="388">
        <v>10</v>
      </c>
      <c r="V123" s="330">
        <f t="shared" si="38"/>
        <v>100</v>
      </c>
      <c r="W123" s="395">
        <f t="shared" si="39"/>
        <v>2.2439999999999998</v>
      </c>
      <c r="Y123" s="417">
        <f t="shared" si="19"/>
        <v>0</v>
      </c>
    </row>
    <row r="124" spans="1:25" s="13" customFormat="1" ht="15.75" customHeight="1">
      <c r="A124" s="596"/>
      <c r="B124" s="530"/>
      <c r="C124" s="519">
        <v>0.05</v>
      </c>
      <c r="D124" s="137"/>
      <c r="E124" s="153" t="s">
        <v>213</v>
      </c>
      <c r="F124" s="507" t="s">
        <v>191</v>
      </c>
      <c r="G124" s="508"/>
      <c r="H124" s="508"/>
      <c r="I124" s="508"/>
      <c r="J124" s="508"/>
      <c r="K124" s="508"/>
      <c r="L124" s="508"/>
      <c r="M124" s="509"/>
      <c r="N124" s="172"/>
      <c r="O124" s="246"/>
      <c r="P124" s="302"/>
      <c r="Q124" s="173"/>
      <c r="R124" s="173"/>
      <c r="S124" s="253"/>
      <c r="T124" s="302"/>
      <c r="U124" s="175"/>
      <c r="V124" s="169"/>
      <c r="W124" s="404"/>
      <c r="Y124" s="417">
        <f t="shared" si="19"/>
        <v>0</v>
      </c>
    </row>
    <row r="125" spans="1:25" s="13" customFormat="1" ht="37.5" customHeight="1">
      <c r="A125" s="596"/>
      <c r="B125" s="530"/>
      <c r="C125" s="535"/>
      <c r="D125" s="544">
        <v>0.5</v>
      </c>
      <c r="E125" s="470" t="s">
        <v>138</v>
      </c>
      <c r="F125" s="473" t="s">
        <v>139</v>
      </c>
      <c r="G125" s="470" t="s">
        <v>431</v>
      </c>
      <c r="H125" s="473" t="s">
        <v>139</v>
      </c>
      <c r="I125" s="470" t="s">
        <v>432</v>
      </c>
      <c r="J125" s="476" t="s">
        <v>296</v>
      </c>
      <c r="K125" s="176" t="s">
        <v>158</v>
      </c>
      <c r="L125" s="309">
        <v>0</v>
      </c>
      <c r="M125" s="176" t="s">
        <v>159</v>
      </c>
      <c r="N125" s="140">
        <v>1</v>
      </c>
      <c r="O125" s="245">
        <f>$A$9*$B$37*$C$124*$D$125*N125</f>
        <v>9.3500000000000007E-3</v>
      </c>
      <c r="P125" s="302">
        <v>0</v>
      </c>
      <c r="Q125" s="339">
        <v>10</v>
      </c>
      <c r="R125" s="340">
        <f t="shared" ref="R125:R127" si="40">IF(AND((100+(P125-L125)*10)&gt;30,(100+(P125-L125)*10)&lt;=120),100+(P125-L125)*10,IF((100+(P125-L125)*10)&lt;30,0,120))</f>
        <v>100</v>
      </c>
      <c r="S125" s="341">
        <f t="shared" ref="S125:S127" si="41">R125*O125</f>
        <v>0.93500000000000005</v>
      </c>
      <c r="T125" s="302">
        <v>0</v>
      </c>
      <c r="U125" s="388">
        <v>10</v>
      </c>
      <c r="V125" s="330">
        <f t="shared" ref="V125:V127" si="42">100-U125*T125</f>
        <v>100</v>
      </c>
      <c r="W125" s="395">
        <f t="shared" ref="W125:W127" si="43">V125*O125</f>
        <v>0.93500000000000005</v>
      </c>
      <c r="Y125" s="417">
        <f t="shared" si="19"/>
        <v>0</v>
      </c>
    </row>
    <row r="126" spans="1:25" s="13" customFormat="1" ht="14.25" hidden="1" customHeight="1">
      <c r="A126" s="596"/>
      <c r="B126" s="530"/>
      <c r="C126" s="535"/>
      <c r="D126" s="546"/>
      <c r="E126" s="472"/>
      <c r="F126" s="475"/>
      <c r="G126" s="472"/>
      <c r="H126" s="475"/>
      <c r="I126" s="472"/>
      <c r="J126" s="478"/>
      <c r="K126" s="176" t="s">
        <v>158</v>
      </c>
      <c r="L126" s="309">
        <v>0</v>
      </c>
      <c r="M126" s="176" t="s">
        <v>159</v>
      </c>
      <c r="N126" s="140">
        <v>0</v>
      </c>
      <c r="O126" s="245">
        <f>$A$9*$B$37*$C$124*$D$125*J126*N126</f>
        <v>0</v>
      </c>
      <c r="P126" s="302"/>
      <c r="Q126" s="339">
        <v>10</v>
      </c>
      <c r="R126" s="340">
        <f t="shared" si="40"/>
        <v>100</v>
      </c>
      <c r="S126" s="341">
        <f t="shared" si="41"/>
        <v>0</v>
      </c>
      <c r="T126" s="302"/>
      <c r="U126" s="388">
        <v>10</v>
      </c>
      <c r="V126" s="330">
        <f t="shared" si="42"/>
        <v>100</v>
      </c>
      <c r="W126" s="395">
        <f t="shared" si="43"/>
        <v>0</v>
      </c>
      <c r="Y126" s="417">
        <f t="shared" si="19"/>
        <v>0</v>
      </c>
    </row>
    <row r="127" spans="1:25" s="13" customFormat="1" ht="36" customHeight="1">
      <c r="A127" s="596"/>
      <c r="B127" s="530"/>
      <c r="C127" s="520"/>
      <c r="D127" s="241">
        <v>0.5</v>
      </c>
      <c r="E127" s="84" t="s">
        <v>140</v>
      </c>
      <c r="F127" s="4" t="s">
        <v>198</v>
      </c>
      <c r="G127" s="84" t="s">
        <v>433</v>
      </c>
      <c r="H127" s="4" t="s">
        <v>198</v>
      </c>
      <c r="I127" s="84" t="s">
        <v>434</v>
      </c>
      <c r="J127" s="180" t="s">
        <v>305</v>
      </c>
      <c r="K127" s="176" t="s">
        <v>158</v>
      </c>
      <c r="L127" s="309">
        <v>0</v>
      </c>
      <c r="M127" s="176" t="s">
        <v>159</v>
      </c>
      <c r="N127" s="140">
        <v>1</v>
      </c>
      <c r="O127" s="245">
        <f>$A$9*$B$37*$C$124*$D$127*N127</f>
        <v>9.3500000000000007E-3</v>
      </c>
      <c r="P127" s="302">
        <v>0</v>
      </c>
      <c r="Q127" s="339">
        <v>10</v>
      </c>
      <c r="R127" s="340">
        <f t="shared" si="40"/>
        <v>100</v>
      </c>
      <c r="S127" s="341">
        <f t="shared" si="41"/>
        <v>0.93500000000000005</v>
      </c>
      <c r="T127" s="302">
        <v>0</v>
      </c>
      <c r="U127" s="388">
        <v>10</v>
      </c>
      <c r="V127" s="330">
        <f t="shared" si="42"/>
        <v>100</v>
      </c>
      <c r="W127" s="395">
        <f t="shared" si="43"/>
        <v>0.93500000000000005</v>
      </c>
      <c r="Y127" s="417">
        <f t="shared" si="19"/>
        <v>0</v>
      </c>
    </row>
    <row r="128" spans="1:25" s="13" customFormat="1" ht="15.75" customHeight="1">
      <c r="A128" s="596"/>
      <c r="B128" s="530"/>
      <c r="C128" s="519">
        <v>0.03</v>
      </c>
      <c r="D128" s="137"/>
      <c r="E128" s="153" t="s">
        <v>214</v>
      </c>
      <c r="F128" s="507" t="s">
        <v>215</v>
      </c>
      <c r="G128" s="508"/>
      <c r="H128" s="508"/>
      <c r="I128" s="508"/>
      <c r="J128" s="508"/>
      <c r="K128" s="508"/>
      <c r="L128" s="508"/>
      <c r="M128" s="509"/>
      <c r="N128" s="167"/>
      <c r="O128" s="246"/>
      <c r="P128" s="381"/>
      <c r="Q128" s="173"/>
      <c r="R128" s="173"/>
      <c r="S128" s="253"/>
      <c r="T128" s="381"/>
      <c r="U128" s="175"/>
      <c r="V128" s="169"/>
      <c r="W128" s="404"/>
      <c r="Y128" s="417">
        <f t="shared" si="19"/>
        <v>0</v>
      </c>
    </row>
    <row r="129" spans="1:25" s="13" customFormat="1" ht="41.25" customHeight="1">
      <c r="A129" s="596"/>
      <c r="B129" s="530"/>
      <c r="C129" s="520"/>
      <c r="D129" s="241">
        <v>1</v>
      </c>
      <c r="E129" s="84" t="s">
        <v>141</v>
      </c>
      <c r="F129" s="176" t="s">
        <v>239</v>
      </c>
      <c r="G129" s="84" t="s">
        <v>435</v>
      </c>
      <c r="H129" s="176" t="s">
        <v>239</v>
      </c>
      <c r="I129" s="84" t="s">
        <v>436</v>
      </c>
      <c r="J129" s="176" t="s">
        <v>239</v>
      </c>
      <c r="K129" s="176" t="s">
        <v>158</v>
      </c>
      <c r="L129" s="309">
        <v>0</v>
      </c>
      <c r="M129" s="176" t="s">
        <v>159</v>
      </c>
      <c r="N129" s="140">
        <v>1</v>
      </c>
      <c r="O129" s="245">
        <f>$A$9*$B$37*$C$128*$D$129*N129</f>
        <v>1.1219999999999999E-2</v>
      </c>
      <c r="P129" s="302">
        <v>0</v>
      </c>
      <c r="Q129" s="339">
        <v>10</v>
      </c>
      <c r="R129" s="340">
        <f>IF(AND((100+(P129-L129)*10)&gt;30,(100+(P129-L129)*10)&lt;=120),100+(P129-L129)*10,IF((100+(P129-L129)*10)&lt;30,0,120))</f>
        <v>100</v>
      </c>
      <c r="S129" s="341">
        <f>R129*O129</f>
        <v>1.1219999999999999</v>
      </c>
      <c r="T129" s="302">
        <v>0</v>
      </c>
      <c r="U129" s="388">
        <v>10</v>
      </c>
      <c r="V129" s="330">
        <f t="shared" ref="V129" si="44">100-U129*T129</f>
        <v>100</v>
      </c>
      <c r="W129" s="395">
        <f t="shared" ref="W129" si="45">V129*O129</f>
        <v>1.1219999999999999</v>
      </c>
      <c r="Y129" s="417">
        <f t="shared" si="19"/>
        <v>0</v>
      </c>
    </row>
    <row r="130" spans="1:25" s="13" customFormat="1" ht="23.25" customHeight="1">
      <c r="A130" s="596"/>
      <c r="B130" s="530"/>
      <c r="C130" s="519">
        <v>7.0000000000000007E-2</v>
      </c>
      <c r="D130" s="137"/>
      <c r="E130" s="153" t="s">
        <v>203</v>
      </c>
      <c r="F130" s="507" t="s">
        <v>72</v>
      </c>
      <c r="G130" s="508"/>
      <c r="H130" s="508"/>
      <c r="I130" s="508"/>
      <c r="J130" s="508"/>
      <c r="K130" s="508"/>
      <c r="L130" s="508"/>
      <c r="M130" s="509"/>
      <c r="N130" s="167"/>
      <c r="O130" s="246"/>
      <c r="P130" s="173"/>
      <c r="Q130" s="173"/>
      <c r="R130" s="173"/>
      <c r="S130" s="253"/>
      <c r="T130" s="173"/>
      <c r="U130" s="175"/>
      <c r="V130" s="169"/>
      <c r="W130" s="404"/>
      <c r="Y130" s="417">
        <f t="shared" si="19"/>
        <v>0</v>
      </c>
    </row>
    <row r="131" spans="1:25" s="13" customFormat="1" ht="39.75" hidden="1" customHeight="1">
      <c r="A131" s="596"/>
      <c r="B131" s="530"/>
      <c r="C131" s="535"/>
      <c r="D131" s="241">
        <v>0</v>
      </c>
      <c r="E131" s="84" t="s">
        <v>73</v>
      </c>
      <c r="F131" s="176" t="s">
        <v>74</v>
      </c>
      <c r="G131" s="84" t="s">
        <v>437</v>
      </c>
      <c r="H131" s="176" t="s">
        <v>74</v>
      </c>
      <c r="I131" s="84" t="s">
        <v>438</v>
      </c>
      <c r="J131" s="176" t="s">
        <v>292</v>
      </c>
      <c r="K131" s="176" t="s">
        <v>158</v>
      </c>
      <c r="L131" s="309">
        <v>0</v>
      </c>
      <c r="M131" s="176" t="s">
        <v>159</v>
      </c>
      <c r="N131" s="140">
        <v>1</v>
      </c>
      <c r="O131" s="245">
        <f>$A$9*$B$37*$C$130*$D$131*N131</f>
        <v>0</v>
      </c>
      <c r="P131" s="181">
        <v>0</v>
      </c>
      <c r="Q131" s="176"/>
      <c r="R131" s="141">
        <v>100</v>
      </c>
      <c r="S131" s="252">
        <f t="shared" si="35"/>
        <v>0</v>
      </c>
      <c r="T131" s="181">
        <v>0</v>
      </c>
      <c r="U131" s="388">
        <v>10</v>
      </c>
      <c r="V131" s="330">
        <f t="shared" ref="V131:V133" si="46">100-U131*T131</f>
        <v>100</v>
      </c>
      <c r="W131" s="395">
        <f t="shared" ref="W131:W133" si="47">V131*O131</f>
        <v>0</v>
      </c>
      <c r="Y131" s="417">
        <f t="shared" si="19"/>
        <v>0</v>
      </c>
    </row>
    <row r="132" spans="1:25" s="13" customFormat="1" ht="45">
      <c r="A132" s="596"/>
      <c r="B132" s="530"/>
      <c r="C132" s="535"/>
      <c r="D132" s="544">
        <v>1</v>
      </c>
      <c r="E132" s="470" t="s">
        <v>75</v>
      </c>
      <c r="F132" s="473" t="s">
        <v>76</v>
      </c>
      <c r="G132" s="470" t="s">
        <v>306</v>
      </c>
      <c r="H132" s="473" t="s">
        <v>76</v>
      </c>
      <c r="I132" s="319" t="s">
        <v>307</v>
      </c>
      <c r="J132" s="349" t="s">
        <v>309</v>
      </c>
      <c r="K132" s="285" t="s">
        <v>158</v>
      </c>
      <c r="L132" s="312">
        <v>0</v>
      </c>
      <c r="M132" s="285" t="s">
        <v>159</v>
      </c>
      <c r="N132" s="350">
        <v>0</v>
      </c>
      <c r="O132" s="324">
        <f>$A$9*$B$37*$C$130*$D$132*N132</f>
        <v>0</v>
      </c>
      <c r="P132" s="391">
        <v>0</v>
      </c>
      <c r="Q132" s="339">
        <v>10</v>
      </c>
      <c r="R132" s="340">
        <f t="shared" ref="R132:R133" si="48">IF(AND((100+(P132-L132)*10)&gt;30,(100+(P132-L132)*10)&lt;=120),100+(P132-L132)*10,IF((100+(P132-L132)*10)&lt;30,0,120))</f>
        <v>100</v>
      </c>
      <c r="S132" s="341">
        <f t="shared" si="35"/>
        <v>0</v>
      </c>
      <c r="T132" s="351">
        <v>0</v>
      </c>
      <c r="U132" s="388">
        <v>10</v>
      </c>
      <c r="V132" s="330">
        <f t="shared" si="46"/>
        <v>100</v>
      </c>
      <c r="W132" s="395">
        <f t="shared" si="47"/>
        <v>0</v>
      </c>
      <c r="Y132" s="417">
        <f t="shared" si="19"/>
        <v>0</v>
      </c>
    </row>
    <row r="133" spans="1:25" s="13" customFormat="1" ht="39.75" customHeight="1">
      <c r="A133" s="596"/>
      <c r="B133" s="530"/>
      <c r="C133" s="535"/>
      <c r="D133" s="545"/>
      <c r="E133" s="471"/>
      <c r="F133" s="474"/>
      <c r="G133" s="471"/>
      <c r="H133" s="474"/>
      <c r="I133" s="470" t="s">
        <v>308</v>
      </c>
      <c r="J133" s="504" t="s">
        <v>488</v>
      </c>
      <c r="K133" s="176" t="s">
        <v>158</v>
      </c>
      <c r="L133" s="309">
        <v>0</v>
      </c>
      <c r="M133" s="176" t="s">
        <v>159</v>
      </c>
      <c r="N133" s="140">
        <v>1</v>
      </c>
      <c r="O133" s="245">
        <f>$A$9*$B$37*$C$130*$D$132*N133</f>
        <v>2.6180000000000002E-2</v>
      </c>
      <c r="P133" s="351">
        <v>0</v>
      </c>
      <c r="Q133" s="339">
        <v>10</v>
      </c>
      <c r="R133" s="340">
        <f t="shared" si="48"/>
        <v>100</v>
      </c>
      <c r="S133" s="341">
        <f t="shared" si="35"/>
        <v>2.6180000000000003</v>
      </c>
      <c r="T133" s="351">
        <v>0</v>
      </c>
      <c r="U133" s="388">
        <v>10</v>
      </c>
      <c r="V133" s="330">
        <f t="shared" si="46"/>
        <v>100</v>
      </c>
      <c r="W133" s="395">
        <f t="shared" si="47"/>
        <v>2.6180000000000003</v>
      </c>
      <c r="Y133" s="417">
        <f t="shared" si="19"/>
        <v>0</v>
      </c>
    </row>
    <row r="134" spans="1:25" s="13" customFormat="1" ht="14.25" hidden="1" customHeight="1">
      <c r="A134" s="596"/>
      <c r="B134" s="530"/>
      <c r="C134" s="535"/>
      <c r="D134" s="545"/>
      <c r="E134" s="471"/>
      <c r="F134" s="221"/>
      <c r="G134" s="471"/>
      <c r="H134" s="474"/>
      <c r="I134" s="471"/>
      <c r="J134" s="505"/>
      <c r="K134" s="79" t="s">
        <v>158</v>
      </c>
      <c r="L134" s="309">
        <v>0</v>
      </c>
      <c r="M134" s="79" t="s">
        <v>30</v>
      </c>
      <c r="N134" s="140">
        <v>0</v>
      </c>
      <c r="O134" s="245"/>
      <c r="P134" s="181"/>
      <c r="Q134" s="79"/>
      <c r="R134" s="141">
        <f>100-(P134-L134)*10</f>
        <v>100</v>
      </c>
      <c r="S134" s="252">
        <f t="shared" si="35"/>
        <v>0</v>
      </c>
      <c r="T134" s="181"/>
      <c r="U134" s="20"/>
      <c r="V134" s="19"/>
      <c r="W134" s="403"/>
      <c r="Y134" s="417">
        <f t="shared" si="19"/>
        <v>0</v>
      </c>
    </row>
    <row r="135" spans="1:25" s="13" customFormat="1" ht="14.25" hidden="1" customHeight="1">
      <c r="A135" s="596"/>
      <c r="B135" s="530"/>
      <c r="C135" s="520"/>
      <c r="D135" s="546"/>
      <c r="E135" s="472"/>
      <c r="F135" s="222"/>
      <c r="G135" s="472"/>
      <c r="H135" s="475"/>
      <c r="I135" s="472"/>
      <c r="J135" s="506"/>
      <c r="K135" s="79" t="s">
        <v>158</v>
      </c>
      <c r="L135" s="309">
        <v>0</v>
      </c>
      <c r="M135" s="79" t="s">
        <v>30</v>
      </c>
      <c r="N135" s="140">
        <v>0</v>
      </c>
      <c r="O135" s="245"/>
      <c r="P135" s="181"/>
      <c r="Q135" s="79"/>
      <c r="R135" s="141">
        <f>100-(P135-L135)*10</f>
        <v>100</v>
      </c>
      <c r="S135" s="252">
        <f t="shared" si="35"/>
        <v>0</v>
      </c>
      <c r="T135" s="181"/>
      <c r="U135" s="20"/>
      <c r="V135" s="19"/>
      <c r="W135" s="403"/>
      <c r="Y135" s="417">
        <f t="shared" si="19"/>
        <v>0</v>
      </c>
    </row>
    <row r="136" spans="1:25" s="13" customFormat="1" ht="21.6" customHeight="1">
      <c r="A136" s="596"/>
      <c r="B136" s="530"/>
      <c r="C136" s="519">
        <v>7.0000000000000007E-2</v>
      </c>
      <c r="D136" s="137"/>
      <c r="E136" s="153" t="s">
        <v>204</v>
      </c>
      <c r="F136" s="536" t="s">
        <v>176</v>
      </c>
      <c r="G136" s="537"/>
      <c r="H136" s="537"/>
      <c r="I136" s="537"/>
      <c r="J136" s="537"/>
      <c r="K136" s="537"/>
      <c r="L136" s="537"/>
      <c r="M136" s="538"/>
      <c r="N136" s="167"/>
      <c r="O136" s="246"/>
      <c r="P136" s="173"/>
      <c r="Q136" s="173"/>
      <c r="R136" s="173"/>
      <c r="S136" s="253"/>
      <c r="T136" s="173"/>
      <c r="U136" s="175"/>
      <c r="V136" s="169"/>
      <c r="W136" s="404"/>
      <c r="Y136" s="417">
        <f t="shared" si="19"/>
        <v>0</v>
      </c>
    </row>
    <row r="137" spans="1:25" s="13" customFormat="1" ht="14.25" hidden="1" customHeight="1">
      <c r="A137" s="596"/>
      <c r="B137" s="530"/>
      <c r="C137" s="535"/>
      <c r="D137" s="545">
        <v>0.4</v>
      </c>
      <c r="E137" s="470" t="s">
        <v>77</v>
      </c>
      <c r="F137" s="476" t="s">
        <v>78</v>
      </c>
      <c r="G137" s="470" t="s">
        <v>439</v>
      </c>
      <c r="H137" s="476" t="s">
        <v>78</v>
      </c>
      <c r="I137" s="207" t="s">
        <v>440</v>
      </c>
      <c r="J137" s="476" t="s">
        <v>310</v>
      </c>
      <c r="K137" s="79" t="s">
        <v>158</v>
      </c>
      <c r="L137" s="309">
        <v>0</v>
      </c>
      <c r="M137" s="176" t="s">
        <v>159</v>
      </c>
      <c r="N137" s="140"/>
      <c r="O137" s="245">
        <f>$A$9*$B$37*$C$136*$D$137*N137</f>
        <v>0</v>
      </c>
      <c r="P137" s="181"/>
      <c r="Q137" s="176"/>
      <c r="R137" s="141">
        <f>100-(P137-L137)*Q137</f>
        <v>100</v>
      </c>
      <c r="S137" s="252">
        <f t="shared" si="35"/>
        <v>0</v>
      </c>
      <c r="T137" s="181"/>
      <c r="U137" s="20"/>
      <c r="V137" s="19"/>
      <c r="W137" s="403"/>
      <c r="Y137" s="417">
        <f t="shared" si="19"/>
        <v>0</v>
      </c>
    </row>
    <row r="138" spans="1:25" s="13" customFormat="1" ht="14.25" hidden="1" customHeight="1">
      <c r="A138" s="596"/>
      <c r="B138" s="530"/>
      <c r="C138" s="535"/>
      <c r="D138" s="545"/>
      <c r="E138" s="471"/>
      <c r="F138" s="477"/>
      <c r="G138" s="471"/>
      <c r="H138" s="477"/>
      <c r="I138" s="207" t="s">
        <v>441</v>
      </c>
      <c r="J138" s="478"/>
      <c r="K138" s="79" t="s">
        <v>158</v>
      </c>
      <c r="L138" s="309">
        <v>0</v>
      </c>
      <c r="M138" s="176" t="s">
        <v>159</v>
      </c>
      <c r="N138" s="140">
        <v>0</v>
      </c>
      <c r="O138" s="245">
        <f>$A$9*$B$37*$C$136*$D$137*J138*N138</f>
        <v>0</v>
      </c>
      <c r="P138" s="181"/>
      <c r="Q138" s="176"/>
      <c r="R138" s="141">
        <f>100-(P138-L138)*Q138</f>
        <v>100</v>
      </c>
      <c r="S138" s="252">
        <f t="shared" si="35"/>
        <v>0</v>
      </c>
      <c r="T138" s="181"/>
      <c r="U138" s="20"/>
      <c r="V138" s="19"/>
      <c r="W138" s="403"/>
      <c r="Y138" s="417">
        <f t="shared" si="19"/>
        <v>0</v>
      </c>
    </row>
    <row r="139" spans="1:25" s="13" customFormat="1" ht="49.5" customHeight="1">
      <c r="A139" s="596"/>
      <c r="B139" s="530"/>
      <c r="C139" s="535"/>
      <c r="D139" s="546"/>
      <c r="E139" s="472"/>
      <c r="F139" s="478"/>
      <c r="G139" s="472"/>
      <c r="H139" s="478"/>
      <c r="I139" s="207" t="s">
        <v>441</v>
      </c>
      <c r="J139" s="138" t="s">
        <v>312</v>
      </c>
      <c r="K139" s="176" t="s">
        <v>158</v>
      </c>
      <c r="L139" s="309">
        <v>0</v>
      </c>
      <c r="M139" s="176" t="s">
        <v>159</v>
      </c>
      <c r="N139" s="140">
        <v>1</v>
      </c>
      <c r="O139" s="245">
        <f>$A$9*$B$37*$C$136*$D$137*N139</f>
        <v>1.0472000000000002E-2</v>
      </c>
      <c r="P139" s="302">
        <v>0</v>
      </c>
      <c r="Q139" s="339">
        <v>10</v>
      </c>
      <c r="R139" s="340">
        <f t="shared" ref="R139:R141" si="49">IF(AND((100+(P139-L139)*10)&gt;30,(100+(P139-L139)*10)&lt;=120),100+(P139-L139)*10,IF((100+(P139-L139)*10)&lt;30,0,120))</f>
        <v>100</v>
      </c>
      <c r="S139" s="341">
        <f t="shared" si="35"/>
        <v>1.0472000000000001</v>
      </c>
      <c r="T139" s="302">
        <v>0</v>
      </c>
      <c r="U139" s="388">
        <v>10</v>
      </c>
      <c r="V139" s="330">
        <f t="shared" ref="V139:V141" si="50">100-U139*T139</f>
        <v>100</v>
      </c>
      <c r="W139" s="395">
        <f t="shared" ref="W139:W141" si="51">V139*O139</f>
        <v>1.0472000000000001</v>
      </c>
      <c r="Y139" s="417">
        <f t="shared" si="19"/>
        <v>0</v>
      </c>
    </row>
    <row r="140" spans="1:25" s="13" customFormat="1" ht="30">
      <c r="A140" s="596"/>
      <c r="B140" s="530"/>
      <c r="C140" s="535"/>
      <c r="D140" s="241">
        <v>0.3</v>
      </c>
      <c r="E140" s="84" t="s">
        <v>142</v>
      </c>
      <c r="F140" s="79" t="s">
        <v>143</v>
      </c>
      <c r="G140" s="84" t="s">
        <v>442</v>
      </c>
      <c r="H140" s="180" t="s">
        <v>143</v>
      </c>
      <c r="I140" s="84" t="s">
        <v>443</v>
      </c>
      <c r="J140" s="79" t="s">
        <v>311</v>
      </c>
      <c r="K140" s="176" t="s">
        <v>158</v>
      </c>
      <c r="L140" s="309">
        <v>0</v>
      </c>
      <c r="M140" s="176" t="s">
        <v>159</v>
      </c>
      <c r="N140" s="140">
        <v>1</v>
      </c>
      <c r="O140" s="245">
        <f>$A$9*$B$37*$C$136*$D$140*N140</f>
        <v>7.8539999999999999E-3</v>
      </c>
      <c r="P140" s="302">
        <v>0</v>
      </c>
      <c r="Q140" s="339">
        <v>10</v>
      </c>
      <c r="R140" s="340">
        <f t="shared" si="49"/>
        <v>100</v>
      </c>
      <c r="S140" s="341">
        <f t="shared" si="35"/>
        <v>0.78539999999999999</v>
      </c>
      <c r="T140" s="302">
        <v>0</v>
      </c>
      <c r="U140" s="388">
        <v>10</v>
      </c>
      <c r="V140" s="330">
        <f t="shared" si="50"/>
        <v>100</v>
      </c>
      <c r="W140" s="395">
        <f t="shared" si="51"/>
        <v>0.78539999999999999</v>
      </c>
      <c r="Y140" s="417">
        <f t="shared" si="19"/>
        <v>0</v>
      </c>
    </row>
    <row r="141" spans="1:25" s="13" customFormat="1" ht="39" customHeight="1">
      <c r="A141" s="596"/>
      <c r="B141" s="530"/>
      <c r="C141" s="535"/>
      <c r="D141" s="544">
        <v>0.3</v>
      </c>
      <c r="E141" s="470" t="s">
        <v>223</v>
      </c>
      <c r="F141" s="473" t="s">
        <v>144</v>
      </c>
      <c r="G141" s="470" t="s">
        <v>444</v>
      </c>
      <c r="H141" s="473" t="s">
        <v>144</v>
      </c>
      <c r="I141" s="470" t="s">
        <v>445</v>
      </c>
      <c r="J141" s="504" t="s">
        <v>284</v>
      </c>
      <c r="K141" s="176" t="s">
        <v>158</v>
      </c>
      <c r="L141" s="309">
        <v>0</v>
      </c>
      <c r="M141" s="176" t="s">
        <v>159</v>
      </c>
      <c r="N141" s="140">
        <v>1</v>
      </c>
      <c r="O141" s="245">
        <f>$A$9*$B$37*$C$136*$D$141*N141</f>
        <v>7.8539999999999999E-3</v>
      </c>
      <c r="P141" s="302">
        <v>0</v>
      </c>
      <c r="Q141" s="339">
        <v>10</v>
      </c>
      <c r="R141" s="340">
        <f t="shared" si="49"/>
        <v>100</v>
      </c>
      <c r="S141" s="341">
        <f t="shared" si="35"/>
        <v>0.78539999999999999</v>
      </c>
      <c r="T141" s="302">
        <v>0</v>
      </c>
      <c r="U141" s="388">
        <v>10</v>
      </c>
      <c r="V141" s="330">
        <f t="shared" si="50"/>
        <v>100</v>
      </c>
      <c r="W141" s="395">
        <f t="shared" si="51"/>
        <v>0.78539999999999999</v>
      </c>
      <c r="Y141" s="417">
        <f t="shared" si="19"/>
        <v>0</v>
      </c>
    </row>
    <row r="142" spans="1:25" s="13" customFormat="1" ht="14.25" hidden="1" customHeight="1">
      <c r="A142" s="596"/>
      <c r="B142" s="530"/>
      <c r="C142" s="535"/>
      <c r="D142" s="545"/>
      <c r="E142" s="471"/>
      <c r="F142" s="474"/>
      <c r="G142" s="471"/>
      <c r="H142" s="474"/>
      <c r="I142" s="471"/>
      <c r="J142" s="505"/>
      <c r="K142" s="79" t="s">
        <v>158</v>
      </c>
      <c r="L142" s="309">
        <v>0</v>
      </c>
      <c r="M142" s="79" t="s">
        <v>30</v>
      </c>
      <c r="N142" s="140">
        <v>0</v>
      </c>
      <c r="O142" s="245"/>
      <c r="P142" s="302"/>
      <c r="Q142" s="79"/>
      <c r="R142" s="141">
        <f>100-(P142-L142)*10</f>
        <v>100</v>
      </c>
      <c r="S142" s="252">
        <f t="shared" si="35"/>
        <v>0</v>
      </c>
      <c r="T142" s="302"/>
      <c r="U142" s="20"/>
      <c r="V142" s="19"/>
      <c r="W142" s="403"/>
      <c r="Y142" s="417">
        <f t="shared" ref="Y142:Y177" si="52">W142-S142</f>
        <v>0</v>
      </c>
    </row>
    <row r="143" spans="1:25" s="13" customFormat="1" ht="14.25" hidden="1" customHeight="1">
      <c r="A143" s="596"/>
      <c r="B143" s="530"/>
      <c r="C143" s="535"/>
      <c r="D143" s="545"/>
      <c r="E143" s="471"/>
      <c r="F143" s="474"/>
      <c r="G143" s="471"/>
      <c r="H143" s="474"/>
      <c r="I143" s="471"/>
      <c r="J143" s="505"/>
      <c r="K143" s="79" t="s">
        <v>158</v>
      </c>
      <c r="L143" s="309">
        <v>0</v>
      </c>
      <c r="M143" s="79" t="s">
        <v>30</v>
      </c>
      <c r="N143" s="140">
        <v>0</v>
      </c>
      <c r="O143" s="245"/>
      <c r="P143" s="302"/>
      <c r="Q143" s="79"/>
      <c r="R143" s="141">
        <f>100-(P143-L143)*10</f>
        <v>100</v>
      </c>
      <c r="S143" s="252">
        <f t="shared" si="35"/>
        <v>0</v>
      </c>
      <c r="T143" s="302"/>
      <c r="U143" s="20"/>
      <c r="V143" s="19"/>
      <c r="W143" s="403"/>
      <c r="Y143" s="417">
        <f t="shared" si="52"/>
        <v>0</v>
      </c>
    </row>
    <row r="144" spans="1:25" s="13" customFormat="1" ht="14.25" hidden="1" customHeight="1">
      <c r="A144" s="596"/>
      <c r="B144" s="530"/>
      <c r="C144" s="520"/>
      <c r="D144" s="546"/>
      <c r="E144" s="472"/>
      <c r="F144" s="475"/>
      <c r="G144" s="472"/>
      <c r="H144" s="475"/>
      <c r="I144" s="472"/>
      <c r="J144" s="506"/>
      <c r="K144" s="79" t="s">
        <v>158</v>
      </c>
      <c r="L144" s="309">
        <v>0</v>
      </c>
      <c r="M144" s="79" t="s">
        <v>30</v>
      </c>
      <c r="N144" s="140">
        <v>0</v>
      </c>
      <c r="O144" s="245"/>
      <c r="P144" s="302"/>
      <c r="Q144" s="79"/>
      <c r="R144" s="141">
        <f>100-(P144-L144)*10</f>
        <v>100</v>
      </c>
      <c r="S144" s="252">
        <f t="shared" si="35"/>
        <v>0</v>
      </c>
      <c r="T144" s="302"/>
      <c r="U144" s="20"/>
      <c r="V144" s="19"/>
      <c r="W144" s="403"/>
      <c r="Y144" s="417">
        <f t="shared" si="52"/>
        <v>0</v>
      </c>
    </row>
    <row r="145" spans="1:25" s="30" customFormat="1" ht="21.95" customHeight="1">
      <c r="A145" s="596"/>
      <c r="B145" s="530"/>
      <c r="C145" s="519">
        <v>0.02</v>
      </c>
      <c r="D145" s="177"/>
      <c r="E145" s="153" t="s">
        <v>216</v>
      </c>
      <c r="F145" s="536" t="s">
        <v>79</v>
      </c>
      <c r="G145" s="537"/>
      <c r="H145" s="537"/>
      <c r="I145" s="537"/>
      <c r="J145" s="537"/>
      <c r="K145" s="537"/>
      <c r="L145" s="537"/>
      <c r="M145" s="538"/>
      <c r="N145" s="170"/>
      <c r="O145" s="246"/>
      <c r="P145" s="382"/>
      <c r="Q145" s="89"/>
      <c r="R145" s="89"/>
      <c r="S145" s="253"/>
      <c r="T145" s="382"/>
      <c r="U145" s="178"/>
      <c r="V145" s="179"/>
      <c r="W145" s="405"/>
      <c r="Y145" s="417">
        <f t="shared" si="52"/>
        <v>0</v>
      </c>
    </row>
    <row r="146" spans="1:25" s="30" customFormat="1" ht="61.5" customHeight="1">
      <c r="A146" s="596"/>
      <c r="B146" s="530"/>
      <c r="C146" s="535"/>
      <c r="D146" s="241">
        <v>1</v>
      </c>
      <c r="E146" s="182" t="s">
        <v>145</v>
      </c>
      <c r="F146" s="79" t="s">
        <v>146</v>
      </c>
      <c r="G146" s="182" t="s">
        <v>446</v>
      </c>
      <c r="H146" s="79" t="s">
        <v>146</v>
      </c>
      <c r="I146" s="182" t="s">
        <v>447</v>
      </c>
      <c r="J146" s="79" t="s">
        <v>288</v>
      </c>
      <c r="K146" s="176" t="s">
        <v>158</v>
      </c>
      <c r="L146" s="309">
        <v>0</v>
      </c>
      <c r="M146" s="176" t="s">
        <v>159</v>
      </c>
      <c r="N146" s="140">
        <v>1</v>
      </c>
      <c r="O146" s="245">
        <f>$A$9*$B$37*$C$145*$D$146*N146</f>
        <v>7.4800000000000005E-3</v>
      </c>
      <c r="P146" s="302">
        <v>0</v>
      </c>
      <c r="Q146" s="339">
        <v>10</v>
      </c>
      <c r="R146" s="340">
        <f>IF(AND((100+(P146-L146)*10)&gt;30,(100+(P146-L146)*10)&lt;=120),100+(P146-L146)*10,IF((100+(P146-L146)*10)&lt;30,0,120))</f>
        <v>100</v>
      </c>
      <c r="S146" s="341">
        <f>R146*O146</f>
        <v>0.748</v>
      </c>
      <c r="T146" s="302">
        <v>0</v>
      </c>
      <c r="U146" s="388">
        <v>10</v>
      </c>
      <c r="V146" s="330">
        <f t="shared" ref="V146" si="53">100-U146*T146</f>
        <v>100</v>
      </c>
      <c r="W146" s="395">
        <f t="shared" ref="W146" si="54">V146*O146</f>
        <v>0.748</v>
      </c>
      <c r="Y146" s="417">
        <f t="shared" si="52"/>
        <v>0</v>
      </c>
    </row>
    <row r="147" spans="1:25" s="293" customFormat="1" ht="51.75" hidden="1" customHeight="1">
      <c r="A147" s="596"/>
      <c r="B147" s="530"/>
      <c r="C147" s="535"/>
      <c r="D147" s="283">
        <v>0</v>
      </c>
      <c r="E147" s="282" t="s">
        <v>147</v>
      </c>
      <c r="F147" s="286" t="s">
        <v>148</v>
      </c>
      <c r="G147" s="282" t="s">
        <v>448</v>
      </c>
      <c r="H147" s="286" t="s">
        <v>148</v>
      </c>
      <c r="I147" s="282" t="s">
        <v>449</v>
      </c>
      <c r="J147" s="286" t="s">
        <v>285</v>
      </c>
      <c r="K147" s="284" t="s">
        <v>158</v>
      </c>
      <c r="L147" s="311">
        <v>0</v>
      </c>
      <c r="M147" s="284" t="s">
        <v>159</v>
      </c>
      <c r="N147" s="287">
        <v>1</v>
      </c>
      <c r="O147" s="288">
        <f>$A$9*$B$37*$C$145*$D$147*N147</f>
        <v>0</v>
      </c>
      <c r="P147" s="302"/>
      <c r="Q147" s="284">
        <v>10</v>
      </c>
      <c r="R147" s="289">
        <f>100-(P147-L147)*Q147</f>
        <v>100</v>
      </c>
      <c r="S147" s="290">
        <f t="shared" si="35"/>
        <v>0</v>
      </c>
      <c r="T147" s="302"/>
      <c r="U147" s="291"/>
      <c r="V147" s="292"/>
      <c r="W147" s="408"/>
      <c r="Y147" s="417">
        <f t="shared" si="52"/>
        <v>0</v>
      </c>
    </row>
    <row r="148" spans="1:25" s="13" customFormat="1" ht="14.25" hidden="1" customHeight="1">
      <c r="A148" s="596"/>
      <c r="B148" s="530"/>
      <c r="C148" s="520"/>
      <c r="D148" s="241"/>
      <c r="E148" s="182" t="s">
        <v>80</v>
      </c>
      <c r="F148" s="79" t="s">
        <v>81</v>
      </c>
      <c r="G148" s="182" t="s">
        <v>450</v>
      </c>
      <c r="H148" s="79" t="s">
        <v>81</v>
      </c>
      <c r="I148" s="182" t="s">
        <v>334</v>
      </c>
      <c r="J148" s="79" t="s">
        <v>313</v>
      </c>
      <c r="K148" s="79" t="s">
        <v>158</v>
      </c>
      <c r="L148" s="309">
        <v>0</v>
      </c>
      <c r="M148" s="176" t="s">
        <v>159</v>
      </c>
      <c r="N148" s="140">
        <v>1</v>
      </c>
      <c r="O148" s="245">
        <f>$A$9*$B$37*$C$145*$D$148*N148</f>
        <v>0</v>
      </c>
      <c r="P148" s="302"/>
      <c r="Q148" s="176">
        <v>10</v>
      </c>
      <c r="R148" s="141">
        <f>100-(P148-L148)*Q148</f>
        <v>100</v>
      </c>
      <c r="S148" s="252">
        <f t="shared" si="35"/>
        <v>0</v>
      </c>
      <c r="T148" s="302"/>
      <c r="U148" s="20"/>
      <c r="V148" s="19"/>
      <c r="W148" s="403"/>
      <c r="Y148" s="417">
        <f t="shared" si="52"/>
        <v>0</v>
      </c>
    </row>
    <row r="149" spans="1:25" s="13" customFormat="1" ht="25.7" customHeight="1">
      <c r="A149" s="596"/>
      <c r="B149" s="530"/>
      <c r="C149" s="519">
        <v>7.0000000000000007E-2</v>
      </c>
      <c r="D149" s="137"/>
      <c r="E149" s="153" t="s">
        <v>205</v>
      </c>
      <c r="F149" s="539" t="s">
        <v>177</v>
      </c>
      <c r="G149" s="540"/>
      <c r="H149" s="540"/>
      <c r="I149" s="540"/>
      <c r="J149" s="540"/>
      <c r="K149" s="540"/>
      <c r="L149" s="540"/>
      <c r="M149" s="541"/>
      <c r="N149" s="183"/>
      <c r="O149" s="246"/>
      <c r="P149" s="383"/>
      <c r="Q149" s="178"/>
      <c r="R149" s="179"/>
      <c r="S149" s="253"/>
      <c r="T149" s="383"/>
      <c r="U149" s="175"/>
      <c r="V149" s="169"/>
      <c r="W149" s="404"/>
      <c r="Y149" s="417">
        <f t="shared" si="52"/>
        <v>0</v>
      </c>
    </row>
    <row r="150" spans="1:25" s="13" customFormat="1" ht="33.6" customHeight="1">
      <c r="A150" s="596"/>
      <c r="B150" s="530"/>
      <c r="C150" s="535"/>
      <c r="D150" s="241">
        <v>0.55000000000000004</v>
      </c>
      <c r="E150" s="3" t="s">
        <v>149</v>
      </c>
      <c r="F150" s="79" t="s">
        <v>481</v>
      </c>
      <c r="G150" s="3" t="s">
        <v>451</v>
      </c>
      <c r="H150" s="79" t="s">
        <v>481</v>
      </c>
      <c r="I150" s="244" t="s">
        <v>452</v>
      </c>
      <c r="J150" s="79" t="s">
        <v>482</v>
      </c>
      <c r="K150" s="335" t="s">
        <v>489</v>
      </c>
      <c r="L150" s="309">
        <v>1853</v>
      </c>
      <c r="M150" s="176" t="s">
        <v>159</v>
      </c>
      <c r="N150" s="140">
        <v>1</v>
      </c>
      <c r="O150" s="245">
        <f>$A$9*$B$37*$C$149*$D$150*N150</f>
        <v>1.4399000000000002E-2</v>
      </c>
      <c r="P150" s="302"/>
      <c r="Q150" s="339">
        <v>10</v>
      </c>
      <c r="R150" s="340">
        <f t="shared" ref="R150:R152" si="55">IF(AND((100+(P150-L150)*10)&gt;30,(100+(P150-L150)*10)&lt;=120),100+(P150-L150)*10,IF((100+(P150-L150)*10)&lt;30,0,120))</f>
        <v>0</v>
      </c>
      <c r="S150" s="341">
        <f t="shared" ref="S150:S152" si="56">R150*O150</f>
        <v>0</v>
      </c>
      <c r="T150" s="302">
        <v>3438</v>
      </c>
      <c r="U150" s="142">
        <f>T150/L150*100</f>
        <v>185.53696708041014</v>
      </c>
      <c r="V150" s="4">
        <f>IF((U150-100)&gt;0,100,IF((100+(U150-100)*10)&gt;30,(100+(U150-100)*10),0))</f>
        <v>100</v>
      </c>
      <c r="W150" s="403">
        <f>V150*O150</f>
        <v>1.4399000000000002</v>
      </c>
      <c r="Y150" s="417">
        <f t="shared" si="52"/>
        <v>1.4399000000000002</v>
      </c>
    </row>
    <row r="151" spans="1:25" s="13" customFormat="1" ht="36" hidden="1" customHeight="1">
      <c r="A151" s="596"/>
      <c r="B151" s="530"/>
      <c r="C151" s="535"/>
      <c r="D151" s="241">
        <v>0</v>
      </c>
      <c r="E151" s="3" t="s">
        <v>150</v>
      </c>
      <c r="F151" s="79" t="s">
        <v>151</v>
      </c>
      <c r="G151" s="3" t="s">
        <v>453</v>
      </c>
      <c r="H151" s="79" t="s">
        <v>151</v>
      </c>
      <c r="I151" s="244" t="s">
        <v>454</v>
      </c>
      <c r="J151" s="79" t="s">
        <v>286</v>
      </c>
      <c r="K151" s="176" t="s">
        <v>158</v>
      </c>
      <c r="L151" s="309">
        <v>0</v>
      </c>
      <c r="M151" s="176" t="s">
        <v>159</v>
      </c>
      <c r="N151" s="140">
        <v>1</v>
      </c>
      <c r="O151" s="245">
        <f>$A$9*$B$37*$C$149*$D$151*N151</f>
        <v>0</v>
      </c>
      <c r="P151" s="302">
        <v>0</v>
      </c>
      <c r="Q151" s="339">
        <v>10</v>
      </c>
      <c r="R151" s="340">
        <f t="shared" si="55"/>
        <v>100</v>
      </c>
      <c r="S151" s="341">
        <f t="shared" si="56"/>
        <v>0</v>
      </c>
      <c r="T151" s="302">
        <v>0</v>
      </c>
      <c r="U151" s="388">
        <v>10</v>
      </c>
      <c r="V151" s="330">
        <f t="shared" ref="V151:V152" si="57">100-U151*T151</f>
        <v>100</v>
      </c>
      <c r="W151" s="395">
        <f t="shared" ref="W151:W152" si="58">V151*O151</f>
        <v>0</v>
      </c>
      <c r="Y151" s="417">
        <f t="shared" si="52"/>
        <v>0</v>
      </c>
    </row>
    <row r="152" spans="1:25" s="13" customFormat="1" ht="30">
      <c r="A152" s="596"/>
      <c r="B152" s="530"/>
      <c r="C152" s="520"/>
      <c r="D152" s="241">
        <v>0.45</v>
      </c>
      <c r="E152" s="3" t="s">
        <v>152</v>
      </c>
      <c r="F152" s="79" t="s">
        <v>153</v>
      </c>
      <c r="G152" s="3" t="s">
        <v>455</v>
      </c>
      <c r="H152" s="79" t="s">
        <v>153</v>
      </c>
      <c r="I152" s="244" t="s">
        <v>456</v>
      </c>
      <c r="J152" s="79" t="s">
        <v>287</v>
      </c>
      <c r="K152" s="176" t="s">
        <v>158</v>
      </c>
      <c r="L152" s="309">
        <v>0</v>
      </c>
      <c r="M152" s="176" t="s">
        <v>159</v>
      </c>
      <c r="N152" s="140">
        <v>1</v>
      </c>
      <c r="O152" s="245">
        <f>$A$9*$B$37*$C$149*$D$152*N152</f>
        <v>1.1781000000000002E-2</v>
      </c>
      <c r="P152" s="302">
        <v>0</v>
      </c>
      <c r="Q152" s="339">
        <v>10</v>
      </c>
      <c r="R152" s="340">
        <f t="shared" si="55"/>
        <v>100</v>
      </c>
      <c r="S152" s="341">
        <f t="shared" si="56"/>
        <v>1.1781000000000001</v>
      </c>
      <c r="T152" s="302">
        <v>0</v>
      </c>
      <c r="U152" s="388">
        <v>10</v>
      </c>
      <c r="V152" s="330">
        <f t="shared" si="57"/>
        <v>100</v>
      </c>
      <c r="W152" s="395">
        <f t="shared" si="58"/>
        <v>1.1781000000000001</v>
      </c>
      <c r="Y152" s="417">
        <f t="shared" si="52"/>
        <v>0</v>
      </c>
    </row>
    <row r="153" spans="1:25" s="13" customFormat="1" ht="24.6" customHeight="1">
      <c r="A153" s="596"/>
      <c r="B153" s="530"/>
      <c r="C153" s="519">
        <v>0</v>
      </c>
      <c r="D153" s="137"/>
      <c r="E153" s="171" t="s">
        <v>206</v>
      </c>
      <c r="F153" s="536" t="s">
        <v>178</v>
      </c>
      <c r="G153" s="537"/>
      <c r="H153" s="537"/>
      <c r="I153" s="537"/>
      <c r="J153" s="537"/>
      <c r="K153" s="537"/>
      <c r="L153" s="537"/>
      <c r="M153" s="538"/>
      <c r="N153" s="183"/>
      <c r="O153" s="246"/>
      <c r="P153" s="175"/>
      <c r="Q153" s="175"/>
      <c r="R153" s="169"/>
      <c r="S153" s="253"/>
      <c r="T153" s="175"/>
      <c r="U153" s="175"/>
      <c r="V153" s="169"/>
      <c r="W153" s="404"/>
      <c r="Y153" s="417">
        <f t="shared" si="52"/>
        <v>0</v>
      </c>
    </row>
    <row r="154" spans="1:25" s="13" customFormat="1" ht="66.75" customHeight="1">
      <c r="A154" s="596"/>
      <c r="B154" s="530"/>
      <c r="C154" s="535"/>
      <c r="D154" s="352">
        <v>0.5</v>
      </c>
      <c r="E154" s="322" t="s">
        <v>82</v>
      </c>
      <c r="F154" s="322" t="s">
        <v>83</v>
      </c>
      <c r="G154" s="322" t="s">
        <v>457</v>
      </c>
      <c r="H154" s="322" t="s">
        <v>299</v>
      </c>
      <c r="I154" s="322" t="s">
        <v>458</v>
      </c>
      <c r="J154" s="349" t="s">
        <v>314</v>
      </c>
      <c r="K154" s="294" t="s">
        <v>316</v>
      </c>
      <c r="L154" s="311">
        <v>0</v>
      </c>
      <c r="M154" s="284" t="s">
        <v>159</v>
      </c>
      <c r="N154" s="287">
        <v>1</v>
      </c>
      <c r="O154" s="288">
        <f>$A$9*$B$37*$C$153*$D$154*N154</f>
        <v>0</v>
      </c>
      <c r="P154" s="348">
        <v>0</v>
      </c>
      <c r="Q154" s="339">
        <v>10</v>
      </c>
      <c r="R154" s="340">
        <f t="shared" ref="R154" si="59">IF(AND((100+(P154-L154)*10)&gt;30,(100+(P154-L154)*10)&lt;=120),100+(P154-L154)*10,IF((100+(P154-L154)*10)&lt;30,0,120))</f>
        <v>100</v>
      </c>
      <c r="S154" s="341">
        <f t="shared" ref="S154" si="60">R154*O154</f>
        <v>0</v>
      </c>
      <c r="T154" s="302">
        <v>0</v>
      </c>
      <c r="U154" s="204">
        <v>50</v>
      </c>
      <c r="V154" s="4">
        <f>100-U154*T154</f>
        <v>100</v>
      </c>
      <c r="W154" s="403">
        <f>V154*O154</f>
        <v>0</v>
      </c>
      <c r="Y154" s="417">
        <f t="shared" si="52"/>
        <v>0</v>
      </c>
    </row>
    <row r="155" spans="1:25" s="13" customFormat="1" ht="41.25" customHeight="1">
      <c r="A155" s="596"/>
      <c r="B155" s="530"/>
      <c r="C155" s="535"/>
      <c r="D155" s="542">
        <v>0.5</v>
      </c>
      <c r="E155" s="497" t="s">
        <v>84</v>
      </c>
      <c r="F155" s="497" t="s">
        <v>85</v>
      </c>
      <c r="G155" s="497" t="s">
        <v>459</v>
      </c>
      <c r="H155" s="497" t="s">
        <v>298</v>
      </c>
      <c r="I155" s="497" t="s">
        <v>460</v>
      </c>
      <c r="J155" s="499" t="s">
        <v>315</v>
      </c>
      <c r="K155" s="353" t="s">
        <v>317</v>
      </c>
      <c r="L155" s="311">
        <v>70</v>
      </c>
      <c r="M155" s="284" t="s">
        <v>159</v>
      </c>
      <c r="N155" s="287">
        <v>1</v>
      </c>
      <c r="O155" s="288">
        <f>$A$9*$B$37*$C$153*$D$155*N155</f>
        <v>0</v>
      </c>
      <c r="P155" s="348">
        <v>0</v>
      </c>
      <c r="Q155" s="202">
        <v>3</v>
      </c>
      <c r="R155" s="318">
        <f>IF(AND((100-(1-P155/L155)*100*3)&gt;30,(100-(1-P155/L155)*100*3)&lt;=120),100-(1-P155/L155)*100*3,IF((100-(1-P155/L155)*100*3)&lt;30,0,120))</f>
        <v>0</v>
      </c>
      <c r="S155" s="252">
        <f>R155*O155</f>
        <v>0</v>
      </c>
      <c r="T155" s="302">
        <v>76</v>
      </c>
      <c r="U155" s="332"/>
      <c r="V155" s="86">
        <f>IF(T155&gt;=70,100,0)</f>
        <v>100</v>
      </c>
      <c r="W155" s="403">
        <f>V155*O155</f>
        <v>0</v>
      </c>
      <c r="Y155" s="417">
        <f t="shared" si="52"/>
        <v>0</v>
      </c>
    </row>
    <row r="156" spans="1:25" s="13" customFormat="1" ht="14.25" hidden="1" customHeight="1">
      <c r="A156" s="596"/>
      <c r="B156" s="530"/>
      <c r="C156" s="520"/>
      <c r="D156" s="543"/>
      <c r="E156" s="498"/>
      <c r="F156" s="498"/>
      <c r="G156" s="498"/>
      <c r="H156" s="498"/>
      <c r="I156" s="498"/>
      <c r="J156" s="500"/>
      <c r="K156" s="353" t="s">
        <v>317</v>
      </c>
      <c r="L156" s="311">
        <v>0</v>
      </c>
      <c r="M156" s="284" t="s">
        <v>30</v>
      </c>
      <c r="N156" s="287">
        <v>0</v>
      </c>
      <c r="O156" s="288">
        <f>$A$9*$B$37*$C$153*$D$155*J156*N156</f>
        <v>0</v>
      </c>
      <c r="P156" s="302">
        <v>0</v>
      </c>
      <c r="Q156" s="354"/>
      <c r="R156" s="289">
        <f>100-(P156-L156)*10</f>
        <v>100</v>
      </c>
      <c r="S156" s="290">
        <f t="shared" si="35"/>
        <v>0</v>
      </c>
      <c r="T156" s="302">
        <v>0</v>
      </c>
      <c r="U156" s="20"/>
      <c r="V156" s="19"/>
      <c r="W156" s="403"/>
      <c r="Y156" s="417">
        <f t="shared" si="52"/>
        <v>0</v>
      </c>
    </row>
    <row r="157" spans="1:25" s="13" customFormat="1" ht="21" hidden="1" customHeight="1">
      <c r="A157" s="596"/>
      <c r="B157" s="530"/>
      <c r="C157" s="519">
        <v>0</v>
      </c>
      <c r="D157" s="137"/>
      <c r="E157" s="153" t="s">
        <v>207</v>
      </c>
      <c r="F157" s="521" t="s">
        <v>179</v>
      </c>
      <c r="G157" s="522"/>
      <c r="H157" s="522"/>
      <c r="I157" s="522"/>
      <c r="J157" s="522"/>
      <c r="K157" s="522"/>
      <c r="L157" s="522"/>
      <c r="M157" s="523"/>
      <c r="N157" s="183"/>
      <c r="O157" s="246"/>
      <c r="P157" s="175"/>
      <c r="Q157" s="175"/>
      <c r="R157" s="169"/>
      <c r="S157" s="253"/>
      <c r="T157" s="175"/>
      <c r="U157" s="175"/>
      <c r="V157" s="169"/>
      <c r="W157" s="404"/>
      <c r="Y157" s="417">
        <f t="shared" si="52"/>
        <v>0</v>
      </c>
    </row>
    <row r="158" spans="1:25" s="13" customFormat="1" ht="42" hidden="1" customHeight="1">
      <c r="A158" s="596"/>
      <c r="B158" s="531"/>
      <c r="C158" s="520"/>
      <c r="D158" s="241">
        <v>1</v>
      </c>
      <c r="E158" s="176" t="s">
        <v>86</v>
      </c>
      <c r="F158" s="79" t="s">
        <v>87</v>
      </c>
      <c r="G158" s="176" t="s">
        <v>462</v>
      </c>
      <c r="H158" s="79" t="s">
        <v>274</v>
      </c>
      <c r="I158" s="235" t="s">
        <v>463</v>
      </c>
      <c r="J158" s="180" t="s">
        <v>485</v>
      </c>
      <c r="K158" s="294" t="s">
        <v>317</v>
      </c>
      <c r="L158" s="309">
        <v>100</v>
      </c>
      <c r="M158" s="31" t="s">
        <v>159</v>
      </c>
      <c r="N158" s="140">
        <v>1</v>
      </c>
      <c r="O158" s="245">
        <f>$A$9*$B$37*$C$157*$D$158*N158</f>
        <v>0</v>
      </c>
      <c r="P158" s="302">
        <v>100</v>
      </c>
      <c r="Q158" s="176"/>
      <c r="R158" s="141">
        <f>100-(P158-L158)*Q158</f>
        <v>100</v>
      </c>
      <c r="S158" s="252">
        <f t="shared" si="35"/>
        <v>0</v>
      </c>
      <c r="T158" s="302">
        <v>100</v>
      </c>
      <c r="U158" s="20"/>
      <c r="V158" s="19"/>
      <c r="W158" s="403"/>
      <c r="Y158" s="417">
        <f t="shared" si="52"/>
        <v>0</v>
      </c>
    </row>
    <row r="159" spans="1:25" s="13" customFormat="1" ht="21.75" customHeight="1">
      <c r="A159" s="596"/>
      <c r="B159" s="276"/>
      <c r="C159" s="276"/>
      <c r="D159" s="276"/>
      <c r="E159" s="278"/>
      <c r="F159" s="209"/>
      <c r="G159" s="268"/>
      <c r="H159" s="209"/>
      <c r="I159" s="235"/>
      <c r="J159" s="277"/>
      <c r="K159" s="186"/>
      <c r="L159" s="313"/>
      <c r="M159" s="32"/>
      <c r="N159" s="234"/>
      <c r="O159" s="245"/>
      <c r="P159" s="181"/>
      <c r="Q159" s="176"/>
      <c r="R159" s="141"/>
      <c r="S159" s="252"/>
      <c r="T159" s="181"/>
      <c r="U159" s="20"/>
      <c r="V159" s="19"/>
      <c r="W159" s="403"/>
      <c r="Y159" s="417">
        <f t="shared" si="52"/>
        <v>0</v>
      </c>
    </row>
    <row r="160" spans="1:25" s="13" customFormat="1" ht="21" customHeight="1">
      <c r="A160" s="596"/>
      <c r="B160" s="529">
        <v>0.12</v>
      </c>
      <c r="C160" s="274"/>
      <c r="D160" s="88"/>
      <c r="E160" s="218" t="s">
        <v>484</v>
      </c>
      <c r="F160" s="597" t="s">
        <v>483</v>
      </c>
      <c r="G160" s="598"/>
      <c r="H160" s="598"/>
      <c r="I160" s="598"/>
      <c r="J160" s="598"/>
      <c r="K160" s="598"/>
      <c r="L160" s="598"/>
      <c r="M160" s="599"/>
      <c r="N160" s="269"/>
      <c r="O160" s="270"/>
      <c r="P160" s="270"/>
      <c r="Q160" s="271"/>
      <c r="R160" s="272"/>
      <c r="S160" s="275"/>
      <c r="T160" s="181"/>
      <c r="U160" s="273"/>
      <c r="V160" s="216"/>
      <c r="W160" s="402"/>
      <c r="Y160" s="417">
        <f t="shared" si="52"/>
        <v>0</v>
      </c>
    </row>
    <row r="161" spans="1:25" s="13" customFormat="1" ht="84" customHeight="1">
      <c r="A161" s="596"/>
      <c r="B161" s="530"/>
      <c r="C161" s="83">
        <v>0.12</v>
      </c>
      <c r="D161" s="267">
        <v>1</v>
      </c>
      <c r="E161" s="147" t="s">
        <v>16</v>
      </c>
      <c r="F161" s="226" t="s">
        <v>48</v>
      </c>
      <c r="G161" s="226" t="s">
        <v>351</v>
      </c>
      <c r="H161" s="226" t="s">
        <v>48</v>
      </c>
      <c r="I161" s="226" t="s">
        <v>352</v>
      </c>
      <c r="J161" s="138" t="s">
        <v>253</v>
      </c>
      <c r="K161" s="281" t="s">
        <v>158</v>
      </c>
      <c r="L161" s="307">
        <v>0</v>
      </c>
      <c r="M161" s="149" t="s">
        <v>159</v>
      </c>
      <c r="N161" s="150">
        <v>1</v>
      </c>
      <c r="O161" s="245">
        <f>$A$9*$B$160*$C$161*$D$161*N161</f>
        <v>1.2239999999999999E-2</v>
      </c>
      <c r="P161" s="384">
        <v>0</v>
      </c>
      <c r="Q161" s="339">
        <v>10</v>
      </c>
      <c r="R161" s="340">
        <f t="shared" ref="R161:R168" si="61">IF(AND((100+(P161-L161)*10)&gt;30,(100+(P161-L161)*10)&lt;=120),100+(P161-L161)*10,IF((100+(P161-L161)*10)&lt;30,0,120))</f>
        <v>100</v>
      </c>
      <c r="S161" s="341">
        <f t="shared" ref="S161:S168" si="62">R161*O161</f>
        <v>1.224</v>
      </c>
      <c r="T161" s="384">
        <v>0</v>
      </c>
      <c r="U161" s="388">
        <v>10</v>
      </c>
      <c r="V161" s="330">
        <f t="shared" ref="V161:V164" si="63">100-U161*T161</f>
        <v>100</v>
      </c>
      <c r="W161" s="395">
        <f t="shared" ref="W161:W168" si="64">V161*O161</f>
        <v>1.224</v>
      </c>
      <c r="Y161" s="417">
        <f t="shared" si="52"/>
        <v>0</v>
      </c>
    </row>
    <row r="162" spans="1:25" s="13" customFormat="1" ht="44.25" hidden="1" customHeight="1">
      <c r="A162" s="596"/>
      <c r="B162" s="530"/>
      <c r="C162" s="83">
        <v>0</v>
      </c>
      <c r="D162" s="265">
        <v>1</v>
      </c>
      <c r="E162" s="110" t="s">
        <v>62</v>
      </c>
      <c r="F162" s="106" t="s">
        <v>63</v>
      </c>
      <c r="G162" s="110" t="s">
        <v>382</v>
      </c>
      <c r="H162" s="106" t="s">
        <v>290</v>
      </c>
      <c r="I162" s="110" t="s">
        <v>383</v>
      </c>
      <c r="J162" s="138" t="s">
        <v>337</v>
      </c>
      <c r="K162" s="176" t="s">
        <v>158</v>
      </c>
      <c r="L162" s="309">
        <v>0</v>
      </c>
      <c r="M162" s="106" t="s">
        <v>159</v>
      </c>
      <c r="N162" s="140">
        <v>1</v>
      </c>
      <c r="O162" s="245">
        <f>$A$9*$B$160*$C$162*$D$162*N162</f>
        <v>0</v>
      </c>
      <c r="P162" s="181">
        <v>0</v>
      </c>
      <c r="Q162" s="339">
        <v>10</v>
      </c>
      <c r="R162" s="340">
        <f t="shared" si="61"/>
        <v>100</v>
      </c>
      <c r="S162" s="341">
        <f t="shared" si="62"/>
        <v>0</v>
      </c>
      <c r="T162" s="181">
        <v>0</v>
      </c>
      <c r="U162" s="388">
        <v>10</v>
      </c>
      <c r="V162" s="330">
        <f t="shared" si="63"/>
        <v>100</v>
      </c>
      <c r="W162" s="395">
        <f t="shared" si="64"/>
        <v>0</v>
      </c>
      <c r="Y162" s="417">
        <f t="shared" si="52"/>
        <v>0</v>
      </c>
    </row>
    <row r="163" spans="1:25" s="13" customFormat="1" ht="49.5" hidden="1" customHeight="1">
      <c r="A163" s="596"/>
      <c r="B163" s="530"/>
      <c r="C163" s="83">
        <v>0</v>
      </c>
      <c r="D163" s="267">
        <v>1</v>
      </c>
      <c r="E163" s="110" t="s">
        <v>64</v>
      </c>
      <c r="F163" s="106" t="s">
        <v>65</v>
      </c>
      <c r="G163" s="110" t="s">
        <v>384</v>
      </c>
      <c r="H163" s="106" t="s">
        <v>294</v>
      </c>
      <c r="I163" s="110" t="s">
        <v>385</v>
      </c>
      <c r="J163" s="138" t="s">
        <v>291</v>
      </c>
      <c r="K163" s="176" t="s">
        <v>158</v>
      </c>
      <c r="L163" s="309">
        <v>0</v>
      </c>
      <c r="M163" s="106" t="s">
        <v>159</v>
      </c>
      <c r="N163" s="140">
        <v>1</v>
      </c>
      <c r="O163" s="245">
        <f>$A$9*$B$160*$C$163*$D$163*N163</f>
        <v>0</v>
      </c>
      <c r="P163" s="181">
        <v>0</v>
      </c>
      <c r="Q163" s="339">
        <v>10</v>
      </c>
      <c r="R163" s="340">
        <f t="shared" si="61"/>
        <v>100</v>
      </c>
      <c r="S163" s="341">
        <f t="shared" si="62"/>
        <v>0</v>
      </c>
      <c r="T163" s="181">
        <v>0</v>
      </c>
      <c r="U163" s="388">
        <v>10</v>
      </c>
      <c r="V163" s="330">
        <f t="shared" si="63"/>
        <v>100</v>
      </c>
      <c r="W163" s="395">
        <f t="shared" si="64"/>
        <v>0</v>
      </c>
      <c r="Y163" s="417">
        <f t="shared" si="52"/>
        <v>0</v>
      </c>
    </row>
    <row r="164" spans="1:25" s="13" customFormat="1" ht="39" customHeight="1">
      <c r="A164" s="596"/>
      <c r="B164" s="530"/>
      <c r="C164" s="83">
        <v>0.12</v>
      </c>
      <c r="D164" s="266">
        <v>1</v>
      </c>
      <c r="E164" s="110" t="s">
        <v>77</v>
      </c>
      <c r="F164" s="264" t="s">
        <v>78</v>
      </c>
      <c r="G164" s="110" t="s">
        <v>439</v>
      </c>
      <c r="H164" s="264" t="s">
        <v>78</v>
      </c>
      <c r="I164" s="110" t="s">
        <v>440</v>
      </c>
      <c r="J164" s="295" t="s">
        <v>293</v>
      </c>
      <c r="K164" s="176" t="s">
        <v>158</v>
      </c>
      <c r="L164" s="309">
        <v>0</v>
      </c>
      <c r="M164" s="176" t="s">
        <v>159</v>
      </c>
      <c r="N164" s="140">
        <v>1</v>
      </c>
      <c r="O164" s="245">
        <f>$A$9*$B$160*$C$164*$D$164*N164</f>
        <v>1.2239999999999999E-2</v>
      </c>
      <c r="P164" s="302">
        <v>0</v>
      </c>
      <c r="Q164" s="339">
        <v>10</v>
      </c>
      <c r="R164" s="340">
        <f t="shared" si="61"/>
        <v>100</v>
      </c>
      <c r="S164" s="341">
        <f t="shared" si="62"/>
        <v>1.224</v>
      </c>
      <c r="T164" s="302">
        <v>0</v>
      </c>
      <c r="U164" s="388">
        <v>10</v>
      </c>
      <c r="V164" s="330">
        <f t="shared" si="63"/>
        <v>100</v>
      </c>
      <c r="W164" s="395">
        <f t="shared" si="64"/>
        <v>1.224</v>
      </c>
      <c r="Y164" s="417">
        <f t="shared" si="52"/>
        <v>0</v>
      </c>
    </row>
    <row r="165" spans="1:25" s="13" customFormat="1" ht="60">
      <c r="A165" s="596"/>
      <c r="B165" s="530"/>
      <c r="C165" s="519">
        <v>0.22</v>
      </c>
      <c r="D165" s="600">
        <v>1</v>
      </c>
      <c r="E165" s="601" t="s">
        <v>80</v>
      </c>
      <c r="F165" s="603" t="s">
        <v>81</v>
      </c>
      <c r="G165" s="605" t="s">
        <v>450</v>
      </c>
      <c r="H165" s="606" t="s">
        <v>81</v>
      </c>
      <c r="I165" s="262" t="s">
        <v>334</v>
      </c>
      <c r="J165" s="355" t="s">
        <v>490</v>
      </c>
      <c r="K165" s="356" t="s">
        <v>491</v>
      </c>
      <c r="L165" s="309">
        <v>17</v>
      </c>
      <c r="M165" s="176" t="s">
        <v>159</v>
      </c>
      <c r="N165" s="140">
        <v>0.5</v>
      </c>
      <c r="O165" s="245">
        <f>$A$9*$B$160*$C$165*$D$165*N165</f>
        <v>1.1219999999999999E-2</v>
      </c>
      <c r="P165" s="302">
        <v>17</v>
      </c>
      <c r="Q165" s="339">
        <v>10</v>
      </c>
      <c r="R165" s="340">
        <f t="shared" si="61"/>
        <v>100</v>
      </c>
      <c r="S165" s="341">
        <f t="shared" si="62"/>
        <v>1.1219999999999999</v>
      </c>
      <c r="T165" s="302">
        <v>17</v>
      </c>
      <c r="U165" s="20">
        <f>T165-L165</f>
        <v>0</v>
      </c>
      <c r="V165" s="331">
        <f>100-U165*10</f>
        <v>100</v>
      </c>
      <c r="W165" s="403">
        <f t="shared" si="64"/>
        <v>1.1219999999999999</v>
      </c>
      <c r="Y165" s="417">
        <f t="shared" si="52"/>
        <v>0</v>
      </c>
    </row>
    <row r="166" spans="1:25" s="13" customFormat="1" ht="38.25" customHeight="1">
      <c r="A166" s="596"/>
      <c r="B166" s="530"/>
      <c r="C166" s="520"/>
      <c r="D166" s="600"/>
      <c r="E166" s="602"/>
      <c r="F166" s="604"/>
      <c r="G166" s="605"/>
      <c r="H166" s="606"/>
      <c r="I166" s="237" t="s">
        <v>333</v>
      </c>
      <c r="J166" s="357" t="s">
        <v>240</v>
      </c>
      <c r="K166" s="358" t="s">
        <v>158</v>
      </c>
      <c r="L166" s="309">
        <v>0</v>
      </c>
      <c r="M166" s="176" t="s">
        <v>159</v>
      </c>
      <c r="N166" s="234">
        <v>0.5</v>
      </c>
      <c r="O166" s="245">
        <f>$A$9*$B$160*$C$165*$D$165*N166</f>
        <v>1.1219999999999999E-2</v>
      </c>
      <c r="P166" s="302">
        <v>0</v>
      </c>
      <c r="Q166" s="339">
        <v>10</v>
      </c>
      <c r="R166" s="340">
        <f t="shared" si="61"/>
        <v>100</v>
      </c>
      <c r="S166" s="341">
        <f t="shared" si="62"/>
        <v>1.1219999999999999</v>
      </c>
      <c r="T166" s="302">
        <v>0</v>
      </c>
      <c r="U166" s="388">
        <v>10</v>
      </c>
      <c r="V166" s="330">
        <f t="shared" ref="V166" si="65">100-U166*T166</f>
        <v>100</v>
      </c>
      <c r="W166" s="395">
        <f t="shared" si="64"/>
        <v>1.1219999999999999</v>
      </c>
      <c r="Y166" s="417">
        <f t="shared" si="52"/>
        <v>0</v>
      </c>
    </row>
    <row r="167" spans="1:25" s="13" customFormat="1" ht="63.75" customHeight="1">
      <c r="A167" s="596"/>
      <c r="B167" s="530"/>
      <c r="C167" s="83">
        <v>0.2</v>
      </c>
      <c r="D167" s="265">
        <v>1</v>
      </c>
      <c r="E167" s="106" t="s">
        <v>82</v>
      </c>
      <c r="F167" s="106" t="s">
        <v>83</v>
      </c>
      <c r="G167" s="106" t="s">
        <v>457</v>
      </c>
      <c r="H167" s="106" t="s">
        <v>299</v>
      </c>
      <c r="I167" s="360" t="s">
        <v>335</v>
      </c>
      <c r="J167" s="87" t="s">
        <v>241</v>
      </c>
      <c r="K167" s="359" t="s">
        <v>492</v>
      </c>
      <c r="L167" s="309">
        <v>1</v>
      </c>
      <c r="M167" s="31" t="s">
        <v>159</v>
      </c>
      <c r="N167" s="140">
        <v>1</v>
      </c>
      <c r="O167" s="245">
        <f>$A$9*$B$160*$C$167*$D$167*N167</f>
        <v>2.0400000000000001E-2</v>
      </c>
      <c r="P167" s="302">
        <v>1</v>
      </c>
      <c r="Q167" s="339">
        <v>10</v>
      </c>
      <c r="R167" s="340">
        <f t="shared" si="61"/>
        <v>100</v>
      </c>
      <c r="S167" s="341">
        <f t="shared" si="62"/>
        <v>2.04</v>
      </c>
      <c r="T167" s="302">
        <v>1</v>
      </c>
      <c r="U167" s="20">
        <f>T167-L167</f>
        <v>0</v>
      </c>
      <c r="V167" s="331">
        <f>100-U167*100</f>
        <v>100</v>
      </c>
      <c r="W167" s="403">
        <f t="shared" si="64"/>
        <v>2.04</v>
      </c>
      <c r="Y167" s="417">
        <f t="shared" si="52"/>
        <v>0</v>
      </c>
    </row>
    <row r="168" spans="1:25" s="13" customFormat="1" ht="49.5" customHeight="1">
      <c r="A168" s="596"/>
      <c r="B168" s="530"/>
      <c r="C168" s="83">
        <v>0.2</v>
      </c>
      <c r="D168" s="265">
        <v>1</v>
      </c>
      <c r="E168" s="106" t="s">
        <v>84</v>
      </c>
      <c r="F168" s="106" t="s">
        <v>85</v>
      </c>
      <c r="G168" s="106" t="s">
        <v>459</v>
      </c>
      <c r="H168" s="106" t="s">
        <v>298</v>
      </c>
      <c r="I168" s="360" t="s">
        <v>461</v>
      </c>
      <c r="J168" s="87" t="s">
        <v>242</v>
      </c>
      <c r="K168" s="359" t="s">
        <v>492</v>
      </c>
      <c r="L168" s="309">
        <v>1</v>
      </c>
      <c r="M168" s="31" t="s">
        <v>159</v>
      </c>
      <c r="N168" s="140">
        <v>1</v>
      </c>
      <c r="O168" s="245">
        <f>$A$9*$B$160*$C$168*$D$168*N168</f>
        <v>2.0400000000000001E-2</v>
      </c>
      <c r="P168" s="302">
        <v>1</v>
      </c>
      <c r="Q168" s="339">
        <v>10</v>
      </c>
      <c r="R168" s="340">
        <f t="shared" si="61"/>
        <v>100</v>
      </c>
      <c r="S168" s="341">
        <f t="shared" si="62"/>
        <v>2.04</v>
      </c>
      <c r="T168" s="302">
        <v>1</v>
      </c>
      <c r="U168" s="20">
        <f>T168-L168</f>
        <v>0</v>
      </c>
      <c r="V168" s="331">
        <f>100-U168*100</f>
        <v>100</v>
      </c>
      <c r="W168" s="403">
        <f t="shared" si="64"/>
        <v>2.04</v>
      </c>
      <c r="Y168" s="417">
        <f t="shared" si="52"/>
        <v>0</v>
      </c>
    </row>
    <row r="169" spans="1:25" s="13" customFormat="1" ht="40.5" customHeight="1">
      <c r="A169" s="596"/>
      <c r="B169" s="531"/>
      <c r="C169" s="83">
        <v>0.12</v>
      </c>
      <c r="D169" s="267">
        <v>1</v>
      </c>
      <c r="E169" s="176" t="s">
        <v>86</v>
      </c>
      <c r="F169" s="79" t="s">
        <v>87</v>
      </c>
      <c r="G169" s="176" t="s">
        <v>462</v>
      </c>
      <c r="H169" s="79" t="s">
        <v>274</v>
      </c>
      <c r="I169" s="176" t="s">
        <v>463</v>
      </c>
      <c r="J169" s="79" t="s">
        <v>297</v>
      </c>
      <c r="K169" s="280" t="s">
        <v>317</v>
      </c>
      <c r="L169" s="309">
        <v>100</v>
      </c>
      <c r="M169" s="31" t="s">
        <v>159</v>
      </c>
      <c r="N169" s="140">
        <v>1</v>
      </c>
      <c r="O169" s="245">
        <f>$A$9*$B$160*$C$169*$D$169*N169</f>
        <v>1.2239999999999999E-2</v>
      </c>
      <c r="P169" s="302">
        <v>95</v>
      </c>
      <c r="Q169" s="339">
        <v>10</v>
      </c>
      <c r="R169" s="340">
        <f>IF(AND((100+(P169-L169+5)*10)&gt;30,(100+(P169-L169+5)*10)&lt;=120),100+(P169-L169+5)*10,IF((100+(P169-L169+5)*10)&lt;30,0,120))</f>
        <v>100</v>
      </c>
      <c r="S169" s="341">
        <f>R169*O169</f>
        <v>1.224</v>
      </c>
      <c r="T169" s="302">
        <v>99</v>
      </c>
      <c r="U169" s="20"/>
      <c r="V169" s="331">
        <v>100</v>
      </c>
      <c r="W169" s="403">
        <f>V169*O169</f>
        <v>1.224</v>
      </c>
      <c r="Y169" s="417">
        <f t="shared" si="52"/>
        <v>0</v>
      </c>
    </row>
    <row r="170" spans="1:25" s="13" customFormat="1">
      <c r="D170" s="212"/>
      <c r="E170" s="33"/>
      <c r="F170" s="33"/>
      <c r="G170" s="185"/>
      <c r="H170" s="21"/>
      <c r="I170" s="21"/>
      <c r="J170" s="21"/>
      <c r="K170" s="186"/>
      <c r="L170" s="313"/>
      <c r="M170" s="32"/>
      <c r="N170" s="187"/>
      <c r="O170" s="245"/>
      <c r="P170" s="175"/>
      <c r="Q170" s="20"/>
      <c r="R170" s="19"/>
      <c r="S170" s="255"/>
      <c r="T170" s="175"/>
      <c r="U170" s="20"/>
      <c r="V170" s="19"/>
      <c r="W170" s="403"/>
      <c r="Y170" s="417">
        <f t="shared" si="52"/>
        <v>0</v>
      </c>
    </row>
    <row r="171" spans="1:25" s="13" customFormat="1" ht="21" customHeight="1">
      <c r="A171" s="524"/>
      <c r="B171" s="524"/>
      <c r="C171" s="524"/>
      <c r="D171" s="525"/>
      <c r="E171" s="279" t="s">
        <v>180</v>
      </c>
      <c r="F171" s="526" t="s">
        <v>181</v>
      </c>
      <c r="G171" s="527"/>
      <c r="H171" s="527"/>
      <c r="I171" s="527"/>
      <c r="J171" s="527"/>
      <c r="K171" s="527"/>
      <c r="L171" s="527"/>
      <c r="M171" s="528"/>
      <c r="N171" s="188"/>
      <c r="O171" s="247"/>
      <c r="P171" s="247"/>
      <c r="Q171" s="189"/>
      <c r="R171" s="205"/>
      <c r="S171" s="256"/>
      <c r="T171" s="175"/>
      <c r="U171" s="189"/>
      <c r="V171" s="190"/>
      <c r="W171" s="409"/>
      <c r="Y171" s="417">
        <f t="shared" si="52"/>
        <v>0</v>
      </c>
    </row>
    <row r="172" spans="1:25" s="13" customFormat="1" ht="42.75" customHeight="1">
      <c r="A172" s="513">
        <v>0.15</v>
      </c>
      <c r="B172" s="88">
        <v>0.7</v>
      </c>
      <c r="C172" s="83">
        <v>1</v>
      </c>
      <c r="D172" s="85">
        <v>1</v>
      </c>
      <c r="E172" s="109" t="s">
        <v>469</v>
      </c>
      <c r="F172" s="79" t="s">
        <v>182</v>
      </c>
      <c r="G172" s="109" t="s">
        <v>472</v>
      </c>
      <c r="H172" s="79" t="s">
        <v>182</v>
      </c>
      <c r="I172" s="109" t="s">
        <v>474</v>
      </c>
      <c r="J172" s="79" t="s">
        <v>182</v>
      </c>
      <c r="K172" s="184" t="s">
        <v>158</v>
      </c>
      <c r="L172" s="309">
        <v>0</v>
      </c>
      <c r="M172" s="31" t="s">
        <v>159</v>
      </c>
      <c r="N172" s="140">
        <v>1</v>
      </c>
      <c r="O172" s="245">
        <f>$A$172*$B$172*$C$172*$D$172*N172</f>
        <v>0.105</v>
      </c>
      <c r="P172" s="302">
        <v>0</v>
      </c>
      <c r="Q172" s="20"/>
      <c r="R172" s="141">
        <v>100</v>
      </c>
      <c r="S172" s="252">
        <f>$A$172*$B$172*$C$172*$D$172*N172*R172</f>
        <v>10.5</v>
      </c>
      <c r="T172" s="302">
        <v>0</v>
      </c>
      <c r="U172" s="20"/>
      <c r="V172" s="331">
        <v>100</v>
      </c>
      <c r="W172" s="403">
        <f>V172*O172</f>
        <v>10.5</v>
      </c>
      <c r="Y172" s="417">
        <f t="shared" si="52"/>
        <v>0</v>
      </c>
    </row>
    <row r="173" spans="1:25" s="13" customFormat="1" ht="41.25" customHeight="1">
      <c r="A173" s="514"/>
      <c r="B173" s="88">
        <v>0.3</v>
      </c>
      <c r="C173" s="83">
        <v>1</v>
      </c>
      <c r="D173" s="85">
        <v>1</v>
      </c>
      <c r="E173" s="144" t="s">
        <v>470</v>
      </c>
      <c r="F173" s="79" t="s">
        <v>183</v>
      </c>
      <c r="G173" s="144" t="s">
        <v>468</v>
      </c>
      <c r="H173" s="79" t="s">
        <v>183</v>
      </c>
      <c r="I173" s="144" t="s">
        <v>475</v>
      </c>
      <c r="J173" s="79" t="s">
        <v>183</v>
      </c>
      <c r="K173" s="184" t="s">
        <v>158</v>
      </c>
      <c r="L173" s="309">
        <v>0</v>
      </c>
      <c r="M173" s="31" t="s">
        <v>159</v>
      </c>
      <c r="N173" s="140">
        <v>1</v>
      </c>
      <c r="O173" s="245">
        <f>$A$172*$B$173*$C$173*$D$173*N173</f>
        <v>4.4999999999999998E-2</v>
      </c>
      <c r="P173" s="302">
        <v>0</v>
      </c>
      <c r="Q173" s="20"/>
      <c r="R173" s="141">
        <v>100</v>
      </c>
      <c r="S173" s="252">
        <f>$A$172*$B$173*$C$173*$D$173*N173*R173</f>
        <v>4.5</v>
      </c>
      <c r="T173" s="302">
        <v>0</v>
      </c>
      <c r="U173" s="20"/>
      <c r="V173" s="331">
        <v>100</v>
      </c>
      <c r="W173" s="403">
        <f>V173*O173</f>
        <v>4.5</v>
      </c>
      <c r="Y173" s="417">
        <f t="shared" si="52"/>
        <v>0</v>
      </c>
    </row>
    <row r="174" spans="1:25" s="13" customFormat="1" ht="18.600000000000001" customHeight="1">
      <c r="E174" s="191" t="s">
        <v>60</v>
      </c>
      <c r="F174" s="515" t="s">
        <v>184</v>
      </c>
      <c r="G174" s="516"/>
      <c r="H174" s="516"/>
      <c r="I174" s="516"/>
      <c r="J174" s="516"/>
      <c r="K174" s="516"/>
      <c r="L174" s="516"/>
      <c r="M174" s="517"/>
      <c r="N174" s="188"/>
      <c r="O174" s="188"/>
      <c r="P174" s="247"/>
      <c r="Q174" s="189"/>
      <c r="R174" s="190"/>
      <c r="S174" s="257"/>
      <c r="T174" s="189"/>
      <c r="U174" s="189"/>
      <c r="V174" s="190"/>
      <c r="W174" s="192"/>
      <c r="Y174" s="417">
        <f t="shared" si="52"/>
        <v>0</v>
      </c>
    </row>
    <row r="175" spans="1:25" s="13" customFormat="1" ht="62.25" customHeight="1">
      <c r="E175" s="109" t="s">
        <v>16</v>
      </c>
      <c r="F175" s="92" t="s">
        <v>275</v>
      </c>
      <c r="G175" s="109" t="s">
        <v>351</v>
      </c>
      <c r="H175" s="92" t="s">
        <v>275</v>
      </c>
      <c r="I175" s="109" t="s">
        <v>352</v>
      </c>
      <c r="J175" s="92" t="s">
        <v>275</v>
      </c>
      <c r="K175" s="184" t="s">
        <v>486</v>
      </c>
      <c r="L175" s="309">
        <v>0</v>
      </c>
      <c r="M175" s="31" t="s">
        <v>159</v>
      </c>
      <c r="N175" s="140">
        <v>1</v>
      </c>
      <c r="O175" s="140"/>
      <c r="P175" s="302">
        <v>0</v>
      </c>
      <c r="Q175" s="20"/>
      <c r="R175" s="17">
        <v>0</v>
      </c>
      <c r="S175" s="258">
        <v>0</v>
      </c>
      <c r="T175" s="20"/>
      <c r="U175" s="20"/>
      <c r="V175" s="92"/>
      <c r="W175" s="23"/>
      <c r="Y175" s="417">
        <f t="shared" si="52"/>
        <v>0</v>
      </c>
    </row>
    <row r="176" spans="1:25" s="13" customFormat="1" ht="62.25" customHeight="1">
      <c r="E176" s="144" t="s">
        <v>471</v>
      </c>
      <c r="F176" s="92" t="s">
        <v>276</v>
      </c>
      <c r="G176" s="144" t="s">
        <v>473</v>
      </c>
      <c r="H176" s="92" t="s">
        <v>276</v>
      </c>
      <c r="I176" s="144" t="s">
        <v>476</v>
      </c>
      <c r="J176" s="92" t="s">
        <v>276</v>
      </c>
      <c r="K176" s="280" t="s">
        <v>486</v>
      </c>
      <c r="L176" s="309">
        <v>0</v>
      </c>
      <c r="M176" s="31" t="s">
        <v>159</v>
      </c>
      <c r="N176" s="140">
        <v>1</v>
      </c>
      <c r="O176" s="140"/>
      <c r="P176" s="302">
        <v>0</v>
      </c>
      <c r="Q176" s="20"/>
      <c r="R176" s="17">
        <v>0</v>
      </c>
      <c r="S176" s="258">
        <v>0</v>
      </c>
      <c r="T176" s="20"/>
      <c r="U176" s="20"/>
      <c r="V176" s="92"/>
      <c r="W176" s="23"/>
      <c r="Y176" s="417">
        <f t="shared" si="52"/>
        <v>0</v>
      </c>
    </row>
    <row r="177" spans="5:25" s="193" customFormat="1" ht="36.950000000000003" customHeight="1">
      <c r="E177" s="501" t="s">
        <v>185</v>
      </c>
      <c r="F177" s="502"/>
      <c r="G177" s="502"/>
      <c r="H177" s="502"/>
      <c r="I177" s="502"/>
      <c r="J177" s="502"/>
      <c r="K177" s="502"/>
      <c r="L177" s="502"/>
      <c r="M177" s="502"/>
      <c r="N177" s="502"/>
      <c r="O177" s="502"/>
      <c r="P177" s="502"/>
      <c r="Q177" s="502"/>
      <c r="R177" s="503"/>
      <c r="S177" s="328">
        <f>SUM(S12:S176)</f>
        <v>97.565384712000011</v>
      </c>
      <c r="T177" s="194"/>
      <c r="U177" s="194"/>
      <c r="V177" s="195"/>
      <c r="W177" s="196">
        <f>SUM(W12:W176)</f>
        <v>102.641993392</v>
      </c>
      <c r="Y177" s="417">
        <f t="shared" si="52"/>
        <v>5.0766086799999925</v>
      </c>
    </row>
    <row r="178" spans="5:25">
      <c r="E178" s="494" t="s">
        <v>277</v>
      </c>
      <c r="F178" s="495"/>
      <c r="G178" s="495"/>
      <c r="H178" s="495"/>
      <c r="I178" s="495"/>
      <c r="J178" s="495"/>
      <c r="K178" s="495"/>
      <c r="L178" s="495"/>
      <c r="M178" s="495"/>
      <c r="N178" s="495"/>
      <c r="O178" s="495"/>
      <c r="P178" s="495"/>
      <c r="Q178" s="495"/>
      <c r="R178" s="496"/>
      <c r="S178" s="259" t="str">
        <f>IF(S177&gt;105,"A",IF(AND(S177&gt;100,S177&lt;=105),"B",IF(AND(S177&gt;=95,S177&lt;=100),"C",IF(AND(S177&gt;=90,S177&lt;95),"D",IF(S177&lt;90,"E",0)))))</f>
        <v>C</v>
      </c>
      <c r="T178" s="220"/>
      <c r="U178" s="220"/>
      <c r="V178" s="220"/>
      <c r="W178" s="220"/>
    </row>
    <row r="179" spans="5:25" ht="17.25" customHeight="1">
      <c r="E179" s="33"/>
      <c r="F179" s="33"/>
      <c r="G179" s="197"/>
      <c r="H179" s="105"/>
      <c r="I179" s="105"/>
      <c r="J179" s="105"/>
      <c r="K179" s="8"/>
      <c r="L179" s="315"/>
      <c r="M179" s="34"/>
      <c r="N179" s="198"/>
      <c r="O179" s="198"/>
      <c r="P179" s="101"/>
      <c r="Q179" s="101"/>
      <c r="R179" s="102"/>
    </row>
    <row r="180" spans="5:25" s="37" customFormat="1">
      <c r="E180" s="24"/>
      <c r="F180" s="24"/>
      <c r="G180" s="24"/>
      <c r="H180" s="78" t="s">
        <v>192</v>
      </c>
      <c r="I180" s="78"/>
      <c r="J180" s="78"/>
      <c r="K180" s="36"/>
      <c r="L180" s="30"/>
      <c r="N180" s="518" t="s">
        <v>193</v>
      </c>
      <c r="O180" s="518"/>
      <c r="P180" s="518"/>
      <c r="Q180" s="518"/>
      <c r="R180" s="518"/>
      <c r="S180" s="518"/>
      <c r="T180" s="518"/>
      <c r="U180" s="77"/>
      <c r="V180" s="30"/>
      <c r="W180" s="30"/>
      <c r="X180" s="30"/>
    </row>
    <row r="181" spans="5:25">
      <c r="E181" s="33"/>
      <c r="F181" s="33"/>
      <c r="G181" s="197"/>
      <c r="H181" s="105"/>
      <c r="I181" s="105"/>
      <c r="J181" s="105"/>
      <c r="K181" s="8"/>
      <c r="L181" s="315"/>
      <c r="M181" s="34"/>
      <c r="N181" s="198"/>
      <c r="O181" s="198"/>
      <c r="P181" s="101"/>
      <c r="Q181" s="101"/>
      <c r="R181" s="102"/>
    </row>
    <row r="182" spans="5:25">
      <c r="E182" s="33"/>
      <c r="F182" s="33"/>
      <c r="G182" s="197"/>
      <c r="H182" s="105"/>
      <c r="I182" s="105"/>
      <c r="J182" s="105"/>
      <c r="K182" s="8"/>
      <c r="L182" s="315"/>
      <c r="M182" s="34"/>
      <c r="N182" s="198"/>
      <c r="O182" s="198"/>
      <c r="P182" s="101"/>
      <c r="Q182" s="101"/>
      <c r="R182" s="102"/>
    </row>
    <row r="183" spans="5:25">
      <c r="L183" s="13"/>
      <c r="P183" s="103"/>
    </row>
    <row r="184" spans="5:25">
      <c r="L184" s="13"/>
      <c r="P184" s="103"/>
    </row>
    <row r="185" spans="5:25">
      <c r="L185" s="13"/>
      <c r="P185" s="103"/>
    </row>
    <row r="186" spans="5:25">
      <c r="L186" s="13"/>
      <c r="P186" s="103"/>
    </row>
    <row r="187" spans="5:25">
      <c r="L187" s="13"/>
      <c r="P187" s="103"/>
    </row>
    <row r="188" spans="5:25">
      <c r="L188" s="13"/>
      <c r="P188" s="103"/>
    </row>
    <row r="189" spans="5:25">
      <c r="L189" s="13"/>
      <c r="P189" s="103"/>
    </row>
    <row r="190" spans="5:25">
      <c r="L190" s="13"/>
      <c r="P190" s="103"/>
    </row>
    <row r="191" spans="5:25">
      <c r="L191" s="13"/>
      <c r="P191" s="103"/>
    </row>
    <row r="192" spans="5:25">
      <c r="L192" s="13"/>
      <c r="P192" s="103"/>
    </row>
    <row r="193" spans="5:23">
      <c r="L193" s="13"/>
      <c r="P193" s="103"/>
    </row>
    <row r="194" spans="5:23">
      <c r="E194" s="93"/>
      <c r="F194" s="93"/>
      <c r="G194" s="93"/>
      <c r="H194" s="93"/>
      <c r="I194" s="93"/>
      <c r="J194" s="93"/>
      <c r="K194" s="93"/>
      <c r="L194" s="13"/>
      <c r="P194" s="103"/>
      <c r="Q194" s="93"/>
      <c r="R194" s="93"/>
      <c r="S194" s="93"/>
      <c r="T194" s="93"/>
      <c r="U194" s="93"/>
      <c r="V194" s="93"/>
      <c r="W194" s="93"/>
    </row>
    <row r="195" spans="5:23">
      <c r="E195" s="93"/>
      <c r="F195" s="93"/>
      <c r="G195" s="93"/>
      <c r="H195" s="93"/>
      <c r="I195" s="93"/>
      <c r="J195" s="93"/>
      <c r="K195" s="93"/>
      <c r="L195" s="13"/>
      <c r="P195" s="103"/>
      <c r="Q195" s="93"/>
      <c r="R195" s="93"/>
      <c r="S195" s="93"/>
      <c r="T195" s="93"/>
      <c r="U195" s="93"/>
      <c r="V195" s="93"/>
      <c r="W195" s="93"/>
    </row>
    <row r="196" spans="5:23">
      <c r="E196" s="93"/>
      <c r="F196" s="93"/>
      <c r="G196" s="93"/>
      <c r="H196" s="93"/>
      <c r="I196" s="93"/>
      <c r="J196" s="93"/>
      <c r="K196" s="93"/>
      <c r="L196" s="13"/>
      <c r="P196" s="103"/>
      <c r="Q196" s="93"/>
      <c r="R196" s="93"/>
      <c r="S196" s="93"/>
      <c r="T196" s="93"/>
      <c r="U196" s="93"/>
      <c r="V196" s="93"/>
      <c r="W196" s="93"/>
    </row>
    <row r="197" spans="5:23">
      <c r="E197" s="93"/>
      <c r="F197" s="93"/>
      <c r="G197" s="93"/>
      <c r="H197" s="93"/>
      <c r="I197" s="93"/>
      <c r="J197" s="93"/>
      <c r="K197" s="93"/>
      <c r="L197" s="13"/>
      <c r="P197" s="103"/>
      <c r="Q197" s="93"/>
      <c r="R197" s="93"/>
      <c r="S197" s="93"/>
      <c r="T197" s="93"/>
      <c r="U197" s="93"/>
      <c r="V197" s="93"/>
      <c r="W197" s="93"/>
    </row>
    <row r="198" spans="5:23">
      <c r="E198" s="93"/>
      <c r="F198" s="93"/>
      <c r="G198" s="93"/>
      <c r="H198" s="93"/>
      <c r="I198" s="93"/>
      <c r="J198" s="93"/>
      <c r="K198" s="93"/>
      <c r="L198" s="13"/>
      <c r="P198" s="103"/>
      <c r="Q198" s="93"/>
      <c r="R198" s="93"/>
      <c r="S198" s="93"/>
      <c r="T198" s="93"/>
      <c r="U198" s="93"/>
      <c r="V198" s="93"/>
      <c r="W198" s="93"/>
    </row>
    <row r="199" spans="5:23">
      <c r="E199" s="93"/>
      <c r="F199" s="93"/>
      <c r="G199" s="93"/>
      <c r="H199" s="93"/>
      <c r="I199" s="93"/>
      <c r="J199" s="93"/>
      <c r="K199" s="93"/>
      <c r="L199" s="13"/>
      <c r="P199" s="103"/>
      <c r="Q199" s="93"/>
      <c r="R199" s="93"/>
      <c r="S199" s="93"/>
      <c r="T199" s="93"/>
      <c r="U199" s="93"/>
      <c r="V199" s="93"/>
      <c r="W199" s="93"/>
    </row>
    <row r="200" spans="5:23">
      <c r="E200" s="93"/>
      <c r="F200" s="93"/>
      <c r="G200" s="93"/>
      <c r="H200" s="93"/>
      <c r="I200" s="93"/>
      <c r="J200" s="93"/>
      <c r="K200" s="93"/>
      <c r="L200" s="13"/>
      <c r="P200" s="103"/>
      <c r="Q200" s="93"/>
      <c r="R200" s="93"/>
      <c r="S200" s="93"/>
      <c r="T200" s="93"/>
      <c r="U200" s="93"/>
      <c r="V200" s="93"/>
      <c r="W200" s="93"/>
    </row>
    <row r="201" spans="5:23">
      <c r="E201" s="93"/>
      <c r="F201" s="93"/>
      <c r="G201" s="93"/>
      <c r="H201" s="93"/>
      <c r="I201" s="93"/>
      <c r="J201" s="93"/>
      <c r="K201" s="93"/>
      <c r="L201" s="13"/>
      <c r="P201" s="103"/>
      <c r="Q201" s="93"/>
      <c r="R201" s="93"/>
      <c r="S201" s="93"/>
      <c r="T201" s="93"/>
      <c r="U201" s="93"/>
      <c r="V201" s="93"/>
      <c r="W201" s="93"/>
    </row>
    <row r="202" spans="5:23">
      <c r="E202" s="93"/>
      <c r="F202" s="93"/>
      <c r="G202" s="93"/>
      <c r="H202" s="93"/>
      <c r="I202" s="93"/>
      <c r="J202" s="93"/>
      <c r="K202" s="93"/>
      <c r="L202" s="13"/>
      <c r="P202" s="103"/>
      <c r="Q202" s="93"/>
      <c r="R202" s="93"/>
      <c r="S202" s="93"/>
      <c r="T202" s="93"/>
      <c r="U202" s="93"/>
      <c r="V202" s="93"/>
      <c r="W202" s="93"/>
    </row>
    <row r="203" spans="5:23">
      <c r="E203" s="93"/>
      <c r="F203" s="93"/>
      <c r="G203" s="93"/>
      <c r="H203" s="93"/>
      <c r="I203" s="93"/>
      <c r="J203" s="93"/>
      <c r="K203" s="93"/>
      <c r="L203" s="13"/>
      <c r="P203" s="103"/>
      <c r="Q203" s="93"/>
      <c r="R203" s="93"/>
      <c r="S203" s="93"/>
      <c r="T203" s="93"/>
      <c r="U203" s="93"/>
      <c r="V203" s="93"/>
      <c r="W203" s="93"/>
    </row>
    <row r="204" spans="5:23">
      <c r="E204" s="93"/>
      <c r="F204" s="93"/>
      <c r="G204" s="93"/>
      <c r="H204" s="93"/>
      <c r="I204" s="93"/>
      <c r="J204" s="93"/>
      <c r="K204" s="93"/>
      <c r="L204" s="13"/>
      <c r="P204" s="103"/>
      <c r="Q204" s="93"/>
      <c r="R204" s="93"/>
      <c r="S204" s="93"/>
      <c r="T204" s="93"/>
      <c r="U204" s="93"/>
      <c r="V204" s="93"/>
      <c r="W204" s="93"/>
    </row>
    <row r="205" spans="5:23">
      <c r="E205" s="93"/>
      <c r="F205" s="93"/>
      <c r="G205" s="93"/>
      <c r="H205" s="93"/>
      <c r="I205" s="93"/>
      <c r="J205" s="93"/>
      <c r="K205" s="93"/>
      <c r="L205" s="13"/>
      <c r="P205" s="103"/>
      <c r="Q205" s="93"/>
      <c r="R205" s="93"/>
      <c r="S205" s="93"/>
      <c r="T205" s="93"/>
      <c r="U205" s="93"/>
      <c r="V205" s="93"/>
      <c r="W205" s="93"/>
    </row>
    <row r="206" spans="5:23">
      <c r="E206" s="93"/>
      <c r="F206" s="93"/>
      <c r="G206" s="93"/>
      <c r="H206" s="93"/>
      <c r="I206" s="93"/>
      <c r="J206" s="93"/>
      <c r="K206" s="93"/>
      <c r="L206" s="13"/>
      <c r="P206" s="103"/>
      <c r="Q206" s="93"/>
      <c r="R206" s="93"/>
      <c r="S206" s="93"/>
      <c r="T206" s="93"/>
      <c r="U206" s="93"/>
      <c r="V206" s="93"/>
      <c r="W206" s="93"/>
    </row>
    <row r="207" spans="5:23">
      <c r="E207" s="93"/>
      <c r="F207" s="93"/>
      <c r="G207" s="93"/>
      <c r="H207" s="93"/>
      <c r="I207" s="93"/>
      <c r="J207" s="93"/>
      <c r="K207" s="93"/>
      <c r="L207" s="13"/>
      <c r="P207" s="103"/>
      <c r="Q207" s="93"/>
      <c r="R207" s="93"/>
      <c r="S207" s="93"/>
      <c r="T207" s="93"/>
      <c r="U207" s="93"/>
      <c r="V207" s="93"/>
      <c r="W207" s="93"/>
    </row>
    <row r="208" spans="5:23">
      <c r="E208" s="93"/>
      <c r="F208" s="93"/>
      <c r="G208" s="93"/>
      <c r="H208" s="93"/>
      <c r="I208" s="93"/>
      <c r="J208" s="93"/>
      <c r="K208" s="93"/>
      <c r="L208" s="13"/>
      <c r="P208" s="103"/>
      <c r="Q208" s="93"/>
      <c r="R208" s="93"/>
      <c r="S208" s="93"/>
      <c r="T208" s="93"/>
      <c r="U208" s="93"/>
      <c r="V208" s="93"/>
      <c r="W208" s="93"/>
    </row>
    <row r="209" spans="5:23">
      <c r="E209" s="93"/>
      <c r="F209" s="93"/>
      <c r="G209" s="93"/>
      <c r="H209" s="93"/>
      <c r="I209" s="93"/>
      <c r="J209" s="93"/>
      <c r="K209" s="93"/>
      <c r="L209" s="13"/>
      <c r="P209" s="103"/>
      <c r="Q209" s="93"/>
      <c r="R209" s="93"/>
      <c r="S209" s="93"/>
      <c r="T209" s="93"/>
      <c r="U209" s="93"/>
      <c r="V209" s="93"/>
      <c r="W209" s="93"/>
    </row>
    <row r="210" spans="5:23">
      <c r="E210" s="93"/>
      <c r="F210" s="93"/>
      <c r="G210" s="93"/>
      <c r="H210" s="93"/>
      <c r="I210" s="93"/>
      <c r="J210" s="93"/>
      <c r="K210" s="93"/>
      <c r="L210" s="13"/>
      <c r="P210" s="103"/>
      <c r="Q210" s="93"/>
      <c r="R210" s="93"/>
      <c r="S210" s="93"/>
      <c r="T210" s="93"/>
      <c r="U210" s="93"/>
      <c r="V210" s="93"/>
      <c r="W210" s="93"/>
    </row>
    <row r="211" spans="5:23">
      <c r="E211" s="93"/>
      <c r="F211" s="93"/>
      <c r="G211" s="93"/>
      <c r="H211" s="93"/>
      <c r="I211" s="93"/>
      <c r="J211" s="93"/>
      <c r="K211" s="93"/>
      <c r="L211" s="13"/>
      <c r="P211" s="103"/>
      <c r="Q211" s="93"/>
      <c r="R211" s="93"/>
      <c r="S211" s="93"/>
      <c r="T211" s="93"/>
      <c r="U211" s="93"/>
      <c r="V211" s="93"/>
      <c r="W211" s="93"/>
    </row>
    <row r="212" spans="5:23">
      <c r="E212" s="93"/>
      <c r="F212" s="93"/>
      <c r="G212" s="93"/>
      <c r="H212" s="93"/>
      <c r="I212" s="93"/>
      <c r="J212" s="93"/>
      <c r="K212" s="93"/>
      <c r="L212" s="13"/>
      <c r="P212" s="103"/>
      <c r="Q212" s="93"/>
      <c r="R212" s="93"/>
      <c r="S212" s="93"/>
      <c r="T212" s="93"/>
      <c r="U212" s="93"/>
      <c r="V212" s="93"/>
      <c r="W212" s="93"/>
    </row>
    <row r="213" spans="5:23">
      <c r="E213" s="93"/>
      <c r="F213" s="93"/>
      <c r="G213" s="93"/>
      <c r="H213" s="93"/>
      <c r="I213" s="93"/>
      <c r="J213" s="93"/>
      <c r="K213" s="93"/>
      <c r="L213" s="13"/>
      <c r="P213" s="103"/>
      <c r="Q213" s="93"/>
      <c r="R213" s="93"/>
      <c r="S213" s="93"/>
      <c r="T213" s="93"/>
      <c r="U213" s="93"/>
      <c r="V213" s="93"/>
      <c r="W213" s="93"/>
    </row>
    <row r="214" spans="5:23">
      <c r="E214" s="93"/>
      <c r="F214" s="93"/>
      <c r="G214" s="93"/>
      <c r="H214" s="93"/>
      <c r="I214" s="93"/>
      <c r="J214" s="93"/>
      <c r="K214" s="93"/>
      <c r="L214" s="13"/>
      <c r="P214" s="103"/>
      <c r="Q214" s="93"/>
      <c r="R214" s="93"/>
      <c r="S214" s="93"/>
      <c r="T214" s="93"/>
      <c r="U214" s="93"/>
      <c r="V214" s="93"/>
      <c r="W214" s="93"/>
    </row>
    <row r="215" spans="5:23">
      <c r="E215" s="93"/>
      <c r="F215" s="93"/>
      <c r="G215" s="93"/>
      <c r="H215" s="93"/>
      <c r="I215" s="93"/>
      <c r="J215" s="93"/>
      <c r="K215" s="93"/>
      <c r="L215" s="13"/>
      <c r="P215" s="103"/>
      <c r="Q215" s="93"/>
      <c r="R215" s="93"/>
      <c r="S215" s="93"/>
      <c r="T215" s="93"/>
      <c r="U215" s="93"/>
      <c r="V215" s="93"/>
      <c r="W215" s="93"/>
    </row>
    <row r="216" spans="5:23">
      <c r="E216" s="93"/>
      <c r="F216" s="93"/>
      <c r="G216" s="93"/>
      <c r="H216" s="93"/>
      <c r="I216" s="93"/>
      <c r="J216" s="93"/>
      <c r="K216" s="93"/>
      <c r="L216" s="13"/>
      <c r="P216" s="103"/>
      <c r="Q216" s="93"/>
      <c r="R216" s="93"/>
      <c r="S216" s="93"/>
      <c r="T216" s="93"/>
      <c r="U216" s="93"/>
      <c r="V216" s="93"/>
      <c r="W216" s="93"/>
    </row>
    <row r="217" spans="5:23">
      <c r="E217" s="93"/>
      <c r="F217" s="93"/>
      <c r="G217" s="93"/>
      <c r="H217" s="93"/>
      <c r="I217" s="93"/>
      <c r="J217" s="93"/>
      <c r="K217" s="93"/>
      <c r="L217" s="13"/>
      <c r="P217" s="103"/>
      <c r="Q217" s="93"/>
      <c r="R217" s="93"/>
      <c r="S217" s="93"/>
      <c r="T217" s="93"/>
      <c r="U217" s="93"/>
      <c r="V217" s="93"/>
      <c r="W217" s="93"/>
    </row>
    <row r="218" spans="5:23">
      <c r="E218" s="93"/>
      <c r="F218" s="93"/>
      <c r="G218" s="93"/>
      <c r="H218" s="93"/>
      <c r="I218" s="93"/>
      <c r="J218" s="93"/>
      <c r="K218" s="93"/>
      <c r="L218" s="13"/>
      <c r="P218" s="103"/>
      <c r="Q218" s="93"/>
      <c r="R218" s="93"/>
      <c r="S218" s="93"/>
      <c r="T218" s="93"/>
      <c r="U218" s="93"/>
      <c r="V218" s="93"/>
      <c r="W218" s="93"/>
    </row>
    <row r="219" spans="5:23">
      <c r="E219" s="93"/>
      <c r="F219" s="93"/>
      <c r="G219" s="93"/>
      <c r="H219" s="93"/>
      <c r="I219" s="93"/>
      <c r="J219" s="93"/>
      <c r="K219" s="93"/>
      <c r="L219" s="13"/>
      <c r="P219" s="103"/>
      <c r="Q219" s="93"/>
      <c r="R219" s="93"/>
      <c r="S219" s="93"/>
      <c r="T219" s="93"/>
      <c r="U219" s="93"/>
      <c r="V219" s="93"/>
      <c r="W219" s="93"/>
    </row>
    <row r="220" spans="5:23">
      <c r="E220" s="93"/>
      <c r="F220" s="93"/>
      <c r="G220" s="93"/>
      <c r="H220" s="93"/>
      <c r="I220" s="93"/>
      <c r="J220" s="93"/>
      <c r="K220" s="93"/>
      <c r="L220" s="13"/>
      <c r="P220" s="103"/>
      <c r="Q220" s="93"/>
      <c r="R220" s="93"/>
      <c r="S220" s="93"/>
      <c r="T220" s="93"/>
      <c r="U220" s="93"/>
      <c r="V220" s="93"/>
      <c r="W220" s="93"/>
    </row>
    <row r="221" spans="5:23">
      <c r="E221" s="93"/>
      <c r="F221" s="93"/>
      <c r="G221" s="93"/>
      <c r="H221" s="93"/>
      <c r="I221" s="93"/>
      <c r="J221" s="93"/>
      <c r="K221" s="93"/>
      <c r="L221" s="13"/>
      <c r="P221" s="103"/>
      <c r="Q221" s="93"/>
      <c r="R221" s="93"/>
      <c r="S221" s="93"/>
      <c r="T221" s="93"/>
      <c r="U221" s="93"/>
      <c r="V221" s="93"/>
      <c r="W221" s="93"/>
    </row>
    <row r="222" spans="5:23">
      <c r="E222" s="93"/>
      <c r="F222" s="93"/>
      <c r="G222" s="93"/>
      <c r="H222" s="93"/>
      <c r="I222" s="93"/>
      <c r="J222" s="93"/>
      <c r="K222" s="93"/>
      <c r="L222" s="13"/>
      <c r="P222" s="103"/>
      <c r="Q222" s="93"/>
      <c r="R222" s="93"/>
      <c r="S222" s="93"/>
      <c r="T222" s="93"/>
      <c r="U222" s="93"/>
      <c r="V222" s="93"/>
      <c r="W222" s="93"/>
    </row>
    <row r="223" spans="5:23">
      <c r="E223" s="93"/>
      <c r="F223" s="93"/>
      <c r="G223" s="93"/>
      <c r="H223" s="93"/>
      <c r="I223" s="93"/>
      <c r="J223" s="93"/>
      <c r="K223" s="93"/>
      <c r="L223" s="13"/>
      <c r="P223" s="103"/>
      <c r="Q223" s="93"/>
      <c r="R223" s="93"/>
      <c r="S223" s="93"/>
      <c r="T223" s="93"/>
      <c r="U223" s="93"/>
      <c r="V223" s="93"/>
      <c r="W223" s="93"/>
    </row>
    <row r="224" spans="5:23">
      <c r="E224" s="93"/>
      <c r="F224" s="93"/>
      <c r="G224" s="93"/>
      <c r="H224" s="93"/>
      <c r="I224" s="93"/>
      <c r="J224" s="93"/>
      <c r="K224" s="93"/>
      <c r="L224" s="13"/>
      <c r="P224" s="103"/>
      <c r="Q224" s="93"/>
      <c r="R224" s="93"/>
      <c r="S224" s="93"/>
      <c r="T224" s="93"/>
      <c r="U224" s="93"/>
      <c r="V224" s="93"/>
      <c r="W224" s="93"/>
    </row>
    <row r="225" spans="5:23">
      <c r="E225" s="93"/>
      <c r="F225" s="93"/>
      <c r="G225" s="93"/>
      <c r="H225" s="93"/>
      <c r="I225" s="93"/>
      <c r="J225" s="93"/>
      <c r="K225" s="93"/>
      <c r="L225" s="13"/>
      <c r="P225" s="103"/>
      <c r="Q225" s="93"/>
      <c r="R225" s="93"/>
      <c r="S225" s="93"/>
      <c r="T225" s="93"/>
      <c r="U225" s="93"/>
      <c r="V225" s="93"/>
      <c r="W225" s="93"/>
    </row>
    <row r="226" spans="5:23">
      <c r="E226" s="93"/>
      <c r="F226" s="93"/>
      <c r="G226" s="93"/>
      <c r="H226" s="93"/>
      <c r="I226" s="93"/>
      <c r="J226" s="93"/>
      <c r="K226" s="93"/>
      <c r="L226" s="13"/>
      <c r="P226" s="103"/>
      <c r="Q226" s="93"/>
      <c r="R226" s="93"/>
      <c r="S226" s="93"/>
      <c r="T226" s="93"/>
      <c r="U226" s="93"/>
      <c r="V226" s="93"/>
      <c r="W226" s="93"/>
    </row>
    <row r="227" spans="5:23">
      <c r="E227" s="93"/>
      <c r="F227" s="93"/>
      <c r="G227" s="93"/>
      <c r="H227" s="93"/>
      <c r="I227" s="93"/>
      <c r="J227" s="93"/>
      <c r="K227" s="93"/>
      <c r="L227" s="13"/>
      <c r="P227" s="103"/>
      <c r="Q227" s="93"/>
      <c r="R227" s="93"/>
      <c r="S227" s="93"/>
      <c r="T227" s="93"/>
      <c r="U227" s="93"/>
      <c r="V227" s="93"/>
      <c r="W227" s="93"/>
    </row>
    <row r="228" spans="5:23">
      <c r="E228" s="93"/>
      <c r="F228" s="93"/>
      <c r="G228" s="93"/>
      <c r="H228" s="93"/>
      <c r="I228" s="93"/>
      <c r="J228" s="93"/>
      <c r="K228" s="93"/>
      <c r="L228" s="13"/>
      <c r="P228" s="103"/>
      <c r="Q228" s="93"/>
      <c r="R228" s="93"/>
      <c r="S228" s="93"/>
      <c r="T228" s="93"/>
      <c r="U228" s="93"/>
      <c r="V228" s="93"/>
      <c r="W228" s="93"/>
    </row>
    <row r="229" spans="5:23">
      <c r="E229" s="93"/>
      <c r="F229" s="93"/>
      <c r="G229" s="93"/>
      <c r="H229" s="93"/>
      <c r="I229" s="93"/>
      <c r="J229" s="93"/>
      <c r="K229" s="93"/>
      <c r="L229" s="13"/>
      <c r="P229" s="103"/>
      <c r="Q229" s="93"/>
      <c r="R229" s="93"/>
      <c r="S229" s="93"/>
      <c r="T229" s="93"/>
      <c r="U229" s="93"/>
      <c r="V229" s="93"/>
      <c r="W229" s="93"/>
    </row>
    <row r="230" spans="5:23">
      <c r="E230" s="93"/>
      <c r="F230" s="93"/>
      <c r="G230" s="93"/>
      <c r="H230" s="93"/>
      <c r="I230" s="93"/>
      <c r="J230" s="93"/>
      <c r="K230" s="93"/>
      <c r="L230" s="13"/>
      <c r="P230" s="103"/>
      <c r="Q230" s="93"/>
      <c r="R230" s="93"/>
      <c r="S230" s="93"/>
      <c r="T230" s="93"/>
      <c r="U230" s="93"/>
      <c r="V230" s="93"/>
      <c r="W230" s="93"/>
    </row>
    <row r="231" spans="5:23">
      <c r="E231" s="93"/>
      <c r="F231" s="93"/>
      <c r="G231" s="93"/>
      <c r="H231" s="93"/>
      <c r="I231" s="93"/>
      <c r="J231" s="93"/>
      <c r="K231" s="93"/>
      <c r="L231" s="13"/>
      <c r="P231" s="103"/>
      <c r="Q231" s="93"/>
      <c r="R231" s="93"/>
      <c r="S231" s="93"/>
      <c r="T231" s="93"/>
      <c r="U231" s="93"/>
      <c r="V231" s="93"/>
      <c r="W231" s="93"/>
    </row>
    <row r="232" spans="5:23">
      <c r="E232" s="93"/>
      <c r="F232" s="93"/>
      <c r="G232" s="93"/>
      <c r="H232" s="93"/>
      <c r="I232" s="93"/>
      <c r="J232" s="93"/>
      <c r="K232" s="93"/>
      <c r="L232" s="13"/>
      <c r="P232" s="103"/>
      <c r="Q232" s="93"/>
      <c r="R232" s="93"/>
      <c r="S232" s="93"/>
      <c r="T232" s="93"/>
      <c r="U232" s="93"/>
      <c r="V232" s="93"/>
      <c r="W232" s="93"/>
    </row>
    <row r="233" spans="5:23">
      <c r="E233" s="93"/>
      <c r="F233" s="93"/>
      <c r="G233" s="93"/>
      <c r="H233" s="93"/>
      <c r="I233" s="93"/>
      <c r="J233" s="93"/>
      <c r="K233" s="93"/>
      <c r="L233" s="13"/>
      <c r="P233" s="103"/>
      <c r="Q233" s="93"/>
      <c r="R233" s="93"/>
      <c r="S233" s="93"/>
      <c r="T233" s="93"/>
      <c r="U233" s="93"/>
      <c r="V233" s="93"/>
      <c r="W233" s="93"/>
    </row>
    <row r="234" spans="5:23">
      <c r="E234" s="93"/>
      <c r="F234" s="93"/>
      <c r="G234" s="93"/>
      <c r="H234" s="93"/>
      <c r="I234" s="93"/>
      <c r="J234" s="93"/>
      <c r="K234" s="93"/>
      <c r="L234" s="13"/>
      <c r="P234" s="103"/>
      <c r="Q234" s="93"/>
      <c r="R234" s="93"/>
      <c r="S234" s="93"/>
      <c r="T234" s="93"/>
      <c r="U234" s="93"/>
      <c r="V234" s="93"/>
      <c r="W234" s="93"/>
    </row>
    <row r="235" spans="5:23">
      <c r="E235" s="93"/>
      <c r="F235" s="93"/>
      <c r="G235" s="93"/>
      <c r="H235" s="93"/>
      <c r="I235" s="93"/>
      <c r="J235" s="93"/>
      <c r="K235" s="93"/>
      <c r="L235" s="13"/>
      <c r="P235" s="103"/>
      <c r="Q235" s="93"/>
      <c r="R235" s="93"/>
      <c r="S235" s="93"/>
      <c r="T235" s="93"/>
      <c r="U235" s="93"/>
      <c r="V235" s="93"/>
      <c r="W235" s="93"/>
    </row>
    <row r="236" spans="5:23">
      <c r="E236" s="93"/>
      <c r="F236" s="93"/>
      <c r="G236" s="93"/>
      <c r="H236" s="93"/>
      <c r="I236" s="93"/>
      <c r="J236" s="93"/>
      <c r="K236" s="93"/>
      <c r="L236" s="13"/>
      <c r="P236" s="103"/>
      <c r="Q236" s="93"/>
      <c r="R236" s="93"/>
      <c r="S236" s="93"/>
      <c r="T236" s="93"/>
      <c r="U236" s="93"/>
      <c r="V236" s="93"/>
      <c r="W236" s="93"/>
    </row>
    <row r="237" spans="5:23">
      <c r="E237" s="93"/>
      <c r="F237" s="93"/>
      <c r="G237" s="93"/>
      <c r="H237" s="93"/>
      <c r="I237" s="93"/>
      <c r="J237" s="93"/>
      <c r="K237" s="93"/>
      <c r="L237" s="13"/>
      <c r="P237" s="103"/>
      <c r="Q237" s="93"/>
      <c r="R237" s="93"/>
      <c r="S237" s="93"/>
      <c r="T237" s="93"/>
      <c r="U237" s="93"/>
      <c r="V237" s="93"/>
      <c r="W237" s="93"/>
    </row>
    <row r="238" spans="5:23">
      <c r="E238" s="93"/>
      <c r="F238" s="93"/>
      <c r="G238" s="93"/>
      <c r="H238" s="93"/>
      <c r="I238" s="93"/>
      <c r="J238" s="93"/>
      <c r="K238" s="93"/>
      <c r="L238" s="13"/>
      <c r="P238" s="103"/>
      <c r="Q238" s="93"/>
      <c r="R238" s="93"/>
      <c r="S238" s="93"/>
      <c r="T238" s="93"/>
      <c r="U238" s="93"/>
      <c r="V238" s="93"/>
      <c r="W238" s="93"/>
    </row>
    <row r="239" spans="5:23">
      <c r="E239" s="93"/>
      <c r="F239" s="93"/>
      <c r="G239" s="93"/>
      <c r="H239" s="93"/>
      <c r="I239" s="93"/>
      <c r="J239" s="93"/>
      <c r="K239" s="93"/>
      <c r="L239" s="13"/>
      <c r="P239" s="103"/>
      <c r="Q239" s="93"/>
      <c r="R239" s="93"/>
      <c r="S239" s="93"/>
      <c r="T239" s="93"/>
      <c r="U239" s="93"/>
      <c r="V239" s="93"/>
      <c r="W239" s="93"/>
    </row>
    <row r="240" spans="5:23">
      <c r="E240" s="93"/>
      <c r="F240" s="93"/>
      <c r="G240" s="93"/>
      <c r="H240" s="93"/>
      <c r="I240" s="93"/>
      <c r="J240" s="93"/>
      <c r="K240" s="93"/>
      <c r="L240" s="13"/>
      <c r="P240" s="103"/>
      <c r="Q240" s="93"/>
      <c r="R240" s="93"/>
      <c r="S240" s="93"/>
      <c r="T240" s="93"/>
      <c r="U240" s="93"/>
      <c r="V240" s="93"/>
      <c r="W240" s="93"/>
    </row>
    <row r="241" spans="5:23">
      <c r="E241" s="93"/>
      <c r="F241" s="93"/>
      <c r="G241" s="93"/>
      <c r="H241" s="93"/>
      <c r="I241" s="93"/>
      <c r="J241" s="93"/>
      <c r="K241" s="93"/>
      <c r="L241" s="13"/>
      <c r="P241" s="103"/>
      <c r="Q241" s="93"/>
      <c r="R241" s="93"/>
      <c r="S241" s="93"/>
      <c r="T241" s="93"/>
      <c r="U241" s="93"/>
      <c r="V241" s="93"/>
      <c r="W241" s="93"/>
    </row>
    <row r="242" spans="5:23">
      <c r="E242" s="93"/>
      <c r="F242" s="93"/>
      <c r="G242" s="93"/>
      <c r="H242" s="93"/>
      <c r="I242" s="93"/>
      <c r="J242" s="93"/>
      <c r="K242" s="93"/>
      <c r="L242" s="13"/>
      <c r="P242" s="103"/>
      <c r="Q242" s="93"/>
      <c r="R242" s="93"/>
      <c r="S242" s="93"/>
      <c r="T242" s="93"/>
      <c r="U242" s="93"/>
      <c r="V242" s="93"/>
      <c r="W242" s="93"/>
    </row>
    <row r="243" spans="5:23">
      <c r="E243" s="93"/>
      <c r="F243" s="93"/>
      <c r="G243" s="93"/>
      <c r="H243" s="93"/>
      <c r="I243" s="93"/>
      <c r="J243" s="93"/>
      <c r="K243" s="93"/>
      <c r="L243" s="13"/>
      <c r="P243" s="103"/>
      <c r="Q243" s="93"/>
      <c r="R243" s="93"/>
      <c r="S243" s="93"/>
      <c r="T243" s="93"/>
      <c r="U243" s="93"/>
      <c r="V243" s="93"/>
      <c r="W243" s="93"/>
    </row>
    <row r="244" spans="5:23">
      <c r="E244" s="93"/>
      <c r="F244" s="93"/>
      <c r="G244" s="93"/>
      <c r="H244" s="93"/>
      <c r="I244" s="93"/>
      <c r="J244" s="93"/>
      <c r="K244" s="93"/>
      <c r="L244" s="13"/>
      <c r="P244" s="103"/>
      <c r="Q244" s="93"/>
      <c r="R244" s="93"/>
      <c r="S244" s="93"/>
      <c r="T244" s="93"/>
      <c r="U244" s="93"/>
      <c r="V244" s="93"/>
      <c r="W244" s="93"/>
    </row>
    <row r="245" spans="5:23">
      <c r="E245" s="93"/>
      <c r="F245" s="93"/>
      <c r="G245" s="93"/>
      <c r="H245" s="93"/>
      <c r="I245" s="93"/>
      <c r="J245" s="93"/>
      <c r="K245" s="93"/>
      <c r="L245" s="13"/>
      <c r="P245" s="103"/>
      <c r="Q245" s="93"/>
      <c r="R245" s="93"/>
      <c r="S245" s="93"/>
      <c r="T245" s="93"/>
      <c r="U245" s="93"/>
      <c r="V245" s="93"/>
      <c r="W245" s="93"/>
    </row>
    <row r="246" spans="5:23">
      <c r="E246" s="93"/>
      <c r="F246" s="93"/>
      <c r="G246" s="93"/>
      <c r="H246" s="93"/>
      <c r="I246" s="93"/>
      <c r="J246" s="93"/>
      <c r="K246" s="93"/>
      <c r="L246" s="13"/>
      <c r="P246" s="103"/>
      <c r="Q246" s="93"/>
      <c r="R246" s="93"/>
      <c r="S246" s="93"/>
      <c r="T246" s="93"/>
      <c r="U246" s="93"/>
      <c r="V246" s="93"/>
      <c r="W246" s="93"/>
    </row>
    <row r="247" spans="5:23">
      <c r="E247" s="93"/>
      <c r="F247" s="93"/>
      <c r="G247" s="93"/>
      <c r="H247" s="93"/>
      <c r="I247" s="93"/>
      <c r="J247" s="93"/>
      <c r="K247" s="93"/>
      <c r="L247" s="13"/>
      <c r="P247" s="103"/>
      <c r="Q247" s="93"/>
      <c r="R247" s="93"/>
      <c r="S247" s="93"/>
      <c r="T247" s="93"/>
      <c r="U247" s="93"/>
      <c r="V247" s="93"/>
      <c r="W247" s="93"/>
    </row>
    <row r="248" spans="5:23">
      <c r="E248" s="93"/>
      <c r="F248" s="93"/>
      <c r="G248" s="93"/>
      <c r="H248" s="93"/>
      <c r="I248" s="93"/>
      <c r="J248" s="93"/>
      <c r="K248" s="93"/>
      <c r="L248" s="13"/>
      <c r="P248" s="103"/>
      <c r="Q248" s="93"/>
      <c r="R248" s="93"/>
      <c r="S248" s="93"/>
      <c r="T248" s="93"/>
      <c r="U248" s="93"/>
      <c r="V248" s="93"/>
      <c r="W248" s="93"/>
    </row>
    <row r="249" spans="5:23">
      <c r="E249" s="93"/>
      <c r="F249" s="93"/>
      <c r="G249" s="93"/>
      <c r="H249" s="93"/>
      <c r="I249" s="93"/>
      <c r="J249" s="93"/>
      <c r="K249" s="93"/>
      <c r="L249" s="13"/>
      <c r="P249" s="103"/>
      <c r="Q249" s="93"/>
      <c r="R249" s="93"/>
      <c r="S249" s="93"/>
      <c r="T249" s="93"/>
      <c r="U249" s="93"/>
      <c r="V249" s="93"/>
      <c r="W249" s="93"/>
    </row>
    <row r="250" spans="5:23">
      <c r="E250" s="93"/>
      <c r="F250" s="93"/>
      <c r="G250" s="93"/>
      <c r="H250" s="93"/>
      <c r="I250" s="93"/>
      <c r="J250" s="93"/>
      <c r="K250" s="93"/>
      <c r="L250" s="13"/>
      <c r="P250" s="103"/>
      <c r="Q250" s="93"/>
      <c r="R250" s="93"/>
      <c r="S250" s="93"/>
      <c r="T250" s="93"/>
      <c r="U250" s="93"/>
      <c r="V250" s="93"/>
      <c r="W250" s="93"/>
    </row>
    <row r="251" spans="5:23">
      <c r="E251" s="93"/>
      <c r="F251" s="93"/>
      <c r="G251" s="93"/>
      <c r="H251" s="93"/>
      <c r="I251" s="93"/>
      <c r="J251" s="93"/>
      <c r="K251" s="93"/>
      <c r="L251" s="13"/>
      <c r="P251" s="103"/>
      <c r="Q251" s="93"/>
      <c r="R251" s="93"/>
      <c r="S251" s="93"/>
      <c r="T251" s="93"/>
      <c r="U251" s="93"/>
      <c r="V251" s="93"/>
      <c r="W251" s="93"/>
    </row>
    <row r="252" spans="5:23">
      <c r="E252" s="93"/>
      <c r="F252" s="93"/>
      <c r="G252" s="93"/>
      <c r="H252" s="93"/>
      <c r="I252" s="93"/>
      <c r="J252" s="93"/>
      <c r="K252" s="93"/>
      <c r="L252" s="13"/>
      <c r="P252" s="103"/>
      <c r="Q252" s="93"/>
      <c r="R252" s="93"/>
      <c r="S252" s="93"/>
      <c r="T252" s="93"/>
      <c r="U252" s="93"/>
      <c r="V252" s="93"/>
      <c r="W252" s="93"/>
    </row>
    <row r="253" spans="5:23">
      <c r="E253" s="93"/>
      <c r="F253" s="93"/>
      <c r="G253" s="93"/>
      <c r="H253" s="93"/>
      <c r="I253" s="93"/>
      <c r="J253" s="93"/>
      <c r="K253" s="93"/>
      <c r="L253" s="13"/>
      <c r="P253" s="103"/>
      <c r="Q253" s="93"/>
      <c r="R253" s="93"/>
      <c r="S253" s="93"/>
      <c r="T253" s="93"/>
      <c r="U253" s="93"/>
      <c r="V253" s="93"/>
      <c r="W253" s="93"/>
    </row>
    <row r="254" spans="5:23">
      <c r="E254" s="93"/>
      <c r="F254" s="93"/>
      <c r="G254" s="93"/>
      <c r="H254" s="93"/>
      <c r="I254" s="93"/>
      <c r="J254" s="93"/>
      <c r="K254" s="93"/>
      <c r="L254" s="13"/>
      <c r="P254" s="103"/>
      <c r="Q254" s="93"/>
      <c r="R254" s="93"/>
      <c r="S254" s="93"/>
      <c r="T254" s="93"/>
      <c r="U254" s="93"/>
      <c r="V254" s="93"/>
      <c r="W254" s="93"/>
    </row>
    <row r="255" spans="5:23">
      <c r="E255" s="93"/>
      <c r="F255" s="93"/>
      <c r="G255" s="93"/>
      <c r="H255" s="93"/>
      <c r="I255" s="93"/>
      <c r="J255" s="93"/>
      <c r="K255" s="93"/>
      <c r="L255" s="13"/>
      <c r="P255" s="103"/>
      <c r="Q255" s="93"/>
      <c r="R255" s="93"/>
      <c r="S255" s="93"/>
      <c r="T255" s="93"/>
      <c r="U255" s="93"/>
      <c r="V255" s="93"/>
      <c r="W255" s="93"/>
    </row>
    <row r="256" spans="5:23">
      <c r="E256" s="93"/>
      <c r="F256" s="93"/>
      <c r="G256" s="93"/>
      <c r="H256" s="93"/>
      <c r="I256" s="93"/>
      <c r="J256" s="93"/>
      <c r="K256" s="93"/>
      <c r="L256" s="13"/>
      <c r="P256" s="103"/>
      <c r="Q256" s="93"/>
      <c r="R256" s="93"/>
      <c r="S256" s="93"/>
      <c r="T256" s="93"/>
      <c r="U256" s="93"/>
      <c r="V256" s="93"/>
      <c r="W256" s="93"/>
    </row>
    <row r="257" spans="5:23">
      <c r="E257" s="93"/>
      <c r="F257" s="93"/>
      <c r="G257" s="93"/>
      <c r="H257" s="93"/>
      <c r="I257" s="93"/>
      <c r="J257" s="93"/>
      <c r="K257" s="93"/>
      <c r="L257" s="13"/>
      <c r="P257" s="103"/>
      <c r="Q257" s="93"/>
      <c r="R257" s="93"/>
      <c r="S257" s="93"/>
      <c r="T257" s="93"/>
      <c r="U257" s="93"/>
      <c r="V257" s="93"/>
      <c r="W257" s="93"/>
    </row>
    <row r="258" spans="5:23">
      <c r="E258" s="93"/>
      <c r="F258" s="93"/>
      <c r="G258" s="93"/>
      <c r="H258" s="93"/>
      <c r="I258" s="93"/>
      <c r="J258" s="93"/>
      <c r="K258" s="93"/>
      <c r="L258" s="13"/>
      <c r="P258" s="103"/>
      <c r="Q258" s="93"/>
      <c r="R258" s="93"/>
      <c r="S258" s="93"/>
      <c r="T258" s="93"/>
      <c r="U258" s="93"/>
      <c r="V258" s="93"/>
      <c r="W258" s="93"/>
    </row>
    <row r="259" spans="5:23">
      <c r="E259" s="93"/>
      <c r="F259" s="93"/>
      <c r="G259" s="93"/>
      <c r="H259" s="93"/>
      <c r="I259" s="93"/>
      <c r="J259" s="93"/>
      <c r="K259" s="93"/>
      <c r="L259" s="13"/>
      <c r="P259" s="103"/>
      <c r="Q259" s="93"/>
      <c r="R259" s="93"/>
      <c r="S259" s="93"/>
      <c r="T259" s="93"/>
      <c r="U259" s="93"/>
      <c r="V259" s="93"/>
      <c r="W259" s="93"/>
    </row>
    <row r="260" spans="5:23">
      <c r="E260" s="93"/>
      <c r="F260" s="93"/>
      <c r="G260" s="93"/>
      <c r="H260" s="93"/>
      <c r="I260" s="93"/>
      <c r="J260" s="93"/>
      <c r="K260" s="93"/>
      <c r="L260" s="13"/>
      <c r="P260" s="103"/>
      <c r="Q260" s="93"/>
      <c r="R260" s="93"/>
      <c r="S260" s="93"/>
      <c r="T260" s="93"/>
      <c r="U260" s="93"/>
      <c r="V260" s="93"/>
      <c r="W260" s="93"/>
    </row>
    <row r="261" spans="5:23">
      <c r="E261" s="93"/>
      <c r="F261" s="93"/>
      <c r="G261" s="93"/>
      <c r="H261" s="93"/>
      <c r="I261" s="93"/>
      <c r="J261" s="93"/>
      <c r="K261" s="93"/>
      <c r="L261" s="13"/>
      <c r="P261" s="103"/>
      <c r="Q261" s="93"/>
      <c r="R261" s="93"/>
      <c r="S261" s="93"/>
      <c r="T261" s="93"/>
      <c r="U261" s="93"/>
      <c r="V261" s="93"/>
      <c r="W261" s="93"/>
    </row>
    <row r="262" spans="5:23">
      <c r="E262" s="93"/>
      <c r="F262" s="93"/>
      <c r="G262" s="93"/>
      <c r="H262" s="93"/>
      <c r="I262" s="93"/>
      <c r="J262" s="93"/>
      <c r="K262" s="93"/>
      <c r="L262" s="13"/>
      <c r="P262" s="103"/>
      <c r="Q262" s="93"/>
      <c r="R262" s="93"/>
      <c r="S262" s="93"/>
      <c r="T262" s="93"/>
      <c r="U262" s="93"/>
      <c r="V262" s="93"/>
      <c r="W262" s="93"/>
    </row>
    <row r="263" spans="5:23">
      <c r="E263" s="93"/>
      <c r="F263" s="93"/>
      <c r="G263" s="93"/>
      <c r="H263" s="93"/>
      <c r="I263" s="93"/>
      <c r="J263" s="93"/>
      <c r="K263" s="93"/>
      <c r="L263" s="13"/>
      <c r="P263" s="103"/>
      <c r="Q263" s="93"/>
      <c r="R263" s="93"/>
      <c r="S263" s="93"/>
      <c r="T263" s="93"/>
      <c r="U263" s="93"/>
      <c r="V263" s="93"/>
      <c r="W263" s="93"/>
    </row>
    <row r="264" spans="5:23">
      <c r="E264" s="93"/>
      <c r="F264" s="93"/>
      <c r="G264" s="93"/>
      <c r="H264" s="93"/>
      <c r="I264" s="93"/>
      <c r="J264" s="93"/>
      <c r="K264" s="93"/>
      <c r="L264" s="13"/>
      <c r="P264" s="103"/>
      <c r="Q264" s="93"/>
      <c r="R264" s="93"/>
      <c r="S264" s="93"/>
      <c r="T264" s="93"/>
      <c r="U264" s="93"/>
      <c r="V264" s="93"/>
      <c r="W264" s="93"/>
    </row>
    <row r="265" spans="5:23">
      <c r="E265" s="93"/>
      <c r="F265" s="93"/>
      <c r="G265" s="93"/>
      <c r="H265" s="93"/>
      <c r="I265" s="93"/>
      <c r="J265" s="93"/>
      <c r="K265" s="93"/>
      <c r="L265" s="13"/>
      <c r="P265" s="103"/>
      <c r="Q265" s="93"/>
      <c r="R265" s="93"/>
      <c r="S265" s="93"/>
      <c r="T265" s="93"/>
      <c r="U265" s="93"/>
      <c r="V265" s="93"/>
      <c r="W265" s="93"/>
    </row>
    <row r="266" spans="5:23">
      <c r="E266" s="93"/>
      <c r="F266" s="93"/>
      <c r="G266" s="93"/>
      <c r="H266" s="93"/>
      <c r="I266" s="93"/>
      <c r="J266" s="93"/>
      <c r="K266" s="93"/>
      <c r="L266" s="13"/>
      <c r="P266" s="103"/>
      <c r="Q266" s="93"/>
      <c r="R266" s="93"/>
      <c r="S266" s="93"/>
      <c r="T266" s="93"/>
      <c r="U266" s="93"/>
      <c r="V266" s="93"/>
      <c r="W266" s="93"/>
    </row>
    <row r="267" spans="5:23">
      <c r="E267" s="93"/>
      <c r="F267" s="93"/>
      <c r="G267" s="93"/>
      <c r="H267" s="93"/>
      <c r="I267" s="93"/>
      <c r="J267" s="93"/>
      <c r="K267" s="93"/>
      <c r="L267" s="13"/>
      <c r="P267" s="103"/>
      <c r="Q267" s="93"/>
      <c r="R267" s="93"/>
      <c r="S267" s="93"/>
      <c r="T267" s="93"/>
      <c r="U267" s="93"/>
      <c r="V267" s="93"/>
      <c r="W267" s="93"/>
    </row>
    <row r="268" spans="5:23">
      <c r="E268" s="93"/>
      <c r="F268" s="93"/>
      <c r="G268" s="93"/>
      <c r="H268" s="93"/>
      <c r="I268" s="93"/>
      <c r="J268" s="93"/>
      <c r="K268" s="93"/>
      <c r="L268" s="13"/>
      <c r="P268" s="103"/>
      <c r="Q268" s="93"/>
      <c r="R268" s="93"/>
      <c r="S268" s="93"/>
      <c r="T268" s="93"/>
      <c r="U268" s="93"/>
      <c r="V268" s="93"/>
      <c r="W268" s="93"/>
    </row>
    <row r="269" spans="5:23">
      <c r="E269" s="93"/>
      <c r="F269" s="93"/>
      <c r="G269" s="93"/>
      <c r="H269" s="93"/>
      <c r="I269" s="93"/>
      <c r="J269" s="93"/>
      <c r="K269" s="93"/>
      <c r="L269" s="13"/>
      <c r="P269" s="103"/>
      <c r="Q269" s="93"/>
      <c r="R269" s="93"/>
      <c r="S269" s="93"/>
      <c r="T269" s="93"/>
      <c r="U269" s="93"/>
      <c r="V269" s="93"/>
      <c r="W269" s="93"/>
    </row>
    <row r="270" spans="5:23">
      <c r="E270" s="93"/>
      <c r="F270" s="93"/>
      <c r="G270" s="93"/>
      <c r="H270" s="93"/>
      <c r="I270" s="93"/>
      <c r="J270" s="93"/>
      <c r="K270" s="93"/>
      <c r="L270" s="13"/>
      <c r="P270" s="103"/>
      <c r="Q270" s="93"/>
      <c r="R270" s="93"/>
      <c r="S270" s="93"/>
      <c r="T270" s="93"/>
      <c r="U270" s="93"/>
      <c r="V270" s="93"/>
      <c r="W270" s="93"/>
    </row>
    <row r="271" spans="5:23">
      <c r="E271" s="93"/>
      <c r="F271" s="93"/>
      <c r="G271" s="93"/>
      <c r="H271" s="93"/>
      <c r="I271" s="93"/>
      <c r="J271" s="93"/>
      <c r="K271" s="93"/>
      <c r="L271" s="13"/>
      <c r="P271" s="103"/>
      <c r="Q271" s="93"/>
      <c r="R271" s="93"/>
      <c r="S271" s="93"/>
      <c r="T271" s="93"/>
      <c r="U271" s="93"/>
      <c r="V271" s="93"/>
      <c r="W271" s="93"/>
    </row>
    <row r="272" spans="5:23">
      <c r="E272" s="93"/>
      <c r="F272" s="93"/>
      <c r="G272" s="93"/>
      <c r="H272" s="93"/>
      <c r="I272" s="93"/>
      <c r="J272" s="93"/>
      <c r="K272" s="93"/>
      <c r="L272" s="13"/>
      <c r="P272" s="103"/>
      <c r="Q272" s="93"/>
      <c r="R272" s="93"/>
      <c r="S272" s="93"/>
      <c r="T272" s="93"/>
      <c r="U272" s="93"/>
      <c r="V272" s="93"/>
      <c r="W272" s="93"/>
    </row>
    <row r="273" spans="5:23">
      <c r="E273" s="93"/>
      <c r="F273" s="93"/>
      <c r="G273" s="93"/>
      <c r="H273" s="93"/>
      <c r="I273" s="93"/>
      <c r="J273" s="93"/>
      <c r="K273" s="93"/>
      <c r="L273" s="13"/>
      <c r="P273" s="103"/>
      <c r="Q273" s="93"/>
      <c r="R273" s="93"/>
      <c r="S273" s="93"/>
      <c r="T273" s="93"/>
      <c r="U273" s="93"/>
      <c r="V273" s="93"/>
      <c r="W273" s="93"/>
    </row>
    <row r="274" spans="5:23">
      <c r="E274" s="93"/>
      <c r="F274" s="93"/>
      <c r="G274" s="93"/>
      <c r="H274" s="93"/>
      <c r="I274" s="93"/>
      <c r="J274" s="93"/>
      <c r="K274" s="93"/>
      <c r="L274" s="13"/>
      <c r="P274" s="103"/>
      <c r="Q274" s="93"/>
      <c r="R274" s="93"/>
      <c r="S274" s="93"/>
      <c r="T274" s="93"/>
      <c r="U274" s="93"/>
      <c r="V274" s="93"/>
      <c r="W274" s="93"/>
    </row>
    <row r="275" spans="5:23">
      <c r="E275" s="93"/>
      <c r="F275" s="93"/>
      <c r="G275" s="93"/>
      <c r="H275" s="93"/>
      <c r="I275" s="93"/>
      <c r="J275" s="93"/>
      <c r="K275" s="93"/>
      <c r="L275" s="13"/>
      <c r="P275" s="103"/>
      <c r="Q275" s="93"/>
      <c r="R275" s="93"/>
      <c r="S275" s="93"/>
      <c r="T275" s="93"/>
      <c r="U275" s="93"/>
      <c r="V275" s="93"/>
      <c r="W275" s="93"/>
    </row>
    <row r="276" spans="5:23">
      <c r="E276" s="93"/>
      <c r="F276" s="93"/>
      <c r="G276" s="93"/>
      <c r="H276" s="93"/>
      <c r="I276" s="93"/>
      <c r="J276" s="93"/>
      <c r="K276" s="93"/>
      <c r="L276" s="13"/>
      <c r="P276" s="103"/>
      <c r="Q276" s="93"/>
      <c r="R276" s="93"/>
      <c r="S276" s="93"/>
      <c r="T276" s="93"/>
      <c r="U276" s="93"/>
      <c r="V276" s="93"/>
      <c r="W276" s="93"/>
    </row>
    <row r="277" spans="5:23">
      <c r="E277" s="93"/>
      <c r="F277" s="93"/>
      <c r="G277" s="93"/>
      <c r="H277" s="93"/>
      <c r="I277" s="93"/>
      <c r="J277" s="93"/>
      <c r="K277" s="93"/>
      <c r="L277" s="13"/>
      <c r="P277" s="103"/>
      <c r="Q277" s="93"/>
      <c r="R277" s="93"/>
      <c r="S277" s="93"/>
      <c r="T277" s="93"/>
      <c r="U277" s="93"/>
      <c r="V277" s="93"/>
      <c r="W277" s="93"/>
    </row>
    <row r="278" spans="5:23">
      <c r="E278" s="93"/>
      <c r="F278" s="93"/>
      <c r="G278" s="93"/>
      <c r="H278" s="93"/>
      <c r="I278" s="93"/>
      <c r="J278" s="93"/>
      <c r="K278" s="93"/>
      <c r="L278" s="13"/>
      <c r="P278" s="103"/>
      <c r="Q278" s="93"/>
      <c r="R278" s="93"/>
      <c r="S278" s="93"/>
      <c r="T278" s="93"/>
      <c r="U278" s="93"/>
      <c r="V278" s="93"/>
      <c r="W278" s="93"/>
    </row>
    <row r="279" spans="5:23">
      <c r="E279" s="93"/>
      <c r="F279" s="93"/>
      <c r="G279" s="93"/>
      <c r="H279" s="93"/>
      <c r="I279" s="93"/>
      <c r="J279" s="93"/>
      <c r="K279" s="93"/>
      <c r="L279" s="13"/>
      <c r="P279" s="103"/>
      <c r="Q279" s="93"/>
      <c r="R279" s="93"/>
      <c r="S279" s="93"/>
      <c r="T279" s="93"/>
      <c r="U279" s="93"/>
      <c r="V279" s="93"/>
      <c r="W279" s="93"/>
    </row>
    <row r="280" spans="5:23">
      <c r="E280" s="93"/>
      <c r="F280" s="93"/>
      <c r="G280" s="93"/>
      <c r="H280" s="93"/>
      <c r="I280" s="93"/>
      <c r="J280" s="93"/>
      <c r="K280" s="93"/>
      <c r="L280" s="13"/>
      <c r="P280" s="103"/>
      <c r="Q280" s="93"/>
      <c r="R280" s="93"/>
      <c r="S280" s="93"/>
      <c r="T280" s="93"/>
      <c r="U280" s="93"/>
      <c r="V280" s="93"/>
      <c r="W280" s="93"/>
    </row>
    <row r="281" spans="5:23">
      <c r="E281" s="93"/>
      <c r="F281" s="93"/>
      <c r="G281" s="93"/>
      <c r="H281" s="93"/>
      <c r="I281" s="93"/>
      <c r="J281" s="93"/>
      <c r="K281" s="93"/>
      <c r="L281" s="13"/>
      <c r="P281" s="103"/>
      <c r="Q281" s="93"/>
      <c r="R281" s="93"/>
      <c r="S281" s="93"/>
      <c r="T281" s="93"/>
      <c r="U281" s="93"/>
      <c r="V281" s="93"/>
      <c r="W281" s="93"/>
    </row>
    <row r="282" spans="5:23">
      <c r="E282" s="93"/>
      <c r="F282" s="93"/>
      <c r="G282" s="93"/>
      <c r="H282" s="93"/>
      <c r="I282" s="93"/>
      <c r="J282" s="93"/>
      <c r="K282" s="93"/>
      <c r="L282" s="13"/>
      <c r="P282" s="103"/>
      <c r="Q282" s="93"/>
      <c r="R282" s="93"/>
      <c r="S282" s="93"/>
      <c r="T282" s="93"/>
      <c r="U282" s="93"/>
      <c r="V282" s="93"/>
      <c r="W282" s="93"/>
    </row>
    <row r="283" spans="5:23">
      <c r="E283" s="93"/>
      <c r="F283" s="93"/>
      <c r="G283" s="93"/>
      <c r="H283" s="93"/>
      <c r="I283" s="93"/>
      <c r="J283" s="93"/>
      <c r="K283" s="93"/>
      <c r="L283" s="13"/>
      <c r="P283" s="103"/>
      <c r="Q283" s="93"/>
      <c r="R283" s="93"/>
      <c r="S283" s="93"/>
      <c r="T283" s="93"/>
      <c r="U283" s="93"/>
      <c r="V283" s="93"/>
      <c r="W283" s="93"/>
    </row>
    <row r="284" spans="5:23">
      <c r="E284" s="93"/>
      <c r="F284" s="93"/>
      <c r="G284" s="93"/>
      <c r="H284" s="93"/>
      <c r="I284" s="93"/>
      <c r="J284" s="93"/>
      <c r="K284" s="93"/>
      <c r="L284" s="13"/>
      <c r="P284" s="103"/>
      <c r="Q284" s="93"/>
      <c r="R284" s="93"/>
      <c r="S284" s="93"/>
      <c r="T284" s="93"/>
      <c r="U284" s="93"/>
      <c r="V284" s="93"/>
      <c r="W284" s="93"/>
    </row>
    <row r="285" spans="5:23">
      <c r="E285" s="93"/>
      <c r="F285" s="93"/>
      <c r="G285" s="93"/>
      <c r="H285" s="93"/>
      <c r="I285" s="93"/>
      <c r="J285" s="93"/>
      <c r="K285" s="93"/>
      <c r="L285" s="13"/>
      <c r="P285" s="103"/>
      <c r="Q285" s="93"/>
      <c r="R285" s="93"/>
      <c r="S285" s="93"/>
      <c r="T285" s="93"/>
      <c r="U285" s="93"/>
      <c r="V285" s="93"/>
      <c r="W285" s="93"/>
    </row>
    <row r="286" spans="5:23">
      <c r="E286" s="93"/>
      <c r="F286" s="93"/>
      <c r="G286" s="93"/>
      <c r="H286" s="93"/>
      <c r="I286" s="93"/>
      <c r="J286" s="93"/>
      <c r="K286" s="93"/>
      <c r="L286" s="13"/>
      <c r="P286" s="103"/>
      <c r="Q286" s="93"/>
      <c r="R286" s="93"/>
      <c r="S286" s="93"/>
      <c r="T286" s="93"/>
      <c r="U286" s="93"/>
      <c r="V286" s="93"/>
      <c r="W286" s="93"/>
    </row>
    <row r="287" spans="5:23">
      <c r="E287" s="93"/>
      <c r="F287" s="93"/>
      <c r="G287" s="93"/>
      <c r="H287" s="93"/>
      <c r="I287" s="93"/>
      <c r="J287" s="93"/>
      <c r="K287" s="93"/>
      <c r="L287" s="13"/>
      <c r="P287" s="103"/>
      <c r="Q287" s="93"/>
      <c r="R287" s="93"/>
      <c r="S287" s="93"/>
      <c r="T287" s="93"/>
      <c r="U287" s="93"/>
      <c r="V287" s="93"/>
      <c r="W287" s="93"/>
    </row>
    <row r="288" spans="5:23">
      <c r="E288" s="93"/>
      <c r="F288" s="93"/>
      <c r="G288" s="93"/>
      <c r="H288" s="93"/>
      <c r="I288" s="93"/>
      <c r="J288" s="93"/>
      <c r="K288" s="93"/>
      <c r="L288" s="13"/>
      <c r="P288" s="103"/>
      <c r="Q288" s="93"/>
      <c r="R288" s="93"/>
      <c r="S288" s="93"/>
      <c r="T288" s="93"/>
      <c r="U288" s="93"/>
      <c r="V288" s="93"/>
      <c r="W288" s="93"/>
    </row>
    <row r="289" spans="5:23">
      <c r="E289" s="93"/>
      <c r="F289" s="93"/>
      <c r="G289" s="93"/>
      <c r="H289" s="93"/>
      <c r="I289" s="93"/>
      <c r="J289" s="93"/>
      <c r="K289" s="93"/>
      <c r="L289" s="13"/>
      <c r="P289" s="103"/>
      <c r="Q289" s="93"/>
      <c r="R289" s="93"/>
      <c r="S289" s="93"/>
      <c r="T289" s="93"/>
      <c r="U289" s="93"/>
      <c r="V289" s="93"/>
      <c r="W289" s="93"/>
    </row>
    <row r="290" spans="5:23">
      <c r="E290" s="93"/>
      <c r="F290" s="93"/>
      <c r="G290" s="93"/>
      <c r="H290" s="93"/>
      <c r="I290" s="93"/>
      <c r="J290" s="93"/>
      <c r="K290" s="93"/>
      <c r="L290" s="13"/>
      <c r="P290" s="103"/>
      <c r="Q290" s="93"/>
      <c r="R290" s="93"/>
      <c r="S290" s="93"/>
      <c r="T290" s="93"/>
      <c r="U290" s="93"/>
      <c r="V290" s="93"/>
      <c r="W290" s="93"/>
    </row>
    <row r="291" spans="5:23">
      <c r="E291" s="93"/>
      <c r="F291" s="93"/>
      <c r="G291" s="93"/>
      <c r="H291" s="93"/>
      <c r="I291" s="93"/>
      <c r="J291" s="93"/>
      <c r="K291" s="93"/>
      <c r="L291" s="13"/>
      <c r="P291" s="103"/>
      <c r="Q291" s="93"/>
      <c r="R291" s="93"/>
      <c r="S291" s="93"/>
      <c r="T291" s="93"/>
      <c r="U291" s="93"/>
      <c r="V291" s="93"/>
      <c r="W291" s="93"/>
    </row>
    <row r="292" spans="5:23">
      <c r="E292" s="93"/>
      <c r="F292" s="93"/>
      <c r="G292" s="93"/>
      <c r="H292" s="93"/>
      <c r="I292" s="93"/>
      <c r="J292" s="93"/>
      <c r="K292" s="93"/>
      <c r="L292" s="13"/>
      <c r="P292" s="103"/>
      <c r="Q292" s="93"/>
      <c r="R292" s="93"/>
      <c r="S292" s="93"/>
      <c r="T292" s="93"/>
      <c r="U292" s="93"/>
      <c r="V292" s="93"/>
      <c r="W292" s="93"/>
    </row>
    <row r="293" spans="5:23">
      <c r="E293" s="93"/>
      <c r="F293" s="93"/>
      <c r="G293" s="93"/>
      <c r="H293" s="93"/>
      <c r="I293" s="93"/>
      <c r="J293" s="93"/>
      <c r="K293" s="93"/>
      <c r="L293" s="13"/>
      <c r="P293" s="103"/>
      <c r="Q293" s="93"/>
      <c r="R293" s="93"/>
      <c r="S293" s="93"/>
      <c r="T293" s="93"/>
      <c r="U293" s="93"/>
      <c r="V293" s="93"/>
      <c r="W293" s="93"/>
    </row>
    <row r="294" spans="5:23">
      <c r="E294" s="93"/>
      <c r="F294" s="93"/>
      <c r="G294" s="93"/>
      <c r="H294" s="93"/>
      <c r="I294" s="93"/>
      <c r="J294" s="93"/>
      <c r="K294" s="93"/>
      <c r="L294" s="13"/>
      <c r="P294" s="103"/>
      <c r="Q294" s="93"/>
      <c r="R294" s="93"/>
      <c r="S294" s="93"/>
      <c r="T294" s="93"/>
      <c r="U294" s="93"/>
      <c r="V294" s="93"/>
      <c r="W294" s="93"/>
    </row>
    <row r="295" spans="5:23">
      <c r="E295" s="93"/>
      <c r="F295" s="93"/>
      <c r="G295" s="93"/>
      <c r="H295" s="93"/>
      <c r="I295" s="93"/>
      <c r="J295" s="93"/>
      <c r="K295" s="93"/>
      <c r="L295" s="13"/>
      <c r="P295" s="103"/>
      <c r="Q295" s="93"/>
      <c r="R295" s="93"/>
      <c r="S295" s="93"/>
      <c r="T295" s="93"/>
      <c r="U295" s="93"/>
      <c r="V295" s="93"/>
      <c r="W295" s="93"/>
    </row>
    <row r="296" spans="5:23">
      <c r="E296" s="93"/>
      <c r="F296" s="93"/>
      <c r="G296" s="93"/>
      <c r="H296" s="93"/>
      <c r="I296" s="93"/>
      <c r="J296" s="93"/>
      <c r="K296" s="93"/>
      <c r="L296" s="13"/>
      <c r="P296" s="103"/>
      <c r="Q296" s="93"/>
      <c r="R296" s="93"/>
      <c r="S296" s="93"/>
      <c r="T296" s="93"/>
      <c r="U296" s="93"/>
      <c r="V296" s="93"/>
      <c r="W296" s="93"/>
    </row>
    <row r="297" spans="5:23">
      <c r="E297" s="93"/>
      <c r="F297" s="93"/>
      <c r="G297" s="93"/>
      <c r="H297" s="93"/>
      <c r="I297" s="93"/>
      <c r="J297" s="93"/>
      <c r="K297" s="93"/>
      <c r="L297" s="13"/>
      <c r="P297" s="103"/>
      <c r="Q297" s="93"/>
      <c r="R297" s="93"/>
      <c r="S297" s="93"/>
      <c r="T297" s="93"/>
      <c r="U297" s="93"/>
      <c r="V297" s="93"/>
      <c r="W297" s="93"/>
    </row>
    <row r="298" spans="5:23">
      <c r="E298" s="93"/>
      <c r="F298" s="93"/>
      <c r="G298" s="93"/>
      <c r="H298" s="93"/>
      <c r="I298" s="93"/>
      <c r="J298" s="93"/>
      <c r="K298" s="93"/>
      <c r="L298" s="13"/>
      <c r="P298" s="103"/>
      <c r="Q298" s="93"/>
      <c r="R298" s="93"/>
      <c r="S298" s="93"/>
      <c r="T298" s="93"/>
      <c r="U298" s="93"/>
      <c r="V298" s="93"/>
      <c r="W298" s="93"/>
    </row>
    <row r="299" spans="5:23">
      <c r="E299" s="93"/>
      <c r="F299" s="93"/>
      <c r="G299" s="93"/>
      <c r="H299" s="93"/>
      <c r="I299" s="93"/>
      <c r="J299" s="93"/>
      <c r="K299" s="93"/>
      <c r="L299" s="13"/>
      <c r="P299" s="103"/>
      <c r="Q299" s="93"/>
      <c r="R299" s="93"/>
      <c r="S299" s="93"/>
      <c r="T299" s="93"/>
      <c r="U299" s="93"/>
      <c r="V299" s="93"/>
      <c r="W299" s="93"/>
    </row>
    <row r="300" spans="5:23">
      <c r="E300" s="93"/>
      <c r="F300" s="93"/>
      <c r="G300" s="93"/>
      <c r="H300" s="93"/>
      <c r="I300" s="93"/>
      <c r="J300" s="93"/>
      <c r="K300" s="93"/>
      <c r="L300" s="13"/>
      <c r="P300" s="103"/>
      <c r="Q300" s="93"/>
      <c r="R300" s="93"/>
      <c r="S300" s="93"/>
      <c r="T300" s="93"/>
      <c r="U300" s="93"/>
      <c r="V300" s="93"/>
      <c r="W300" s="93"/>
    </row>
    <row r="301" spans="5:23">
      <c r="E301" s="93"/>
      <c r="F301" s="93"/>
      <c r="G301" s="93"/>
      <c r="H301" s="93"/>
      <c r="I301" s="93"/>
      <c r="J301" s="93"/>
      <c r="K301" s="93"/>
      <c r="L301" s="13"/>
      <c r="P301" s="103"/>
      <c r="Q301" s="93"/>
      <c r="R301" s="93"/>
      <c r="S301" s="93"/>
      <c r="T301" s="93"/>
      <c r="U301" s="93"/>
      <c r="V301" s="93"/>
      <c r="W301" s="93"/>
    </row>
    <row r="302" spans="5:23">
      <c r="E302" s="93"/>
      <c r="F302" s="93"/>
      <c r="G302" s="93"/>
      <c r="H302" s="93"/>
      <c r="I302" s="93"/>
      <c r="J302" s="93"/>
      <c r="K302" s="93"/>
      <c r="L302" s="13"/>
      <c r="P302" s="103"/>
      <c r="Q302" s="93"/>
      <c r="R302" s="93"/>
      <c r="S302" s="93"/>
      <c r="T302" s="93"/>
      <c r="U302" s="93"/>
      <c r="V302" s="93"/>
      <c r="W302" s="93"/>
    </row>
    <row r="303" spans="5:23">
      <c r="E303" s="93"/>
      <c r="F303" s="93"/>
      <c r="G303" s="93"/>
      <c r="H303" s="93"/>
      <c r="I303" s="93"/>
      <c r="J303" s="93"/>
      <c r="K303" s="93"/>
      <c r="L303" s="13"/>
      <c r="P303" s="103"/>
      <c r="Q303" s="93"/>
      <c r="R303" s="93"/>
      <c r="S303" s="93"/>
      <c r="T303" s="93"/>
      <c r="U303" s="93"/>
      <c r="V303" s="93"/>
      <c r="W303" s="93"/>
    </row>
    <row r="304" spans="5:23">
      <c r="E304" s="93"/>
      <c r="F304" s="93"/>
      <c r="G304" s="93"/>
      <c r="H304" s="93"/>
      <c r="I304" s="93"/>
      <c r="J304" s="93"/>
      <c r="K304" s="93"/>
      <c r="L304" s="13"/>
      <c r="P304" s="103"/>
      <c r="Q304" s="93"/>
      <c r="R304" s="93"/>
      <c r="S304" s="93"/>
      <c r="T304" s="93"/>
      <c r="U304" s="93"/>
      <c r="V304" s="93"/>
      <c r="W304" s="93"/>
    </row>
    <row r="305" spans="5:23">
      <c r="E305" s="93"/>
      <c r="F305" s="93"/>
      <c r="G305" s="93"/>
      <c r="H305" s="93"/>
      <c r="I305" s="93"/>
      <c r="J305" s="93"/>
      <c r="K305" s="93"/>
      <c r="L305" s="13"/>
      <c r="P305" s="103"/>
      <c r="Q305" s="93"/>
      <c r="R305" s="93"/>
      <c r="S305" s="93"/>
      <c r="T305" s="93"/>
      <c r="U305" s="93"/>
      <c r="V305" s="93"/>
      <c r="W305" s="93"/>
    </row>
    <row r="306" spans="5:23">
      <c r="E306" s="93"/>
      <c r="F306" s="93"/>
      <c r="G306" s="93"/>
      <c r="H306" s="93"/>
      <c r="I306" s="93"/>
      <c r="J306" s="93"/>
      <c r="K306" s="93"/>
      <c r="L306" s="13"/>
      <c r="P306" s="103"/>
      <c r="Q306" s="93"/>
      <c r="R306" s="93"/>
      <c r="S306" s="93"/>
      <c r="T306" s="93"/>
      <c r="U306" s="93"/>
      <c r="V306" s="93"/>
      <c r="W306" s="93"/>
    </row>
    <row r="307" spans="5:23">
      <c r="E307" s="93"/>
      <c r="F307" s="93"/>
      <c r="G307" s="93"/>
      <c r="H307" s="93"/>
      <c r="I307" s="93"/>
      <c r="J307" s="93"/>
      <c r="K307" s="93"/>
      <c r="L307" s="13"/>
      <c r="P307" s="103"/>
      <c r="Q307" s="93"/>
      <c r="R307" s="93"/>
      <c r="S307" s="93"/>
      <c r="T307" s="93"/>
      <c r="U307" s="93"/>
      <c r="V307" s="93"/>
      <c r="W307" s="93"/>
    </row>
    <row r="308" spans="5:23">
      <c r="E308" s="93"/>
      <c r="F308" s="93"/>
      <c r="G308" s="93"/>
      <c r="H308" s="93"/>
      <c r="I308" s="93"/>
      <c r="J308" s="93"/>
      <c r="K308" s="93"/>
      <c r="L308" s="13"/>
      <c r="P308" s="103"/>
      <c r="Q308" s="93"/>
      <c r="R308" s="93"/>
      <c r="S308" s="93"/>
      <c r="T308" s="93"/>
      <c r="U308" s="93"/>
      <c r="V308" s="93"/>
      <c r="W308" s="93"/>
    </row>
    <row r="309" spans="5:23">
      <c r="E309" s="93"/>
      <c r="F309" s="93"/>
      <c r="G309" s="93"/>
      <c r="H309" s="93"/>
      <c r="I309" s="93"/>
      <c r="J309" s="93"/>
      <c r="K309" s="93"/>
      <c r="L309" s="13"/>
      <c r="P309" s="103"/>
      <c r="Q309" s="93"/>
      <c r="R309" s="93"/>
      <c r="S309" s="93"/>
      <c r="T309" s="93"/>
      <c r="U309" s="93"/>
      <c r="V309" s="93"/>
      <c r="W309" s="93"/>
    </row>
    <row r="310" spans="5:23">
      <c r="E310" s="93"/>
      <c r="F310" s="93"/>
      <c r="G310" s="93"/>
      <c r="H310" s="93"/>
      <c r="I310" s="93"/>
      <c r="J310" s="93"/>
      <c r="K310" s="93"/>
      <c r="L310" s="13"/>
      <c r="P310" s="103"/>
      <c r="Q310" s="93"/>
      <c r="R310" s="93"/>
      <c r="S310" s="93"/>
      <c r="T310" s="93"/>
      <c r="U310" s="93"/>
      <c r="V310" s="93"/>
      <c r="W310" s="93"/>
    </row>
    <row r="311" spans="5:23">
      <c r="E311" s="93"/>
      <c r="F311" s="93"/>
      <c r="G311" s="93"/>
      <c r="H311" s="93"/>
      <c r="I311" s="93"/>
      <c r="J311" s="93"/>
      <c r="K311" s="93"/>
      <c r="L311" s="13"/>
      <c r="P311" s="103"/>
      <c r="Q311" s="93"/>
      <c r="R311" s="93"/>
      <c r="S311" s="93"/>
      <c r="T311" s="93"/>
      <c r="U311" s="93"/>
      <c r="V311" s="93"/>
      <c r="W311" s="93"/>
    </row>
    <row r="312" spans="5:23">
      <c r="E312" s="93"/>
      <c r="F312" s="93"/>
      <c r="G312" s="93"/>
      <c r="H312" s="93"/>
      <c r="I312" s="93"/>
      <c r="J312" s="93"/>
      <c r="K312" s="93"/>
      <c r="L312" s="13"/>
      <c r="P312" s="103"/>
      <c r="Q312" s="93"/>
      <c r="R312" s="93"/>
      <c r="S312" s="93"/>
      <c r="T312" s="93"/>
      <c r="U312" s="93"/>
      <c r="V312" s="93"/>
      <c r="W312" s="93"/>
    </row>
    <row r="313" spans="5:23">
      <c r="E313" s="93"/>
      <c r="F313" s="93"/>
      <c r="G313" s="93"/>
      <c r="H313" s="93"/>
      <c r="I313" s="93"/>
      <c r="J313" s="93"/>
      <c r="K313" s="93"/>
      <c r="L313" s="13"/>
      <c r="P313" s="103"/>
      <c r="Q313" s="93"/>
      <c r="R313" s="93"/>
      <c r="S313" s="93"/>
      <c r="T313" s="93"/>
      <c r="U313" s="93"/>
      <c r="V313" s="93"/>
      <c r="W313" s="93"/>
    </row>
    <row r="314" spans="5:23">
      <c r="E314" s="93"/>
      <c r="F314" s="93"/>
      <c r="G314" s="93"/>
      <c r="H314" s="93"/>
      <c r="I314" s="93"/>
      <c r="J314" s="93"/>
      <c r="K314" s="93"/>
      <c r="L314" s="13"/>
      <c r="P314" s="103"/>
      <c r="Q314" s="93"/>
      <c r="R314" s="93"/>
      <c r="S314" s="93"/>
      <c r="T314" s="93"/>
      <c r="U314" s="93"/>
      <c r="V314" s="93"/>
      <c r="W314" s="93"/>
    </row>
    <row r="315" spans="5:23">
      <c r="E315" s="93"/>
      <c r="F315" s="93"/>
      <c r="G315" s="93"/>
      <c r="H315" s="93"/>
      <c r="I315" s="93"/>
      <c r="J315" s="93"/>
      <c r="K315" s="93"/>
      <c r="L315" s="13"/>
      <c r="P315" s="103"/>
      <c r="Q315" s="93"/>
      <c r="R315" s="93"/>
      <c r="S315" s="93"/>
      <c r="T315" s="93"/>
      <c r="U315" s="93"/>
      <c r="V315" s="93"/>
      <c r="W315" s="93"/>
    </row>
    <row r="316" spans="5:23">
      <c r="E316" s="93"/>
      <c r="F316" s="93"/>
      <c r="G316" s="93"/>
      <c r="H316" s="93"/>
      <c r="I316" s="93"/>
      <c r="J316" s="93"/>
      <c r="K316" s="93"/>
      <c r="L316" s="13"/>
      <c r="P316" s="103"/>
      <c r="Q316" s="93"/>
      <c r="R316" s="93"/>
      <c r="S316" s="93"/>
      <c r="T316" s="93"/>
      <c r="U316" s="93"/>
      <c r="V316" s="93"/>
      <c r="W316" s="93"/>
    </row>
    <row r="317" spans="5:23">
      <c r="E317" s="93"/>
      <c r="F317" s="93"/>
      <c r="G317" s="93"/>
      <c r="H317" s="93"/>
      <c r="I317" s="93"/>
      <c r="J317" s="93"/>
      <c r="K317" s="93"/>
      <c r="L317" s="13"/>
      <c r="P317" s="103"/>
      <c r="Q317" s="93"/>
      <c r="R317" s="93"/>
      <c r="S317" s="93"/>
      <c r="T317" s="93"/>
      <c r="U317" s="93"/>
      <c r="V317" s="93"/>
      <c r="W317" s="93"/>
    </row>
    <row r="318" spans="5:23">
      <c r="E318" s="93"/>
      <c r="F318" s="93"/>
      <c r="G318" s="93"/>
      <c r="H318" s="93"/>
      <c r="I318" s="93"/>
      <c r="J318" s="93"/>
      <c r="K318" s="93"/>
      <c r="L318" s="13"/>
      <c r="P318" s="103"/>
      <c r="Q318" s="93"/>
      <c r="R318" s="93"/>
      <c r="S318" s="93"/>
      <c r="T318" s="93"/>
      <c r="U318" s="93"/>
      <c r="V318" s="93"/>
      <c r="W318" s="93"/>
    </row>
    <row r="319" spans="5:23">
      <c r="E319" s="93"/>
      <c r="F319" s="93"/>
      <c r="G319" s="93"/>
      <c r="H319" s="93"/>
      <c r="I319" s="93"/>
      <c r="J319" s="93"/>
      <c r="K319" s="93"/>
      <c r="L319" s="13"/>
      <c r="P319" s="103"/>
      <c r="Q319" s="93"/>
      <c r="R319" s="93"/>
      <c r="S319" s="93"/>
      <c r="T319" s="93"/>
      <c r="U319" s="93"/>
      <c r="V319" s="93"/>
      <c r="W319" s="93"/>
    </row>
    <row r="320" spans="5:23">
      <c r="E320" s="93"/>
      <c r="F320" s="93"/>
      <c r="G320" s="93"/>
      <c r="H320" s="93"/>
      <c r="I320" s="93"/>
      <c r="J320" s="93"/>
      <c r="K320" s="93"/>
      <c r="L320" s="13"/>
      <c r="P320" s="103"/>
      <c r="Q320" s="93"/>
      <c r="R320" s="93"/>
      <c r="S320" s="93"/>
      <c r="T320" s="93"/>
      <c r="U320" s="93"/>
      <c r="V320" s="93"/>
      <c r="W320" s="93"/>
    </row>
    <row r="321" spans="5:23">
      <c r="E321" s="93"/>
      <c r="F321" s="93"/>
      <c r="G321" s="93"/>
      <c r="H321" s="93"/>
      <c r="I321" s="93"/>
      <c r="J321" s="93"/>
      <c r="K321" s="93"/>
      <c r="L321" s="13"/>
      <c r="P321" s="103"/>
      <c r="Q321" s="93"/>
      <c r="R321" s="93"/>
      <c r="S321" s="93"/>
      <c r="T321" s="93"/>
      <c r="U321" s="93"/>
      <c r="V321" s="93"/>
      <c r="W321" s="93"/>
    </row>
    <row r="322" spans="5:23">
      <c r="E322" s="93"/>
      <c r="F322" s="93"/>
      <c r="G322" s="93"/>
      <c r="H322" s="93"/>
      <c r="I322" s="93"/>
      <c r="J322" s="93"/>
      <c r="K322" s="93"/>
      <c r="L322" s="13"/>
      <c r="P322" s="103"/>
      <c r="Q322" s="93"/>
      <c r="R322" s="93"/>
      <c r="S322" s="93"/>
      <c r="T322" s="93"/>
      <c r="U322" s="93"/>
      <c r="V322" s="93"/>
      <c r="W322" s="93"/>
    </row>
    <row r="323" spans="5:23">
      <c r="E323" s="93"/>
      <c r="F323" s="93"/>
      <c r="G323" s="93"/>
      <c r="H323" s="93"/>
      <c r="I323" s="93"/>
      <c r="J323" s="93"/>
      <c r="K323" s="93"/>
      <c r="L323" s="13"/>
      <c r="P323" s="103"/>
      <c r="Q323" s="93"/>
      <c r="R323" s="93"/>
      <c r="S323" s="93"/>
      <c r="T323" s="93"/>
      <c r="U323" s="93"/>
      <c r="V323" s="93"/>
      <c r="W323" s="93"/>
    </row>
    <row r="324" spans="5:23">
      <c r="E324" s="93"/>
      <c r="F324" s="93"/>
      <c r="G324" s="93"/>
      <c r="H324" s="93"/>
      <c r="I324" s="93"/>
      <c r="J324" s="93"/>
      <c r="K324" s="93"/>
      <c r="L324" s="13"/>
      <c r="P324" s="103"/>
      <c r="Q324" s="93"/>
      <c r="R324" s="93"/>
      <c r="S324" s="93"/>
      <c r="T324" s="93"/>
      <c r="U324" s="93"/>
      <c r="V324" s="93"/>
      <c r="W324" s="93"/>
    </row>
    <row r="325" spans="5:23">
      <c r="E325" s="93"/>
      <c r="F325" s="93"/>
      <c r="G325" s="93"/>
      <c r="H325" s="93"/>
      <c r="I325" s="93"/>
      <c r="J325" s="93"/>
      <c r="K325" s="93"/>
      <c r="L325" s="13"/>
      <c r="P325" s="103"/>
      <c r="Q325" s="93"/>
      <c r="R325" s="93"/>
      <c r="S325" s="93"/>
      <c r="T325" s="93"/>
      <c r="U325" s="93"/>
      <c r="V325" s="93"/>
      <c r="W325" s="93"/>
    </row>
    <row r="326" spans="5:23">
      <c r="E326" s="93"/>
      <c r="F326" s="93"/>
      <c r="G326" s="93"/>
      <c r="H326" s="93"/>
      <c r="I326" s="93"/>
      <c r="J326" s="93"/>
      <c r="K326" s="93"/>
      <c r="L326" s="13"/>
      <c r="P326" s="103"/>
      <c r="Q326" s="93"/>
      <c r="R326" s="93"/>
      <c r="S326" s="93"/>
      <c r="T326" s="93"/>
      <c r="U326" s="93"/>
      <c r="V326" s="93"/>
      <c r="W326" s="93"/>
    </row>
    <row r="327" spans="5:23">
      <c r="E327" s="93"/>
      <c r="F327" s="93"/>
      <c r="G327" s="93"/>
      <c r="H327" s="93"/>
      <c r="I327" s="93"/>
      <c r="J327" s="93"/>
      <c r="K327" s="93"/>
      <c r="L327" s="13"/>
      <c r="P327" s="103"/>
      <c r="Q327" s="93"/>
      <c r="R327" s="93"/>
      <c r="S327" s="93"/>
      <c r="T327" s="93"/>
      <c r="U327" s="93"/>
      <c r="V327" s="93"/>
      <c r="W327" s="93"/>
    </row>
    <row r="328" spans="5:23">
      <c r="E328" s="93"/>
      <c r="F328" s="93"/>
      <c r="G328" s="93"/>
      <c r="H328" s="93"/>
      <c r="I328" s="93"/>
      <c r="J328" s="93"/>
      <c r="K328" s="93"/>
      <c r="L328" s="13"/>
      <c r="P328" s="103"/>
      <c r="Q328" s="93"/>
      <c r="R328" s="93"/>
      <c r="S328" s="93"/>
      <c r="T328" s="93"/>
      <c r="U328" s="93"/>
      <c r="V328" s="93"/>
      <c r="W328" s="93"/>
    </row>
    <row r="329" spans="5:23">
      <c r="E329" s="93"/>
      <c r="F329" s="93"/>
      <c r="G329" s="93"/>
      <c r="H329" s="93"/>
      <c r="I329" s="93"/>
      <c r="J329" s="93"/>
      <c r="K329" s="93"/>
      <c r="L329" s="13"/>
      <c r="P329" s="103"/>
      <c r="Q329" s="93"/>
      <c r="R329" s="93"/>
      <c r="S329" s="93"/>
      <c r="T329" s="93"/>
      <c r="U329" s="93"/>
      <c r="V329" s="93"/>
      <c r="W329" s="93"/>
    </row>
    <row r="330" spans="5:23">
      <c r="E330" s="93"/>
      <c r="F330" s="93"/>
      <c r="G330" s="93"/>
      <c r="H330" s="93"/>
      <c r="I330" s="93"/>
      <c r="J330" s="93"/>
      <c r="K330" s="93"/>
      <c r="L330" s="13"/>
      <c r="P330" s="103"/>
      <c r="Q330" s="93"/>
      <c r="R330" s="93"/>
      <c r="S330" s="93"/>
      <c r="T330" s="93"/>
      <c r="U330" s="93"/>
      <c r="V330" s="93"/>
      <c r="W330" s="93"/>
    </row>
    <row r="331" spans="5:23">
      <c r="E331" s="93"/>
      <c r="F331" s="93"/>
      <c r="G331" s="93"/>
      <c r="H331" s="93"/>
      <c r="I331" s="93"/>
      <c r="J331" s="93"/>
      <c r="K331" s="93"/>
      <c r="L331" s="13"/>
      <c r="P331" s="103"/>
      <c r="Q331" s="93"/>
      <c r="R331" s="93"/>
      <c r="S331" s="93"/>
      <c r="T331" s="93"/>
      <c r="U331" s="93"/>
      <c r="V331" s="93"/>
      <c r="W331" s="93"/>
    </row>
    <row r="332" spans="5:23">
      <c r="E332" s="93"/>
      <c r="F332" s="93"/>
      <c r="G332" s="93"/>
      <c r="H332" s="93"/>
      <c r="I332" s="93"/>
      <c r="J332" s="93"/>
      <c r="K332" s="93"/>
      <c r="L332" s="13"/>
      <c r="P332" s="103"/>
      <c r="Q332" s="93"/>
      <c r="R332" s="93"/>
      <c r="S332" s="93"/>
      <c r="T332" s="93"/>
      <c r="U332" s="93"/>
      <c r="V332" s="93"/>
      <c r="W332" s="93"/>
    </row>
    <row r="333" spans="5:23">
      <c r="E333" s="93"/>
      <c r="F333" s="93"/>
      <c r="G333" s="93"/>
      <c r="H333" s="93"/>
      <c r="I333" s="93"/>
      <c r="J333" s="93"/>
      <c r="K333" s="93"/>
      <c r="L333" s="13"/>
      <c r="P333" s="103"/>
      <c r="Q333" s="93"/>
      <c r="R333" s="93"/>
      <c r="S333" s="93"/>
      <c r="T333" s="93"/>
      <c r="U333" s="93"/>
      <c r="V333" s="93"/>
      <c r="W333" s="93"/>
    </row>
    <row r="334" spans="5:23">
      <c r="E334" s="93"/>
      <c r="F334" s="93"/>
      <c r="G334" s="93"/>
      <c r="H334" s="93"/>
      <c r="I334" s="93"/>
      <c r="J334" s="93"/>
      <c r="K334" s="93"/>
      <c r="L334" s="13"/>
      <c r="P334" s="103"/>
      <c r="Q334" s="93"/>
      <c r="R334" s="93"/>
      <c r="S334" s="93"/>
      <c r="T334" s="93"/>
      <c r="U334" s="93"/>
      <c r="V334" s="93"/>
      <c r="W334" s="93"/>
    </row>
    <row r="335" spans="5:23">
      <c r="E335" s="93"/>
      <c r="F335" s="93"/>
      <c r="G335" s="93"/>
      <c r="H335" s="93"/>
      <c r="I335" s="93"/>
      <c r="J335" s="93"/>
      <c r="K335" s="93"/>
      <c r="L335" s="13"/>
      <c r="P335" s="103"/>
      <c r="Q335" s="93"/>
      <c r="R335" s="93"/>
      <c r="S335" s="93"/>
      <c r="T335" s="93"/>
      <c r="U335" s="93"/>
      <c r="V335" s="93"/>
      <c r="W335" s="93"/>
    </row>
    <row r="336" spans="5:23">
      <c r="E336" s="93"/>
      <c r="F336" s="93"/>
      <c r="G336" s="93"/>
      <c r="H336" s="93"/>
      <c r="I336" s="93"/>
      <c r="J336" s="93"/>
      <c r="K336" s="93"/>
      <c r="L336" s="13"/>
      <c r="P336" s="103"/>
      <c r="Q336" s="93"/>
      <c r="R336" s="93"/>
      <c r="S336" s="93"/>
      <c r="T336" s="93"/>
      <c r="U336" s="93"/>
      <c r="V336" s="93"/>
      <c r="W336" s="93"/>
    </row>
    <row r="337" spans="5:23">
      <c r="E337" s="93"/>
      <c r="F337" s="93"/>
      <c r="G337" s="93"/>
      <c r="H337" s="93"/>
      <c r="I337" s="93"/>
      <c r="J337" s="93"/>
      <c r="K337" s="93"/>
      <c r="L337" s="13"/>
      <c r="P337" s="103"/>
      <c r="Q337" s="93"/>
      <c r="R337" s="93"/>
      <c r="S337" s="93"/>
      <c r="T337" s="93"/>
      <c r="U337" s="93"/>
      <c r="V337" s="93"/>
      <c r="W337" s="93"/>
    </row>
    <row r="338" spans="5:23">
      <c r="E338" s="93"/>
      <c r="F338" s="93"/>
      <c r="G338" s="93"/>
      <c r="H338" s="93"/>
      <c r="I338" s="93"/>
      <c r="J338" s="93"/>
      <c r="K338" s="93"/>
      <c r="L338" s="13"/>
      <c r="P338" s="103"/>
      <c r="Q338" s="93"/>
      <c r="R338" s="93"/>
      <c r="S338" s="93"/>
      <c r="T338" s="93"/>
      <c r="U338" s="93"/>
      <c r="V338" s="93"/>
      <c r="W338" s="93"/>
    </row>
    <row r="339" spans="5:23">
      <c r="E339" s="93"/>
      <c r="F339" s="93"/>
      <c r="G339" s="93"/>
      <c r="H339" s="93"/>
      <c r="I339" s="93"/>
      <c r="J339" s="93"/>
      <c r="K339" s="93"/>
      <c r="L339" s="13"/>
      <c r="P339" s="103"/>
      <c r="Q339" s="93"/>
      <c r="R339" s="93"/>
      <c r="S339" s="93"/>
      <c r="T339" s="93"/>
      <c r="U339" s="93"/>
      <c r="V339" s="93"/>
      <c r="W339" s="93"/>
    </row>
    <row r="340" spans="5:23">
      <c r="E340" s="93"/>
      <c r="F340" s="93"/>
      <c r="G340" s="93"/>
      <c r="H340" s="93"/>
      <c r="I340" s="93"/>
      <c r="J340" s="93"/>
      <c r="K340" s="93"/>
      <c r="L340" s="13"/>
      <c r="P340" s="103"/>
      <c r="Q340" s="93"/>
      <c r="R340" s="93"/>
      <c r="S340" s="93"/>
      <c r="T340" s="93"/>
      <c r="U340" s="93"/>
      <c r="V340" s="93"/>
      <c r="W340" s="93"/>
    </row>
    <row r="341" spans="5:23">
      <c r="E341" s="93"/>
      <c r="F341" s="93"/>
      <c r="G341" s="93"/>
      <c r="H341" s="93"/>
      <c r="I341" s="93"/>
      <c r="J341" s="93"/>
      <c r="K341" s="93"/>
      <c r="L341" s="13"/>
      <c r="P341" s="103"/>
      <c r="Q341" s="93"/>
      <c r="R341" s="93"/>
      <c r="S341" s="93"/>
      <c r="T341" s="93"/>
      <c r="U341" s="93"/>
      <c r="V341" s="93"/>
      <c r="W341" s="93"/>
    </row>
    <row r="342" spans="5:23">
      <c r="E342" s="93"/>
      <c r="F342" s="93"/>
      <c r="G342" s="93"/>
      <c r="H342" s="93"/>
      <c r="I342" s="93"/>
      <c r="J342" s="93"/>
      <c r="K342" s="93"/>
      <c r="L342" s="13"/>
      <c r="P342" s="103"/>
      <c r="Q342" s="93"/>
      <c r="R342" s="93"/>
      <c r="S342" s="93"/>
      <c r="T342" s="93"/>
      <c r="U342" s="93"/>
      <c r="V342" s="93"/>
      <c r="W342" s="93"/>
    </row>
    <row r="343" spans="5:23">
      <c r="E343" s="93"/>
      <c r="F343" s="93"/>
      <c r="G343" s="93"/>
      <c r="H343" s="93"/>
      <c r="I343" s="93"/>
      <c r="J343" s="93"/>
      <c r="K343" s="93"/>
      <c r="L343" s="13"/>
      <c r="P343" s="103"/>
      <c r="Q343" s="93"/>
      <c r="R343" s="93"/>
      <c r="S343" s="93"/>
      <c r="T343" s="93"/>
      <c r="U343" s="93"/>
      <c r="V343" s="93"/>
      <c r="W343" s="93"/>
    </row>
    <row r="344" spans="5:23">
      <c r="E344" s="93"/>
      <c r="F344" s="93"/>
      <c r="G344" s="93"/>
      <c r="H344" s="93"/>
      <c r="I344" s="93"/>
      <c r="J344" s="93"/>
      <c r="K344" s="93"/>
      <c r="L344" s="13"/>
      <c r="P344" s="103"/>
      <c r="Q344" s="93"/>
      <c r="R344" s="93"/>
      <c r="S344" s="93"/>
      <c r="T344" s="93"/>
      <c r="U344" s="93"/>
      <c r="V344" s="93"/>
      <c r="W344" s="93"/>
    </row>
    <row r="345" spans="5:23">
      <c r="E345" s="93"/>
      <c r="F345" s="93"/>
      <c r="G345" s="93"/>
      <c r="H345" s="93"/>
      <c r="I345" s="93"/>
      <c r="J345" s="93"/>
      <c r="K345" s="93"/>
      <c r="L345" s="13"/>
      <c r="P345" s="103"/>
      <c r="Q345" s="93"/>
      <c r="R345" s="93"/>
      <c r="S345" s="93"/>
      <c r="T345" s="93"/>
      <c r="U345" s="93"/>
      <c r="V345" s="93"/>
      <c r="W345" s="93"/>
    </row>
    <row r="346" spans="5:23">
      <c r="E346" s="93"/>
      <c r="F346" s="93"/>
      <c r="G346" s="93"/>
      <c r="H346" s="93"/>
      <c r="I346" s="93"/>
      <c r="J346" s="93"/>
      <c r="K346" s="93"/>
      <c r="L346" s="13"/>
      <c r="P346" s="103"/>
      <c r="Q346" s="93"/>
      <c r="R346" s="93"/>
      <c r="S346" s="93"/>
      <c r="T346" s="93"/>
      <c r="U346" s="93"/>
      <c r="V346" s="93"/>
      <c r="W346" s="93"/>
    </row>
    <row r="347" spans="5:23">
      <c r="E347" s="93"/>
      <c r="F347" s="93"/>
      <c r="G347" s="93"/>
      <c r="H347" s="93"/>
      <c r="I347" s="93"/>
      <c r="J347" s="93"/>
      <c r="K347" s="93"/>
      <c r="L347" s="13"/>
      <c r="P347" s="103"/>
      <c r="Q347" s="93"/>
      <c r="R347" s="93"/>
      <c r="S347" s="93"/>
      <c r="T347" s="93"/>
      <c r="U347" s="93"/>
      <c r="V347" s="93"/>
      <c r="W347" s="93"/>
    </row>
    <row r="348" spans="5:23">
      <c r="E348" s="93"/>
      <c r="F348" s="93"/>
      <c r="G348" s="93"/>
      <c r="H348" s="93"/>
      <c r="I348" s="93"/>
      <c r="J348" s="93"/>
      <c r="K348" s="93"/>
      <c r="L348" s="13"/>
      <c r="P348" s="103"/>
      <c r="Q348" s="93"/>
      <c r="R348" s="93"/>
      <c r="S348" s="93"/>
      <c r="T348" s="93"/>
      <c r="U348" s="93"/>
      <c r="V348" s="93"/>
      <c r="W348" s="93"/>
    </row>
    <row r="349" spans="5:23">
      <c r="E349" s="93"/>
      <c r="F349" s="93"/>
      <c r="G349" s="93"/>
      <c r="H349" s="93"/>
      <c r="I349" s="93"/>
      <c r="J349" s="93"/>
      <c r="K349" s="93"/>
      <c r="L349" s="13"/>
      <c r="P349" s="103"/>
      <c r="Q349" s="93"/>
      <c r="R349" s="93"/>
      <c r="S349" s="93"/>
      <c r="T349" s="93"/>
      <c r="U349" s="93"/>
      <c r="V349" s="93"/>
      <c r="W349" s="93"/>
    </row>
    <row r="350" spans="5:23">
      <c r="E350" s="93"/>
      <c r="F350" s="93"/>
      <c r="G350" s="93"/>
      <c r="H350" s="93"/>
      <c r="I350" s="93"/>
      <c r="J350" s="93"/>
      <c r="K350" s="93"/>
      <c r="L350" s="13"/>
      <c r="P350" s="103"/>
      <c r="Q350" s="93"/>
      <c r="R350" s="93"/>
      <c r="S350" s="93"/>
      <c r="T350" s="93"/>
      <c r="U350" s="93"/>
      <c r="V350" s="93"/>
      <c r="W350" s="93"/>
    </row>
    <row r="351" spans="5:23">
      <c r="E351" s="93"/>
      <c r="F351" s="93"/>
      <c r="G351" s="93"/>
      <c r="H351" s="93"/>
      <c r="I351" s="93"/>
      <c r="J351" s="93"/>
      <c r="K351" s="93"/>
      <c r="L351" s="13"/>
      <c r="P351" s="103"/>
      <c r="Q351" s="93"/>
      <c r="R351" s="93"/>
      <c r="S351" s="93"/>
      <c r="T351" s="93"/>
      <c r="U351" s="93"/>
      <c r="V351" s="93"/>
      <c r="W351" s="93"/>
    </row>
    <row r="352" spans="5:23">
      <c r="E352" s="93"/>
      <c r="F352" s="93"/>
      <c r="G352" s="93"/>
      <c r="H352" s="93"/>
      <c r="I352" s="93"/>
      <c r="J352" s="93"/>
      <c r="K352" s="93"/>
      <c r="L352" s="13"/>
      <c r="P352" s="103"/>
      <c r="Q352" s="93"/>
      <c r="R352" s="93"/>
      <c r="S352" s="93"/>
      <c r="T352" s="93"/>
      <c r="U352" s="93"/>
      <c r="V352" s="93"/>
      <c r="W352" s="93"/>
    </row>
    <row r="353" spans="5:23">
      <c r="E353" s="93"/>
      <c r="F353" s="93"/>
      <c r="G353" s="93"/>
      <c r="H353" s="93"/>
      <c r="I353" s="93"/>
      <c r="J353" s="93"/>
      <c r="K353" s="93"/>
      <c r="L353" s="13"/>
      <c r="P353" s="103"/>
      <c r="Q353" s="93"/>
      <c r="R353" s="93"/>
      <c r="S353" s="93"/>
      <c r="T353" s="93"/>
      <c r="U353" s="93"/>
      <c r="V353" s="93"/>
      <c r="W353" s="93"/>
    </row>
    <row r="354" spans="5:23">
      <c r="E354" s="93"/>
      <c r="F354" s="93"/>
      <c r="G354" s="93"/>
      <c r="H354" s="93"/>
      <c r="I354" s="93"/>
      <c r="J354" s="93"/>
      <c r="K354" s="93"/>
      <c r="L354" s="13"/>
      <c r="P354" s="103"/>
      <c r="Q354" s="93"/>
      <c r="R354" s="93"/>
      <c r="S354" s="93"/>
      <c r="T354" s="93"/>
      <c r="U354" s="93"/>
      <c r="V354" s="93"/>
      <c r="W354" s="93"/>
    </row>
    <row r="355" spans="5:23">
      <c r="E355" s="93"/>
      <c r="F355" s="93"/>
      <c r="G355" s="93"/>
      <c r="H355" s="93"/>
      <c r="I355" s="93"/>
      <c r="J355" s="93"/>
      <c r="K355" s="93"/>
      <c r="L355" s="13"/>
      <c r="P355" s="103"/>
      <c r="Q355" s="93"/>
      <c r="R355" s="93"/>
      <c r="S355" s="93"/>
      <c r="T355" s="93"/>
      <c r="U355" s="93"/>
      <c r="V355" s="93"/>
      <c r="W355" s="93"/>
    </row>
    <row r="356" spans="5:23">
      <c r="E356" s="93"/>
      <c r="F356" s="93"/>
      <c r="G356" s="93"/>
      <c r="H356" s="93"/>
      <c r="I356" s="93"/>
      <c r="J356" s="93"/>
      <c r="K356" s="93"/>
      <c r="L356" s="13"/>
      <c r="P356" s="103"/>
      <c r="Q356" s="93"/>
      <c r="R356" s="93"/>
      <c r="S356" s="93"/>
      <c r="T356" s="93"/>
      <c r="U356" s="93"/>
      <c r="V356" s="93"/>
      <c r="W356" s="93"/>
    </row>
    <row r="357" spans="5:23">
      <c r="E357" s="93"/>
      <c r="F357" s="93"/>
      <c r="G357" s="93"/>
      <c r="H357" s="93"/>
      <c r="I357" s="93"/>
      <c r="J357" s="93"/>
      <c r="K357" s="93"/>
      <c r="L357" s="13"/>
      <c r="P357" s="103"/>
      <c r="Q357" s="93"/>
      <c r="R357" s="93"/>
      <c r="S357" s="93"/>
      <c r="T357" s="93"/>
      <c r="U357" s="93"/>
      <c r="V357" s="93"/>
      <c r="W357" s="93"/>
    </row>
    <row r="358" spans="5:23">
      <c r="E358" s="93"/>
      <c r="F358" s="93"/>
      <c r="G358" s="93"/>
      <c r="H358" s="93"/>
      <c r="I358" s="93"/>
      <c r="J358" s="93"/>
      <c r="K358" s="93"/>
      <c r="L358" s="13"/>
      <c r="P358" s="103"/>
      <c r="Q358" s="93"/>
      <c r="R358" s="93"/>
      <c r="S358" s="93"/>
      <c r="T358" s="93"/>
      <c r="U358" s="93"/>
      <c r="V358" s="93"/>
      <c r="W358" s="93"/>
    </row>
    <row r="359" spans="5:23">
      <c r="E359" s="93"/>
      <c r="F359" s="93"/>
      <c r="G359" s="93"/>
      <c r="H359" s="93"/>
      <c r="I359" s="93"/>
      <c r="J359" s="93"/>
      <c r="K359" s="93"/>
      <c r="L359" s="13"/>
      <c r="P359" s="103"/>
      <c r="Q359" s="93"/>
      <c r="R359" s="93"/>
      <c r="S359" s="93"/>
      <c r="T359" s="93"/>
      <c r="U359" s="93"/>
      <c r="V359" s="93"/>
      <c r="W359" s="93"/>
    </row>
    <row r="360" spans="5:23">
      <c r="E360" s="93"/>
      <c r="F360" s="93"/>
      <c r="G360" s="93"/>
      <c r="H360" s="93"/>
      <c r="I360" s="93"/>
      <c r="J360" s="93"/>
      <c r="K360" s="93"/>
      <c r="L360" s="13"/>
      <c r="P360" s="103"/>
      <c r="Q360" s="93"/>
      <c r="R360" s="93"/>
      <c r="S360" s="93"/>
      <c r="T360" s="93"/>
      <c r="U360" s="93"/>
      <c r="V360" s="93"/>
      <c r="W360" s="93"/>
    </row>
    <row r="361" spans="5:23">
      <c r="E361" s="93"/>
      <c r="F361" s="93"/>
      <c r="G361" s="93"/>
      <c r="H361" s="93"/>
      <c r="I361" s="93"/>
      <c r="J361" s="93"/>
      <c r="K361" s="93"/>
      <c r="L361" s="13"/>
      <c r="P361" s="103"/>
      <c r="Q361" s="93"/>
      <c r="R361" s="93"/>
      <c r="S361" s="93"/>
      <c r="T361" s="93"/>
      <c r="U361" s="93"/>
      <c r="V361" s="93"/>
      <c r="W361" s="93"/>
    </row>
    <row r="362" spans="5:23">
      <c r="E362" s="93"/>
      <c r="F362" s="93"/>
      <c r="G362" s="93"/>
      <c r="H362" s="93"/>
      <c r="I362" s="93"/>
      <c r="J362" s="93"/>
      <c r="K362" s="93"/>
      <c r="L362" s="13"/>
      <c r="P362" s="103"/>
      <c r="Q362" s="93"/>
      <c r="R362" s="93"/>
      <c r="S362" s="93"/>
      <c r="T362" s="93"/>
      <c r="U362" s="93"/>
      <c r="V362" s="93"/>
      <c r="W362" s="93"/>
    </row>
    <row r="363" spans="5:23">
      <c r="E363" s="93"/>
      <c r="F363" s="93"/>
      <c r="G363" s="93"/>
      <c r="H363" s="93"/>
      <c r="I363" s="93"/>
      <c r="J363" s="93"/>
      <c r="K363" s="93"/>
      <c r="L363" s="13"/>
      <c r="P363" s="103"/>
      <c r="Q363" s="93"/>
      <c r="R363" s="93"/>
      <c r="S363" s="93"/>
      <c r="T363" s="93"/>
      <c r="U363" s="93"/>
      <c r="V363" s="93"/>
      <c r="W363" s="93"/>
    </row>
    <row r="364" spans="5:23">
      <c r="E364" s="93"/>
      <c r="F364" s="93"/>
      <c r="G364" s="93"/>
      <c r="H364" s="93"/>
      <c r="I364" s="93"/>
      <c r="J364" s="93"/>
      <c r="K364" s="93"/>
      <c r="L364" s="13"/>
      <c r="P364" s="103"/>
      <c r="Q364" s="93"/>
      <c r="R364" s="93"/>
      <c r="S364" s="93"/>
      <c r="T364" s="93"/>
      <c r="U364" s="93"/>
      <c r="V364" s="93"/>
      <c r="W364" s="93"/>
    </row>
    <row r="365" spans="5:23">
      <c r="E365" s="93"/>
      <c r="F365" s="93"/>
      <c r="G365" s="93"/>
      <c r="H365" s="93"/>
      <c r="I365" s="93"/>
      <c r="J365" s="93"/>
      <c r="K365" s="93"/>
      <c r="L365" s="13"/>
      <c r="P365" s="103"/>
      <c r="Q365" s="93"/>
      <c r="R365" s="93"/>
      <c r="S365" s="93"/>
      <c r="T365" s="93"/>
      <c r="U365" s="93"/>
      <c r="V365" s="93"/>
      <c r="W365" s="93"/>
    </row>
    <row r="366" spans="5:23">
      <c r="E366" s="93"/>
      <c r="F366" s="93"/>
      <c r="G366" s="93"/>
      <c r="H366" s="93"/>
      <c r="I366" s="93"/>
      <c r="J366" s="93"/>
      <c r="K366" s="93"/>
      <c r="L366" s="13"/>
      <c r="P366" s="103"/>
      <c r="Q366" s="93"/>
      <c r="R366" s="93"/>
      <c r="S366" s="93"/>
      <c r="T366" s="93"/>
      <c r="U366" s="93"/>
      <c r="V366" s="93"/>
      <c r="W366" s="93"/>
    </row>
    <row r="367" spans="5:23">
      <c r="E367" s="93"/>
      <c r="F367" s="93"/>
      <c r="G367" s="93"/>
      <c r="H367" s="93"/>
      <c r="I367" s="93"/>
      <c r="J367" s="93"/>
      <c r="K367" s="93"/>
      <c r="L367" s="13"/>
      <c r="P367" s="103"/>
      <c r="Q367" s="93"/>
      <c r="R367" s="93"/>
      <c r="S367" s="93"/>
      <c r="T367" s="93"/>
      <c r="U367" s="93"/>
      <c r="V367" s="93"/>
      <c r="W367" s="93"/>
    </row>
    <row r="368" spans="5:23">
      <c r="E368" s="93"/>
      <c r="F368" s="93"/>
      <c r="G368" s="93"/>
      <c r="H368" s="93"/>
      <c r="I368" s="93"/>
      <c r="J368" s="93"/>
      <c r="K368" s="93"/>
      <c r="L368" s="13"/>
      <c r="P368" s="103"/>
      <c r="Q368" s="93"/>
      <c r="R368" s="93"/>
      <c r="S368" s="93"/>
      <c r="T368" s="93"/>
      <c r="U368" s="93"/>
      <c r="V368" s="93"/>
      <c r="W368" s="93"/>
    </row>
    <row r="369" spans="5:23">
      <c r="E369" s="93"/>
      <c r="F369" s="93"/>
      <c r="G369" s="93"/>
      <c r="H369" s="93"/>
      <c r="I369" s="93"/>
      <c r="J369" s="93"/>
      <c r="K369" s="93"/>
      <c r="L369" s="13"/>
      <c r="P369" s="103"/>
      <c r="Q369" s="93"/>
      <c r="R369" s="93"/>
      <c r="S369" s="93"/>
      <c r="T369" s="93"/>
      <c r="U369" s="93"/>
      <c r="V369" s="93"/>
      <c r="W369" s="93"/>
    </row>
    <row r="370" spans="5:23">
      <c r="E370" s="93"/>
      <c r="F370" s="93"/>
      <c r="G370" s="93"/>
      <c r="H370" s="93"/>
      <c r="I370" s="93"/>
      <c r="J370" s="93"/>
      <c r="K370" s="93"/>
      <c r="L370" s="13"/>
      <c r="P370" s="103"/>
      <c r="Q370" s="93"/>
      <c r="R370" s="93"/>
      <c r="S370" s="93"/>
      <c r="T370" s="93"/>
      <c r="U370" s="93"/>
      <c r="V370" s="93"/>
      <c r="W370" s="93"/>
    </row>
    <row r="371" spans="5:23">
      <c r="E371" s="93"/>
      <c r="F371" s="93"/>
      <c r="G371" s="93"/>
      <c r="H371" s="93"/>
      <c r="I371" s="93"/>
      <c r="J371" s="93"/>
      <c r="K371" s="93"/>
      <c r="L371" s="13"/>
      <c r="P371" s="103"/>
      <c r="Q371" s="93"/>
      <c r="R371" s="93"/>
      <c r="S371" s="93"/>
      <c r="T371" s="93"/>
      <c r="U371" s="93"/>
      <c r="V371" s="93"/>
      <c r="W371" s="93"/>
    </row>
    <row r="372" spans="5:23">
      <c r="E372" s="93"/>
      <c r="F372" s="93"/>
      <c r="G372" s="93"/>
      <c r="H372" s="93"/>
      <c r="I372" s="93"/>
      <c r="J372" s="93"/>
      <c r="K372" s="93"/>
      <c r="L372" s="13"/>
      <c r="P372" s="103"/>
      <c r="Q372" s="93"/>
      <c r="R372" s="93"/>
      <c r="S372" s="93"/>
      <c r="T372" s="93"/>
      <c r="U372" s="93"/>
      <c r="V372" s="93"/>
      <c r="W372" s="93"/>
    </row>
    <row r="373" spans="5:23">
      <c r="E373" s="93"/>
      <c r="F373" s="93"/>
      <c r="G373" s="93"/>
      <c r="H373" s="93"/>
      <c r="I373" s="93"/>
      <c r="J373" s="93"/>
      <c r="K373" s="93"/>
      <c r="L373" s="13"/>
      <c r="P373" s="103"/>
      <c r="Q373" s="93"/>
      <c r="R373" s="93"/>
      <c r="S373" s="93"/>
      <c r="T373" s="93"/>
      <c r="U373" s="93"/>
      <c r="V373" s="93"/>
      <c r="W373" s="93"/>
    </row>
    <row r="374" spans="5:23">
      <c r="E374" s="93"/>
      <c r="F374" s="93"/>
      <c r="G374" s="93"/>
      <c r="H374" s="93"/>
      <c r="I374" s="93"/>
      <c r="J374" s="93"/>
      <c r="K374" s="93"/>
      <c r="L374" s="13"/>
      <c r="P374" s="103"/>
      <c r="Q374" s="93"/>
      <c r="R374" s="93"/>
      <c r="S374" s="93"/>
      <c r="T374" s="93"/>
      <c r="U374" s="93"/>
      <c r="V374" s="93"/>
      <c r="W374" s="93"/>
    </row>
    <row r="375" spans="5:23">
      <c r="E375" s="93"/>
      <c r="F375" s="93"/>
      <c r="G375" s="93"/>
      <c r="H375" s="93"/>
      <c r="I375" s="93"/>
      <c r="J375" s="93"/>
      <c r="K375" s="93"/>
      <c r="L375" s="13"/>
      <c r="P375" s="103"/>
      <c r="Q375" s="93"/>
      <c r="R375" s="93"/>
      <c r="S375" s="93"/>
      <c r="T375" s="93"/>
      <c r="U375" s="93"/>
      <c r="V375" s="93"/>
      <c r="W375" s="93"/>
    </row>
    <row r="376" spans="5:23">
      <c r="E376" s="93"/>
      <c r="F376" s="93"/>
      <c r="G376" s="93"/>
      <c r="H376" s="93"/>
      <c r="I376" s="93"/>
      <c r="J376" s="93"/>
      <c r="K376" s="93"/>
      <c r="L376" s="13"/>
      <c r="P376" s="103"/>
      <c r="Q376" s="93"/>
      <c r="R376" s="93"/>
      <c r="S376" s="93"/>
      <c r="T376" s="93"/>
      <c r="U376" s="93"/>
      <c r="V376" s="93"/>
      <c r="W376" s="93"/>
    </row>
    <row r="377" spans="5:23">
      <c r="E377" s="93"/>
      <c r="F377" s="93"/>
      <c r="G377" s="93"/>
      <c r="H377" s="93"/>
      <c r="I377" s="93"/>
      <c r="J377" s="93"/>
      <c r="K377" s="93"/>
      <c r="L377" s="13"/>
      <c r="P377" s="103"/>
      <c r="Q377" s="93"/>
      <c r="R377" s="93"/>
      <c r="S377" s="93"/>
      <c r="T377" s="93"/>
      <c r="U377" s="93"/>
      <c r="V377" s="93"/>
      <c r="W377" s="93"/>
    </row>
    <row r="378" spans="5:23">
      <c r="E378" s="93"/>
      <c r="F378" s="93"/>
      <c r="G378" s="93"/>
      <c r="H378" s="93"/>
      <c r="I378" s="93"/>
      <c r="J378" s="93"/>
      <c r="K378" s="93"/>
      <c r="L378" s="13"/>
      <c r="P378" s="103"/>
      <c r="Q378" s="93"/>
      <c r="R378" s="93"/>
      <c r="S378" s="93"/>
      <c r="T378" s="93"/>
      <c r="U378" s="93"/>
      <c r="V378" s="93"/>
      <c r="W378" s="93"/>
    </row>
    <row r="379" spans="5:23">
      <c r="E379" s="93"/>
      <c r="F379" s="93"/>
      <c r="G379" s="93"/>
      <c r="H379" s="93"/>
      <c r="I379" s="93"/>
      <c r="J379" s="93"/>
      <c r="K379" s="93"/>
      <c r="L379" s="13"/>
      <c r="P379" s="103"/>
      <c r="Q379" s="93"/>
      <c r="R379" s="93"/>
      <c r="S379" s="93"/>
      <c r="T379" s="93"/>
      <c r="U379" s="93"/>
      <c r="V379" s="93"/>
      <c r="W379" s="93"/>
    </row>
    <row r="380" spans="5:23">
      <c r="E380" s="93"/>
      <c r="F380" s="93"/>
      <c r="G380" s="93"/>
      <c r="H380" s="93"/>
      <c r="I380" s="93"/>
      <c r="J380" s="93"/>
      <c r="K380" s="93"/>
      <c r="L380" s="13"/>
      <c r="P380" s="103"/>
      <c r="Q380" s="93"/>
      <c r="R380" s="93"/>
      <c r="S380" s="93"/>
      <c r="T380" s="93"/>
      <c r="U380" s="93"/>
      <c r="V380" s="93"/>
      <c r="W380" s="93"/>
    </row>
    <row r="381" spans="5:23">
      <c r="E381" s="93"/>
      <c r="F381" s="93"/>
      <c r="G381" s="93"/>
      <c r="H381" s="93"/>
      <c r="I381" s="93"/>
      <c r="J381" s="93"/>
      <c r="K381" s="93"/>
      <c r="L381" s="13"/>
      <c r="P381" s="103"/>
      <c r="Q381" s="93"/>
      <c r="R381" s="93"/>
      <c r="S381" s="93"/>
      <c r="T381" s="93"/>
      <c r="U381" s="93"/>
      <c r="V381" s="93"/>
      <c r="W381" s="93"/>
    </row>
    <row r="382" spans="5:23">
      <c r="E382" s="93"/>
      <c r="F382" s="93"/>
      <c r="G382" s="93"/>
      <c r="H382" s="93"/>
      <c r="I382" s="93"/>
      <c r="J382" s="93"/>
      <c r="K382" s="93"/>
      <c r="L382" s="13"/>
      <c r="P382" s="103"/>
      <c r="Q382" s="93"/>
      <c r="R382" s="93"/>
      <c r="S382" s="93"/>
      <c r="T382" s="93"/>
      <c r="U382" s="93"/>
      <c r="V382" s="93"/>
      <c r="W382" s="93"/>
    </row>
    <row r="383" spans="5:23">
      <c r="E383" s="93"/>
      <c r="F383" s="93"/>
      <c r="G383" s="93"/>
      <c r="H383" s="93"/>
      <c r="I383" s="93"/>
      <c r="J383" s="93"/>
      <c r="K383" s="93"/>
      <c r="L383" s="13"/>
      <c r="P383" s="103"/>
      <c r="Q383" s="93"/>
      <c r="R383" s="93"/>
      <c r="S383" s="93"/>
      <c r="T383" s="93"/>
      <c r="U383" s="93"/>
      <c r="V383" s="93"/>
      <c r="W383" s="93"/>
    </row>
    <row r="384" spans="5:23">
      <c r="E384" s="93"/>
      <c r="F384" s="93"/>
      <c r="G384" s="93"/>
      <c r="H384" s="93"/>
      <c r="I384" s="93"/>
      <c r="J384" s="93"/>
      <c r="K384" s="93"/>
      <c r="L384" s="13"/>
      <c r="P384" s="103"/>
      <c r="Q384" s="93"/>
      <c r="R384" s="93"/>
      <c r="S384" s="93"/>
      <c r="T384" s="93"/>
      <c r="U384" s="93"/>
      <c r="V384" s="93"/>
      <c r="W384" s="93"/>
    </row>
    <row r="385" spans="5:23">
      <c r="E385" s="93"/>
      <c r="F385" s="93"/>
      <c r="G385" s="93"/>
      <c r="H385" s="93"/>
      <c r="I385" s="93"/>
      <c r="J385" s="93"/>
      <c r="K385" s="93"/>
      <c r="L385" s="13"/>
      <c r="P385" s="103"/>
      <c r="Q385" s="93"/>
      <c r="R385" s="93"/>
      <c r="S385" s="93"/>
      <c r="T385" s="93"/>
      <c r="U385" s="93"/>
      <c r="V385" s="93"/>
      <c r="W385" s="93"/>
    </row>
    <row r="386" spans="5:23">
      <c r="E386" s="93"/>
      <c r="F386" s="93"/>
      <c r="G386" s="93"/>
      <c r="H386" s="93"/>
      <c r="I386" s="93"/>
      <c r="J386" s="93"/>
      <c r="K386" s="93"/>
      <c r="L386" s="13"/>
      <c r="P386" s="103"/>
      <c r="Q386" s="93"/>
      <c r="R386" s="93"/>
      <c r="S386" s="93"/>
      <c r="T386" s="93"/>
      <c r="U386" s="93"/>
      <c r="V386" s="93"/>
      <c r="W386" s="93"/>
    </row>
    <row r="387" spans="5:23">
      <c r="E387" s="93"/>
      <c r="F387" s="93"/>
      <c r="G387" s="93"/>
      <c r="H387" s="93"/>
      <c r="I387" s="93"/>
      <c r="J387" s="93"/>
      <c r="K387" s="93"/>
      <c r="L387" s="13"/>
      <c r="P387" s="103"/>
      <c r="Q387" s="93"/>
      <c r="R387" s="93"/>
      <c r="S387" s="93"/>
      <c r="T387" s="93"/>
      <c r="U387" s="93"/>
      <c r="V387" s="93"/>
      <c r="W387" s="93"/>
    </row>
    <row r="388" spans="5:23">
      <c r="E388" s="93"/>
      <c r="F388" s="93"/>
      <c r="G388" s="93"/>
      <c r="H388" s="93"/>
      <c r="I388" s="93"/>
      <c r="J388" s="93"/>
      <c r="K388" s="93"/>
      <c r="L388" s="13"/>
      <c r="P388" s="103"/>
      <c r="Q388" s="93"/>
      <c r="R388" s="93"/>
      <c r="S388" s="93"/>
      <c r="T388" s="93"/>
      <c r="U388" s="93"/>
      <c r="V388" s="93"/>
      <c r="W388" s="93"/>
    </row>
    <row r="389" spans="5:23">
      <c r="E389" s="93"/>
      <c r="F389" s="93"/>
      <c r="G389" s="93"/>
      <c r="H389" s="93"/>
      <c r="I389" s="93"/>
      <c r="J389" s="93"/>
      <c r="K389" s="93"/>
      <c r="L389" s="13"/>
      <c r="P389" s="103"/>
      <c r="Q389" s="93"/>
      <c r="R389" s="93"/>
      <c r="S389" s="93"/>
      <c r="T389" s="93"/>
      <c r="U389" s="93"/>
      <c r="V389" s="93"/>
      <c r="W389" s="93"/>
    </row>
    <row r="390" spans="5:23">
      <c r="E390" s="93"/>
      <c r="F390" s="93"/>
      <c r="G390" s="93"/>
      <c r="H390" s="93"/>
      <c r="I390" s="93"/>
      <c r="J390" s="93"/>
      <c r="K390" s="93"/>
      <c r="L390" s="13"/>
      <c r="P390" s="103"/>
      <c r="Q390" s="93"/>
      <c r="R390" s="93"/>
      <c r="S390" s="93"/>
      <c r="T390" s="93"/>
      <c r="U390" s="93"/>
      <c r="V390" s="93"/>
      <c r="W390" s="93"/>
    </row>
    <row r="391" spans="5:23">
      <c r="E391" s="93"/>
      <c r="F391" s="93"/>
      <c r="G391" s="93"/>
      <c r="H391" s="93"/>
      <c r="I391" s="93"/>
      <c r="J391" s="93"/>
      <c r="K391" s="93"/>
      <c r="L391" s="13"/>
      <c r="P391" s="103"/>
      <c r="Q391" s="93"/>
      <c r="R391" s="93"/>
      <c r="S391" s="93"/>
      <c r="T391" s="93"/>
      <c r="U391" s="93"/>
      <c r="V391" s="93"/>
      <c r="W391" s="93"/>
    </row>
    <row r="392" spans="5:23">
      <c r="E392" s="93"/>
      <c r="F392" s="93"/>
      <c r="G392" s="93"/>
      <c r="H392" s="93"/>
      <c r="I392" s="93"/>
      <c r="J392" s="93"/>
      <c r="K392" s="93"/>
      <c r="L392" s="13"/>
      <c r="P392" s="103"/>
      <c r="Q392" s="93"/>
      <c r="R392" s="93"/>
      <c r="S392" s="93"/>
      <c r="T392" s="93"/>
      <c r="U392" s="93"/>
      <c r="V392" s="93"/>
      <c r="W392" s="93"/>
    </row>
    <row r="393" spans="5:23">
      <c r="E393" s="93"/>
      <c r="F393" s="93"/>
      <c r="G393" s="93"/>
      <c r="H393" s="93"/>
      <c r="I393" s="93"/>
      <c r="J393" s="93"/>
      <c r="K393" s="93"/>
      <c r="L393" s="13"/>
      <c r="P393" s="103"/>
      <c r="Q393" s="93"/>
      <c r="R393" s="93"/>
      <c r="S393" s="93"/>
      <c r="T393" s="93"/>
      <c r="U393" s="93"/>
      <c r="V393" s="93"/>
      <c r="W393" s="93"/>
    </row>
    <row r="394" spans="5:23">
      <c r="E394" s="93"/>
      <c r="F394" s="93"/>
      <c r="G394" s="93"/>
      <c r="H394" s="93"/>
      <c r="I394" s="93"/>
      <c r="J394" s="93"/>
      <c r="K394" s="93"/>
      <c r="L394" s="13"/>
      <c r="P394" s="103"/>
      <c r="Q394" s="93"/>
      <c r="R394" s="93"/>
      <c r="S394" s="93"/>
      <c r="T394" s="93"/>
      <c r="U394" s="93"/>
      <c r="V394" s="93"/>
      <c r="W394" s="93"/>
    </row>
    <row r="395" spans="5:23">
      <c r="E395" s="93"/>
      <c r="F395" s="93"/>
      <c r="G395" s="93"/>
      <c r="H395" s="93"/>
      <c r="I395" s="93"/>
      <c r="J395" s="93"/>
      <c r="K395" s="93"/>
      <c r="L395" s="13"/>
      <c r="P395" s="103"/>
      <c r="Q395" s="93"/>
      <c r="R395" s="93"/>
      <c r="S395" s="93"/>
      <c r="T395" s="93"/>
      <c r="U395" s="93"/>
      <c r="V395" s="93"/>
      <c r="W395" s="93"/>
    </row>
    <row r="396" spans="5:23">
      <c r="E396" s="93"/>
      <c r="F396" s="93"/>
      <c r="G396" s="93"/>
      <c r="H396" s="93"/>
      <c r="I396" s="93"/>
      <c r="J396" s="93"/>
      <c r="K396" s="93"/>
      <c r="L396" s="13"/>
      <c r="P396" s="103"/>
      <c r="Q396" s="93"/>
      <c r="R396" s="93"/>
      <c r="S396" s="93"/>
      <c r="T396" s="93"/>
      <c r="U396" s="93"/>
      <c r="V396" s="93"/>
      <c r="W396" s="93"/>
    </row>
    <row r="397" spans="5:23">
      <c r="E397" s="93"/>
      <c r="F397" s="93"/>
      <c r="G397" s="93"/>
      <c r="H397" s="93"/>
      <c r="I397" s="93"/>
      <c r="J397" s="93"/>
      <c r="K397" s="93"/>
      <c r="L397" s="13"/>
      <c r="P397" s="103"/>
      <c r="Q397" s="93"/>
      <c r="R397" s="93"/>
      <c r="S397" s="93"/>
      <c r="T397" s="93"/>
      <c r="U397" s="93"/>
      <c r="V397" s="93"/>
      <c r="W397" s="93"/>
    </row>
    <row r="398" spans="5:23">
      <c r="E398" s="93"/>
      <c r="F398" s="93"/>
      <c r="G398" s="93"/>
      <c r="H398" s="93"/>
      <c r="I398" s="93"/>
      <c r="J398" s="93"/>
      <c r="K398" s="93"/>
      <c r="L398" s="13"/>
      <c r="P398" s="103"/>
      <c r="Q398" s="93"/>
      <c r="R398" s="93"/>
      <c r="S398" s="93"/>
      <c r="T398" s="93"/>
      <c r="U398" s="93"/>
      <c r="V398" s="93"/>
      <c r="W398" s="93"/>
    </row>
    <row r="399" spans="5:23">
      <c r="E399" s="93"/>
      <c r="F399" s="93"/>
      <c r="G399" s="93"/>
      <c r="H399" s="93"/>
      <c r="I399" s="93"/>
      <c r="J399" s="93"/>
      <c r="K399" s="93"/>
      <c r="L399" s="13"/>
      <c r="P399" s="103"/>
      <c r="Q399" s="93"/>
      <c r="R399" s="93"/>
      <c r="S399" s="93"/>
      <c r="T399" s="93"/>
      <c r="U399" s="93"/>
      <c r="V399" s="93"/>
      <c r="W399" s="93"/>
    </row>
    <row r="400" spans="5:23">
      <c r="E400" s="93"/>
      <c r="F400" s="93"/>
      <c r="G400" s="93"/>
      <c r="H400" s="93"/>
      <c r="I400" s="93"/>
      <c r="J400" s="93"/>
      <c r="K400" s="93"/>
      <c r="L400" s="13"/>
      <c r="P400" s="103"/>
      <c r="Q400" s="93"/>
      <c r="R400" s="93"/>
      <c r="S400" s="93"/>
      <c r="T400" s="93"/>
      <c r="U400" s="93"/>
      <c r="V400" s="93"/>
      <c r="W400" s="93"/>
    </row>
    <row r="401" spans="5:23">
      <c r="E401" s="93"/>
      <c r="F401" s="93"/>
      <c r="G401" s="93"/>
      <c r="H401" s="93"/>
      <c r="I401" s="93"/>
      <c r="J401" s="93"/>
      <c r="K401" s="93"/>
      <c r="L401" s="13"/>
      <c r="Q401" s="93"/>
      <c r="R401" s="93"/>
      <c r="S401" s="93"/>
      <c r="T401" s="93"/>
      <c r="U401" s="93"/>
      <c r="V401" s="93"/>
      <c r="W401" s="93"/>
    </row>
    <row r="402" spans="5:23">
      <c r="E402" s="93"/>
      <c r="F402" s="93"/>
      <c r="G402" s="93"/>
      <c r="H402" s="93"/>
      <c r="I402" s="93"/>
      <c r="J402" s="93"/>
      <c r="K402" s="93"/>
      <c r="L402" s="13"/>
      <c r="M402" s="93"/>
      <c r="N402" s="93"/>
      <c r="O402" s="93"/>
      <c r="P402" s="93"/>
      <c r="Q402" s="93"/>
      <c r="R402" s="93"/>
      <c r="S402" s="93"/>
      <c r="T402" s="93"/>
      <c r="U402" s="93"/>
      <c r="V402" s="93"/>
      <c r="W402" s="93"/>
    </row>
    <row r="403" spans="5:23">
      <c r="E403" s="93"/>
      <c r="F403" s="93"/>
      <c r="G403" s="93"/>
      <c r="H403" s="93"/>
      <c r="I403" s="93"/>
      <c r="J403" s="93"/>
      <c r="K403" s="93"/>
      <c r="L403" s="13"/>
      <c r="M403" s="93"/>
      <c r="N403" s="93"/>
      <c r="O403" s="93"/>
      <c r="P403" s="93"/>
      <c r="Q403" s="93"/>
      <c r="R403" s="93"/>
      <c r="S403" s="93"/>
      <c r="T403" s="93"/>
      <c r="U403" s="93"/>
      <c r="V403" s="93"/>
      <c r="W403" s="93"/>
    </row>
    <row r="404" spans="5:23">
      <c r="E404" s="93"/>
      <c r="F404" s="93"/>
      <c r="G404" s="93"/>
      <c r="H404" s="93"/>
      <c r="I404" s="93"/>
      <c r="J404" s="93"/>
      <c r="K404" s="93"/>
      <c r="L404" s="13"/>
      <c r="M404" s="93"/>
      <c r="N404" s="93"/>
      <c r="O404" s="93"/>
      <c r="P404" s="93"/>
      <c r="Q404" s="93"/>
      <c r="R404" s="93"/>
      <c r="S404" s="93"/>
      <c r="T404" s="93"/>
      <c r="U404" s="93"/>
      <c r="V404" s="93"/>
      <c r="W404" s="93"/>
    </row>
    <row r="405" spans="5:23">
      <c r="E405" s="93"/>
      <c r="F405" s="93"/>
      <c r="G405" s="93"/>
      <c r="H405" s="93"/>
      <c r="I405" s="93"/>
      <c r="J405" s="93"/>
      <c r="K405" s="93"/>
      <c r="L405" s="13"/>
      <c r="M405" s="93"/>
      <c r="N405" s="93"/>
      <c r="O405" s="93"/>
      <c r="P405" s="93"/>
      <c r="Q405" s="93"/>
      <c r="R405" s="93"/>
      <c r="S405" s="93"/>
      <c r="T405" s="93"/>
      <c r="U405" s="93"/>
      <c r="V405" s="93"/>
      <c r="W405" s="93"/>
    </row>
    <row r="406" spans="5:23">
      <c r="E406" s="93"/>
      <c r="F406" s="93"/>
      <c r="G406" s="93"/>
      <c r="H406" s="93"/>
      <c r="I406" s="93"/>
      <c r="J406" s="93"/>
      <c r="K406" s="93"/>
      <c r="L406" s="13"/>
      <c r="M406" s="93"/>
      <c r="N406" s="93"/>
      <c r="O406" s="93"/>
      <c r="P406" s="93"/>
      <c r="Q406" s="93"/>
      <c r="R406" s="93"/>
      <c r="S406" s="93"/>
      <c r="T406" s="93"/>
      <c r="U406" s="93"/>
      <c r="V406" s="93"/>
      <c r="W406" s="93"/>
    </row>
  </sheetData>
  <mergeCells count="279">
    <mergeCell ref="C11:C15"/>
    <mergeCell ref="F11:M11"/>
    <mergeCell ref="A3:A6"/>
    <mergeCell ref="B3:B6"/>
    <mergeCell ref="D137:D139"/>
    <mergeCell ref="E137:E139"/>
    <mergeCell ref="F137:F139"/>
    <mergeCell ref="C3:C6"/>
    <mergeCell ref="A9:A169"/>
    <mergeCell ref="B160:B169"/>
    <mergeCell ref="F160:M160"/>
    <mergeCell ref="C165:C166"/>
    <mergeCell ref="D165:D166"/>
    <mergeCell ref="E165:E166"/>
    <mergeCell ref="F165:F166"/>
    <mergeCell ref="G165:G166"/>
    <mergeCell ref="H165:H166"/>
    <mergeCell ref="D3:D6"/>
    <mergeCell ref="C18:C32"/>
    <mergeCell ref="F18:H18"/>
    <mergeCell ref="D19:D21"/>
    <mergeCell ref="E19:E21"/>
    <mergeCell ref="B9:D9"/>
    <mergeCell ref="F9:M9"/>
    <mergeCell ref="B10:B35"/>
    <mergeCell ref="F10:M10"/>
    <mergeCell ref="E3:E6"/>
    <mergeCell ref="F3:F6"/>
    <mergeCell ref="N3:N6"/>
    <mergeCell ref="P3:W4"/>
    <mergeCell ref="K4:K6"/>
    <mergeCell ref="L4:L6"/>
    <mergeCell ref="P5:S5"/>
    <mergeCell ref="O3:O6"/>
    <mergeCell ref="T5:W5"/>
    <mergeCell ref="G3:G6"/>
    <mergeCell ref="H3:H6"/>
    <mergeCell ref="K3:L3"/>
    <mergeCell ref="I3:I6"/>
    <mergeCell ref="J3:J6"/>
    <mergeCell ref="M3:M6"/>
    <mergeCell ref="D12:D13"/>
    <mergeCell ref="E12:E13"/>
    <mergeCell ref="F12:F13"/>
    <mergeCell ref="D14:D15"/>
    <mergeCell ref="I18:K18"/>
    <mergeCell ref="E22:E23"/>
    <mergeCell ref="F22:F23"/>
    <mergeCell ref="D24:D27"/>
    <mergeCell ref="E24:E27"/>
    <mergeCell ref="F24:F27"/>
    <mergeCell ref="D29:D32"/>
    <mergeCell ref="E29:E32"/>
    <mergeCell ref="F29:F32"/>
    <mergeCell ref="E14:E15"/>
    <mergeCell ref="F14:F15"/>
    <mergeCell ref="F16:M16"/>
    <mergeCell ref="G29:G31"/>
    <mergeCell ref="H29:H31"/>
    <mergeCell ref="H25:H26"/>
    <mergeCell ref="J29:J31"/>
    <mergeCell ref="F19:F21"/>
    <mergeCell ref="I29:I31"/>
    <mergeCell ref="D22:D23"/>
    <mergeCell ref="C33:C35"/>
    <mergeCell ref="F33:M33"/>
    <mergeCell ref="E34:E35"/>
    <mergeCell ref="F34:F35"/>
    <mergeCell ref="G25:G26"/>
    <mergeCell ref="C39:C54"/>
    <mergeCell ref="F39:M39"/>
    <mergeCell ref="D41:D44"/>
    <mergeCell ref="J50:J52"/>
    <mergeCell ref="E41:E44"/>
    <mergeCell ref="F45:F46"/>
    <mergeCell ref="F50:F52"/>
    <mergeCell ref="D53:D54"/>
    <mergeCell ref="E53:E54"/>
    <mergeCell ref="F53:F54"/>
    <mergeCell ref="I41:I44"/>
    <mergeCell ref="J41:J44"/>
    <mergeCell ref="G45:G46"/>
    <mergeCell ref="H45:H46"/>
    <mergeCell ref="I45:I46"/>
    <mergeCell ref="J45:J46"/>
    <mergeCell ref="D50:D52"/>
    <mergeCell ref="F41:F44"/>
    <mergeCell ref="D45:D46"/>
    <mergeCell ref="E45:E46"/>
    <mergeCell ref="D47:D49"/>
    <mergeCell ref="E47:E49"/>
    <mergeCell ref="F47:F49"/>
    <mergeCell ref="E50:E52"/>
    <mergeCell ref="C55:C58"/>
    <mergeCell ref="F55:M55"/>
    <mergeCell ref="I53:I54"/>
    <mergeCell ref="J53:J54"/>
    <mergeCell ref="H53:H54"/>
    <mergeCell ref="G53:G54"/>
    <mergeCell ref="C87:C103"/>
    <mergeCell ref="F87:M87"/>
    <mergeCell ref="D88:D93"/>
    <mergeCell ref="E88:E93"/>
    <mergeCell ref="F88:F93"/>
    <mergeCell ref="D94:D95"/>
    <mergeCell ref="E94:E95"/>
    <mergeCell ref="F69:F71"/>
    <mergeCell ref="D72:D74"/>
    <mergeCell ref="E72:E74"/>
    <mergeCell ref="F72:F74"/>
    <mergeCell ref="D75:D78"/>
    <mergeCell ref="E75:E78"/>
    <mergeCell ref="F75:F78"/>
    <mergeCell ref="C59:C78"/>
    <mergeCell ref="F59:M59"/>
    <mergeCell ref="D60:D63"/>
    <mergeCell ref="E60:E63"/>
    <mergeCell ref="F60:F63"/>
    <mergeCell ref="D64:D67"/>
    <mergeCell ref="E64:E67"/>
    <mergeCell ref="F64:F67"/>
    <mergeCell ref="D69:D71"/>
    <mergeCell ref="E69:E71"/>
    <mergeCell ref="D96:D98"/>
    <mergeCell ref="E96:E98"/>
    <mergeCell ref="F96:F98"/>
    <mergeCell ref="D99:D103"/>
    <mergeCell ref="E99:E103"/>
    <mergeCell ref="F99:F103"/>
    <mergeCell ref="D80:D83"/>
    <mergeCell ref="E80:E83"/>
    <mergeCell ref="F80:F83"/>
    <mergeCell ref="D132:D135"/>
    <mergeCell ref="F121:M121"/>
    <mergeCell ref="J115:J118"/>
    <mergeCell ref="G119:G120"/>
    <mergeCell ref="H119:H120"/>
    <mergeCell ref="I119:I120"/>
    <mergeCell ref="C104:C120"/>
    <mergeCell ref="F104:M104"/>
    <mergeCell ref="D105:D109"/>
    <mergeCell ref="E105:E109"/>
    <mergeCell ref="F105:F109"/>
    <mergeCell ref="D111:D114"/>
    <mergeCell ref="E111:E114"/>
    <mergeCell ref="F111:F114"/>
    <mergeCell ref="D115:D118"/>
    <mergeCell ref="E115:E118"/>
    <mergeCell ref="G115:G118"/>
    <mergeCell ref="H115:H118"/>
    <mergeCell ref="I115:I118"/>
    <mergeCell ref="J119:J120"/>
    <mergeCell ref="J105:J109"/>
    <mergeCell ref="F115:F118"/>
    <mergeCell ref="D119:D120"/>
    <mergeCell ref="E119:E120"/>
    <mergeCell ref="C124:C127"/>
    <mergeCell ref="F124:M124"/>
    <mergeCell ref="D125:D126"/>
    <mergeCell ref="E125:E126"/>
    <mergeCell ref="F125:F126"/>
    <mergeCell ref="G125:G126"/>
    <mergeCell ref="H125:H126"/>
    <mergeCell ref="I125:I126"/>
    <mergeCell ref="J125:J126"/>
    <mergeCell ref="C79:C86"/>
    <mergeCell ref="H41:H44"/>
    <mergeCell ref="F145:M145"/>
    <mergeCell ref="C149:C152"/>
    <mergeCell ref="F149:M149"/>
    <mergeCell ref="C153:C156"/>
    <mergeCell ref="F153:M153"/>
    <mergeCell ref="D155:D156"/>
    <mergeCell ref="F155:F156"/>
    <mergeCell ref="C136:C144"/>
    <mergeCell ref="F136:M136"/>
    <mergeCell ref="D141:D144"/>
    <mergeCell ref="E141:E144"/>
    <mergeCell ref="F141:F144"/>
    <mergeCell ref="G141:G144"/>
    <mergeCell ref="H141:H144"/>
    <mergeCell ref="J137:J138"/>
    <mergeCell ref="I141:I144"/>
    <mergeCell ref="J141:J144"/>
    <mergeCell ref="C128:C129"/>
    <mergeCell ref="F128:M128"/>
    <mergeCell ref="I72:I74"/>
    <mergeCell ref="J72:J74"/>
    <mergeCell ref="C130:C135"/>
    <mergeCell ref="A172:A173"/>
    <mergeCell ref="F174:M174"/>
    <mergeCell ref="N180:T180"/>
    <mergeCell ref="G47:G49"/>
    <mergeCell ref="H47:H49"/>
    <mergeCell ref="I47:I49"/>
    <mergeCell ref="J47:J49"/>
    <mergeCell ref="G50:G52"/>
    <mergeCell ref="H50:H52"/>
    <mergeCell ref="I50:I52"/>
    <mergeCell ref="C157:C158"/>
    <mergeCell ref="F157:M157"/>
    <mergeCell ref="A171:D171"/>
    <mergeCell ref="F171:M171"/>
    <mergeCell ref="B37:B158"/>
    <mergeCell ref="F37:M37"/>
    <mergeCell ref="C145:C148"/>
    <mergeCell ref="G41:G44"/>
    <mergeCell ref="G69:G71"/>
    <mergeCell ref="H69:H71"/>
    <mergeCell ref="I69:I71"/>
    <mergeCell ref="J69:J71"/>
    <mergeCell ref="G72:G74"/>
    <mergeCell ref="C121:C123"/>
    <mergeCell ref="G105:G109"/>
    <mergeCell ref="H105:H109"/>
    <mergeCell ref="I105:I109"/>
    <mergeCell ref="G94:G95"/>
    <mergeCell ref="H94:H95"/>
    <mergeCell ref="I94:I95"/>
    <mergeCell ref="J94:J95"/>
    <mergeCell ref="G75:G78"/>
    <mergeCell ref="H75:H78"/>
    <mergeCell ref="I75:I78"/>
    <mergeCell ref="J75:J78"/>
    <mergeCell ref="G80:G83"/>
    <mergeCell ref="H80:H83"/>
    <mergeCell ref="I80:I83"/>
    <mergeCell ref="J80:J83"/>
    <mergeCell ref="F79:M79"/>
    <mergeCell ref="F94:F95"/>
    <mergeCell ref="G88:G93"/>
    <mergeCell ref="H88:H93"/>
    <mergeCell ref="I88:I93"/>
    <mergeCell ref="J88:J93"/>
    <mergeCell ref="E178:R178"/>
    <mergeCell ref="G155:G156"/>
    <mergeCell ref="H155:H156"/>
    <mergeCell ref="I155:I156"/>
    <mergeCell ref="J155:J156"/>
    <mergeCell ref="E155:E156"/>
    <mergeCell ref="E177:R177"/>
    <mergeCell ref="G111:G114"/>
    <mergeCell ref="H111:H114"/>
    <mergeCell ref="I111:I114"/>
    <mergeCell ref="J111:J114"/>
    <mergeCell ref="G137:G139"/>
    <mergeCell ref="H137:H139"/>
    <mergeCell ref="F130:M130"/>
    <mergeCell ref="H132:H135"/>
    <mergeCell ref="G132:G135"/>
    <mergeCell ref="E132:E135"/>
    <mergeCell ref="I133:I135"/>
    <mergeCell ref="J133:J135"/>
    <mergeCell ref="F132:F133"/>
    <mergeCell ref="F119:F120"/>
    <mergeCell ref="I1:O1"/>
    <mergeCell ref="P1:W1"/>
    <mergeCell ref="T2:W2"/>
    <mergeCell ref="P2:S2"/>
    <mergeCell ref="G96:G98"/>
    <mergeCell ref="H96:H98"/>
    <mergeCell ref="I96:I98"/>
    <mergeCell ref="J96:J98"/>
    <mergeCell ref="G99:G103"/>
    <mergeCell ref="H99:H103"/>
    <mergeCell ref="I99:I103"/>
    <mergeCell ref="J99:J103"/>
    <mergeCell ref="H72:H74"/>
    <mergeCell ref="H60:H63"/>
    <mergeCell ref="I60:I63"/>
    <mergeCell ref="J60:J63"/>
    <mergeCell ref="G64:G67"/>
    <mergeCell ref="H64:H67"/>
    <mergeCell ref="I64:I67"/>
    <mergeCell ref="J64:J67"/>
    <mergeCell ref="G60:G63"/>
    <mergeCell ref="A1:H2"/>
    <mergeCell ref="I2:J2"/>
    <mergeCell ref="K2:N2"/>
  </mergeCells>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BSC DL TRAN YEN </vt:lpstr>
      <vt:lpstr> KPI GIAM DOC</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2018-10-17T02:02:33Z</dcterms:modified>
</cp:coreProperties>
</file>