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autoCompressPictures="0"/>
  <bookViews>
    <workbookView xWindow="0" yWindow="0" windowWidth="15480" windowHeight="9390"/>
  </bookViews>
  <sheets>
    <sheet name=" KPI PGĐ KD" sheetId="30" r:id="rId1"/>
  </sheets>
  <definedNames>
    <definedName name="_Fill" localSheetId="0" hidden="1">#REF!</definedName>
    <definedName name="_Fill" hidden="1">#REF!</definedName>
    <definedName name="Company2013" localSheetId="0" hidden="1">#REF!</definedName>
    <definedName name="Company2013" hidden="1">#REF!</definedName>
    <definedName name="sdfs" hidden="1">#REF!</definedName>
    <definedName name="SFF" localSheetId="0"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50" i="30" l="1"/>
  <c r="W50" i="30" s="1"/>
  <c r="U24" i="30" l="1"/>
  <c r="W25" i="30" l="1"/>
  <c r="V25" i="30"/>
  <c r="R25" i="30"/>
  <c r="S25" i="30" s="1"/>
  <c r="R50" i="30" l="1"/>
  <c r="Y17" i="30" l="1"/>
  <c r="Y19" i="30"/>
  <c r="Y28" i="30"/>
  <c r="Y30" i="30"/>
  <c r="Y31" i="30"/>
  <c r="Y33" i="30"/>
  <c r="Y35" i="30"/>
  <c r="Y43" i="30"/>
  <c r="Y55" i="30"/>
  <c r="Y57" i="30"/>
  <c r="Y60" i="30"/>
  <c r="Y65" i="30"/>
  <c r="Y73" i="30"/>
  <c r="Y78" i="30"/>
  <c r="Y82" i="30"/>
  <c r="Y88" i="30"/>
  <c r="Y90" i="30"/>
  <c r="Y101" i="30"/>
  <c r="Y105" i="30"/>
  <c r="Y106" i="30"/>
  <c r="Y107" i="30"/>
  <c r="Y108" i="30"/>
  <c r="V99" i="30" l="1"/>
  <c r="V98" i="30"/>
  <c r="V97" i="30"/>
  <c r="V96" i="30"/>
  <c r="V95" i="30"/>
  <c r="V94" i="30"/>
  <c r="V93" i="30"/>
  <c r="V92" i="30"/>
  <c r="U86" i="30"/>
  <c r="V86" i="30" s="1"/>
  <c r="U84" i="30"/>
  <c r="V84" i="30" s="1"/>
  <c r="V81" i="30"/>
  <c r="U79" i="30"/>
  <c r="V79" i="30" s="1"/>
  <c r="V61" i="30"/>
  <c r="V59" i="30"/>
  <c r="V58" i="30"/>
  <c r="V56" i="30"/>
  <c r="V54" i="30"/>
  <c r="V53" i="30"/>
  <c r="V52" i="30"/>
  <c r="V51" i="30"/>
  <c r="V49" i="30"/>
  <c r="V48" i="30"/>
  <c r="V47" i="30"/>
  <c r="V46" i="30"/>
  <c r="V45" i="30"/>
  <c r="V44" i="30"/>
  <c r="V40" i="30"/>
  <c r="V39" i="30"/>
  <c r="V38" i="30"/>
  <c r="V37" i="30"/>
  <c r="V36" i="30"/>
  <c r="U27" i="30"/>
  <c r="V27" i="30" s="1"/>
  <c r="U26" i="30"/>
  <c r="V26" i="30" s="1"/>
  <c r="V24" i="30"/>
  <c r="U23" i="30"/>
  <c r="V23" i="30" s="1"/>
  <c r="U15" i="30"/>
  <c r="V15" i="30" s="1"/>
  <c r="U13" i="30"/>
  <c r="V13" i="30" s="1"/>
  <c r="U12" i="30"/>
  <c r="V12" i="30" s="1"/>
  <c r="R15" i="30" l="1"/>
  <c r="Q14" i="30"/>
  <c r="Q15" i="30"/>
  <c r="Q24" i="30"/>
  <c r="O85" i="30"/>
  <c r="R85" i="30"/>
  <c r="O84" i="30"/>
  <c r="R84" i="30"/>
  <c r="O86" i="30"/>
  <c r="W86" i="30" s="1"/>
  <c r="R86" i="30"/>
  <c r="R27" i="30"/>
  <c r="R26" i="30"/>
  <c r="R24" i="30"/>
  <c r="R23" i="30"/>
  <c r="R14" i="30"/>
  <c r="S14" i="30" s="1"/>
  <c r="Y14" i="30" s="1"/>
  <c r="R13" i="30"/>
  <c r="R12" i="30"/>
  <c r="O100" i="30"/>
  <c r="W100" i="30" s="1"/>
  <c r="O99" i="30"/>
  <c r="W99" i="30" s="1"/>
  <c r="O98" i="30"/>
  <c r="W98" i="30" s="1"/>
  <c r="O97" i="30"/>
  <c r="W97" i="30" s="1"/>
  <c r="O96" i="30"/>
  <c r="W96" i="30" s="1"/>
  <c r="O95" i="30"/>
  <c r="W95" i="30" s="1"/>
  <c r="O94" i="30"/>
  <c r="W94" i="30" s="1"/>
  <c r="O93" i="30"/>
  <c r="W93" i="30" s="1"/>
  <c r="O92" i="30"/>
  <c r="W92" i="30" s="1"/>
  <c r="R99" i="30"/>
  <c r="R98" i="30"/>
  <c r="S98" i="30" s="1"/>
  <c r="R97" i="30"/>
  <c r="R96" i="30"/>
  <c r="S96" i="30" s="1"/>
  <c r="R95" i="30"/>
  <c r="R94" i="30"/>
  <c r="R93" i="30"/>
  <c r="R92" i="30"/>
  <c r="S92" i="30" s="1"/>
  <c r="O26" i="30"/>
  <c r="W26" i="30" s="1"/>
  <c r="O104" i="30"/>
  <c r="W104" i="30" s="1"/>
  <c r="O103" i="30"/>
  <c r="W103" i="30" s="1"/>
  <c r="O89" i="30"/>
  <c r="O83" i="30"/>
  <c r="O81" i="30"/>
  <c r="W81" i="30" s="1"/>
  <c r="O79" i="30"/>
  <c r="W79" i="30" s="1"/>
  <c r="R77" i="30"/>
  <c r="O77" i="30"/>
  <c r="O76" i="30"/>
  <c r="O75" i="30"/>
  <c r="O66" i="30"/>
  <c r="O61" i="30"/>
  <c r="W61" i="30" s="1"/>
  <c r="O87" i="30"/>
  <c r="O72" i="30"/>
  <c r="O71" i="30"/>
  <c r="O70" i="30"/>
  <c r="O67" i="30"/>
  <c r="O64" i="30"/>
  <c r="O63" i="30"/>
  <c r="O59" i="30"/>
  <c r="W59" i="30" s="1"/>
  <c r="O58" i="30"/>
  <c r="W58" i="30" s="1"/>
  <c r="O56" i="30"/>
  <c r="W56" i="30" s="1"/>
  <c r="O54" i="30"/>
  <c r="W54" i="30" s="1"/>
  <c r="O51" i="30"/>
  <c r="W51" i="30" s="1"/>
  <c r="O50" i="30"/>
  <c r="O47" i="30"/>
  <c r="W47" i="30" s="1"/>
  <c r="O46" i="30"/>
  <c r="W46" i="30" s="1"/>
  <c r="O45" i="30"/>
  <c r="W45" i="30" s="1"/>
  <c r="O44" i="30"/>
  <c r="W44" i="30" s="1"/>
  <c r="O53" i="30"/>
  <c r="W53" i="30" s="1"/>
  <c r="O52" i="30"/>
  <c r="W52" i="30" s="1"/>
  <c r="O49" i="30"/>
  <c r="W49" i="30" s="1"/>
  <c r="O48" i="30"/>
  <c r="W48" i="30" s="1"/>
  <c r="O42" i="30"/>
  <c r="O41" i="30"/>
  <c r="O40" i="30"/>
  <c r="W40" i="30" s="1"/>
  <c r="O39" i="30"/>
  <c r="W39" i="30" s="1"/>
  <c r="O38" i="30"/>
  <c r="W38" i="30" s="1"/>
  <c r="O37" i="30"/>
  <c r="W37" i="30" s="1"/>
  <c r="O36" i="30"/>
  <c r="W36" i="30" s="1"/>
  <c r="O29" i="30"/>
  <c r="O15" i="30"/>
  <c r="W15" i="30" s="1"/>
  <c r="O12" i="30"/>
  <c r="W12" i="30" s="1"/>
  <c r="O27" i="30"/>
  <c r="W27" i="30" s="1"/>
  <c r="O25" i="30"/>
  <c r="Y25" i="30" s="1"/>
  <c r="O24" i="30"/>
  <c r="W24" i="30" s="1"/>
  <c r="O23" i="30"/>
  <c r="W23" i="30" s="1"/>
  <c r="O18" i="30"/>
  <c r="O13" i="30"/>
  <c r="W13" i="30" s="1"/>
  <c r="R104" i="30"/>
  <c r="R89" i="30"/>
  <c r="S89" i="30" s="1"/>
  <c r="Y89" i="30" s="1"/>
  <c r="R87" i="30"/>
  <c r="R83" i="30"/>
  <c r="R81" i="30"/>
  <c r="R80" i="30"/>
  <c r="S80" i="30" s="1"/>
  <c r="Y80" i="30" s="1"/>
  <c r="R76" i="30"/>
  <c r="S76" i="30" s="1"/>
  <c r="Y76" i="30" s="1"/>
  <c r="R75" i="30"/>
  <c r="S75" i="30" s="1"/>
  <c r="Y75" i="30" s="1"/>
  <c r="R74" i="30"/>
  <c r="S74" i="30" s="1"/>
  <c r="Y74" i="30" s="1"/>
  <c r="R72" i="30"/>
  <c r="R71" i="30"/>
  <c r="R70" i="30"/>
  <c r="R69" i="30"/>
  <c r="S69" i="30" s="1"/>
  <c r="Y69" i="30" s="1"/>
  <c r="R68" i="30"/>
  <c r="S68" i="30" s="1"/>
  <c r="Y68" i="30" s="1"/>
  <c r="R67" i="30"/>
  <c r="S67" i="30" s="1"/>
  <c r="Y67" i="30" s="1"/>
  <c r="R66" i="30"/>
  <c r="S66" i="30" s="1"/>
  <c r="Y66" i="30" s="1"/>
  <c r="R64" i="30"/>
  <c r="S64" i="30" s="1"/>
  <c r="Y64" i="30" s="1"/>
  <c r="R63" i="30"/>
  <c r="R62" i="30"/>
  <c r="S62" i="30" s="1"/>
  <c r="Y62" i="30" s="1"/>
  <c r="R61" i="30"/>
  <c r="R59" i="30"/>
  <c r="R58" i="30"/>
  <c r="R56" i="30"/>
  <c r="R54" i="30"/>
  <c r="R53" i="30"/>
  <c r="S53" i="30" s="1"/>
  <c r="R52" i="30"/>
  <c r="R51" i="30"/>
  <c r="R49" i="30"/>
  <c r="R48" i="30"/>
  <c r="R47" i="30"/>
  <c r="R46" i="30"/>
  <c r="R45" i="30"/>
  <c r="R44" i="30"/>
  <c r="R42" i="30"/>
  <c r="R41" i="30"/>
  <c r="R40" i="30"/>
  <c r="R39" i="30"/>
  <c r="R38" i="30"/>
  <c r="R37" i="30"/>
  <c r="R36" i="30"/>
  <c r="R32" i="30"/>
  <c r="S32" i="30" s="1"/>
  <c r="Y32" i="30" s="1"/>
  <c r="R29" i="30"/>
  <c r="S29" i="30" s="1"/>
  <c r="Y29" i="30" s="1"/>
  <c r="R28" i="30"/>
  <c r="R22" i="30"/>
  <c r="S22" i="30" s="1"/>
  <c r="Y22" i="30" s="1"/>
  <c r="R21" i="30"/>
  <c r="S21" i="30" s="1"/>
  <c r="Y21" i="30" s="1"/>
  <c r="R20" i="30"/>
  <c r="S20" i="30" s="1"/>
  <c r="Y20" i="30" s="1"/>
  <c r="R18" i="30"/>
  <c r="R16" i="30"/>
  <c r="S16" i="30" s="1"/>
  <c r="Y16" i="30" s="1"/>
  <c r="S27" i="30"/>
  <c r="S37" i="30"/>
  <c r="S100" i="30"/>
  <c r="S41" i="30" l="1"/>
  <c r="Y41" i="30" s="1"/>
  <c r="S56" i="30"/>
  <c r="S71" i="30"/>
  <c r="Y71" i="30" s="1"/>
  <c r="S38" i="30"/>
  <c r="S42" i="30"/>
  <c r="Y42" i="30" s="1"/>
  <c r="S52" i="30"/>
  <c r="S63" i="30"/>
  <c r="Y63" i="30" s="1"/>
  <c r="S72" i="30"/>
  <c r="Y72" i="30" s="1"/>
  <c r="S79" i="30"/>
  <c r="Y79" i="30" s="1"/>
  <c r="S40" i="30"/>
  <c r="Y40" i="30" s="1"/>
  <c r="S45" i="30"/>
  <c r="Y45" i="30" s="1"/>
  <c r="S49" i="30"/>
  <c r="S84" i="30"/>
  <c r="S61" i="30"/>
  <c r="Y61" i="30" s="1"/>
  <c r="S18" i="30"/>
  <c r="Y18" i="30" s="1"/>
  <c r="S51" i="30"/>
  <c r="S83" i="30"/>
  <c r="Y83" i="30" s="1"/>
  <c r="S94" i="30"/>
  <c r="S48" i="30"/>
  <c r="Y48" i="30" s="1"/>
  <c r="Y49" i="30"/>
  <c r="Y51" i="30"/>
  <c r="Y94" i="30"/>
  <c r="Y98" i="30"/>
  <c r="S39" i="30"/>
  <c r="Y39" i="30" s="1"/>
  <c r="S58" i="30"/>
  <c r="Y58" i="30" s="1"/>
  <c r="Y37" i="30"/>
  <c r="Y52" i="30"/>
  <c r="S81" i="30"/>
  <c r="Y81" i="30" s="1"/>
  <c r="Y38" i="30"/>
  <c r="Y53" i="30"/>
  <c r="Y56" i="30"/>
  <c r="Y92" i="30"/>
  <c r="Y96" i="30"/>
  <c r="Y100" i="30"/>
  <c r="Y27" i="30"/>
  <c r="S95" i="30"/>
  <c r="Y95" i="30" s="1"/>
  <c r="S93" i="30"/>
  <c r="Y93" i="30" s="1"/>
  <c r="S86" i="30"/>
  <c r="Y86" i="30" s="1"/>
  <c r="S85" i="30"/>
  <c r="Y85" i="30" s="1"/>
  <c r="S70" i="30"/>
  <c r="Y70" i="30" s="1"/>
  <c r="S24" i="30"/>
  <c r="Y24" i="30" s="1"/>
  <c r="S13" i="30"/>
  <c r="Y13" i="30" s="1"/>
  <c r="S26" i="30"/>
  <c r="Y26" i="30" s="1"/>
  <c r="S99" i="30"/>
  <c r="Y99" i="30" s="1"/>
  <c r="W84" i="30"/>
  <c r="S104" i="30"/>
  <c r="Y104" i="30" s="1"/>
  <c r="S12" i="30"/>
  <c r="Y12" i="30" s="1"/>
  <c r="S47" i="30"/>
  <c r="Y47" i="30" s="1"/>
  <c r="S59" i="30"/>
  <c r="Y59" i="30" s="1"/>
  <c r="S87" i="30"/>
  <c r="Y87" i="30" s="1"/>
  <c r="S50" i="30"/>
  <c r="S77" i="30"/>
  <c r="Y77" i="30" s="1"/>
  <c r="S46" i="30"/>
  <c r="Y46" i="30" s="1"/>
  <c r="S54" i="30"/>
  <c r="Y54" i="30" s="1"/>
  <c r="S97" i="30"/>
  <c r="Y97" i="30" s="1"/>
  <c r="S15" i="30"/>
  <c r="Y15" i="30" s="1"/>
  <c r="S36" i="30"/>
  <c r="Y36" i="30" s="1"/>
  <c r="S103" i="30"/>
  <c r="S102" i="30" s="1"/>
  <c r="Y102" i="30" s="1"/>
  <c r="S44" i="30"/>
  <c r="Y44" i="30" s="1"/>
  <c r="S23" i="30"/>
  <c r="Y23" i="30" s="1"/>
  <c r="Y84" i="30" l="1"/>
  <c r="Y50" i="30"/>
  <c r="Y103" i="30"/>
  <c r="S91" i="30"/>
  <c r="Y91" i="30" s="1"/>
  <c r="W109" i="30"/>
  <c r="S10" i="30"/>
  <c r="S34" i="30"/>
  <c r="Y34" i="30" s="1"/>
  <c r="S109" i="30" l="1"/>
  <c r="S110" i="30" s="1"/>
  <c r="Y109" i="30" l="1"/>
</calcChain>
</file>

<file path=xl/comments1.xml><?xml version="1.0" encoding="utf-8"?>
<comments xmlns="http://schemas.openxmlformats.org/spreadsheetml/2006/main">
  <authors>
    <author>DANGAN</author>
  </authors>
  <commentList>
    <comment ref="J46" authorId="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<sst xmlns="http://schemas.openxmlformats.org/spreadsheetml/2006/main" count="596" uniqueCount="345">
  <si>
    <t>Kiểm soát chi phí hiệu quả</t>
  </si>
  <si>
    <t>I1</t>
  </si>
  <si>
    <t>Gia tăng chất lượng cấp điện</t>
  </si>
  <si>
    <t>I2</t>
  </si>
  <si>
    <t>Nâng cao hiệu suất vận hành hệ thống</t>
  </si>
  <si>
    <t>I4</t>
  </si>
  <si>
    <t>Cải thiện dịch vụ khách hàng</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</si>
  <si>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</si>
  <si>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</si>
  <si>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</si>
  <si>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</si>
  <si>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</si>
  <si>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</si>
  <si>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</si>
  <si>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</si>
  <si>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</si>
  <si>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</si>
  <si>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</si>
  <si>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F42</t>
  </si>
  <si>
    <t>I11</t>
  </si>
  <si>
    <t>I12</t>
  </si>
  <si>
    <t>I13</t>
  </si>
  <si>
    <t>L2</t>
  </si>
  <si>
    <t>L21</t>
  </si>
  <si>
    <t>L22</t>
  </si>
  <si>
    <t>Trọng số chung</t>
  </si>
  <si>
    <t>ĐVT</t>
  </si>
  <si>
    <t>%</t>
  </si>
  <si>
    <t>Quý</t>
  </si>
  <si>
    <t>Tổng thời gian dừng hệ thống CNTT do sự cố</t>
  </si>
  <si>
    <t>I33</t>
  </si>
  <si>
    <t>Sự cố</t>
  </si>
  <si>
    <t>Tỷ lệ thu hồi công nợ khách hàng</t>
  </si>
  <si>
    <t>Chi phí/ kWh điện thương phẩm</t>
  </si>
  <si>
    <t>Tăng hiệu quả sử dụng vốn</t>
  </si>
  <si>
    <t>Giá bán điện b/q so với kế hoạch</t>
  </si>
  <si>
    <t>Cải thiện sự hài lòng của khách hàng về chất lượng điện, chất lượng dịch vụ và hình ảnh thương hiệu EVN  trách nhiệm &amp; minh bạch</t>
  </si>
  <si>
    <t>Tỷ lệ hóa đơn được thanh toán qua ngân hàng hoặc tổ chức trung gian</t>
  </si>
  <si>
    <t>Quản lý vận hành hệ thống CNTT</t>
  </si>
  <si>
    <t>Chỉ số tiếp cận điện năng ( lưới điện hạ áp)</t>
  </si>
  <si>
    <t>Thay công tơ định kỳ/Kế hoạch</t>
  </si>
  <si>
    <t>Giá trị hàng tồn kho hàng quý</t>
  </si>
  <si>
    <t>C</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</si>
  <si>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</si>
  <si>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</si>
  <si>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</si>
  <si>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</si>
  <si>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</si>
  <si>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</si>
  <si>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</si>
  <si>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</si>
  <si>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</si>
  <si>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</si>
  <si>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</si>
  <si>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</si>
  <si>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</si>
  <si>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</si>
  <si>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</si>
  <si>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</si>
  <si>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</si>
  <si>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</si>
  <si>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</si>
  <si>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</si>
  <si>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</si>
  <si>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</si>
  <si>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</si>
  <si>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</si>
  <si>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</si>
  <si>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</si>
  <si>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</si>
  <si>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</si>
  <si>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</si>
  <si>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</si>
  <si>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</si>
  <si>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</si>
  <si>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</si>
  <si>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</si>
  <si>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</si>
  <si>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</si>
  <si>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KT2</t>
  </si>
  <si>
    <t>Chỉ huy vận hành, xử lý sự cố lưới điện.</t>
  </si>
  <si>
    <t>KT4</t>
  </si>
  <si>
    <t>Quản lý tổn thất điện năng</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</si>
  <si>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</si>
  <si>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</si>
  <si>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</si>
  <si>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</si>
  <si>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</si>
  <si>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</si>
  <si>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</si>
  <si>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</si>
  <si>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</si>
  <si>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</si>
  <si>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</si>
  <si>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</si>
  <si>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</si>
  <si>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</si>
  <si>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</si>
  <si>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</si>
  <si>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</si>
  <si>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</si>
  <si>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</si>
  <si>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</si>
  <si>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</si>
  <si>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</si>
  <si>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</si>
  <si>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</si>
  <si>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</si>
  <si>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</si>
  <si>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</si>
  <si>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</si>
  <si>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</si>
  <si>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</si>
  <si>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</si>
  <si>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</si>
  <si>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</si>
  <si>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</si>
  <si>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</si>
  <si>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</si>
  <si>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</si>
  <si>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</si>
  <si>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</si>
  <si>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</si>
  <si>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</si>
  <si>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</si>
  <si>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</si>
  <si>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</si>
  <si>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</si>
  <si>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</si>
  <si>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</si>
  <si>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</si>
  <si>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Nghiên cứu áp dụng công nghệ mới vào SXKD</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</si>
  <si>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</si>
  <si>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</si>
  <si>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</si>
  <si>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</si>
  <si>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</si>
  <si>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</si>
  <si>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</si>
  <si>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</si>
  <si>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</si>
  <si>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</si>
  <si>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</si>
  <si>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</si>
  <si>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</si>
  <si>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</si>
  <si>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</si>
  <si>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</si>
  <si>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</si>
  <si>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HC7</t>
  </si>
  <si>
    <t>Giờ</t>
  </si>
  <si>
    <t>Lập kế hoạch kinh doanh điện năng.</t>
  </si>
  <si>
    <t>Ngày</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</si>
  <si>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</si>
  <si>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</si>
  <si>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</si>
  <si>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</si>
  <si>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</si>
  <si>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</si>
  <si>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các kiến nghị, khiếu nại của khách hàng liên quan đến hệ thống đo đếm điện năng</t>
  </si>
  <si>
    <t>Khai thác hiệu quả các phần mềm dùng chung được trang bị như Eoffice; Microsoft Office; visio</t>
  </si>
  <si>
    <t>Khai thác hiệu quả các phần mềm chuyên môn được trang bị</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</si>
  <si>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</si>
  <si>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</si>
  <si>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</si>
  <si>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</si>
  <si>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</si>
  <si>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</si>
  <si>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</si>
  <si>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</si>
  <si>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</si>
  <si>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</si>
  <si>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</si>
  <si>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</si>
  <si>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</si>
  <si>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</si>
  <si>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</si>
  <si>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</si>
  <si>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</si>
  <si>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</si>
  <si>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</si>
  <si>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</si>
  <si>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</si>
  <si>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</si>
  <si>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</si>
  <si>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</si>
  <si>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</si>
  <si>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</si>
  <si>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</si>
  <si>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</si>
  <si>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</si>
  <si>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</si>
  <si>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</si>
  <si>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</si>
  <si>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</si>
  <si>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</si>
  <si>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tiếp nhận và sử lý các thông tin trên phần mềm CRM thuộc lĩnh vực kinh doanh</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</si>
  <si>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</si>
  <si>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</si>
  <si>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</si>
  <si>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</si>
  <si>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</si>
  <si>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</si>
  <si>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PGĐ: 01</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</si>
  <si>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</si>
  <si>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</si>
  <si>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</si>
  <si>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</si>
  <si>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</si>
  <si>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</si>
  <si>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</si>
  <si>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</si>
  <si>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</si>
  <si>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</si>
  <si>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</si>
  <si>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</si>
  <si>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</si>
  <si>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Thay công tơ định kỳ</t>
  </si>
  <si>
    <t>Cái</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</si>
  <si>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</si>
  <si>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</si>
  <si>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</si>
  <si>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</si>
  <si>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</si>
  <si>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</si>
  <si>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</si>
  <si>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</si>
  <si>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</si>
  <si>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</si>
  <si>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</si>
  <si>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</si>
  <si>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</si>
  <si>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</si>
  <si>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</si>
  <si>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</si>
  <si>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</si>
  <si>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</si>
  <si>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</si>
  <si>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</si>
  <si>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F2.1</t>
  </si>
  <si>
    <t>F2.1.1</t>
  </si>
  <si>
    <t>F2.2</t>
  </si>
  <si>
    <t>F2.2.1</t>
  </si>
  <si>
    <t>F4.1</t>
  </si>
  <si>
    <t>F4.1.1</t>
  </si>
  <si>
    <t>C1.1</t>
  </si>
  <si>
    <t>C1.1.1</t>
  </si>
  <si>
    <t>I2.1</t>
  </si>
  <si>
    <t>I2.1.1</t>
  </si>
  <si>
    <t>I2.2</t>
  </si>
  <si>
    <t>I2.2.1</t>
  </si>
  <si>
    <t>I3.1</t>
  </si>
  <si>
    <t>I3.1.1</t>
  </si>
  <si>
    <t>I3.2</t>
  </si>
  <si>
    <t>I3.2.1</t>
  </si>
  <si>
    <t>I4.1</t>
  </si>
  <si>
    <t>I4.1.1</t>
  </si>
  <si>
    <t>KH1.1</t>
  </si>
  <si>
    <t>KH1.1.1</t>
  </si>
  <si>
    <t>KH1.2</t>
  </si>
  <si>
    <t>KH1.2.1</t>
  </si>
  <si>
    <t>KH1.3</t>
  </si>
  <si>
    <t>KH1.3.1</t>
  </si>
  <si>
    <t>KH1.4</t>
  </si>
  <si>
    <t>KH1.4.1</t>
  </si>
  <si>
    <t>KH1.5</t>
  </si>
  <si>
    <t>KH5.1</t>
  </si>
  <si>
    <t>KH5.1.1</t>
  </si>
  <si>
    <t>KH6.1</t>
  </si>
  <si>
    <t>KH6.1.1</t>
  </si>
  <si>
    <t>KD1.1</t>
  </si>
  <si>
    <t>KD1.1.1</t>
  </si>
  <si>
    <t>KD1.2</t>
  </si>
  <si>
    <t>KD1.2.1</t>
  </si>
  <si>
    <t>KD2.1</t>
  </si>
  <si>
    <t>KD2.1.1</t>
  </si>
  <si>
    <t>KD2.2</t>
  </si>
  <si>
    <t>KD2.2.1</t>
  </si>
  <si>
    <t>KD3.1</t>
  </si>
  <si>
    <t>KD3.1.1</t>
  </si>
  <si>
    <t>KD4.1</t>
  </si>
  <si>
    <t>KD4.1.1</t>
  </si>
  <si>
    <t>KD5.1</t>
  </si>
  <si>
    <t>KD5.1.1</t>
  </si>
  <si>
    <t>TC1.1</t>
  </si>
  <si>
    <t>TC1.1.1</t>
  </si>
  <si>
    <t>KT2.1</t>
  </si>
  <si>
    <t>KT2.1.1</t>
  </si>
  <si>
    <t>KT4.1.1</t>
  </si>
  <si>
    <t>LD2.1</t>
  </si>
  <si>
    <t>LD2.1.1</t>
  </si>
  <si>
    <t>HC1.1</t>
  </si>
  <si>
    <t>HC1.1.1</t>
  </si>
  <si>
    <t>HC1.2.1</t>
  </si>
  <si>
    <t>CN2.1</t>
  </si>
  <si>
    <t>CN2.1.1</t>
  </si>
  <si>
    <t>CN3.1</t>
  </si>
  <si>
    <t>KS1.1</t>
  </si>
  <si>
    <t>KS1.1.1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</si>
  <si>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</si>
  <si>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</si>
  <si>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</si>
  <si>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</si>
  <si>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</si>
  <si>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</si>
  <si>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</si>
  <si>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</si>
  <si>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</si>
  <si>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</si>
  <si>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</si>
  <si>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</si>
  <si>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</si>
  <si>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</si>
  <si>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</si>
  <si>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</si>
  <si>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</si>
  <si>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</si>
  <si>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</si>
  <si>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</si>
  <si>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</si>
  <si>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</si>
  <si>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</si>
  <si>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</si>
  <si>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</si>
  <si>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</si>
  <si>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</si>
  <si>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</si>
  <si>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</si>
  <si>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</si>
  <si>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</si>
  <si>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</si>
  <si>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</si>
  <si>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</si>
  <si>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</si>
  <si>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</si>
  <si>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Triển khai Kiểm tra, giám sát MBĐ</t>
  </si>
  <si>
    <t>NHÓM CÁC CHỈ TIÊU CHUNG (KPI CHUNG)</t>
  </si>
  <si>
    <t>A.3</t>
  </si>
  <si>
    <t>Số lượng</t>
  </si>
  <si>
    <t>Số lượt kiểm tra</t>
  </si>
  <si>
    <t>Số lần kiểm tra nội bộ</t>
  </si>
  <si>
    <t>Điểm</t>
  </si>
  <si>
    <t>ĐIỆN LỰC YÊN BÌNH</t>
  </si>
  <si>
    <t>Phan Duy Nam</t>
  </si>
  <si>
    <t>Ngày     tháng 09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</si>
</sst>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 numFmtId="176" formatCode="0.000000000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indexed="8"/>
      <name val="Calibri"/>
      <family val="2"/>
    </font>
    <font>
      <sz val="12"/>
      <color indexed="10"/>
      <name val="Times New Roman"/>
      <family val="1"/>
    </font>
    <font>
      <b/>
      <sz val="12"/>
      <color indexed="10"/>
      <name val="Times New Roman"/>
      <family val="1"/>
    </font>
    <font>
      <sz val="11"/>
      <color indexed="10"/>
      <name val="Times New Roman"/>
      <family val="1"/>
    </font>
    <font>
      <b/>
      <i/>
      <sz val="12"/>
      <color indexed="10"/>
      <name val="Times New Roman"/>
      <family val="1"/>
    </font>
    <font>
      <sz val="11"/>
      <color indexed="10"/>
      <name val="Times New Roman"/>
      <family val="1"/>
      <charset val="163"/>
    </font>
    <font>
      <sz val="12"/>
      <color indexed="10"/>
      <name val="Calibri"/>
      <family val="2"/>
    </font>
    <font>
      <b/>
      <sz val="11"/>
      <color indexed="10"/>
      <name val="Times New Roman"/>
      <family val="1"/>
    </font>
    <font>
      <sz val="8"/>
      <name val="Calibri"/>
      <family val="2"/>
    </font>
    <font>
      <sz val="12"/>
      <color indexed="8"/>
      <name val="Times New Roman"/>
      <family val="1"/>
      <charset val="163"/>
    </font>
    <font>
      <sz val="11"/>
      <color indexed="8"/>
      <name val="Times New Roman"/>
      <family val="1"/>
      <charset val="163"/>
    </font>
    <font>
      <i/>
      <sz val="12"/>
      <color indexed="8"/>
      <name val="Times New Roman"/>
      <family val="1"/>
      <charset val="163"/>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1"/>
      <color theme="1"/>
      <name val="Times New Roman"/>
      <family val="1"/>
      <charset val="163"/>
    </font>
    <font>
      <sz val="12"/>
      <color theme="1"/>
      <name val="Times New Roman"/>
      <family val="1"/>
      <charset val="163"/>
    </font>
    <font>
      <i/>
      <sz val="12"/>
      <color theme="1"/>
      <name val="Times New Roman"/>
      <family val="1"/>
      <charset val="163"/>
    </font>
    <font>
      <sz val="12"/>
      <color theme="1"/>
      <name val="Times New Roman"/>
      <family val="1"/>
    </font>
    <font>
      <sz val="12"/>
      <color theme="1"/>
      <name val="Tahoma"/>
      <family val="2"/>
    </font>
    <font>
      <b/>
      <sz val="12"/>
      <color theme="1"/>
      <name val="Times New Roman"/>
      <family val="1"/>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15"/>
        <bgColor indexed="64"/>
      </patternFill>
    </fill>
    <fill>
      <patternFill patternType="solid">
        <fgColor indexed="47"/>
        <bgColor indexed="64"/>
      </patternFill>
    </fill>
    <fill>
      <patternFill patternType="solid">
        <fgColor indexed="49"/>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32"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 fillId="0" borderId="0" applyBorder="0" applyProtection="0"/>
    <xf numFmtId="172" fontId="16" fillId="0" borderId="0" applyBorder="0" applyProtection="0"/>
    <xf numFmtId="172" fontId="32"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5" fillId="0" borderId="0"/>
    <xf numFmtId="0" fontId="12" fillId="0" borderId="0"/>
    <xf numFmtId="0" fontId="31"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1"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6"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0"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53" fillId="0" borderId="0" applyNumberFormat="0" applyFill="0" applyBorder="0" applyAlignment="0" applyProtection="0"/>
    <xf numFmtId="0" fontId="4" fillId="0" borderId="0"/>
    <xf numFmtId="0" fontId="4" fillId="0" borderId="0"/>
    <xf numFmtId="0" fontId="4" fillId="0" borderId="0"/>
    <xf numFmtId="0" fontId="54" fillId="0" borderId="0"/>
    <xf numFmtId="0" fontId="55" fillId="0" borderId="0"/>
    <xf numFmtId="0" fontId="52" fillId="0" borderId="0"/>
    <xf numFmtId="0" fontId="52" fillId="0" borderId="0"/>
    <xf numFmtId="0" fontId="52" fillId="0" borderId="0"/>
    <xf numFmtId="0" fontId="7" fillId="0" borderId="0"/>
    <xf numFmtId="0" fontId="4" fillId="0" borderId="0"/>
    <xf numFmtId="0" fontId="56" fillId="0" borderId="0"/>
    <xf numFmtId="0" fontId="13" fillId="0" borderId="0">
      <alignment vertical="center"/>
    </xf>
    <xf numFmtId="0" fontId="4" fillId="0" borderId="0"/>
    <xf numFmtId="0" fontId="52" fillId="0" borderId="0"/>
    <xf numFmtId="0" fontId="52" fillId="0" borderId="0"/>
    <xf numFmtId="0" fontId="52" fillId="0" borderId="0"/>
    <xf numFmtId="0" fontId="52" fillId="0" borderId="0"/>
    <xf numFmtId="0" fontId="1" fillId="0" borderId="0"/>
    <xf numFmtId="0" fontId="52" fillId="0" borderId="0"/>
    <xf numFmtId="0" fontId="52" fillId="0" borderId="0"/>
    <xf numFmtId="0" fontId="1" fillId="0" borderId="0"/>
    <xf numFmtId="0" fontId="52" fillId="0" borderId="0"/>
    <xf numFmtId="0" fontId="52" fillId="0" borderId="0"/>
    <xf numFmtId="0" fontId="1" fillId="0" borderId="0"/>
    <xf numFmtId="0" fontId="52" fillId="0" borderId="0"/>
    <xf numFmtId="0" fontId="4" fillId="0" borderId="0"/>
    <xf numFmtId="0" fontId="4" fillId="0" borderId="0"/>
    <xf numFmtId="0" fontId="4" fillId="0" borderId="0"/>
    <xf numFmtId="0" fontId="4" fillId="0" borderId="0"/>
    <xf numFmtId="0" fontId="7" fillId="0" borderId="0"/>
    <xf numFmtId="0" fontId="4" fillId="0" borderId="0"/>
    <xf numFmtId="0" fontId="56" fillId="0" borderId="0"/>
    <xf numFmtId="0" fontId="52" fillId="0" borderId="0"/>
    <xf numFmtId="0" fontId="52" fillId="0" borderId="0"/>
    <xf numFmtId="0" fontId="52" fillId="0" borderId="0"/>
    <xf numFmtId="0" fontId="1" fillId="0" borderId="0"/>
    <xf numFmtId="0" fontId="52" fillId="0" borderId="0"/>
    <xf numFmtId="0" fontId="52" fillId="0" borderId="0"/>
    <xf numFmtId="0" fontId="52" fillId="0" borderId="0"/>
    <xf numFmtId="0" fontId="52" fillId="0" borderId="0"/>
    <xf numFmtId="0" fontId="1" fillId="0" borderId="0"/>
    <xf numFmtId="0" fontId="52" fillId="0" borderId="0"/>
    <xf numFmtId="0" fontId="52" fillId="0" borderId="0"/>
    <xf numFmtId="0" fontId="52" fillId="0" borderId="0"/>
    <xf numFmtId="0" fontId="1" fillId="0" borderId="0"/>
    <xf numFmtId="0" fontId="52" fillId="0" borderId="0"/>
    <xf numFmtId="0" fontId="52" fillId="0" borderId="0"/>
    <xf numFmtId="0" fontId="52" fillId="0" borderId="0"/>
    <xf numFmtId="0" fontId="1"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1">
    <xf numFmtId="0" fontId="0" fillId="0" borderId="0" xfId="0"/>
    <xf numFmtId="0" fontId="18" fillId="0" borderId="3" xfId="0" applyFont="1" applyFill="1" applyBorder="1" applyAlignment="1">
      <alignment horizontal="center" vertical="center" wrapText="1"/>
    </xf>
    <xf numFmtId="0" fontId="18" fillId="0" borderId="3" xfId="0" applyFont="1" applyBorder="1" applyAlignment="1">
      <alignment horizontal="center" vertical="center"/>
    </xf>
    <xf numFmtId="0" fontId="18" fillId="0" borderId="3" xfId="0" applyNumberFormat="1" applyFont="1" applyFill="1" applyBorder="1" applyAlignment="1">
      <alignment horizontal="center" vertical="center" wrapText="1"/>
    </xf>
    <xf numFmtId="0" fontId="23" fillId="0" borderId="0" xfId="0" applyFont="1"/>
    <xf numFmtId="0" fontId="23" fillId="2" borderId="3" xfId="149" applyFont="1" applyFill="1" applyBorder="1" applyAlignment="1">
      <alignment horizontal="center" vertical="center" wrapText="1"/>
    </xf>
    <xf numFmtId="0" fontId="23" fillId="2" borderId="0" xfId="149"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9" fontId="17" fillId="3" borderId="5" xfId="150" applyFont="1" applyFill="1" applyBorder="1" applyAlignment="1">
      <alignment horizontal="center" vertical="center" wrapText="1"/>
    </xf>
    <xf numFmtId="0" fontId="18" fillId="0" borderId="0" xfId="0" applyFont="1" applyFill="1"/>
    <xf numFmtId="0" fontId="18" fillId="2" borderId="3" xfId="103" applyFont="1" applyFill="1" applyBorder="1" applyAlignment="1">
      <alignment vertical="center" wrapText="1"/>
    </xf>
    <xf numFmtId="173" fontId="20" fillId="0" borderId="3" xfId="10" applyNumberFormat="1" applyFont="1" applyFill="1" applyBorder="1" applyAlignment="1" applyProtection="1">
      <alignment horizontal="center" vertical="center" wrapText="1"/>
    </xf>
    <xf numFmtId="9" fontId="20" fillId="0" borderId="3" xfId="161" applyFont="1" applyFill="1" applyBorder="1" applyAlignment="1" applyProtection="1">
      <alignment horizontal="center" vertical="center" wrapText="1"/>
    </xf>
    <xf numFmtId="0" fontId="18" fillId="2" borderId="3" xfId="149" applyFont="1" applyFill="1" applyBorder="1" applyAlignment="1">
      <alignment horizontal="center" vertical="center" wrapText="1"/>
    </xf>
    <xf numFmtId="0" fontId="18" fillId="0" borderId="3" xfId="149" applyFont="1" applyFill="1" applyBorder="1" applyAlignment="1">
      <alignment horizontal="center" vertical="center" wrapText="1"/>
    </xf>
    <xf numFmtId="9" fontId="25" fillId="0" borderId="3" xfId="161" applyFont="1" applyFill="1" applyBorder="1" applyAlignment="1" applyProtection="1">
      <alignment horizontal="center" vertical="center" wrapText="1"/>
    </xf>
    <xf numFmtId="173" fontId="17" fillId="0" borderId="3" xfId="0" applyNumberFormat="1" applyFont="1" applyFill="1" applyBorder="1"/>
    <xf numFmtId="173" fontId="25" fillId="0" borderId="3" xfId="10" applyNumberFormat="1" applyFont="1" applyFill="1" applyBorder="1" applyAlignment="1" applyProtection="1">
      <alignment horizontal="center" vertical="center" wrapText="1"/>
    </xf>
    <xf numFmtId="0" fontId="21"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2" xfId="0" applyFont="1" applyFill="1" applyBorder="1" applyAlignment="1">
      <alignment vertical="center" wrapText="1"/>
    </xf>
    <xf numFmtId="0" fontId="17" fillId="4" borderId="3" xfId="0" applyFont="1" applyFill="1" applyBorder="1" applyAlignment="1">
      <alignment horizontal="center" vertical="center" wrapText="1"/>
    </xf>
    <xf numFmtId="173" fontId="27" fillId="0" borderId="3" xfId="10" applyNumberFormat="1" applyFont="1" applyFill="1" applyBorder="1" applyAlignment="1" applyProtection="1">
      <alignment horizontal="center" vertical="center" wrapText="1"/>
    </xf>
    <xf numFmtId="0" fontId="17" fillId="0" borderId="0" xfId="0" applyNumberFormat="1" applyFont="1" applyAlignment="1">
      <alignment horizontal="center"/>
    </xf>
    <xf numFmtId="0" fontId="22" fillId="0" borderId="3" xfId="0" applyFont="1" applyFill="1" applyBorder="1" applyAlignment="1">
      <alignment horizontal="center" vertical="center" wrapText="1"/>
    </xf>
    <xf numFmtId="9" fontId="17" fillId="4" borderId="6" xfId="0" applyNumberFormat="1" applyFont="1" applyFill="1" applyBorder="1" applyAlignment="1">
      <alignment horizontal="center" vertical="center" wrapText="1"/>
    </xf>
    <xf numFmtId="0" fontId="22" fillId="0" borderId="3" xfId="0" applyFont="1" applyFill="1" applyBorder="1" applyAlignment="1">
      <alignment vertical="center"/>
    </xf>
    <xf numFmtId="9" fontId="28" fillId="0" borderId="3" xfId="154" applyFont="1" applyFill="1" applyBorder="1" applyAlignment="1">
      <alignment horizontal="center" vertical="center" wrapText="1"/>
    </xf>
    <xf numFmtId="9" fontId="17" fillId="3" borderId="3" xfId="0" applyNumberFormat="1" applyFont="1" applyFill="1" applyBorder="1" applyAlignment="1">
      <alignment horizontal="center" vertical="center"/>
    </xf>
    <xf numFmtId="0" fontId="22" fillId="2" borderId="3" xfId="0" applyNumberFormat="1" applyFont="1" applyFill="1" applyBorder="1" applyAlignment="1">
      <alignment vertical="center" wrapText="1"/>
    </xf>
    <xf numFmtId="9" fontId="29" fillId="0" borderId="3" xfId="161" applyFont="1" applyFill="1" applyBorder="1" applyAlignment="1" applyProtection="1">
      <alignment horizontal="center" vertical="center" wrapText="1"/>
    </xf>
    <xf numFmtId="0" fontId="17" fillId="0" borderId="0" xfId="0" applyFont="1" applyFill="1"/>
    <xf numFmtId="0" fontId="24" fillId="0" borderId="3" xfId="0" applyFont="1" applyFill="1" applyBorder="1" applyAlignment="1">
      <alignment horizontal="center" vertical="center" wrapText="1"/>
    </xf>
    <xf numFmtId="0" fontId="24" fillId="0" borderId="7" xfId="0" applyFont="1" applyFill="1" applyBorder="1" applyAlignment="1">
      <alignment horizontal="center" vertical="center" wrapText="1"/>
    </xf>
    <xf numFmtId="0" fontId="22" fillId="0" borderId="0" xfId="0" applyFont="1" applyFill="1" applyBorder="1" applyAlignment="1">
      <alignment vertical="center"/>
    </xf>
    <xf numFmtId="0" fontId="24" fillId="2" borderId="0" xfId="0" applyFont="1" applyFill="1" applyBorder="1" applyAlignment="1">
      <alignment horizontal="center" vertical="center" wrapText="1"/>
    </xf>
    <xf numFmtId="0" fontId="22" fillId="0" borderId="0" xfId="0" applyNumberFormat="1" applyFont="1" applyAlignment="1"/>
    <xf numFmtId="0" fontId="17" fillId="0" borderId="0" xfId="0" applyFont="1" applyAlignment="1">
      <alignment horizontal="left"/>
    </xf>
    <xf numFmtId="0" fontId="17" fillId="0" borderId="0" xfId="0" applyFont="1"/>
    <xf numFmtId="2" fontId="18" fillId="0" borderId="3" xfId="154" applyNumberFormat="1" applyFont="1" applyFill="1" applyBorder="1" applyAlignment="1">
      <alignment horizontal="center" vertical="center" wrapText="1"/>
    </xf>
    <xf numFmtId="0" fontId="18" fillId="0" borderId="8" xfId="0" applyFont="1" applyFill="1" applyBorder="1" applyAlignment="1">
      <alignment horizontal="center" vertical="center" wrapText="1"/>
    </xf>
    <xf numFmtId="0" fontId="17" fillId="0" borderId="0" xfId="0" applyFont="1" applyFill="1" applyAlignment="1">
      <alignment horizontal="center"/>
    </xf>
    <xf numFmtId="0" fontId="17" fillId="0" borderId="0" xfId="0" applyFont="1" applyAlignment="1">
      <alignment horizontal="center"/>
    </xf>
    <xf numFmtId="0" fontId="23" fillId="0" borderId="3" xfId="0" applyFont="1" applyFill="1" applyBorder="1" applyAlignment="1">
      <alignment vertical="center"/>
    </xf>
    <xf numFmtId="0" fontId="23" fillId="0" borderId="3" xfId="0" applyFont="1" applyFill="1" applyBorder="1" applyAlignment="1">
      <alignment vertical="center" wrapText="1"/>
    </xf>
    <xf numFmtId="0" fontId="22" fillId="0" borderId="9" xfId="0" applyNumberFormat="1" applyFont="1" applyFill="1" applyBorder="1" applyAlignment="1">
      <alignment vertical="center" wrapText="1"/>
    </xf>
    <xf numFmtId="0" fontId="22" fillId="0" borderId="2" xfId="0" applyFont="1" applyFill="1" applyBorder="1" applyAlignment="1">
      <alignment vertical="center"/>
    </xf>
    <xf numFmtId="9" fontId="17" fillId="3" borderId="3" xfId="0" applyNumberFormat="1" applyFont="1" applyFill="1" applyBorder="1" applyAlignment="1">
      <alignment horizontal="center" vertical="center" textRotation="90"/>
    </xf>
    <xf numFmtId="0" fontId="23" fillId="0" borderId="3" xfId="0" applyFont="1" applyFill="1" applyBorder="1" applyAlignment="1">
      <alignment horizontal="center" vertical="center"/>
    </xf>
    <xf numFmtId="0" fontId="18" fillId="2" borderId="3" xfId="0" applyNumberFormat="1" applyFont="1" applyFill="1" applyBorder="1" applyAlignment="1">
      <alignment vertical="center" wrapText="1"/>
    </xf>
    <xf numFmtId="9" fontId="17" fillId="5" borderId="3" xfId="0" applyNumberFormat="1" applyFont="1" applyFill="1" applyBorder="1" applyAlignment="1">
      <alignment horizontal="center" vertical="center" textRotation="90"/>
    </xf>
    <xf numFmtId="0" fontId="22" fillId="3" borderId="3" xfId="0" applyFont="1" applyFill="1" applyBorder="1" applyAlignment="1">
      <alignment vertical="center" wrapText="1"/>
    </xf>
    <xf numFmtId="0" fontId="18" fillId="0" borderId="10" xfId="0" applyFont="1" applyFill="1" applyBorder="1" applyAlignment="1">
      <alignment horizontal="center" vertical="center" wrapText="1"/>
    </xf>
    <xf numFmtId="0" fontId="18" fillId="0" borderId="3" xfId="0" applyFont="1" applyFill="1" applyBorder="1"/>
    <xf numFmtId="0" fontId="21" fillId="0" borderId="3" xfId="0" applyFont="1" applyFill="1" applyBorder="1" applyAlignment="1">
      <alignment horizontal="left" vertical="center" wrapText="1"/>
    </xf>
    <xf numFmtId="0" fontId="18" fillId="0" borderId="0" xfId="0" applyFont="1"/>
    <xf numFmtId="0" fontId="21" fillId="0" borderId="0" xfId="0" applyFont="1" applyFill="1" applyBorder="1" applyAlignment="1">
      <alignment horizontal="center" vertical="center"/>
    </xf>
    <xf numFmtId="0" fontId="21" fillId="0" borderId="0" xfId="0" applyFont="1" applyFill="1" applyBorder="1" applyAlignment="1">
      <alignment horizontal="left" vertical="center"/>
    </xf>
    <xf numFmtId="0" fontId="18" fillId="0" borderId="0" xfId="0" applyFont="1" applyFill="1" applyAlignment="1">
      <alignment horizontal="center"/>
    </xf>
    <xf numFmtId="0" fontId="18" fillId="0" borderId="0" xfId="0" applyFont="1" applyFill="1" applyAlignment="1">
      <alignment horizontal="left"/>
    </xf>
    <xf numFmtId="0" fontId="21" fillId="2" borderId="0" xfId="0" applyFont="1" applyFill="1" applyBorder="1" applyAlignment="1">
      <alignment horizontal="left" vertical="center" wrapText="1"/>
    </xf>
    <xf numFmtId="0" fontId="23" fillId="0" borderId="10" xfId="0" applyFont="1" applyFill="1" applyBorder="1" applyAlignment="1">
      <alignment horizontal="center" vertical="center" wrapText="1"/>
    </xf>
    <xf numFmtId="0" fontId="23" fillId="0" borderId="8" xfId="0" applyFont="1" applyFill="1" applyBorder="1" applyAlignment="1">
      <alignment horizontal="center" vertical="center"/>
    </xf>
    <xf numFmtId="0" fontId="23" fillId="0" borderId="11"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1" xfId="0" applyFont="1" applyFill="1" applyBorder="1" applyAlignment="1">
      <alignment horizontal="center" vertical="center"/>
    </xf>
    <xf numFmtId="0" fontId="23" fillId="0" borderId="10" xfId="0" applyFont="1" applyFill="1" applyBorder="1" applyAlignment="1">
      <alignment horizontal="center" vertical="center"/>
    </xf>
    <xf numFmtId="0" fontId="17" fillId="0" borderId="0" xfId="0" applyFont="1" applyFill="1" applyAlignment="1">
      <alignment horizontal="center" vertical="center"/>
    </xf>
    <xf numFmtId="0" fontId="18" fillId="0" borderId="3" xfId="0" quotePrefix="1" applyFont="1" applyBorder="1" applyAlignment="1">
      <alignment horizontal="left" vertical="center" wrapText="1"/>
    </xf>
    <xf numFmtId="0" fontId="18" fillId="0" borderId="4" xfId="0" applyFont="1" applyBorder="1" applyAlignment="1">
      <alignment horizontal="left" vertical="center" wrapText="1"/>
    </xf>
    <xf numFmtId="0" fontId="18" fillId="0" borderId="7" xfId="0" applyFont="1" applyBorder="1" applyAlignment="1">
      <alignment horizontal="center" vertical="center"/>
    </xf>
    <xf numFmtId="0" fontId="22" fillId="0" borderId="11" xfId="0" applyNumberFormat="1" applyFont="1" applyFill="1" applyBorder="1" applyAlignment="1">
      <alignment horizontal="center" vertical="center" wrapText="1"/>
    </xf>
    <xf numFmtId="0" fontId="18" fillId="0" borderId="0" xfId="0" applyFont="1" applyAlignment="1">
      <alignment horizontal="center"/>
    </xf>
    <xf numFmtId="0" fontId="22" fillId="0" borderId="9" xfId="0" applyNumberFormat="1" applyFont="1" applyFill="1" applyBorder="1" applyAlignment="1">
      <alignment horizontal="center" vertical="center" wrapText="1"/>
    </xf>
    <xf numFmtId="0" fontId="22" fillId="4" borderId="3" xfId="0" applyNumberFormat="1" applyFont="1" applyFill="1" applyBorder="1" applyAlignment="1">
      <alignment horizontal="center" vertical="center" wrapText="1"/>
    </xf>
    <xf numFmtId="0" fontId="17" fillId="4" borderId="3" xfId="0" applyFont="1" applyFill="1" applyBorder="1" applyAlignment="1">
      <alignment horizontal="left" vertical="center" wrapText="1"/>
    </xf>
    <xf numFmtId="0" fontId="18" fillId="5" borderId="0" xfId="0" applyFont="1" applyFill="1"/>
    <xf numFmtId="0" fontId="22" fillId="5" borderId="9" xfId="0" applyNumberFormat="1" applyFont="1" applyFill="1" applyBorder="1" applyAlignment="1">
      <alignment horizontal="center" vertical="center"/>
    </xf>
    <xf numFmtId="0" fontId="17" fillId="3" borderId="3" xfId="0" applyFont="1" applyFill="1" applyBorder="1" applyAlignment="1">
      <alignment horizontal="center" vertical="center" wrapText="1"/>
    </xf>
    <xf numFmtId="0" fontId="17" fillId="3" borderId="3" xfId="0" applyFont="1" applyFill="1" applyBorder="1" applyAlignment="1">
      <alignment horizontal="left" vertical="center" wrapText="1"/>
    </xf>
    <xf numFmtId="0" fontId="18" fillId="3" borderId="3" xfId="0" applyFont="1" applyFill="1" applyBorder="1"/>
    <xf numFmtId="0" fontId="22" fillId="3" borderId="4" xfId="0" applyFont="1" applyFill="1" applyBorder="1" applyAlignment="1">
      <alignment horizontal="center" vertical="center"/>
    </xf>
    <xf numFmtId="0" fontId="18" fillId="3" borderId="0" xfId="0" applyFont="1" applyFill="1"/>
    <xf numFmtId="0" fontId="23" fillId="0" borderId="10" xfId="0" applyFont="1" applyFill="1" applyBorder="1" applyAlignment="1">
      <alignment vertical="center" wrapText="1"/>
    </xf>
    <xf numFmtId="9" fontId="33" fillId="0" borderId="3" xfId="150" applyFont="1" applyFill="1" applyBorder="1" applyAlignment="1">
      <alignment horizontal="center" vertical="center" wrapText="1"/>
    </xf>
    <xf numFmtId="9" fontId="33" fillId="0" borderId="3" xfId="0" applyNumberFormat="1"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9" fontId="33" fillId="0" borderId="10" xfId="150" applyFont="1" applyFill="1" applyBorder="1" applyAlignment="1">
      <alignment horizontal="center" vertical="center" wrapText="1"/>
    </xf>
    <xf numFmtId="9" fontId="17" fillId="6" borderId="11" xfId="0" applyNumberFormat="1" applyFont="1" applyFill="1" applyBorder="1" applyAlignment="1">
      <alignment horizontal="center" vertical="center" textRotation="90"/>
    </xf>
    <xf numFmtId="0" fontId="22" fillId="0" borderId="3" xfId="0" applyFont="1" applyFill="1" applyBorder="1" applyAlignment="1">
      <alignment horizontal="center" vertical="center"/>
    </xf>
    <xf numFmtId="0" fontId="18" fillId="3" borderId="10" xfId="0" applyFont="1" applyFill="1" applyBorder="1"/>
    <xf numFmtId="9" fontId="17" fillId="3" borderId="11" xfId="0" applyNumberFormat="1" applyFont="1" applyFill="1" applyBorder="1" applyAlignment="1">
      <alignment horizontal="center" vertical="center" textRotation="90"/>
    </xf>
    <xf numFmtId="0" fontId="22" fillId="2" borderId="3" xfId="0" applyNumberFormat="1" applyFont="1" applyFill="1" applyBorder="1" applyAlignment="1">
      <alignment horizontal="center" vertical="center" wrapText="1"/>
    </xf>
    <xf numFmtId="0" fontId="23"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9" fontId="33" fillId="0" borderId="3" xfId="154" applyFont="1" applyFill="1" applyBorder="1" applyAlignment="1">
      <alignment horizontal="center" vertical="center" wrapText="1"/>
    </xf>
    <xf numFmtId="0" fontId="34" fillId="2" borderId="0" xfId="0" applyFont="1" applyFill="1"/>
    <xf numFmtId="0" fontId="18" fillId="3" borderId="4" xfId="0" applyFont="1" applyFill="1" applyBorder="1"/>
    <xf numFmtId="0" fontId="22" fillId="3" borderId="3" xfId="0" applyFont="1" applyFill="1" applyBorder="1" applyAlignment="1">
      <alignment horizontal="center" vertical="center"/>
    </xf>
    <xf numFmtId="0" fontId="22" fillId="3" borderId="12" xfId="0" applyFont="1" applyFill="1" applyBorder="1" applyAlignment="1">
      <alignment vertical="center"/>
    </xf>
    <xf numFmtId="0" fontId="17" fillId="3" borderId="10" xfId="0" applyFont="1" applyFill="1" applyBorder="1" applyAlignment="1">
      <alignment horizontal="center" vertical="center" wrapText="1"/>
    </xf>
    <xf numFmtId="9" fontId="20" fillId="3" borderId="10" xfId="161" applyFont="1" applyFill="1" applyBorder="1" applyAlignment="1" applyProtection="1">
      <alignment horizontal="center" vertical="center" wrapText="1"/>
    </xf>
    <xf numFmtId="0" fontId="22" fillId="3" borderId="4" xfId="0" applyFont="1" applyFill="1" applyBorder="1" applyAlignment="1">
      <alignment vertical="center"/>
    </xf>
    <xf numFmtId="9" fontId="22" fillId="3" borderId="5" xfId="150" applyFont="1" applyFill="1" applyBorder="1" applyAlignment="1">
      <alignment horizontal="center" vertical="center" wrapText="1"/>
    </xf>
    <xf numFmtId="9" fontId="20" fillId="3" borderId="3" xfId="161" applyFont="1" applyFill="1" applyBorder="1" applyAlignment="1" applyProtection="1">
      <alignment horizontal="center" vertical="center" wrapText="1"/>
    </xf>
    <xf numFmtId="173" fontId="20" fillId="3" borderId="3" xfId="10" applyNumberFormat="1" applyFont="1" applyFill="1" applyBorder="1" applyAlignment="1" applyProtection="1">
      <alignment horizontal="center" vertical="center" wrapText="1"/>
    </xf>
    <xf numFmtId="9" fontId="33" fillId="0" borderId="5" xfId="150" applyFont="1" applyFill="1" applyBorder="1" applyAlignment="1">
      <alignment horizontal="center" vertical="center" wrapText="1"/>
    </xf>
    <xf numFmtId="0" fontId="35" fillId="0" borderId="0" xfId="0" applyFont="1"/>
    <xf numFmtId="0" fontId="34" fillId="2" borderId="3" xfId="0" applyNumberFormat="1" applyFont="1" applyFill="1" applyBorder="1" applyAlignment="1">
      <alignment vertical="center" wrapText="1"/>
    </xf>
    <xf numFmtId="0" fontId="36" fillId="2" borderId="3" xfId="0" applyNumberFormat="1" applyFont="1" applyFill="1" applyBorder="1" applyAlignment="1">
      <alignment vertical="center" wrapText="1"/>
    </xf>
    <xf numFmtId="0" fontId="36" fillId="2" borderId="7" xfId="0" applyNumberFormat="1" applyFont="1" applyFill="1" applyBorder="1" applyAlignment="1">
      <alignment vertical="center" wrapText="1"/>
    </xf>
    <xf numFmtId="9" fontId="37" fillId="0" borderId="5" xfId="150" applyFont="1" applyFill="1" applyBorder="1" applyAlignment="1">
      <alignment horizontal="center" vertical="center" wrapText="1"/>
    </xf>
    <xf numFmtId="0" fontId="34" fillId="0" borderId="3" xfId="149" applyFont="1" applyFill="1" applyBorder="1" applyAlignment="1">
      <alignment horizontal="center" vertical="center" wrapText="1"/>
    </xf>
    <xf numFmtId="0" fontId="22" fillId="5" borderId="4" xfId="0" applyFont="1" applyFill="1" applyBorder="1" applyAlignment="1">
      <alignment horizontal="center" vertical="center" wrapText="1"/>
    </xf>
    <xf numFmtId="9" fontId="22" fillId="3" borderId="3" xfId="0" applyNumberFormat="1" applyFont="1" applyFill="1" applyBorder="1" applyAlignment="1">
      <alignment horizontal="center" vertical="center" wrapText="1"/>
    </xf>
    <xf numFmtId="0" fontId="18" fillId="3" borderId="3" xfId="0" applyFont="1" applyFill="1" applyBorder="1" applyAlignment="1">
      <alignment horizontal="center" vertical="center" wrapText="1"/>
    </xf>
    <xf numFmtId="9" fontId="25" fillId="3" borderId="3" xfId="161" applyFont="1" applyFill="1" applyBorder="1" applyAlignment="1" applyProtection="1">
      <alignment horizontal="center" vertical="center" wrapText="1"/>
    </xf>
    <xf numFmtId="9" fontId="22" fillId="3" borderId="5" xfId="0" applyNumberFormat="1" applyFont="1" applyFill="1" applyBorder="1" applyAlignment="1">
      <alignment horizontal="center" vertical="center" wrapText="1"/>
    </xf>
    <xf numFmtId="0" fontId="22" fillId="3" borderId="10" xfId="0" applyFont="1" applyFill="1" applyBorder="1" applyAlignment="1">
      <alignment horizontal="center" vertical="center"/>
    </xf>
    <xf numFmtId="9" fontId="33" fillId="3" borderId="3" xfId="0" applyNumberFormat="1" applyFont="1" applyFill="1" applyBorder="1" applyAlignment="1">
      <alignment horizontal="center" vertical="center" wrapText="1"/>
    </xf>
    <xf numFmtId="0" fontId="23" fillId="3" borderId="3" xfId="0" applyFont="1" applyFill="1" applyBorder="1" applyAlignment="1">
      <alignment vertical="center" wrapText="1"/>
    </xf>
    <xf numFmtId="0" fontId="33" fillId="3" borderId="3" xfId="0" applyNumberFormat="1" applyFont="1" applyFill="1" applyBorder="1" applyAlignment="1">
      <alignment horizontal="center" vertical="center" wrapText="1"/>
    </xf>
    <xf numFmtId="2" fontId="18" fillId="3" borderId="3" xfId="0" applyNumberFormat="1" applyFont="1" applyFill="1" applyBorder="1" applyAlignment="1">
      <alignment horizontal="center" vertical="center" wrapText="1"/>
    </xf>
    <xf numFmtId="0" fontId="21" fillId="3"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7" fillId="3" borderId="0" xfId="0" applyFont="1" applyFill="1"/>
    <xf numFmtId="0" fontId="26" fillId="3" borderId="3" xfId="0" applyFont="1" applyFill="1" applyBorder="1" applyAlignment="1">
      <alignment horizontal="center" vertical="center" wrapText="1"/>
    </xf>
    <xf numFmtId="9" fontId="29" fillId="3" borderId="3" xfId="161" applyFont="1" applyFill="1" applyBorder="1" applyAlignment="1" applyProtection="1">
      <alignment horizontal="center" vertical="center" wrapText="1"/>
    </xf>
    <xf numFmtId="0" fontId="33" fillId="0" borderId="3" xfId="0" applyFont="1" applyFill="1" applyBorder="1" applyAlignment="1">
      <alignment horizontal="center" vertical="center"/>
    </xf>
    <xf numFmtId="9" fontId="37" fillId="3" borderId="5" xfId="150" applyNumberFormat="1" applyFont="1" applyFill="1" applyBorder="1" applyAlignment="1">
      <alignment horizontal="center" vertical="center" wrapText="1"/>
    </xf>
    <xf numFmtId="0" fontId="23" fillId="0" borderId="3" xfId="149" applyFont="1" applyFill="1" applyBorder="1" applyAlignment="1">
      <alignment horizontal="center" vertical="center" wrapText="1"/>
    </xf>
    <xf numFmtId="0" fontId="22" fillId="0" borderId="2" xfId="0" applyFont="1" applyFill="1" applyBorder="1" applyAlignment="1">
      <alignment horizontal="center" vertical="center"/>
    </xf>
    <xf numFmtId="0" fontId="23" fillId="0" borderId="2" xfId="149" applyFont="1" applyFill="1" applyBorder="1" applyAlignment="1">
      <alignment horizontal="center" vertical="center" wrapText="1"/>
    </xf>
    <xf numFmtId="10" fontId="37" fillId="0" borderId="5" xfId="150"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4" borderId="3" xfId="0" applyNumberFormat="1" applyFont="1" applyFill="1" applyBorder="1" applyAlignment="1">
      <alignment horizontal="center" vertical="center" wrapText="1"/>
    </xf>
    <xf numFmtId="0" fontId="21" fillId="4" borderId="3" xfId="0" applyFont="1" applyFill="1" applyBorder="1" applyAlignment="1">
      <alignment horizontal="center" vertical="center" wrapText="1"/>
    </xf>
    <xf numFmtId="9" fontId="25" fillId="4" borderId="3" xfId="161" applyFont="1" applyFill="1" applyBorder="1" applyAlignment="1" applyProtection="1">
      <alignment horizontal="center" vertical="center" wrapText="1"/>
    </xf>
    <xf numFmtId="0" fontId="22" fillId="4" borderId="8" xfId="0" applyFont="1" applyFill="1" applyBorder="1" applyAlignment="1">
      <alignment horizontal="center" vertical="center"/>
    </xf>
    <xf numFmtId="173" fontId="25" fillId="4" borderId="3" xfId="10" applyNumberFormat="1" applyFont="1" applyFill="1" applyBorder="1" applyAlignment="1" applyProtection="1">
      <alignment horizontal="center" vertical="center" wrapText="1"/>
    </xf>
    <xf numFmtId="0" fontId="21" fillId="2" borderId="4" xfId="0" applyFont="1" applyFill="1" applyBorder="1" applyAlignment="1">
      <alignment horizontal="left" vertical="center" wrapText="1"/>
    </xf>
    <xf numFmtId="0" fontId="26" fillId="0" borderId="0" xfId="0" applyFont="1" applyFill="1"/>
    <xf numFmtId="0" fontId="26" fillId="0" borderId="3" xfId="0" applyFont="1" applyFill="1" applyBorder="1" applyAlignment="1">
      <alignment horizontal="center" vertical="center"/>
    </xf>
    <xf numFmtId="0" fontId="26" fillId="0" borderId="3" xfId="0" applyFont="1" applyFill="1" applyBorder="1" applyAlignment="1">
      <alignment horizontal="left" vertical="center"/>
    </xf>
    <xf numFmtId="43" fontId="26" fillId="0" borderId="3" xfId="0" applyNumberFormat="1" applyFont="1" applyFill="1" applyBorder="1"/>
    <xf numFmtId="0" fontId="22" fillId="0" borderId="0" xfId="0" applyFont="1" applyFill="1" applyBorder="1" applyAlignment="1">
      <alignment horizontal="center" vertical="center"/>
    </xf>
    <xf numFmtId="9" fontId="17" fillId="0" borderId="0" xfId="0" applyNumberFormat="1" applyFont="1" applyFill="1" applyBorder="1" applyAlignment="1">
      <alignment horizontal="center" vertical="center" wrapText="1"/>
    </xf>
    <xf numFmtId="0" fontId="22" fillId="0" borderId="0" xfId="0" applyNumberFormat="1" applyFont="1" applyAlignment="1">
      <alignment horizontal="center"/>
    </xf>
    <xf numFmtId="0" fontId="18" fillId="0" borderId="0" xfId="0" applyFont="1" applyAlignment="1">
      <alignment horizontal="left"/>
    </xf>
    <xf numFmtId="1" fontId="33" fillId="0" borderId="3" xfId="150" applyNumberFormat="1" applyFont="1" applyFill="1" applyBorder="1" applyAlignment="1">
      <alignment horizontal="center" vertical="center" wrapText="1"/>
    </xf>
    <xf numFmtId="175" fontId="33" fillId="0" borderId="3" xfId="0" applyNumberFormat="1" applyFont="1" applyFill="1" applyBorder="1" applyAlignment="1">
      <alignment horizontal="center" vertical="center" wrapText="1"/>
    </xf>
    <xf numFmtId="1" fontId="33" fillId="0" borderId="3" xfId="0" applyNumberFormat="1" applyFont="1" applyFill="1" applyBorder="1" applyAlignment="1">
      <alignment horizontal="center" vertical="center" wrapText="1"/>
    </xf>
    <xf numFmtId="10" fontId="20" fillId="0" borderId="13" xfId="161" applyNumberFormat="1" applyFont="1" applyFill="1" applyBorder="1" applyAlignment="1" applyProtection="1">
      <alignment horizontal="center" vertical="center" wrapText="1"/>
    </xf>
    <xf numFmtId="1" fontId="18" fillId="0" borderId="3" xfId="0" applyNumberFormat="1" applyFont="1" applyFill="1" applyBorder="1" applyAlignment="1">
      <alignment horizontal="center" vertical="center" wrapText="1"/>
    </xf>
    <xf numFmtId="0" fontId="33" fillId="0" borderId="3" xfId="0" applyFont="1" applyFill="1" applyBorder="1" applyAlignment="1">
      <alignment horizontal="center" vertical="center" wrapText="1"/>
    </xf>
    <xf numFmtId="0" fontId="23" fillId="0" borderId="2" xfId="0" applyFont="1" applyFill="1" applyBorder="1" applyAlignment="1">
      <alignment vertical="center" wrapText="1"/>
    </xf>
    <xf numFmtId="173" fontId="26" fillId="0" borderId="3" xfId="8" applyNumberFormat="1" applyFont="1" applyFill="1" applyBorder="1" applyAlignment="1">
      <alignment horizontal="center" vertical="center"/>
    </xf>
    <xf numFmtId="0" fontId="18" fillId="0" borderId="7" xfId="0" applyFont="1" applyFill="1" applyBorder="1"/>
    <xf numFmtId="0" fontId="18" fillId="0" borderId="0" xfId="0" applyFont="1" applyFill="1" applyBorder="1"/>
    <xf numFmtId="9" fontId="22" fillId="5" borderId="3" xfId="0" applyNumberFormat="1"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3" xfId="0" applyFont="1" applyFill="1" applyBorder="1" applyAlignment="1">
      <alignment horizontal="left" vertical="center" wrapText="1"/>
    </xf>
    <xf numFmtId="2" fontId="19" fillId="5" borderId="3" xfId="0" applyNumberFormat="1" applyFont="1" applyFill="1" applyBorder="1" applyAlignment="1">
      <alignment horizontal="center" vertical="center" wrapText="1"/>
    </xf>
    <xf numFmtId="9" fontId="25" fillId="5" borderId="3" xfId="161" applyFont="1" applyFill="1" applyBorder="1" applyAlignment="1" applyProtection="1">
      <alignment horizontal="center" vertical="center" wrapText="1"/>
    </xf>
    <xf numFmtId="9" fontId="17" fillId="5" borderId="5" xfId="15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3" xfId="0" applyFont="1" applyFill="1" applyBorder="1" applyAlignment="1">
      <alignment horizontal="left" vertical="center" wrapText="1"/>
    </xf>
    <xf numFmtId="174" fontId="26" fillId="7" borderId="3" xfId="0" applyNumberFormat="1" applyFont="1" applyFill="1" applyBorder="1" applyAlignment="1">
      <alignment horizontal="center" vertical="center"/>
    </xf>
    <xf numFmtId="0" fontId="18" fillId="7" borderId="3" xfId="0" applyFont="1" applyFill="1" applyBorder="1"/>
    <xf numFmtId="0" fontId="21" fillId="4" borderId="3" xfId="0" applyFont="1" applyFill="1" applyBorder="1" applyAlignment="1">
      <alignment horizontal="left" vertical="center" wrapText="1"/>
    </xf>
    <xf numFmtId="2" fontId="19" fillId="4" borderId="3" xfId="0" applyNumberFormat="1"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0" fontId="23" fillId="0" borderId="8" xfId="0" applyFont="1" applyFill="1" applyBorder="1" applyAlignment="1">
      <alignment vertical="center"/>
    </xf>
    <xf numFmtId="0" fontId="23" fillId="0" borderId="8" xfId="0" applyFont="1" applyFill="1" applyBorder="1" applyAlignment="1">
      <alignment vertical="center" wrapText="1"/>
    </xf>
    <xf numFmtId="0" fontId="23" fillId="0" borderId="11" xfId="0" applyFont="1" applyFill="1" applyBorder="1" applyAlignment="1">
      <alignment vertical="center"/>
    </xf>
    <xf numFmtId="0" fontId="23" fillId="0" borderId="11" xfId="0" applyFont="1" applyFill="1" applyBorder="1" applyAlignment="1">
      <alignment vertical="center" wrapText="1"/>
    </xf>
    <xf numFmtId="0" fontId="17" fillId="0" borderId="2" xfId="0" applyFont="1" applyFill="1" applyBorder="1" applyAlignment="1">
      <alignment horizontal="center" vertical="center" wrapText="1"/>
    </xf>
    <xf numFmtId="0" fontId="23" fillId="0" borderId="10" xfId="0" applyFont="1" applyFill="1" applyBorder="1" applyAlignment="1">
      <alignment horizontal="left" vertical="center" wrapText="1"/>
    </xf>
    <xf numFmtId="9" fontId="33" fillId="0" borderId="5" xfId="0" applyNumberFormat="1" applyFont="1" applyFill="1" applyBorder="1" applyAlignment="1">
      <alignment horizontal="center" vertical="center" wrapText="1"/>
    </xf>
    <xf numFmtId="0" fontId="22" fillId="0" borderId="14" xfId="0" applyNumberFormat="1" applyFont="1" applyFill="1" applyBorder="1" applyAlignment="1">
      <alignment horizontal="center" vertical="center" wrapText="1"/>
    </xf>
    <xf numFmtId="0" fontId="33" fillId="0" borderId="2" xfId="0" applyFont="1" applyFill="1" applyBorder="1" applyAlignment="1">
      <alignment horizontal="center" vertical="center"/>
    </xf>
    <xf numFmtId="0" fontId="33" fillId="2" borderId="3" xfId="0" applyNumberFormat="1" applyFont="1" applyFill="1" applyBorder="1" applyAlignment="1">
      <alignment horizontal="center" vertical="center" wrapText="1"/>
    </xf>
    <xf numFmtId="168" fontId="33" fillId="0" borderId="3" xfId="150" applyNumberFormat="1" applyFont="1" applyFill="1" applyBorder="1" applyAlignment="1">
      <alignment horizontal="center" vertical="center" wrapText="1"/>
    </xf>
    <xf numFmtId="168" fontId="18" fillId="0" borderId="3" xfId="0" applyNumberFormat="1" applyFont="1" applyFill="1" applyBorder="1" applyAlignment="1">
      <alignment horizontal="center" vertical="center" wrapText="1"/>
    </xf>
    <xf numFmtId="168" fontId="18" fillId="3" borderId="3" xfId="0" applyNumberFormat="1" applyFont="1" applyFill="1" applyBorder="1" applyAlignment="1">
      <alignment horizontal="center" vertical="center" wrapText="1"/>
    </xf>
    <xf numFmtId="168" fontId="18" fillId="4" borderId="3" xfId="0" applyNumberFormat="1" applyFont="1" applyFill="1" applyBorder="1" applyAlignment="1">
      <alignment horizontal="center" vertical="center" wrapText="1"/>
    </xf>
    <xf numFmtId="0" fontId="33" fillId="0" borderId="7" xfId="0" applyFont="1" applyFill="1" applyBorder="1" applyAlignment="1">
      <alignment horizontal="center" vertical="center"/>
    </xf>
    <xf numFmtId="9" fontId="17" fillId="6" borderId="10" xfId="0" applyNumberFormat="1" applyFont="1" applyFill="1" applyBorder="1" applyAlignment="1">
      <alignment horizontal="center" vertical="center" textRotation="90"/>
    </xf>
    <xf numFmtId="0" fontId="23" fillId="0" borderId="10" xfId="0" quotePrefix="1" applyFont="1" applyFill="1" applyBorder="1" applyAlignment="1">
      <alignment horizontal="center" vertical="center" wrapText="1"/>
    </xf>
    <xf numFmtId="0" fontId="23" fillId="0" borderId="5" xfId="0" applyFont="1" applyFill="1" applyBorder="1" applyAlignment="1">
      <alignment horizontal="center" vertical="center" wrapText="1"/>
    </xf>
    <xf numFmtId="9" fontId="17" fillId="6" borderId="8" xfId="0" applyNumberFormat="1" applyFont="1" applyFill="1" applyBorder="1" applyAlignment="1">
      <alignment horizontal="center" vertical="center" textRotation="90"/>
    </xf>
    <xf numFmtId="0" fontId="23" fillId="0" borderId="2" xfId="0" applyFont="1" applyFill="1" applyBorder="1" applyAlignment="1">
      <alignment horizontal="center" vertical="center" wrapText="1"/>
    </xf>
    <xf numFmtId="168" fontId="18" fillId="0" borderId="5" xfId="0" applyNumberFormat="1" applyFont="1" applyFill="1" applyBorder="1" applyAlignment="1">
      <alignment horizontal="center" vertical="center" wrapText="1"/>
    </xf>
    <xf numFmtId="9" fontId="33" fillId="5" borderId="5" xfId="0" applyNumberFormat="1" applyFont="1" applyFill="1" applyBorder="1" applyAlignment="1">
      <alignment horizontal="center" vertical="center" wrapText="1"/>
    </xf>
    <xf numFmtId="168" fontId="18" fillId="5" borderId="5" xfId="0" applyNumberFormat="1" applyFont="1" applyFill="1" applyBorder="1" applyAlignment="1">
      <alignment horizontal="center" vertical="center" wrapText="1"/>
    </xf>
    <xf numFmtId="0" fontId="23" fillId="5" borderId="3" xfId="0" applyFont="1" applyFill="1" applyBorder="1" applyAlignment="1">
      <alignment horizontal="center" vertical="center" wrapText="1"/>
    </xf>
    <xf numFmtId="0" fontId="33" fillId="5" borderId="3" xfId="0" applyNumberFormat="1" applyFont="1" applyFill="1" applyBorder="1" applyAlignment="1">
      <alignment horizontal="center" vertical="center" wrapText="1"/>
    </xf>
    <xf numFmtId="0" fontId="21" fillId="5" borderId="3" xfId="0" applyFont="1" applyFill="1" applyBorder="1" applyAlignment="1">
      <alignment horizontal="center" vertical="center" wrapText="1"/>
    </xf>
    <xf numFmtId="0" fontId="17" fillId="5" borderId="3" xfId="0" applyFont="1" applyFill="1" applyBorder="1" applyAlignment="1">
      <alignment horizontal="center" vertical="center" textRotation="90"/>
    </xf>
    <xf numFmtId="2" fontId="17" fillId="5" borderId="3" xfId="0" applyNumberFormat="1" applyFont="1" applyFill="1" applyBorder="1" applyAlignment="1">
      <alignment horizontal="center" vertical="center" wrapText="1"/>
    </xf>
    <xf numFmtId="9" fontId="17" fillId="0" borderId="0" xfId="0" applyNumberFormat="1" applyFont="1" applyFill="1" applyBorder="1" applyAlignment="1">
      <alignment horizontal="center" vertical="center" textRotation="90"/>
    </xf>
    <xf numFmtId="0" fontId="17" fillId="0" borderId="0" xfId="0" applyFont="1" applyFill="1" applyBorder="1" applyAlignment="1">
      <alignment horizontal="center" vertical="center" textRotation="90"/>
    </xf>
    <xf numFmtId="0" fontId="17" fillId="3" borderId="11" xfId="0" applyFont="1" applyFill="1" applyBorder="1" applyAlignment="1">
      <alignment vertical="center" textRotation="90"/>
    </xf>
    <xf numFmtId="9" fontId="17" fillId="5" borderId="3" xfId="0" applyNumberFormat="1" applyFont="1" applyFill="1" applyBorder="1" applyAlignment="1">
      <alignment vertical="center" textRotation="90"/>
    </xf>
    <xf numFmtId="9" fontId="17" fillId="3" borderId="3" xfId="0" applyNumberFormat="1" applyFont="1" applyFill="1" applyBorder="1" applyAlignment="1">
      <alignment vertical="center" textRotation="90"/>
    </xf>
    <xf numFmtId="0" fontId="33" fillId="2" borderId="3" xfId="0" applyNumberFormat="1" applyFont="1" applyFill="1" applyBorder="1" applyAlignment="1">
      <alignment vertical="center" wrapText="1"/>
    </xf>
    <xf numFmtId="0" fontId="43" fillId="0" borderId="3" xfId="0" applyFont="1" applyFill="1" applyBorder="1" applyAlignment="1">
      <alignment horizontal="center" vertical="center"/>
    </xf>
    <xf numFmtId="0" fontId="43" fillId="0" borderId="3" xfId="0" applyFont="1" applyFill="1" applyBorder="1" applyAlignment="1">
      <alignment horizontal="center" vertical="center" wrapText="1"/>
    </xf>
    <xf numFmtId="9" fontId="43" fillId="0" borderId="3" xfId="0" applyNumberFormat="1" applyFont="1" applyFill="1" applyBorder="1" applyAlignment="1">
      <alignment horizontal="center" vertical="center" wrapText="1"/>
    </xf>
    <xf numFmtId="168" fontId="41" fillId="0" borderId="3" xfId="0" applyNumberFormat="1" applyFont="1" applyFill="1" applyBorder="1" applyAlignment="1">
      <alignment horizontal="center" vertical="center" wrapText="1"/>
    </xf>
    <xf numFmtId="0" fontId="43" fillId="0" borderId="3" xfId="0" applyNumberFormat="1" applyFont="1" applyFill="1" applyBorder="1" applyAlignment="1">
      <alignment horizontal="center" vertical="center" wrapText="1"/>
    </xf>
    <xf numFmtId="2" fontId="41" fillId="0" borderId="3" xfId="0" applyNumberFormat="1" applyFont="1" applyFill="1" applyBorder="1" applyAlignment="1">
      <alignment horizontal="center" vertical="center" wrapText="1"/>
    </xf>
    <xf numFmtId="0" fontId="42" fillId="0" borderId="3" xfId="0" applyFont="1" applyFill="1" applyBorder="1" applyAlignment="1">
      <alignment horizontal="center" vertical="center" wrapText="1"/>
    </xf>
    <xf numFmtId="9" fontId="44" fillId="0" borderId="3" xfId="161" applyFont="1" applyFill="1" applyBorder="1" applyAlignment="1" applyProtection="1">
      <alignment horizontal="center" vertical="center" wrapText="1"/>
    </xf>
    <xf numFmtId="0" fontId="45" fillId="0" borderId="3" xfId="0" applyFont="1" applyFill="1" applyBorder="1" applyAlignment="1">
      <alignment horizontal="center" vertical="center" wrapText="1"/>
    </xf>
    <xf numFmtId="9" fontId="17" fillId="3" borderId="10" xfId="0" applyNumberFormat="1" applyFont="1" applyFill="1" applyBorder="1" applyAlignment="1">
      <alignment horizontal="center" vertical="center" textRotation="90"/>
    </xf>
    <xf numFmtId="0" fontId="41" fillId="2" borderId="3"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18" fillId="3" borderId="3" xfId="103" applyFont="1" applyFill="1" applyBorder="1" applyAlignment="1">
      <alignment horizontal="center" vertical="center" wrapText="1"/>
    </xf>
    <xf numFmtId="0" fontId="18" fillId="3" borderId="3" xfId="108" applyFont="1" applyFill="1" applyBorder="1" applyAlignment="1">
      <alignment horizontal="center" vertical="center" wrapText="1"/>
    </xf>
    <xf numFmtId="0" fontId="18" fillId="3" borderId="3" xfId="149" applyFont="1" applyFill="1" applyBorder="1" applyAlignment="1">
      <alignment horizontal="center" vertical="center" wrapText="1"/>
    </xf>
    <xf numFmtId="0" fontId="34" fillId="3" borderId="3" xfId="149" applyFont="1" applyFill="1" applyBorder="1" applyAlignment="1">
      <alignment horizontal="center" vertical="center" wrapText="1"/>
    </xf>
    <xf numFmtId="0" fontId="41" fillId="3" borderId="3" xfId="149" applyFont="1" applyFill="1" applyBorder="1" applyAlignment="1">
      <alignment horizontal="center" vertical="center" wrapText="1"/>
    </xf>
    <xf numFmtId="0" fontId="18" fillId="0" borderId="0" xfId="149" applyFont="1" applyFill="1" applyBorder="1" applyAlignment="1">
      <alignment horizontal="center" vertical="center" wrapText="1"/>
    </xf>
    <xf numFmtId="0" fontId="17" fillId="8" borderId="3" xfId="0" applyFont="1" applyFill="1" applyBorder="1" applyAlignment="1">
      <alignment horizontal="center" vertical="center" wrapText="1"/>
    </xf>
    <xf numFmtId="0" fontId="18" fillId="8" borderId="3" xfId="108" applyFont="1" applyFill="1" applyBorder="1" applyAlignment="1">
      <alignment horizontal="center" vertical="center" wrapText="1"/>
    </xf>
    <xf numFmtId="0" fontId="18" fillId="8" borderId="3" xfId="0" applyFont="1" applyFill="1" applyBorder="1" applyAlignment="1">
      <alignment horizontal="center" vertical="center" wrapText="1"/>
    </xf>
    <xf numFmtId="0" fontId="17" fillId="8" borderId="15" xfId="0" applyFont="1" applyFill="1" applyBorder="1" applyAlignment="1">
      <alignment vertical="center"/>
    </xf>
    <xf numFmtId="0" fontId="18" fillId="8" borderId="3" xfId="149" applyFont="1" applyFill="1" applyBorder="1" applyAlignment="1">
      <alignment horizontal="center" vertical="center" wrapText="1"/>
    </xf>
    <xf numFmtId="0" fontId="34" fillId="8" borderId="3" xfId="0" applyNumberFormat="1" applyFont="1" applyFill="1" applyBorder="1" applyAlignment="1">
      <alignment vertical="center" wrapText="1"/>
    </xf>
    <xf numFmtId="0" fontId="41" fillId="8" borderId="3" xfId="149" applyFont="1" applyFill="1" applyBorder="1" applyAlignment="1">
      <alignment horizontal="center" vertical="center" wrapText="1"/>
    </xf>
    <xf numFmtId="0" fontId="18" fillId="8" borderId="2" xfId="149" applyFont="1" applyFill="1" applyBorder="1" applyAlignment="1">
      <alignment horizontal="center" vertical="center" wrapText="1"/>
    </xf>
    <xf numFmtId="0" fontId="18" fillId="8" borderId="0" xfId="0" applyFont="1" applyFill="1"/>
    <xf numFmtId="2" fontId="33" fillId="0" borderId="3" xfId="0" applyNumberFormat="1" applyFont="1" applyFill="1" applyBorder="1" applyAlignment="1">
      <alignment horizontal="center" vertical="center" wrapText="1"/>
    </xf>
    <xf numFmtId="0" fontId="45" fillId="0" borderId="3" xfId="0" applyNumberFormat="1" applyFont="1" applyFill="1" applyBorder="1" applyAlignment="1">
      <alignment horizontal="center" vertical="center" wrapText="1"/>
    </xf>
    <xf numFmtId="175" fontId="18" fillId="0" borderId="3" xfId="0" applyNumberFormat="1" applyFont="1" applyFill="1" applyBorder="1" applyAlignment="1">
      <alignment horizontal="center" vertical="center" wrapText="1"/>
    </xf>
    <xf numFmtId="0" fontId="20" fillId="0" borderId="3" xfId="161" applyNumberFormat="1" applyFont="1" applyFill="1" applyBorder="1" applyAlignment="1" applyProtection="1">
      <alignment horizontal="center" vertical="center" wrapText="1"/>
    </xf>
    <xf numFmtId="0" fontId="25" fillId="0" borderId="3" xfId="161" applyNumberFormat="1" applyFont="1" applyFill="1" applyBorder="1" applyAlignment="1" applyProtection="1">
      <alignment horizontal="center" vertical="center" wrapText="1"/>
    </xf>
    <xf numFmtId="0" fontId="17" fillId="9" borderId="3" xfId="0" applyFont="1" applyFill="1" applyBorder="1" applyAlignment="1">
      <alignment horizontal="left" vertical="center" wrapText="1"/>
    </xf>
    <xf numFmtId="0" fontId="17" fillId="9" borderId="3" xfId="0" applyFont="1" applyFill="1" applyBorder="1" applyAlignment="1">
      <alignment horizontal="center" vertical="center" wrapText="1"/>
    </xf>
    <xf numFmtId="0" fontId="26" fillId="9" borderId="3" xfId="0" applyFont="1" applyFill="1" applyBorder="1" applyAlignment="1">
      <alignment horizontal="center" vertical="center"/>
    </xf>
    <xf numFmtId="0" fontId="18" fillId="9" borderId="3" xfId="0" applyFont="1" applyFill="1" applyBorder="1"/>
    <xf numFmtId="0" fontId="18" fillId="9" borderId="0" xfId="0" applyFont="1" applyFill="1"/>
    <xf numFmtId="0" fontId="45" fillId="0" borderId="10" xfId="0" applyFont="1" applyFill="1" applyBorder="1" applyAlignment="1">
      <alignment horizontal="center" vertical="center"/>
    </xf>
    <xf numFmtId="0" fontId="45" fillId="0" borderId="10"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3" xfId="0" quotePrefix="1" applyFont="1" applyBorder="1" applyAlignment="1">
      <alignment horizontal="left" vertical="center" wrapText="1"/>
    </xf>
    <xf numFmtId="0" fontId="41" fillId="8" borderId="3" xfId="0" applyFont="1" applyFill="1" applyBorder="1" applyAlignment="1">
      <alignment horizontal="center" vertical="center" wrapText="1"/>
    </xf>
    <xf numFmtId="0" fontId="41" fillId="0" borderId="3" xfId="0" quotePrefix="1" applyNumberFormat="1" applyFont="1" applyFill="1" applyBorder="1" applyAlignment="1">
      <alignment horizontal="justify" vertical="center" wrapText="1"/>
    </xf>
    <xf numFmtId="0" fontId="43" fillId="0" borderId="3" xfId="0" quotePrefix="1" applyNumberFormat="1" applyFont="1" applyFill="1" applyBorder="1" applyAlignment="1">
      <alignment horizontal="justify" vertical="center" wrapText="1"/>
    </xf>
    <xf numFmtId="168" fontId="43" fillId="0" borderId="3" xfId="150" applyNumberFormat="1" applyFont="1" applyFill="1" applyBorder="1" applyAlignment="1">
      <alignment horizontal="center" vertical="center" wrapText="1"/>
    </xf>
    <xf numFmtId="0" fontId="41" fillId="0" borderId="0" xfId="0" applyFont="1" applyAlignment="1">
      <alignment horizontal="justify" vertical="center"/>
    </xf>
    <xf numFmtId="0" fontId="43" fillId="0" borderId="3" xfId="0" applyFont="1" applyBorder="1" applyAlignment="1">
      <alignment horizontal="justify" vertical="center"/>
    </xf>
    <xf numFmtId="0" fontId="41" fillId="0" borderId="3" xfId="0" applyFont="1" applyBorder="1" applyAlignment="1">
      <alignment horizontal="center" vertical="center"/>
    </xf>
    <xf numFmtId="0" fontId="41" fillId="0" borderId="3" xfId="0" applyNumberFormat="1" applyFont="1" applyFill="1" applyBorder="1" applyAlignment="1">
      <alignment horizontal="center" vertical="center" wrapText="1"/>
    </xf>
    <xf numFmtId="9" fontId="47" fillId="3" borderId="3" xfId="0" applyNumberFormat="1" applyFont="1" applyFill="1" applyBorder="1" applyAlignment="1">
      <alignment horizontal="center" vertical="center" wrapText="1"/>
    </xf>
    <xf numFmtId="9" fontId="49" fillId="0" borderId="3" xfId="129" applyNumberFormat="1" applyFont="1" applyFill="1" applyBorder="1" applyAlignment="1">
      <alignment horizontal="center" vertical="center" wrapText="1"/>
    </xf>
    <xf numFmtId="0" fontId="50" fillId="0" borderId="3" xfId="0" applyFont="1" applyFill="1" applyBorder="1" applyAlignment="1">
      <alignment vertical="center" wrapText="1"/>
    </xf>
    <xf numFmtId="0" fontId="50" fillId="0" borderId="3" xfId="0" applyFont="1" applyFill="1" applyBorder="1" applyAlignment="1">
      <alignment horizontal="center" vertical="center"/>
    </xf>
    <xf numFmtId="0" fontId="49" fillId="8" borderId="3" xfId="108" applyFont="1" applyFill="1" applyBorder="1" applyAlignment="1">
      <alignment horizontal="center" vertical="center" wrapText="1"/>
    </xf>
    <xf numFmtId="0" fontId="50" fillId="0" borderId="10" xfId="0" applyFont="1" applyFill="1" applyBorder="1" applyAlignment="1">
      <alignment horizontal="center" vertical="center" wrapText="1"/>
    </xf>
    <xf numFmtId="9" fontId="50" fillId="0" borderId="3" xfId="150" applyFont="1" applyFill="1" applyBorder="1" applyAlignment="1">
      <alignment horizontal="center" vertical="center" wrapText="1"/>
    </xf>
    <xf numFmtId="168" fontId="50" fillId="0" borderId="3" xfId="150" applyNumberFormat="1" applyFont="1" applyFill="1" applyBorder="1" applyAlignment="1">
      <alignment horizontal="center" vertical="center" wrapText="1"/>
    </xf>
    <xf numFmtId="0" fontId="49" fillId="3" borderId="3" xfId="108" applyFont="1" applyFill="1" applyBorder="1" applyAlignment="1">
      <alignment horizontal="center" vertical="center" wrapText="1"/>
    </xf>
    <xf numFmtId="0" fontId="49" fillId="0" borderId="3" xfId="0" applyFont="1" applyFill="1" applyBorder="1" applyAlignment="1">
      <alignment horizontal="center" vertical="center" wrapText="1"/>
    </xf>
    <xf numFmtId="0" fontId="50" fillId="0" borderId="3" xfId="0" applyNumberFormat="1" applyFont="1" applyFill="1" applyBorder="1" applyAlignment="1">
      <alignment horizontal="center" vertical="center" wrapText="1"/>
    </xf>
    <xf numFmtId="2" fontId="49" fillId="0" borderId="3" xfId="0" applyNumberFormat="1" applyFont="1" applyFill="1" applyBorder="1" applyAlignment="1">
      <alignment horizontal="center" vertical="center" wrapText="1"/>
    </xf>
    <xf numFmtId="1" fontId="49" fillId="0" borderId="3" xfId="0" applyNumberFormat="1" applyFont="1" applyFill="1" applyBorder="1" applyAlignment="1">
      <alignment horizontal="center" vertical="center" wrapText="1"/>
    </xf>
    <xf numFmtId="0" fontId="18" fillId="10" borderId="3" xfId="149" applyFont="1" applyFill="1" applyBorder="1" applyAlignment="1">
      <alignment horizontal="center" vertical="center" wrapText="1"/>
    </xf>
    <xf numFmtId="0" fontId="17" fillId="0" borderId="3" xfId="0" applyFont="1" applyFill="1" applyBorder="1" applyAlignment="1">
      <alignment horizontal="center" vertical="center" wrapText="1"/>
    </xf>
    <xf numFmtId="2" fontId="17" fillId="0" borderId="3" xfId="0" applyNumberFormat="1" applyFont="1" applyFill="1" applyBorder="1" applyAlignment="1">
      <alignment horizontal="left" vertical="center" wrapText="1"/>
    </xf>
    <xf numFmtId="2" fontId="18" fillId="3" borderId="3" xfId="0" applyNumberFormat="1" applyFont="1" applyFill="1" applyBorder="1"/>
    <xf numFmtId="2" fontId="20" fillId="0" borderId="3" xfId="10" applyNumberFormat="1" applyFont="1" applyFill="1" applyBorder="1" applyAlignment="1" applyProtection="1">
      <alignment horizontal="center" vertical="center" wrapText="1"/>
    </xf>
    <xf numFmtId="2" fontId="20" fillId="3" borderId="10" xfId="10" applyNumberFormat="1" applyFont="1" applyFill="1" applyBorder="1" applyAlignment="1" applyProtection="1">
      <alignment horizontal="center" vertical="center" wrapText="1"/>
    </xf>
    <xf numFmtId="2" fontId="51" fillId="0" borderId="3" xfId="10" applyNumberFormat="1" applyFont="1" applyFill="1" applyBorder="1" applyAlignment="1" applyProtection="1">
      <alignment horizontal="center" vertical="center" wrapText="1"/>
    </xf>
    <xf numFmtId="2" fontId="20" fillId="3" borderId="3" xfId="10" applyNumberFormat="1" applyFont="1" applyFill="1" applyBorder="1" applyAlignment="1" applyProtection="1">
      <alignment horizontal="center" vertical="center" wrapText="1"/>
    </xf>
    <xf numFmtId="2" fontId="17" fillId="0" borderId="3" xfId="0" applyNumberFormat="1" applyFont="1" applyFill="1" applyBorder="1"/>
    <xf numFmtId="2" fontId="25" fillId="5" borderId="3" xfId="10" applyNumberFormat="1" applyFont="1" applyFill="1" applyBorder="1" applyAlignment="1" applyProtection="1">
      <alignment horizontal="center" vertical="center" wrapText="1"/>
    </xf>
    <xf numFmtId="2" fontId="25" fillId="3" borderId="3" xfId="10" applyNumberFormat="1" applyFont="1" applyFill="1" applyBorder="1" applyAlignment="1" applyProtection="1">
      <alignment horizontal="center" vertical="center" wrapText="1"/>
    </xf>
    <xf numFmtId="2" fontId="25" fillId="0" borderId="3" xfId="10" applyNumberFormat="1" applyFont="1" applyFill="1" applyBorder="1" applyAlignment="1" applyProtection="1">
      <alignment horizontal="center" vertical="center" wrapText="1"/>
    </xf>
    <xf numFmtId="2" fontId="29" fillId="3" borderId="3" xfId="10" applyNumberFormat="1" applyFont="1" applyFill="1" applyBorder="1" applyAlignment="1" applyProtection="1">
      <alignment horizontal="center" vertical="center" wrapText="1"/>
    </xf>
    <xf numFmtId="2" fontId="29" fillId="0" borderId="3" xfId="10" applyNumberFormat="1" applyFont="1" applyFill="1" applyBorder="1" applyAlignment="1" applyProtection="1">
      <alignment horizontal="center" vertical="center" wrapText="1"/>
    </xf>
    <xf numFmtId="2" fontId="44" fillId="0" borderId="3" xfId="10" applyNumberFormat="1" applyFont="1" applyFill="1" applyBorder="1" applyAlignment="1" applyProtection="1">
      <alignment horizontal="center" vertical="center" wrapText="1"/>
    </xf>
    <xf numFmtId="2" fontId="17" fillId="4" borderId="3" xfId="0" applyNumberFormat="1" applyFont="1" applyFill="1" applyBorder="1"/>
    <xf numFmtId="2" fontId="18" fillId="0" borderId="0" xfId="0" applyNumberFormat="1" applyFont="1" applyFill="1"/>
    <xf numFmtId="0" fontId="60" fillId="0" borderId="0" xfId="0" applyFont="1"/>
    <xf numFmtId="0" fontId="60" fillId="0" borderId="0" xfId="0" applyFont="1" applyFill="1"/>
    <xf numFmtId="0" fontId="60" fillId="0" borderId="0" xfId="0" applyFont="1" applyFill="1" applyAlignment="1">
      <alignment horizontal="center"/>
    </xf>
    <xf numFmtId="0" fontId="60" fillId="0" borderId="0" xfId="0" applyFont="1" applyAlignment="1">
      <alignment horizontal="center"/>
    </xf>
    <xf numFmtId="49" fontId="60" fillId="0" borderId="0" xfId="0" applyNumberFormat="1" applyFont="1" applyFill="1"/>
    <xf numFmtId="176" fontId="60" fillId="0" borderId="0" xfId="0" applyNumberFormat="1" applyFont="1" applyFill="1"/>
    <xf numFmtId="0" fontId="60" fillId="2" borderId="0" xfId="0" applyFont="1" applyFill="1"/>
    <xf numFmtId="0" fontId="60" fillId="0" borderId="0" xfId="0" applyFont="1" applyFill="1" applyBorder="1"/>
    <xf numFmtId="0" fontId="61" fillId="0" borderId="0" xfId="0" applyFont="1"/>
    <xf numFmtId="0" fontId="62" fillId="0" borderId="0" xfId="0" applyFont="1" applyFill="1"/>
    <xf numFmtId="0" fontId="58" fillId="11" borderId="3" xfId="108" applyFont="1" applyFill="1" applyBorder="1" applyAlignment="1">
      <alignment horizontal="center" vertical="center" wrapText="1"/>
    </xf>
    <xf numFmtId="0" fontId="57" fillId="0" borderId="10" xfId="0" applyFont="1" applyFill="1" applyBorder="1" applyAlignment="1">
      <alignment horizontal="center" vertical="center"/>
    </xf>
    <xf numFmtId="0" fontId="57" fillId="0" borderId="3" xfId="0" applyFont="1" applyFill="1" applyBorder="1" applyAlignment="1">
      <alignment vertical="center" wrapText="1"/>
    </xf>
    <xf numFmtId="0" fontId="57" fillId="0" borderId="3" xfId="0" applyFont="1" applyFill="1" applyBorder="1" applyAlignment="1">
      <alignment horizontal="center" vertical="center"/>
    </xf>
    <xf numFmtId="0" fontId="57" fillId="0" borderId="10" xfId="0" applyFont="1" applyFill="1" applyBorder="1" applyAlignment="1">
      <alignment horizontal="center" vertical="center" wrapText="1"/>
    </xf>
    <xf numFmtId="9" fontId="57" fillId="0" borderId="3" xfId="150" applyFont="1" applyFill="1" applyBorder="1" applyAlignment="1">
      <alignment horizontal="center" vertical="center" wrapText="1"/>
    </xf>
    <xf numFmtId="168" fontId="57" fillId="0" borderId="3" xfId="150"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0" fontId="57" fillId="0" borderId="3" xfId="0" applyNumberFormat="1" applyFont="1" applyFill="1" applyBorder="1" applyAlignment="1">
      <alignment horizontal="center" vertical="center" wrapText="1"/>
    </xf>
    <xf numFmtId="2" fontId="58" fillId="0" borderId="3" xfId="0" applyNumberFormat="1" applyFont="1" applyFill="1" applyBorder="1" applyAlignment="1">
      <alignment horizontal="center" vertical="center" wrapText="1"/>
    </xf>
    <xf numFmtId="1" fontId="58" fillId="0" borderId="3" xfId="0" applyNumberFormat="1" applyFont="1" applyFill="1" applyBorder="1" applyAlignment="1">
      <alignment horizontal="center" vertical="center" wrapText="1"/>
    </xf>
    <xf numFmtId="2" fontId="59" fillId="0" borderId="3" xfId="10" applyNumberFormat="1" applyFont="1" applyFill="1" applyBorder="1" applyAlignment="1" applyProtection="1">
      <alignment horizontal="center" vertical="center" wrapText="1"/>
    </xf>
    <xf numFmtId="43" fontId="21" fillId="12" borderId="3" xfId="15" applyNumberFormat="1" applyFont="1" applyFill="1" applyBorder="1" applyAlignment="1">
      <alignment horizontal="center" vertical="center"/>
    </xf>
    <xf numFmtId="0" fontId="18" fillId="12" borderId="3" xfId="108" applyFont="1" applyFill="1" applyBorder="1" applyAlignment="1">
      <alignment horizontal="center" vertical="center" wrapText="1"/>
    </xf>
    <xf numFmtId="0" fontId="58" fillId="12" borderId="3" xfId="108" applyFont="1" applyFill="1" applyBorder="1" applyAlignment="1">
      <alignment horizontal="center" vertical="center" wrapText="1"/>
    </xf>
    <xf numFmtId="43" fontId="21" fillId="11" borderId="3" xfId="15" applyNumberFormat="1" applyFont="1" applyFill="1" applyBorder="1" applyAlignment="1">
      <alignment horizontal="center" vertical="center"/>
    </xf>
    <xf numFmtId="0" fontId="17" fillId="0" borderId="3" xfId="0" applyFont="1" applyFill="1" applyBorder="1" applyAlignment="1">
      <alignment horizontal="center" vertical="center" wrapText="1"/>
    </xf>
    <xf numFmtId="175" fontId="20" fillId="0" borderId="3" xfId="10" applyNumberFormat="1" applyFont="1" applyFill="1" applyBorder="1" applyAlignment="1" applyProtection="1">
      <alignment horizontal="center" vertical="center" wrapText="1"/>
    </xf>
    <xf numFmtId="0" fontId="17" fillId="2" borderId="5" xfId="96" applyFont="1" applyFill="1" applyBorder="1" applyAlignment="1" applyProtection="1">
      <alignment horizontal="center" vertical="center" wrapText="1"/>
    </xf>
    <xf numFmtId="0" fontId="17" fillId="2" borderId="15" xfId="96" applyFont="1" applyFill="1" applyBorder="1" applyAlignment="1" applyProtection="1">
      <alignment horizontal="center" vertical="center" wrapText="1"/>
    </xf>
    <xf numFmtId="0" fontId="17" fillId="2" borderId="12" xfId="96" applyFont="1" applyFill="1" applyBorder="1" applyAlignment="1" applyProtection="1">
      <alignment horizontal="center" vertical="center" wrapText="1"/>
    </xf>
    <xf numFmtId="0" fontId="17" fillId="2" borderId="9" xfId="96" applyFont="1" applyFill="1" applyBorder="1" applyAlignment="1" applyProtection="1">
      <alignment horizontal="center" vertical="center" wrapText="1"/>
    </xf>
    <xf numFmtId="0" fontId="17" fillId="2" borderId="14" xfId="96" applyFont="1" applyFill="1" applyBorder="1" applyAlignment="1" applyProtection="1">
      <alignment horizontal="center" vertical="center" wrapText="1"/>
    </xf>
    <xf numFmtId="0" fontId="17" fillId="2" borderId="17" xfId="96" applyFont="1" applyFill="1" applyBorder="1" applyAlignment="1" applyProtection="1">
      <alignment horizontal="center" vertical="center" wrapText="1"/>
    </xf>
    <xf numFmtId="0" fontId="17" fillId="2" borderId="4"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4" xfId="0" applyFont="1" applyBorder="1" applyAlignment="1">
      <alignment horizontal="center" vertical="center"/>
    </xf>
    <xf numFmtId="0" fontId="18" fillId="0" borderId="2" xfId="0" applyFont="1" applyBorder="1" applyAlignment="1">
      <alignment horizontal="center" vertical="center"/>
    </xf>
    <xf numFmtId="0" fontId="18" fillId="0" borderId="7" xfId="0" applyFont="1" applyBorder="1" applyAlignment="1">
      <alignment horizontal="center" vertical="center"/>
    </xf>
    <xf numFmtId="0" fontId="17" fillId="2" borderId="4" xfId="96" applyFont="1" applyFill="1" applyBorder="1" applyAlignment="1" applyProtection="1">
      <alignment horizontal="left" vertical="center" wrapText="1"/>
    </xf>
    <xf numFmtId="0" fontId="17" fillId="2" borderId="7" xfId="96" applyFont="1" applyFill="1" applyBorder="1" applyAlignment="1" applyProtection="1">
      <alignment horizontal="left" vertical="center" wrapText="1"/>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4"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22" fillId="0" borderId="10" xfId="0" applyNumberFormat="1" applyFont="1" applyFill="1" applyBorder="1" applyAlignment="1">
      <alignment horizontal="center" vertical="center" wrapText="1"/>
    </xf>
    <xf numFmtId="0" fontId="22" fillId="0" borderId="8" xfId="0" applyNumberFormat="1" applyFont="1" applyFill="1" applyBorder="1" applyAlignment="1">
      <alignment horizontal="center" vertical="center" wrapText="1"/>
    </xf>
    <xf numFmtId="0" fontId="22" fillId="0" borderId="11" xfId="0" applyNumberFormat="1"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17" fillId="3" borderId="4" xfId="0" applyFont="1" applyFill="1" applyBorder="1" applyAlignment="1">
      <alignment horizontal="left" vertical="center"/>
    </xf>
    <xf numFmtId="0" fontId="17" fillId="3" borderId="2" xfId="0" applyFont="1" applyFill="1" applyBorder="1" applyAlignment="1">
      <alignment horizontal="left" vertical="center"/>
    </xf>
    <xf numFmtId="0" fontId="17" fillId="3" borderId="7" xfId="0" applyFont="1" applyFill="1" applyBorder="1" applyAlignment="1">
      <alignment horizontal="left" vertical="center"/>
    </xf>
    <xf numFmtId="0" fontId="33" fillId="0" borderId="10"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11" xfId="0" applyFont="1" applyFill="1" applyBorder="1" applyAlignment="1">
      <alignment horizontal="left" vertical="center" wrapText="1"/>
    </xf>
    <xf numFmtId="0" fontId="33" fillId="0" borderId="3"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8" xfId="0" applyFont="1" applyFill="1" applyBorder="1" applyAlignment="1">
      <alignment horizontal="center" vertical="center" wrapText="1"/>
    </xf>
    <xf numFmtId="9" fontId="17" fillId="3" borderId="10" xfId="0" applyNumberFormat="1" applyFont="1" applyFill="1" applyBorder="1" applyAlignment="1">
      <alignment horizontal="center" vertical="center" textRotation="90"/>
    </xf>
    <xf numFmtId="0" fontId="17" fillId="3" borderId="8" xfId="0" applyFont="1" applyFill="1" applyBorder="1" applyAlignment="1">
      <alignment horizontal="center" vertical="center" textRotation="90"/>
    </xf>
    <xf numFmtId="0" fontId="22" fillId="3" borderId="4"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7" xfId="0" applyFont="1" applyFill="1" applyBorder="1" applyAlignment="1">
      <alignment horizontal="left" vertical="center" wrapText="1"/>
    </xf>
    <xf numFmtId="9" fontId="17" fillId="3" borderId="10" xfId="150" applyFont="1" applyFill="1" applyBorder="1" applyAlignment="1">
      <alignment horizontal="center" vertical="center" textRotation="90" wrapText="1"/>
    </xf>
    <xf numFmtId="9" fontId="17" fillId="3" borderId="8" xfId="150" applyFont="1" applyFill="1" applyBorder="1" applyAlignment="1">
      <alignment horizontal="center" vertical="center" textRotation="90" wrapText="1"/>
    </xf>
    <xf numFmtId="9" fontId="17" fillId="3" borderId="11" xfId="150" applyFont="1" applyFill="1" applyBorder="1" applyAlignment="1">
      <alignment horizontal="center" vertical="center" textRotation="90" wrapText="1"/>
    </xf>
    <xf numFmtId="0" fontId="22" fillId="4" borderId="4" xfId="0" applyNumberFormat="1" applyFont="1" applyFill="1" applyBorder="1" applyAlignment="1">
      <alignment horizontal="center" vertical="center" wrapText="1"/>
    </xf>
    <xf numFmtId="0" fontId="22" fillId="4" borderId="2" xfId="0" applyNumberFormat="1" applyFont="1" applyFill="1" applyBorder="1" applyAlignment="1">
      <alignment horizontal="center" vertical="center" wrapText="1"/>
    </xf>
    <xf numFmtId="0" fontId="22" fillId="4" borderId="7" xfId="0" applyNumberFormat="1" applyFont="1" applyFill="1" applyBorder="1" applyAlignment="1">
      <alignment horizontal="center" vertical="center" wrapText="1"/>
    </xf>
    <xf numFmtId="0" fontId="17" fillId="4" borderId="4"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7" xfId="0" applyFont="1" applyFill="1" applyBorder="1" applyAlignment="1">
      <alignment horizontal="left" vertical="center" wrapText="1"/>
    </xf>
    <xf numFmtId="0" fontId="22" fillId="0" borderId="3" xfId="0" applyFont="1" applyFill="1" applyBorder="1" applyAlignment="1">
      <alignment horizontal="center" vertical="center"/>
    </xf>
    <xf numFmtId="9" fontId="17" fillId="6" borderId="3" xfId="0" applyNumberFormat="1" applyFont="1" applyFill="1" applyBorder="1" applyAlignment="1">
      <alignment horizontal="center" vertical="center" textRotation="90"/>
    </xf>
    <xf numFmtId="0" fontId="22" fillId="0" borderId="8" xfId="0" applyFont="1" applyFill="1" applyBorder="1" applyAlignment="1">
      <alignment horizontal="center" vertical="center"/>
    </xf>
    <xf numFmtId="0" fontId="22" fillId="0" borderId="11" xfId="0" applyFont="1" applyFill="1" applyBorder="1" applyAlignment="1">
      <alignment horizontal="center" vertical="center"/>
    </xf>
    <xf numFmtId="9" fontId="17" fillId="5" borderId="10" xfId="0" applyNumberFormat="1" applyFont="1" applyFill="1" applyBorder="1" applyAlignment="1">
      <alignment horizontal="center" vertical="center" textRotation="90"/>
    </xf>
    <xf numFmtId="9" fontId="17" fillId="5" borderId="8" xfId="0" applyNumberFormat="1" applyFont="1" applyFill="1" applyBorder="1" applyAlignment="1">
      <alignment horizontal="center" vertical="center" textRotation="90"/>
    </xf>
    <xf numFmtId="9" fontId="17" fillId="5" borderId="11" xfId="0" applyNumberFormat="1" applyFont="1" applyFill="1" applyBorder="1" applyAlignment="1">
      <alignment horizontal="center" vertical="center" textRotation="90"/>
    </xf>
    <xf numFmtId="0" fontId="23" fillId="0" borderId="11" xfId="0" applyFont="1" applyFill="1" applyBorder="1" applyAlignment="1">
      <alignment horizontal="center" vertical="center" wrapText="1"/>
    </xf>
    <xf numFmtId="0" fontId="42" fillId="3" borderId="4" xfId="0" applyNumberFormat="1" applyFont="1" applyFill="1" applyBorder="1" applyAlignment="1">
      <alignment horizontal="left" vertical="center" wrapText="1"/>
    </xf>
    <xf numFmtId="0" fontId="42" fillId="3" borderId="2" xfId="0" applyNumberFormat="1" applyFont="1" applyFill="1" applyBorder="1" applyAlignment="1">
      <alignment horizontal="left" vertical="center" wrapText="1"/>
    </xf>
    <xf numFmtId="0" fontId="42" fillId="3" borderId="7" xfId="0" applyNumberFormat="1" applyFont="1" applyFill="1" applyBorder="1" applyAlignment="1">
      <alignment horizontal="left" vertical="center" wrapText="1"/>
    </xf>
    <xf numFmtId="9" fontId="17" fillId="6" borderId="10" xfId="0" applyNumberFormat="1" applyFont="1" applyFill="1" applyBorder="1" applyAlignment="1">
      <alignment horizontal="center" vertical="center" textRotation="90"/>
    </xf>
    <xf numFmtId="9" fontId="17" fillId="6" borderId="8" xfId="0" applyNumberFormat="1" applyFont="1" applyFill="1" applyBorder="1" applyAlignment="1">
      <alignment horizontal="center" vertical="center" textRotation="90"/>
    </xf>
    <xf numFmtId="9" fontId="17" fillId="6" borderId="11" xfId="0" applyNumberFormat="1" applyFont="1" applyFill="1" applyBorder="1" applyAlignment="1">
      <alignment horizontal="center" vertical="center" textRotation="90"/>
    </xf>
    <xf numFmtId="0" fontId="23" fillId="0" borderId="10"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11" xfId="0" applyFont="1" applyFill="1" applyBorder="1" applyAlignment="1">
      <alignment horizontal="center" vertical="center"/>
    </xf>
    <xf numFmtId="0" fontId="33" fillId="0" borderId="10"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23" fillId="0" borderId="10" xfId="0" applyFont="1" applyFill="1" applyBorder="1" applyAlignment="1">
      <alignment horizontal="left" vertical="center"/>
    </xf>
    <xf numFmtId="0" fontId="23" fillId="0" borderId="11" xfId="0" applyFont="1" applyFill="1" applyBorder="1" applyAlignment="1">
      <alignment horizontal="left" vertical="center"/>
    </xf>
    <xf numFmtId="0" fontId="17" fillId="6" borderId="11" xfId="0" applyFont="1" applyFill="1" applyBorder="1" applyAlignment="1">
      <alignment horizontal="center" vertical="center" textRotation="90"/>
    </xf>
    <xf numFmtId="0" fontId="17" fillId="5" borderId="4" xfId="0" applyNumberFormat="1" applyFont="1" applyFill="1" applyBorder="1" applyAlignment="1">
      <alignment horizontal="left" vertical="center"/>
    </xf>
    <xf numFmtId="0" fontId="17" fillId="5" borderId="2" xfId="0" applyNumberFormat="1" applyFont="1" applyFill="1" applyBorder="1" applyAlignment="1">
      <alignment horizontal="left" vertical="center"/>
    </xf>
    <xf numFmtId="0" fontId="17" fillId="5" borderId="7" xfId="0" applyNumberFormat="1" applyFont="1" applyFill="1" applyBorder="1" applyAlignment="1">
      <alignment horizontal="left" vertical="center"/>
    </xf>
    <xf numFmtId="9" fontId="18" fillId="0" borderId="10" xfId="129" applyNumberFormat="1" applyFont="1" applyFill="1" applyBorder="1" applyAlignment="1">
      <alignment horizontal="center" vertical="center" wrapText="1"/>
    </xf>
    <xf numFmtId="9" fontId="18" fillId="0" borderId="11" xfId="129" applyNumberFormat="1" applyFont="1" applyFill="1" applyBorder="1" applyAlignment="1">
      <alignment horizontal="center" vertical="center" wrapText="1"/>
    </xf>
    <xf numFmtId="0" fontId="18" fillId="0" borderId="10" xfId="129" applyFont="1" applyFill="1" applyBorder="1" applyAlignment="1">
      <alignment horizontal="center" vertical="center" wrapText="1"/>
    </xf>
    <xf numFmtId="0" fontId="18" fillId="0" borderId="11" xfId="129" applyFont="1" applyFill="1" applyBorder="1" applyAlignment="1">
      <alignment horizontal="center" vertical="center" wrapText="1"/>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33" fillId="2" borderId="10" xfId="0" applyNumberFormat="1" applyFont="1" applyFill="1" applyBorder="1" applyAlignment="1">
      <alignment horizontal="left" vertical="center" wrapText="1"/>
    </xf>
    <xf numFmtId="0" fontId="33" fillId="2" borderId="11" xfId="0" applyNumberFormat="1" applyFont="1" applyFill="1" applyBorder="1" applyAlignment="1">
      <alignment horizontal="left" vertical="center" wrapText="1"/>
    </xf>
    <xf numFmtId="0" fontId="23" fillId="0" borderId="3" xfId="0" applyFont="1" applyFill="1" applyBorder="1" applyAlignment="1">
      <alignment horizontal="center" vertical="center"/>
    </xf>
    <xf numFmtId="0" fontId="45" fillId="0" borderId="10" xfId="0" applyFont="1" applyFill="1" applyBorder="1" applyAlignment="1">
      <alignment horizontal="center" vertical="center" wrapText="1"/>
    </xf>
    <xf numFmtId="0" fontId="46" fillId="0" borderId="8" xfId="0" applyFont="1" applyBorder="1" applyAlignment="1">
      <alignment horizontal="center" vertical="center" wrapText="1"/>
    </xf>
    <xf numFmtId="0" fontId="46" fillId="0" borderId="11" xfId="0" applyFont="1" applyBorder="1" applyAlignment="1">
      <alignment horizontal="center" vertical="center" wrapText="1"/>
    </xf>
    <xf numFmtId="0" fontId="17" fillId="5" borderId="4" xfId="0" applyFont="1" applyFill="1" applyBorder="1" applyAlignment="1">
      <alignment horizontal="left" vertical="center" wrapText="1"/>
    </xf>
    <xf numFmtId="0" fontId="17" fillId="5" borderId="2" xfId="0" applyFont="1" applyFill="1" applyBorder="1" applyAlignment="1">
      <alignment horizontal="left" vertical="center" wrapText="1"/>
    </xf>
    <xf numFmtId="0" fontId="17" fillId="5" borderId="7" xfId="0" applyFont="1" applyFill="1" applyBorder="1" applyAlignment="1">
      <alignment horizontal="left" vertical="center" wrapText="1"/>
    </xf>
    <xf numFmtId="0" fontId="17" fillId="3" borderId="11" xfId="0" applyFont="1" applyFill="1" applyBorder="1" applyAlignment="1">
      <alignment horizontal="center" vertical="center" textRotation="90"/>
    </xf>
    <xf numFmtId="0" fontId="23" fillId="0" borderId="5" xfId="0" applyFont="1" applyFill="1" applyBorder="1" applyAlignment="1">
      <alignment horizontal="center" vertical="center" wrapText="1"/>
    </xf>
    <xf numFmtId="0" fontId="23" fillId="0" borderId="9" xfId="0" applyFont="1" applyFill="1" applyBorder="1" applyAlignment="1">
      <alignment horizontal="center" vertical="center" wrapText="1"/>
    </xf>
    <xf numFmtId="9" fontId="17" fillId="3" borderId="8" xfId="0" applyNumberFormat="1" applyFont="1" applyFill="1" applyBorder="1" applyAlignment="1">
      <alignment horizontal="center" vertical="center" textRotation="90"/>
    </xf>
    <xf numFmtId="0" fontId="17" fillId="3" borderId="4" xfId="0" applyNumberFormat="1" applyFont="1" applyFill="1" applyBorder="1" applyAlignment="1">
      <alignment horizontal="left" vertical="center" wrapText="1"/>
    </xf>
    <xf numFmtId="0" fontId="17" fillId="3" borderId="2" xfId="0" applyNumberFormat="1" applyFont="1" applyFill="1" applyBorder="1" applyAlignment="1">
      <alignment horizontal="left" vertical="center" wrapText="1"/>
    </xf>
    <xf numFmtId="0" fontId="17" fillId="3" borderId="7" xfId="0" applyNumberFormat="1" applyFont="1" applyFill="1" applyBorder="1" applyAlignment="1">
      <alignment horizontal="left" vertical="center" wrapText="1"/>
    </xf>
    <xf numFmtId="9" fontId="17" fillId="3" borderId="11" xfId="0" applyNumberFormat="1" applyFont="1" applyFill="1" applyBorder="1" applyAlignment="1">
      <alignment horizontal="center" vertical="center" textRotation="90"/>
    </xf>
    <xf numFmtId="0" fontId="23" fillId="0" borderId="10"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17" fillId="0" borderId="0" xfId="0" applyFont="1" applyFill="1" applyAlignment="1">
      <alignment horizontal="center"/>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22" fillId="7" borderId="4"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7" xfId="0" applyFont="1" applyFill="1" applyBorder="1" applyAlignment="1">
      <alignment horizontal="center" vertical="center"/>
    </xf>
    <xf numFmtId="0" fontId="26" fillId="3" borderId="4"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3" fillId="0" borderId="3" xfId="0" applyFont="1" applyFill="1" applyBorder="1" applyAlignment="1">
      <alignment horizontal="center" vertical="center" wrapText="1"/>
    </xf>
    <xf numFmtId="0" fontId="33" fillId="0" borderId="3" xfId="0" applyFont="1" applyFill="1" applyBorder="1" applyAlignment="1">
      <alignment horizontal="center" vertical="center"/>
    </xf>
    <xf numFmtId="0" fontId="23" fillId="0" borderId="15" xfId="0" applyFont="1" applyFill="1" applyBorder="1" applyAlignment="1">
      <alignment horizontal="center" vertical="center" wrapText="1"/>
    </xf>
    <xf numFmtId="0" fontId="23" fillId="0" borderId="14" xfId="0" applyFont="1" applyFill="1" applyBorder="1" applyAlignment="1">
      <alignment horizontal="center" vertical="center" wrapText="1"/>
    </xf>
    <xf numFmtId="9" fontId="17" fillId="4" borderId="0" xfId="0" applyNumberFormat="1" applyFont="1" applyFill="1" applyAlignment="1">
      <alignment horizontal="center" vertical="center" textRotation="90"/>
    </xf>
    <xf numFmtId="0" fontId="17" fillId="4" borderId="0" xfId="0" applyFont="1" applyFill="1" applyAlignment="1">
      <alignment horizontal="center" vertical="center" textRotation="90"/>
    </xf>
    <xf numFmtId="0" fontId="26" fillId="4" borderId="4" xfId="0" applyFont="1" applyFill="1" applyBorder="1" applyAlignment="1">
      <alignment horizontal="left" vertical="center" wrapText="1"/>
    </xf>
    <xf numFmtId="0" fontId="26" fillId="4" borderId="2" xfId="0" applyFont="1" applyFill="1" applyBorder="1" applyAlignment="1">
      <alignment horizontal="left" vertical="center" wrapText="1"/>
    </xf>
    <xf numFmtId="0" fontId="26" fillId="4" borderId="7" xfId="0" applyFont="1" applyFill="1" applyBorder="1" applyAlignment="1">
      <alignment horizontal="left" vertical="center" wrapText="1"/>
    </xf>
    <xf numFmtId="9" fontId="17" fillId="4" borderId="15" xfId="0" applyNumberFormat="1" applyFont="1" applyFill="1" applyBorder="1" applyAlignment="1">
      <alignment horizontal="center" vertical="center" textRotation="90"/>
    </xf>
    <xf numFmtId="9" fontId="17" fillId="4" borderId="0" xfId="0" applyNumberFormat="1" applyFont="1" applyFill="1" applyBorder="1" applyAlignment="1">
      <alignment horizontal="center" vertical="center" textRotation="90"/>
    </xf>
    <xf numFmtId="0" fontId="17" fillId="3" borderId="4"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8" fillId="4" borderId="0" xfId="0" applyFont="1" applyFill="1" applyAlignment="1">
      <alignment horizontal="center"/>
    </xf>
    <xf numFmtId="0" fontId="18" fillId="4" borderId="16" xfId="0" applyFont="1" applyFill="1" applyBorder="1" applyAlignment="1">
      <alignment horizontal="center"/>
    </xf>
    <xf numFmtId="0" fontId="33" fillId="0" borderId="10" xfId="0" applyFont="1" applyFill="1" applyBorder="1" applyAlignment="1">
      <alignment horizontal="center" vertical="center"/>
    </xf>
    <xf numFmtId="0" fontId="33" fillId="0" borderId="11" xfId="0" applyFont="1" applyFill="1" applyBorder="1" applyAlignment="1">
      <alignment horizontal="center" vertical="center"/>
    </xf>
    <xf numFmtId="0" fontId="26" fillId="5" borderId="4"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7" xfId="0" applyFont="1" applyFill="1" applyBorder="1" applyAlignment="1">
      <alignment horizontal="left" vertical="center"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44"/>
    <cellStyle name="Excel Built-in Excel Built-in Excel Built-in Comma 7 2 3" xfId="45"/>
    <cellStyle name="Excel Built-in Excel Built-in Excel Built-in Comma 7 2_BSC-KPI P. KHKT - DL TRAN YEN 19-5-18" xfId="46"/>
    <cellStyle name="Excel Built-in Excel Built-in Excel Built-in Comma 8" xfId="47"/>
    <cellStyle name="Excel Built-in Excel Built-in Excel Built-in Comma 8 2" xfId="48"/>
    <cellStyle name="Excel Built-in Excel Built-in Excel Built-in Comma 8 2 2" xfId="49"/>
    <cellStyle name="Excel Built-in Excel Built-in Excel Built-in Comma 8 2_BSC-KPI P. KHKT - DL TRAN YEN 19-5-18" xfId="50"/>
    <cellStyle name="Excel Built-in Excel Built-in Excel Built-in Comma 8 3" xfId="51"/>
    <cellStyle name="Excel Built-in Excel Built-in Excel Built-in Comma 8 3 2" xfId="52"/>
    <cellStyle name="Excel Built-in Excel Built-in Excel Built-in Comma 8 3 3" xfId="53"/>
    <cellStyle name="Excel Built-in Excel Built-in Excel Built-in Comma 8 3 4" xfId="54"/>
    <cellStyle name="Excel Built-in Excel Built-in Excel Built-in Comma 8 3 5" xfId="55"/>
    <cellStyle name="Excel Built-in Excel Built-in Excel Built-in Comma 8 3_BSC-KPI P. KHKT - DL TRAN YEN 19-5-18" xfId="56"/>
    <cellStyle name="Excel Built-in Excel Built-in Excel Built-in Comma 8 4" xfId="57"/>
    <cellStyle name="Excel Built-in Excel Built-in Excel Built-in Comma 8_BSC-KPI P. KHKT - DL TRAN YEN 19-5-18" xfId="58"/>
    <cellStyle name="Excel Built-in Excel Built-in Excel Built-in Normal 8" xfId="59"/>
    <cellStyle name="Excel Built-in Excel Built-in Excel Built-in Normal 8 2" xfId="60"/>
    <cellStyle name="Excel Built-in Excel Built-in Excel Built-in Normal 8 2 2" xfId="61"/>
    <cellStyle name="Excel Built-in Excel Built-in Excel Built-in Normal 8 2 3" xfId="62"/>
    <cellStyle name="Excel Built-in Excel Built-in Excel Built-in Normal 8 2_BSC-KPI P. KHKT - DL TRAN YEN 19-5-18" xfId="63"/>
    <cellStyle name="Excel Built-in Excel Built-in Excel Built-in Normal_Sheet1" xfId="64"/>
    <cellStyle name="Excel Built-in Excel Built-in Excel Built-in Percent 3 2" xfId="65"/>
    <cellStyle name="Excel Built-in Excel Built-in Excel Built-in Percent 3 2 2" xfId="66"/>
    <cellStyle name="Excel Built-in Excel Built-in Excel Built-in Percent 3 2 2 2" xfId="67"/>
    <cellStyle name="Excel Built-in Excel Built-in Excel Built-in Percent 3 2 2 2 2" xfId="68"/>
    <cellStyle name="Excel Built-in Excel Built-in Excel Built-in Percent 3 2 2 2_BSC-KPI P. KHKT - DL TRAN YEN 19-5-18" xfId="69"/>
    <cellStyle name="Excel Built-in Excel Built-in Excel Built-in Percent 3 2 2 3" xfId="70"/>
    <cellStyle name="Excel Built-in Excel Built-in Excel Built-in Percent 3 2 2_BSC-KPI P. KHKT - DL TRAN YEN 19-5-18" xfId="71"/>
    <cellStyle name="Excel Built-in Excel Built-in Excel Built-in Percent 3 2 3" xfId="72"/>
    <cellStyle name="Excel Built-in Excel Built-in Excel Built-in Percent 3 2_BSC-KPI P. KHKT - DL TRAN YEN 19-5-18" xfId="73"/>
    <cellStyle name="Excel Built-in Excel Built-in Excel Built-in Percent 5 2" xfId="74"/>
    <cellStyle name="Excel Built-in Excel Built-in Excel Built-in Percent 5 2 2" xfId="75"/>
    <cellStyle name="Excel Built-in Excel Built-in Excel Built-in Percent 5 2_BSC-KPI P. KHKT - DL TRAN YEN 19-5-18" xfId="76"/>
    <cellStyle name="Excel Built-in Excel Built-in Excel Built-in Percent 5 3" xfId="77"/>
    <cellStyle name="Excel Built-in Excel Built-in Excel Built-in Percent 5 3 2" xfId="78"/>
    <cellStyle name="Excel Built-in Excel Built-in Excel Built-in Percent 5 3_BSC-KPI P. KHKT - DL TRAN YEN 19-5-18" xfId="79"/>
    <cellStyle name="Excel Built-in Excel Built-in Excel Built-in Percent 6" xfId="80"/>
    <cellStyle name="Excel Built-in Excel Built-in Excel Built-in Percent 6 2" xfId="81"/>
    <cellStyle name="Excel Built-in Excel Built-in Excel Built-in Percent 6 2 2" xfId="82"/>
    <cellStyle name="Excel Built-in Excel Built-in Excel Built-in Percent 6 2 3" xfId="83"/>
    <cellStyle name="Excel Built-in Excel Built-in Excel Built-in Percent 6 2 4" xfId="84"/>
    <cellStyle name="Excel Built-in Excel Built-in Excel Built-in Percent 6 2 5" xfId="85"/>
    <cellStyle name="Excel Built-in Excel Built-in Excel Built-in Percent 6 2_BSC-KPI P. KHKT - DL TRAN YEN 19-5-18" xfId="86"/>
    <cellStyle name="Excel Built-in Excel Built-in Excel Built-in Percent 6 3" xfId="87"/>
    <cellStyle name="Excel Built-in Excel Built-in Excel Built-in Percent 6_BSC-KPI P. KHKT - DL TRAN YEN 19-5-18" xfId="88"/>
    <cellStyle name="Excel Built-in Normal" xfId="89"/>
    <cellStyle name="Excel Built-in Normal 2" xfId="90"/>
    <cellStyle name="Excel Built-in Normal 3" xfId="91"/>
    <cellStyle name="Excel Built-in Normal_BSC-KPI P. KHKT - DL TRAN YEN 19-5-18" xfId="92"/>
    <cellStyle name="Fixed" xfId="93"/>
    <cellStyle name="Header1" xfId="94"/>
    <cellStyle name="Header2" xfId="95"/>
    <cellStyle name="Hyperlink" xfId="96" builtinId="8"/>
    <cellStyle name="Normal" xfId="0" builtinId="0"/>
    <cellStyle name="Normal - Style1" xfId="97"/>
    <cellStyle name="Normal 10" xfId="98"/>
    <cellStyle name="Normal 10 2" xfId="99"/>
    <cellStyle name="Normal 11" xfId="100"/>
    <cellStyle name="Normal 12" xfId="101"/>
    <cellStyle name="Normal 13" xfId="102"/>
    <cellStyle name="Normal 2" xfId="103"/>
    <cellStyle name="Normal 2 11 2 2" xfId="104"/>
    <cellStyle name="Normal 2 2" xfId="105"/>
    <cellStyle name="Normal 2 2 2" xfId="106"/>
    <cellStyle name="Normal 2 2 3" xfId="107"/>
    <cellStyle name="Normal 2 3" xfId="108"/>
    <cellStyle name="Normal 2 4" xfId="109"/>
    <cellStyle name="Normal 2 5" xfId="110"/>
    <cellStyle name="Normal 2 5 2" xfId="111"/>
    <cellStyle name="Normal 2 5 3" xfId="112"/>
    <cellStyle name="Normal 2 5 5 2" xfId="113"/>
    <cellStyle name="Normal 2 5_BSC-KPI P. KHKT - DL TRAN YEN 19-5-18" xfId="114"/>
    <cellStyle name="Normal 2 6" xfId="115"/>
    <cellStyle name="Normal 2 6 2" xfId="116"/>
    <cellStyle name="Normal 2 6_BSC-KPI P. KHKT - DL TRAN YEN 19-5-18" xfId="117"/>
    <cellStyle name="Normal 2 7" xfId="118"/>
    <cellStyle name="Normal 2 7 2" xfId="119"/>
    <cellStyle name="Normal 2 7_BSC-KPI P. KHKT - DL TRAN YEN 19-5-18" xfId="120"/>
    <cellStyle name="Normal 2 8" xfId="121"/>
    <cellStyle name="Normal 2_2_Template for BSC-KPI planning_PayNet 11.12.09 KTTC" xfId="122"/>
    <cellStyle name="Normal 3" xfId="123"/>
    <cellStyle name="Normal 3 2" xfId="124"/>
    <cellStyle name="Normal 4" xfId="125"/>
    <cellStyle name="Normal 5" xfId="126"/>
    <cellStyle name="Normal 5 4" xfId="127"/>
    <cellStyle name="Normal 6" xfId="128"/>
    <cellStyle name="Normal 7" xfId="129"/>
    <cellStyle name="Normal 7 2" xfId="130"/>
    <cellStyle name="Normal 7 2 2" xfId="131"/>
    <cellStyle name="Normal 7 2_BSC-KPI P. KHKT - DL TRAN YEN 19-5-18" xfId="132"/>
    <cellStyle name="Normal 7 3" xfId="133"/>
    <cellStyle name="Normal 7 3 2" xfId="134"/>
    <cellStyle name="Normal 7 3 3" xfId="135"/>
    <cellStyle name="Normal 7 3 4" xfId="136"/>
    <cellStyle name="Normal 7 3_BSC-KPI P. KHKT - DL TRAN YEN 19-5-18" xfId="137"/>
    <cellStyle name="Normal 7 4" xfId="138"/>
    <cellStyle name="Normal 7 5" xfId="139"/>
    <cellStyle name="Normal 7 5 2" xfId="140"/>
    <cellStyle name="Normal 7 5_BSC-KPI P. KHKT - DL TRAN YEN 19-5-18" xfId="141"/>
    <cellStyle name="Normal 7 6" xfId="142"/>
    <cellStyle name="Normal 7 7" xfId="143"/>
    <cellStyle name="Normal 7 8" xfId="144"/>
    <cellStyle name="Normal 7_BSC-KPI P. KHKT - DL TRAN YEN 19-5-18" xfId="145"/>
    <cellStyle name="Normal 8" xfId="146"/>
    <cellStyle name="Normal 9" xfId="147"/>
    <cellStyle name="Normal 9 2" xfId="148"/>
    <cellStyle name="Normal_VTU" xfId="149"/>
    <cellStyle name="Percent" xfId="150" builtinId="5"/>
    <cellStyle name="Percent 2" xfId="151"/>
    <cellStyle name="Percent 2 2" xfId="152"/>
    <cellStyle name="Percent 2 3" xfId="153"/>
    <cellStyle name="Percent 3" xfId="154"/>
    <cellStyle name="Percent 3 2" xfId="155"/>
    <cellStyle name="Percent 4" xfId="156"/>
    <cellStyle name="Percent 5" xfId="157"/>
    <cellStyle name="Percent 5 2" xfId="158"/>
    <cellStyle name="Percent 5 3" xfId="159"/>
    <cellStyle name="Percent 6" xfId="160"/>
    <cellStyle name="Percent 7" xfId="161"/>
    <cellStyle name="Percent 7 2" xfId="16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568"/>
  <sheetViews>
    <sheetView tabSelected="1" topLeftCell="D19" zoomScale="85" zoomScaleNormal="85" workbookViewId="0">
      <selection activeCell="V24" sqref="V24"/>
    </sheetView>
  </sheetViews>
  <sheetFormatPr defaultRowHeight="15.75"/>
  <cols>
    <col min="1" max="4" width="5" style="57" customWidth="1"/>
    <col min="5" max="5" width="5" style="38" hidden="1" customWidth="1"/>
    <col min="6" max="6" width="21.625" style="38" hidden="1" customWidth="1"/>
    <col min="7" max="7" width="6" style="150" hidden="1" customWidth="1"/>
    <col min="8" max="8" width="27" style="151" hidden="1" customWidth="1"/>
    <col min="9" max="9" width="7.375" style="151" customWidth="1"/>
    <col min="10" max="10" width="26.25" style="151" customWidth="1"/>
    <col min="11" max="11" width="9.125" style="4" customWidth="1"/>
    <col min="12" max="12" width="11.625" style="235" customWidth="1"/>
    <col min="13" max="13" width="7.25" style="4" customWidth="1"/>
    <col min="14" max="14" width="8.25" style="69" bestFit="1" customWidth="1"/>
    <col min="15" max="15" width="8.25" style="69" customWidth="1"/>
    <col min="16" max="16" width="10.75" style="60" customWidth="1"/>
    <col min="17" max="17" width="7.625" style="60" customWidth="1"/>
    <col min="18" max="18" width="8.125" style="61" customWidth="1"/>
    <col min="19" max="19" width="9" style="11"/>
    <col min="20" max="20" width="10.375" style="245" customWidth="1"/>
    <col min="21" max="21" width="9.75" style="11" customWidth="1"/>
    <col min="22" max="22" width="10.25" style="11" customWidth="1"/>
    <col min="23" max="23" width="9.375" style="11" customWidth="1"/>
    <col min="24" max="24" width="9.5" style="288" customWidth="1"/>
    <col min="25" max="16384" width="9" style="57"/>
  </cols>
  <sheetData>
    <row r="1" spans="1:54" ht="23.25" customHeight="1">
      <c r="A1" s="316" t="s">
        <v>125</v>
      </c>
      <c r="B1" s="317"/>
      <c r="C1" s="317"/>
      <c r="D1" s="317"/>
      <c r="E1" s="317"/>
      <c r="F1" s="317"/>
      <c r="G1" s="317"/>
      <c r="H1" s="318"/>
      <c r="I1" s="322" t="s">
        <v>342</v>
      </c>
      <c r="J1" s="323"/>
      <c r="K1" s="323"/>
      <c r="L1" s="323"/>
      <c r="M1" s="323"/>
      <c r="N1" s="323"/>
      <c r="O1" s="323"/>
      <c r="P1" s="323"/>
      <c r="Q1" s="323"/>
      <c r="R1" s="324"/>
      <c r="S1" s="329" t="s">
        <v>344</v>
      </c>
      <c r="T1" s="330"/>
      <c r="U1" s="330"/>
      <c r="V1" s="330"/>
      <c r="W1" s="331"/>
    </row>
    <row r="2" spans="1:54" ht="24" customHeight="1">
      <c r="A2" s="319"/>
      <c r="B2" s="320"/>
      <c r="C2" s="320"/>
      <c r="D2" s="320"/>
      <c r="E2" s="320"/>
      <c r="F2" s="320"/>
      <c r="G2" s="320"/>
      <c r="H2" s="321"/>
      <c r="I2" s="332" t="s">
        <v>189</v>
      </c>
      <c r="J2" s="333"/>
      <c r="K2" s="322" t="s">
        <v>343</v>
      </c>
      <c r="L2" s="323"/>
      <c r="M2" s="323"/>
      <c r="N2" s="323"/>
      <c r="O2" s="324"/>
      <c r="P2" s="334" t="s">
        <v>169</v>
      </c>
      <c r="Q2" s="335"/>
      <c r="R2" s="336"/>
      <c r="S2" s="329" t="s">
        <v>203</v>
      </c>
      <c r="T2" s="330"/>
      <c r="U2" s="330"/>
      <c r="V2" s="331"/>
      <c r="W2" s="72"/>
    </row>
    <row r="3" spans="1:54" s="11" customFormat="1" ht="18.600000000000001" customHeight="1">
      <c r="A3" s="325" t="s">
        <v>312</v>
      </c>
      <c r="B3" s="325" t="s">
        <v>225</v>
      </c>
      <c r="C3" s="325" t="s">
        <v>226</v>
      </c>
      <c r="D3" s="325" t="s">
        <v>313</v>
      </c>
      <c r="E3" s="351" t="s">
        <v>148</v>
      </c>
      <c r="F3" s="351" t="s">
        <v>144</v>
      </c>
      <c r="G3" s="351" t="s">
        <v>237</v>
      </c>
      <c r="H3" s="325" t="s">
        <v>170</v>
      </c>
      <c r="I3" s="340" t="s">
        <v>238</v>
      </c>
      <c r="J3" s="341" t="s">
        <v>101</v>
      </c>
      <c r="K3" s="337" t="s">
        <v>102</v>
      </c>
      <c r="L3" s="339"/>
      <c r="M3" s="344" t="s">
        <v>103</v>
      </c>
      <c r="N3" s="325" t="s">
        <v>317</v>
      </c>
      <c r="O3" s="325" t="s">
        <v>25</v>
      </c>
      <c r="P3" s="347" t="s">
        <v>104</v>
      </c>
      <c r="Q3" s="348"/>
      <c r="R3" s="348"/>
      <c r="S3" s="348"/>
      <c r="T3" s="348"/>
      <c r="U3" s="348"/>
      <c r="V3" s="348"/>
      <c r="W3" s="341"/>
      <c r="X3" s="289"/>
    </row>
    <row r="4" spans="1:54" s="60" customFormat="1" ht="15.6" customHeight="1">
      <c r="A4" s="326"/>
      <c r="B4" s="326"/>
      <c r="C4" s="326"/>
      <c r="D4" s="326"/>
      <c r="E4" s="352"/>
      <c r="F4" s="352"/>
      <c r="G4" s="352"/>
      <c r="H4" s="326"/>
      <c r="I4" s="340"/>
      <c r="J4" s="342"/>
      <c r="K4" s="354" t="s">
        <v>96</v>
      </c>
      <c r="L4" s="325" t="s">
        <v>105</v>
      </c>
      <c r="M4" s="345"/>
      <c r="N4" s="326"/>
      <c r="O4" s="326"/>
      <c r="P4" s="349"/>
      <c r="Q4" s="350"/>
      <c r="R4" s="350"/>
      <c r="S4" s="350"/>
      <c r="T4" s="350"/>
      <c r="U4" s="350"/>
      <c r="V4" s="350"/>
      <c r="W4" s="343"/>
      <c r="X4" s="290"/>
    </row>
    <row r="5" spans="1:54" s="11" customFormat="1" ht="27.6" customHeight="1">
      <c r="A5" s="326"/>
      <c r="B5" s="326"/>
      <c r="C5" s="326"/>
      <c r="D5" s="326"/>
      <c r="E5" s="352"/>
      <c r="F5" s="352"/>
      <c r="G5" s="352"/>
      <c r="H5" s="326"/>
      <c r="I5" s="340"/>
      <c r="J5" s="342"/>
      <c r="K5" s="355"/>
      <c r="L5" s="326"/>
      <c r="M5" s="345"/>
      <c r="N5" s="326"/>
      <c r="O5" s="326"/>
      <c r="P5" s="328" t="s">
        <v>171</v>
      </c>
      <c r="Q5" s="328"/>
      <c r="R5" s="328"/>
      <c r="S5" s="328"/>
      <c r="T5" s="337" t="s">
        <v>126</v>
      </c>
      <c r="U5" s="338"/>
      <c r="V5" s="338"/>
      <c r="W5" s="339"/>
      <c r="X5" s="289"/>
    </row>
    <row r="6" spans="1:54" s="11" customFormat="1" ht="47.25">
      <c r="A6" s="327"/>
      <c r="B6" s="327"/>
      <c r="C6" s="327"/>
      <c r="D6" s="327"/>
      <c r="E6" s="353"/>
      <c r="F6" s="353"/>
      <c r="G6" s="353"/>
      <c r="H6" s="327"/>
      <c r="I6" s="340"/>
      <c r="J6" s="343"/>
      <c r="K6" s="356"/>
      <c r="L6" s="327"/>
      <c r="M6" s="346"/>
      <c r="N6" s="327"/>
      <c r="O6" s="327"/>
      <c r="P6" s="8" t="s">
        <v>106</v>
      </c>
      <c r="Q6" s="8" t="s">
        <v>172</v>
      </c>
      <c r="R6" s="9" t="s">
        <v>107</v>
      </c>
      <c r="S6" s="9" t="s">
        <v>108</v>
      </c>
      <c r="T6" s="241" t="s">
        <v>106</v>
      </c>
      <c r="U6" s="8" t="s">
        <v>172</v>
      </c>
      <c r="V6" s="9" t="s">
        <v>107</v>
      </c>
      <c r="W6" s="9" t="s">
        <v>108</v>
      </c>
      <c r="X6" s="289"/>
    </row>
    <row r="7" spans="1:54" s="74" customFormat="1">
      <c r="A7" s="74">
        <v>1</v>
      </c>
      <c r="B7" s="74">
        <v>2</v>
      </c>
      <c r="C7" s="74">
        <v>3</v>
      </c>
      <c r="D7" s="74">
        <v>4</v>
      </c>
      <c r="E7" s="73">
        <v>5</v>
      </c>
      <c r="F7" s="47">
        <v>6</v>
      </c>
      <c r="G7" s="75">
        <v>7</v>
      </c>
      <c r="H7" s="7">
        <v>8</v>
      </c>
      <c r="I7" s="7"/>
      <c r="J7" s="7"/>
      <c r="K7" s="26">
        <v>9</v>
      </c>
      <c r="L7" s="8">
        <v>10</v>
      </c>
      <c r="M7" s="26">
        <v>11</v>
      </c>
      <c r="N7" s="8">
        <v>12</v>
      </c>
      <c r="O7" s="8"/>
      <c r="P7" s="8">
        <v>13</v>
      </c>
      <c r="Q7" s="8">
        <v>14</v>
      </c>
      <c r="R7" s="8">
        <v>15</v>
      </c>
      <c r="S7" s="8">
        <v>16</v>
      </c>
      <c r="T7" s="242">
        <v>17</v>
      </c>
      <c r="U7" s="8">
        <v>18</v>
      </c>
      <c r="V7" s="8">
        <v>19</v>
      </c>
      <c r="W7" s="8">
        <v>20</v>
      </c>
      <c r="X7" s="291"/>
    </row>
    <row r="8" spans="1:54" s="74" customFormat="1" ht="86.25" customHeight="1">
      <c r="A8" s="2" t="s">
        <v>219</v>
      </c>
      <c r="B8" s="2" t="s">
        <v>220</v>
      </c>
      <c r="C8" s="2" t="s">
        <v>221</v>
      </c>
      <c r="D8" s="2" t="s">
        <v>222</v>
      </c>
      <c r="E8" s="73"/>
      <c r="F8" s="47"/>
      <c r="G8" s="182"/>
      <c r="H8" s="179"/>
      <c r="I8" s="179"/>
      <c r="J8" s="179"/>
      <c r="K8" s="26" t="s">
        <v>26</v>
      </c>
      <c r="L8" s="227" t="s">
        <v>134</v>
      </c>
      <c r="M8" s="26" t="s">
        <v>308</v>
      </c>
      <c r="N8" s="8" t="s">
        <v>227</v>
      </c>
      <c r="O8" s="8" t="s">
        <v>309</v>
      </c>
      <c r="P8" s="80" t="s">
        <v>310</v>
      </c>
      <c r="Q8" s="8" t="s">
        <v>311</v>
      </c>
      <c r="R8" s="8" t="s">
        <v>223</v>
      </c>
      <c r="S8" s="26" t="s">
        <v>224</v>
      </c>
      <c r="T8" s="242" t="s">
        <v>310</v>
      </c>
      <c r="U8" s="8" t="s">
        <v>311</v>
      </c>
      <c r="V8" s="8" t="s">
        <v>223</v>
      </c>
      <c r="W8" s="8" t="s">
        <v>224</v>
      </c>
      <c r="X8" s="291"/>
    </row>
    <row r="9" spans="1:54" ht="23.25" customHeight="1">
      <c r="A9" s="449">
        <v>0.85</v>
      </c>
      <c r="B9" s="374"/>
      <c r="C9" s="375"/>
      <c r="D9" s="376"/>
      <c r="E9" s="76" t="s">
        <v>109</v>
      </c>
      <c r="F9" s="377" t="s">
        <v>145</v>
      </c>
      <c r="G9" s="378"/>
      <c r="H9" s="378"/>
      <c r="I9" s="378"/>
      <c r="J9" s="378"/>
      <c r="K9" s="378"/>
      <c r="L9" s="378"/>
      <c r="M9" s="379"/>
      <c r="N9" s="27"/>
      <c r="O9" s="27"/>
      <c r="P9" s="23"/>
      <c r="Q9" s="23"/>
      <c r="R9" s="77"/>
      <c r="S9" s="77"/>
      <c r="T9" s="241"/>
      <c r="U9" s="77"/>
      <c r="V9" s="77"/>
      <c r="W9" s="77"/>
    </row>
    <row r="10" spans="1:54" s="78" customFormat="1" ht="24.6" customHeight="1">
      <c r="A10" s="450"/>
      <c r="B10" s="384">
        <v>0.35</v>
      </c>
      <c r="E10" s="79" t="s">
        <v>110</v>
      </c>
      <c r="F10" s="402" t="s">
        <v>146</v>
      </c>
      <c r="G10" s="403"/>
      <c r="H10" s="403"/>
      <c r="I10" s="403"/>
      <c r="J10" s="403"/>
      <c r="K10" s="403"/>
      <c r="L10" s="403"/>
      <c r="M10" s="404"/>
      <c r="N10" s="167"/>
      <c r="O10" s="167"/>
      <c r="P10" s="80"/>
      <c r="Q10" s="168"/>
      <c r="R10" s="169"/>
      <c r="S10" s="165">
        <f>SUM(S12:S30)</f>
        <v>32.665500000000002</v>
      </c>
      <c r="T10" s="242"/>
      <c r="U10" s="168"/>
      <c r="V10" s="169"/>
      <c r="W10" s="169"/>
      <c r="X10" s="289"/>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s="84" customFormat="1" ht="21" customHeight="1">
      <c r="A11" s="450"/>
      <c r="B11" s="385"/>
      <c r="C11" s="371">
        <v>0.4</v>
      </c>
      <c r="D11" s="82"/>
      <c r="E11" s="83" t="s">
        <v>132</v>
      </c>
      <c r="F11" s="357" t="s">
        <v>147</v>
      </c>
      <c r="G11" s="358"/>
      <c r="H11" s="358"/>
      <c r="I11" s="358"/>
      <c r="J11" s="358"/>
      <c r="K11" s="358"/>
      <c r="L11" s="358"/>
      <c r="M11" s="359"/>
      <c r="N11" s="10"/>
      <c r="O11" s="10"/>
      <c r="P11" s="80"/>
      <c r="Q11" s="80"/>
      <c r="R11" s="81"/>
      <c r="S11" s="81"/>
      <c r="T11" s="242"/>
      <c r="U11" s="80"/>
      <c r="V11" s="81"/>
      <c r="W11" s="81"/>
      <c r="X11" s="292"/>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s="11" customFormat="1" ht="30.75" customHeight="1">
      <c r="A12" s="450"/>
      <c r="B12" s="385"/>
      <c r="C12" s="372"/>
      <c r="D12" s="392">
        <v>0.66</v>
      </c>
      <c r="E12" s="382" t="s">
        <v>13</v>
      </c>
      <c r="F12" s="399" t="s">
        <v>166</v>
      </c>
      <c r="G12" s="50" t="s">
        <v>239</v>
      </c>
      <c r="H12" s="85" t="s">
        <v>35</v>
      </c>
      <c r="I12" s="50" t="s">
        <v>240</v>
      </c>
      <c r="J12" s="85" t="s">
        <v>314</v>
      </c>
      <c r="K12" s="63" t="s">
        <v>167</v>
      </c>
      <c r="L12" s="310">
        <v>1507.34</v>
      </c>
      <c r="M12" s="63" t="s">
        <v>100</v>
      </c>
      <c r="N12" s="86">
        <v>0.5</v>
      </c>
      <c r="O12" s="185">
        <f>$A$9*$B$10*$C$11*$D$12*N12</f>
        <v>3.9269999999999999E-2</v>
      </c>
      <c r="P12" s="313">
        <v>1511.35</v>
      </c>
      <c r="Q12" s="236">
        <v>10</v>
      </c>
      <c r="R12" s="237">
        <f>IF(AND((100+(P12-L12)*10)&gt;30,(100+(P12-L12)*10)&lt;=120),100+(P12-L12)*10,IF((100+(P12-L12)*10)&lt;30,0,120))</f>
        <v>120</v>
      </c>
      <c r="S12" s="89">
        <f>R12*O12</f>
        <v>4.7123999999999997</v>
      </c>
      <c r="T12" s="313">
        <v>1511.35</v>
      </c>
      <c r="U12" s="89">
        <f>T12-L12</f>
        <v>4.0099999999999909</v>
      </c>
      <c r="V12" s="156">
        <f>IF(AND((100+U12*10)&gt;30,(100+U12*10)&lt;120),(100+U12*10),IF((100+U12*10)&gt;=120,120,0))</f>
        <v>120</v>
      </c>
      <c r="W12" s="89">
        <f>V12*O12</f>
        <v>4.7123999999999997</v>
      </c>
      <c r="X12" s="293"/>
      <c r="Y12" s="287">
        <f>W12-S12</f>
        <v>0</v>
      </c>
    </row>
    <row r="13" spans="1:54" s="11" customFormat="1" ht="27.75" customHeight="1">
      <c r="A13" s="450"/>
      <c r="B13" s="385"/>
      <c r="C13" s="372"/>
      <c r="D13" s="401"/>
      <c r="E13" s="383"/>
      <c r="F13" s="400"/>
      <c r="G13" s="64" t="s">
        <v>241</v>
      </c>
      <c r="H13" s="85" t="s">
        <v>128</v>
      </c>
      <c r="I13" s="64" t="s">
        <v>242</v>
      </c>
      <c r="J13" s="85" t="s">
        <v>228</v>
      </c>
      <c r="K13" s="68" t="s">
        <v>229</v>
      </c>
      <c r="L13" s="310">
        <v>24.54</v>
      </c>
      <c r="M13" s="63" t="s">
        <v>100</v>
      </c>
      <c r="N13" s="90">
        <v>0.5</v>
      </c>
      <c r="O13" s="185">
        <f>$A$9*$B$10*$C$11*$D$12*N13</f>
        <v>3.9269999999999999E-2</v>
      </c>
      <c r="P13" s="220">
        <v>30.73</v>
      </c>
      <c r="Q13" s="154">
        <v>5</v>
      </c>
      <c r="R13" s="237">
        <f>IF(AND((100-(1-P13/L13)*100*5)&gt;30,(100-(1-P13/L13)*100*5)&lt;=120),100-(1-P13/L13)*100*5,IF((100-(1-P13/L13)*100*5)&lt;30,0,120))</f>
        <v>120</v>
      </c>
      <c r="S13" s="89">
        <f t="shared" ref="S13:S29" si="0">R13*O13</f>
        <v>4.7123999999999997</v>
      </c>
      <c r="T13" s="220">
        <v>30.74</v>
      </c>
      <c r="U13" s="89">
        <f>(T13/L13)*100</f>
        <v>125.26487367563162</v>
      </c>
      <c r="V13" s="156">
        <f>IF(AND((100-(100-U13)*5)&gt;30,(100-(100-U13)*5)&lt;120),(100-(100-U13)*5),IF((100-(100-U13)*5)&gt;=120,120,0))</f>
        <v>120</v>
      </c>
      <c r="W13" s="89">
        <f>V13*O13</f>
        <v>4.7123999999999997</v>
      </c>
      <c r="X13" s="289"/>
      <c r="Y13" s="287">
        <f t="shared" ref="Y13:Y76" si="1">W13-S13</f>
        <v>0</v>
      </c>
    </row>
    <row r="14" spans="1:54" s="11" customFormat="1" ht="39.75" hidden="1" customHeight="1">
      <c r="A14" s="450"/>
      <c r="B14" s="385"/>
      <c r="C14" s="372"/>
      <c r="D14" s="91">
        <v>0</v>
      </c>
      <c r="E14" s="92" t="s">
        <v>14</v>
      </c>
      <c r="F14" s="45" t="s">
        <v>0</v>
      </c>
      <c r="G14" s="50" t="s">
        <v>17</v>
      </c>
      <c r="H14" s="46" t="s">
        <v>33</v>
      </c>
      <c r="I14" s="50" t="s">
        <v>17</v>
      </c>
      <c r="J14" s="46" t="s">
        <v>33</v>
      </c>
      <c r="K14" s="63" t="s">
        <v>167</v>
      </c>
      <c r="L14" s="250">
        <v>478.09</v>
      </c>
      <c r="M14" s="63" t="s">
        <v>100</v>
      </c>
      <c r="N14" s="86">
        <v>0</v>
      </c>
      <c r="O14" s="185"/>
      <c r="P14" s="118"/>
      <c r="Q14" s="154">
        <f>(P14-L14)</f>
        <v>-478.09</v>
      </c>
      <c r="R14" s="88">
        <f>100-(P14-L14)*10</f>
        <v>4880.8999999999996</v>
      </c>
      <c r="S14" s="89">
        <f t="shared" si="0"/>
        <v>0</v>
      </c>
      <c r="T14" s="118"/>
      <c r="U14" s="272"/>
      <c r="V14" s="9"/>
      <c r="W14" s="273"/>
      <c r="X14" s="289"/>
      <c r="Y14" s="287">
        <f t="shared" si="1"/>
        <v>0</v>
      </c>
    </row>
    <row r="15" spans="1:54" s="11" customFormat="1" ht="35.25" customHeight="1">
      <c r="A15" s="450"/>
      <c r="B15" s="385"/>
      <c r="C15" s="372"/>
      <c r="D15" s="392">
        <v>0.34</v>
      </c>
      <c r="E15" s="382" t="s">
        <v>15</v>
      </c>
      <c r="F15" s="399" t="s">
        <v>34</v>
      </c>
      <c r="G15" s="50" t="s">
        <v>243</v>
      </c>
      <c r="H15" s="46" t="s">
        <v>32</v>
      </c>
      <c r="I15" s="50" t="s">
        <v>244</v>
      </c>
      <c r="J15" s="46" t="s">
        <v>32</v>
      </c>
      <c r="K15" s="29" t="s">
        <v>27</v>
      </c>
      <c r="L15" s="229">
        <v>99.7</v>
      </c>
      <c r="M15" s="63" t="s">
        <v>100</v>
      </c>
      <c r="N15" s="86">
        <v>1</v>
      </c>
      <c r="O15" s="185">
        <f>$A$9*$B$10*$C$11*$D$15*N15</f>
        <v>4.0460000000000003E-2</v>
      </c>
      <c r="P15" s="118">
        <v>100.62</v>
      </c>
      <c r="Q15" s="154">
        <f>(P15-L15)</f>
        <v>0.92000000000000171</v>
      </c>
      <c r="R15" s="237">
        <f>IF(AND((100+(P15-L15)*100)&gt;30,(100+(P15-L15)*100)&lt;=120),100+(P15-L15)*100,IF((100+(P15-L15)*100)&lt;30,0,120))</f>
        <v>120</v>
      </c>
      <c r="S15" s="89">
        <f t="shared" si="0"/>
        <v>4.8552</v>
      </c>
      <c r="T15" s="118">
        <v>100.62</v>
      </c>
      <c r="U15" s="238">
        <f>T15-L15</f>
        <v>0.92000000000000171</v>
      </c>
      <c r="V15" s="156">
        <f>IF(AND((100+U15*100)&gt;30,(100+U15*100)&lt;120),(100+U15*100),IF((100+U15*100)&gt;=120,120,0))</f>
        <v>120</v>
      </c>
      <c r="W15" s="89">
        <f>V15*O15</f>
        <v>4.8552</v>
      </c>
      <c r="X15" s="289"/>
      <c r="Y15" s="287">
        <f t="shared" si="1"/>
        <v>0</v>
      </c>
    </row>
    <row r="16" spans="1:54" s="11" customFormat="1" ht="48.75" hidden="1" customHeight="1">
      <c r="A16" s="450"/>
      <c r="B16" s="385"/>
      <c r="C16" s="373"/>
      <c r="D16" s="401"/>
      <c r="E16" s="383"/>
      <c r="F16" s="400"/>
      <c r="G16" s="65" t="s">
        <v>18</v>
      </c>
      <c r="H16" s="46" t="s">
        <v>41</v>
      </c>
      <c r="I16" s="65" t="s">
        <v>18</v>
      </c>
      <c r="J16" s="46" t="s">
        <v>41</v>
      </c>
      <c r="K16" s="98" t="s">
        <v>173</v>
      </c>
      <c r="L16" s="228">
        <v>150</v>
      </c>
      <c r="M16" s="50" t="s">
        <v>100</v>
      </c>
      <c r="N16" s="86">
        <v>0</v>
      </c>
      <c r="O16" s="86"/>
      <c r="P16" s="118"/>
      <c r="Q16" s="152">
        <v>2</v>
      </c>
      <c r="R16" s="153">
        <f>100+(1-P16/L16)*100*Q16</f>
        <v>300</v>
      </c>
      <c r="S16" s="89">
        <f t="shared" si="0"/>
        <v>0</v>
      </c>
      <c r="T16" s="118"/>
      <c r="U16" s="272"/>
      <c r="V16" s="9"/>
      <c r="W16" s="273"/>
      <c r="X16" s="289"/>
      <c r="Y16" s="287">
        <f t="shared" si="1"/>
        <v>0</v>
      </c>
    </row>
    <row r="17" spans="1:55">
      <c r="A17" s="450"/>
      <c r="B17" s="385"/>
      <c r="C17" s="93"/>
      <c r="D17" s="84"/>
      <c r="E17" s="83" t="s">
        <v>42</v>
      </c>
      <c r="F17" s="357" t="s">
        <v>168</v>
      </c>
      <c r="G17" s="358"/>
      <c r="H17" s="358"/>
      <c r="I17" s="358"/>
      <c r="J17" s="358"/>
      <c r="K17" s="358"/>
      <c r="L17" s="358"/>
      <c r="M17" s="359"/>
      <c r="N17" s="30"/>
      <c r="O17" s="30"/>
      <c r="P17" s="80"/>
      <c r="Q17" s="80"/>
      <c r="R17" s="81"/>
      <c r="S17" s="125"/>
      <c r="T17" s="80"/>
      <c r="U17" s="80"/>
      <c r="V17" s="81"/>
      <c r="W17" s="274"/>
      <c r="Y17" s="287">
        <f t="shared" si="1"/>
        <v>0</v>
      </c>
    </row>
    <row r="18" spans="1:55" s="99" customFormat="1" ht="87.75" hidden="1" customHeight="1">
      <c r="A18" s="450"/>
      <c r="B18" s="385"/>
      <c r="C18" s="94"/>
      <c r="D18" s="174">
        <v>1</v>
      </c>
      <c r="E18" s="95" t="s">
        <v>16</v>
      </c>
      <c r="F18" s="12" t="s">
        <v>36</v>
      </c>
      <c r="G18" s="96" t="s">
        <v>245</v>
      </c>
      <c r="H18" s="12" t="s">
        <v>36</v>
      </c>
      <c r="I18" s="96" t="s">
        <v>246</v>
      </c>
      <c r="J18" s="12" t="s">
        <v>174</v>
      </c>
      <c r="K18" s="97" t="s">
        <v>175</v>
      </c>
      <c r="L18" s="229">
        <v>0</v>
      </c>
      <c r="M18" s="97" t="s">
        <v>100</v>
      </c>
      <c r="N18" s="98">
        <v>1</v>
      </c>
      <c r="O18" s="185">
        <f>$A$9*$B$10*$C$18*$D$18*N18</f>
        <v>0</v>
      </c>
      <c r="P18" s="221"/>
      <c r="Q18" s="154">
        <v>10</v>
      </c>
      <c r="R18" s="88">
        <f>100-(L18-P18)*Q18</f>
        <v>100</v>
      </c>
      <c r="S18" s="89">
        <f t="shared" si="0"/>
        <v>0</v>
      </c>
      <c r="T18" s="221"/>
      <c r="U18" s="42"/>
      <c r="V18" s="155"/>
      <c r="W18" s="275"/>
      <c r="X18" s="294"/>
      <c r="Y18" s="287">
        <f t="shared" si="1"/>
        <v>0</v>
      </c>
    </row>
    <row r="19" spans="1:55" ht="15.75" customHeight="1">
      <c r="A19" s="450"/>
      <c r="B19" s="385"/>
      <c r="C19" s="371">
        <v>0.6</v>
      </c>
      <c r="D19" s="100"/>
      <c r="E19" s="101" t="s">
        <v>127</v>
      </c>
      <c r="F19" s="357" t="s">
        <v>97</v>
      </c>
      <c r="G19" s="358"/>
      <c r="H19" s="358"/>
      <c r="I19" s="357" t="s">
        <v>97</v>
      </c>
      <c r="J19" s="358"/>
      <c r="K19" s="358"/>
      <c r="L19" s="230"/>
      <c r="M19" s="102"/>
      <c r="N19" s="10"/>
      <c r="O19" s="10"/>
      <c r="P19" s="103"/>
      <c r="Q19" s="103"/>
      <c r="R19" s="104"/>
      <c r="S19" s="125"/>
      <c r="T19" s="103"/>
      <c r="U19" s="103"/>
      <c r="V19" s="104"/>
      <c r="W19" s="276"/>
      <c r="Y19" s="287">
        <f t="shared" si="1"/>
        <v>0</v>
      </c>
    </row>
    <row r="20" spans="1:55" s="55" customFormat="1" ht="37.700000000000003" hidden="1" customHeight="1">
      <c r="A20" s="450"/>
      <c r="B20" s="385"/>
      <c r="C20" s="372"/>
      <c r="D20" s="391">
        <v>0</v>
      </c>
      <c r="E20" s="382" t="s">
        <v>1</v>
      </c>
      <c r="F20" s="360" t="s">
        <v>2</v>
      </c>
      <c r="G20" s="50" t="s">
        <v>19</v>
      </c>
      <c r="H20" s="46" t="s">
        <v>8</v>
      </c>
      <c r="I20" s="50" t="s">
        <v>19</v>
      </c>
      <c r="J20" s="46" t="s">
        <v>8</v>
      </c>
      <c r="K20" s="41" t="s">
        <v>176</v>
      </c>
      <c r="L20" s="228">
        <v>100</v>
      </c>
      <c r="M20" s="63" t="s">
        <v>100</v>
      </c>
      <c r="N20" s="86">
        <v>0</v>
      </c>
      <c r="O20" s="86"/>
      <c r="P20" s="222"/>
      <c r="Q20" s="156">
        <v>1</v>
      </c>
      <c r="R20" s="154">
        <f>100+(1-P20/L20)*100*Q20</f>
        <v>200</v>
      </c>
      <c r="S20" s="89">
        <f t="shared" si="0"/>
        <v>0</v>
      </c>
      <c r="T20" s="222"/>
      <c r="U20" s="272"/>
      <c r="V20" s="14"/>
      <c r="W20" s="275"/>
      <c r="X20" s="295"/>
      <c r="Y20" s="287">
        <f t="shared" si="1"/>
        <v>0</v>
      </c>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0"/>
    </row>
    <row r="21" spans="1:55" s="55" customFormat="1" ht="47.25" hidden="1" customHeight="1">
      <c r="A21" s="450"/>
      <c r="B21" s="385"/>
      <c r="C21" s="372"/>
      <c r="D21" s="392"/>
      <c r="E21" s="382"/>
      <c r="F21" s="361"/>
      <c r="G21" s="50" t="s">
        <v>20</v>
      </c>
      <c r="H21" s="46" t="s">
        <v>9</v>
      </c>
      <c r="I21" s="50" t="s">
        <v>20</v>
      </c>
      <c r="J21" s="46" t="s">
        <v>9</v>
      </c>
      <c r="K21" s="41" t="s">
        <v>177</v>
      </c>
      <c r="L21" s="228">
        <v>100</v>
      </c>
      <c r="M21" s="63" t="s">
        <v>100</v>
      </c>
      <c r="N21" s="86">
        <v>0</v>
      </c>
      <c r="O21" s="86"/>
      <c r="P21" s="222"/>
      <c r="Q21" s="1">
        <v>1</v>
      </c>
      <c r="R21" s="154">
        <f>100+(1-P21/L21)*100*Q21</f>
        <v>200</v>
      </c>
      <c r="S21" s="89">
        <f t="shared" si="0"/>
        <v>0</v>
      </c>
      <c r="T21" s="222"/>
      <c r="U21" s="272"/>
      <c r="V21" s="14"/>
      <c r="W21" s="275"/>
      <c r="X21" s="295"/>
      <c r="Y21" s="287">
        <f t="shared" si="1"/>
        <v>0</v>
      </c>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0"/>
    </row>
    <row r="22" spans="1:55" s="55" customFormat="1" ht="46.7" hidden="1" customHeight="1">
      <c r="A22" s="450"/>
      <c r="B22" s="385"/>
      <c r="C22" s="372"/>
      <c r="D22" s="393"/>
      <c r="E22" s="383"/>
      <c r="F22" s="362"/>
      <c r="G22" s="50" t="s">
        <v>21</v>
      </c>
      <c r="H22" s="46" t="s">
        <v>10</v>
      </c>
      <c r="I22" s="50" t="s">
        <v>21</v>
      </c>
      <c r="J22" s="46" t="s">
        <v>10</v>
      </c>
      <c r="K22" s="41" t="s">
        <v>177</v>
      </c>
      <c r="L22" s="228">
        <v>100</v>
      </c>
      <c r="M22" s="63" t="s">
        <v>100</v>
      </c>
      <c r="N22" s="86">
        <v>0</v>
      </c>
      <c r="O22" s="86"/>
      <c r="P22" s="222"/>
      <c r="Q22" s="1">
        <v>1</v>
      </c>
      <c r="R22" s="154">
        <f>100+(1-P22/L22)*100*Q22</f>
        <v>200</v>
      </c>
      <c r="S22" s="89">
        <f t="shared" si="0"/>
        <v>0</v>
      </c>
      <c r="T22" s="222"/>
      <c r="U22" s="272"/>
      <c r="V22" s="14"/>
      <c r="W22" s="275"/>
      <c r="X22" s="295"/>
      <c r="Y22" s="287">
        <f t="shared" si="1"/>
        <v>0</v>
      </c>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0"/>
    </row>
    <row r="23" spans="1:55" s="55" customFormat="1" ht="45.6" customHeight="1">
      <c r="A23" s="450"/>
      <c r="B23" s="385"/>
      <c r="C23" s="372"/>
      <c r="D23" s="391">
        <v>0.4</v>
      </c>
      <c r="E23" s="380" t="s">
        <v>3</v>
      </c>
      <c r="F23" s="397" t="s">
        <v>4</v>
      </c>
      <c r="G23" s="50" t="s">
        <v>247</v>
      </c>
      <c r="H23" s="46" t="s">
        <v>95</v>
      </c>
      <c r="I23" s="50" t="s">
        <v>248</v>
      </c>
      <c r="J23" s="46" t="s">
        <v>95</v>
      </c>
      <c r="K23" s="50" t="s">
        <v>27</v>
      </c>
      <c r="L23" s="311">
        <v>1.28</v>
      </c>
      <c r="M23" s="63" t="s">
        <v>100</v>
      </c>
      <c r="N23" s="86">
        <v>0.5</v>
      </c>
      <c r="O23" s="185">
        <f>$A$9*$B$10*$C$19*$D$23*N23</f>
        <v>3.5700000000000003E-2</v>
      </c>
      <c r="P23" s="222">
        <v>-0.08</v>
      </c>
      <c r="Q23" s="1">
        <v>10</v>
      </c>
      <c r="R23" s="237">
        <f>IF(AND((100-(P23-L23)*10*10)&gt;30,(100-(P23-L23)*10*10)&lt;=120),100-(P23-L23)*10*10,IF((100-(P23-L23)*10*10)&lt;30,0,120))</f>
        <v>120</v>
      </c>
      <c r="S23" s="89">
        <f t="shared" si="0"/>
        <v>4.2840000000000007</v>
      </c>
      <c r="T23" s="222">
        <v>-0.08</v>
      </c>
      <c r="U23" s="89">
        <f>T23-L23</f>
        <v>-1.36</v>
      </c>
      <c r="V23" s="156">
        <f>IF(AND((100-U23*100)&gt;30,(100-U23*100)&lt;120),(100-U23*100),IF((100-U23*100)&gt;=120,120,0))</f>
        <v>120</v>
      </c>
      <c r="W23" s="275">
        <f>V23*O23</f>
        <v>4.2840000000000007</v>
      </c>
      <c r="X23" s="295"/>
      <c r="Y23" s="287">
        <f t="shared" si="1"/>
        <v>0</v>
      </c>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0"/>
    </row>
    <row r="24" spans="1:55" s="55" customFormat="1" ht="36" customHeight="1">
      <c r="A24" s="450"/>
      <c r="B24" s="385"/>
      <c r="C24" s="372"/>
      <c r="D24" s="393"/>
      <c r="E24" s="380"/>
      <c r="F24" s="398"/>
      <c r="G24" s="50" t="s">
        <v>249</v>
      </c>
      <c r="H24" s="46" t="s">
        <v>40</v>
      </c>
      <c r="I24" s="50" t="s">
        <v>250</v>
      </c>
      <c r="J24" s="46" t="s">
        <v>217</v>
      </c>
      <c r="K24" s="50" t="s">
        <v>218</v>
      </c>
      <c r="L24" s="311">
        <v>40</v>
      </c>
      <c r="M24" s="63" t="s">
        <v>100</v>
      </c>
      <c r="N24" s="86">
        <v>0.5</v>
      </c>
      <c r="O24" s="185">
        <f>$A$9*$B$10*$C$19*$D$23*N24</f>
        <v>3.5700000000000003E-2</v>
      </c>
      <c r="P24" s="222">
        <v>39</v>
      </c>
      <c r="Q24" s="1">
        <f>P24-L24</f>
        <v>-1</v>
      </c>
      <c r="R24" s="237">
        <f>IF(AND((100-(1-P24/L24)*100*2)&gt;30,(100-(1-P24/L24)*100*2)&lt;=120),100-(1-P24/L24)*100*2,IF((100-(1-P24/L24)*100*2)&lt;30,0,120))</f>
        <v>95</v>
      </c>
      <c r="S24" s="89">
        <f t="shared" si="0"/>
        <v>3.3915000000000002</v>
      </c>
      <c r="T24" s="222">
        <v>39</v>
      </c>
      <c r="U24" s="156">
        <f>T24/L24*100-100</f>
        <v>-2.5</v>
      </c>
      <c r="V24" s="156">
        <f>IF(AND((100+U24)&gt;30,(100+U24)&lt;100),(100+U24),IF((100+U24)&gt;=100,100,0))</f>
        <v>97.5</v>
      </c>
      <c r="W24" s="275">
        <f>V24*O24</f>
        <v>3.4807500000000005</v>
      </c>
      <c r="X24" s="295"/>
      <c r="Y24" s="287">
        <f t="shared" si="1"/>
        <v>8.9250000000000274E-2</v>
      </c>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0"/>
    </row>
    <row r="25" spans="1:55" s="55" customFormat="1" ht="63" customHeight="1">
      <c r="A25" s="450"/>
      <c r="B25" s="385"/>
      <c r="C25" s="372"/>
      <c r="D25" s="381">
        <v>0.6</v>
      </c>
      <c r="E25" s="380" t="s">
        <v>11</v>
      </c>
      <c r="F25" s="363" t="s">
        <v>6</v>
      </c>
      <c r="G25" s="68" t="s">
        <v>251</v>
      </c>
      <c r="H25" s="46" t="s">
        <v>330</v>
      </c>
      <c r="I25" s="299" t="s">
        <v>252</v>
      </c>
      <c r="J25" s="300" t="s">
        <v>330</v>
      </c>
      <c r="K25" s="301" t="s">
        <v>152</v>
      </c>
      <c r="L25" s="312">
        <v>7</v>
      </c>
      <c r="M25" s="302" t="s">
        <v>100</v>
      </c>
      <c r="N25" s="303">
        <v>0.4</v>
      </c>
      <c r="O25" s="304">
        <f>$A$9*$B$10*$C$19*$D$25*N25</f>
        <v>4.2839999999999996E-2</v>
      </c>
      <c r="P25" s="298">
        <v>7</v>
      </c>
      <c r="Q25" s="305">
        <v>2</v>
      </c>
      <c r="R25" s="306">
        <f>100-(P25-L25)*10*Q25</f>
        <v>100</v>
      </c>
      <c r="S25" s="307">
        <f>R25*O25</f>
        <v>4.2839999999999998</v>
      </c>
      <c r="T25" s="298">
        <v>7</v>
      </c>
      <c r="U25" s="308">
        <v>2</v>
      </c>
      <c r="V25" s="308">
        <f>100-(T25-L25)*10*U25</f>
        <v>100</v>
      </c>
      <c r="W25" s="309">
        <f>+V25*O25</f>
        <v>4.2839999999999998</v>
      </c>
      <c r="X25" s="295"/>
      <c r="Y25" s="287">
        <f t="shared" si="1"/>
        <v>0</v>
      </c>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0"/>
    </row>
    <row r="26" spans="1:55" s="55" customFormat="1" ht="63" customHeight="1">
      <c r="A26" s="450"/>
      <c r="B26" s="385"/>
      <c r="C26" s="372"/>
      <c r="D26" s="381"/>
      <c r="E26" s="380"/>
      <c r="F26" s="363"/>
      <c r="G26" s="405" t="s">
        <v>253</v>
      </c>
      <c r="H26" s="407" t="s">
        <v>39</v>
      </c>
      <c r="I26" s="259" t="s">
        <v>254</v>
      </c>
      <c r="J26" s="260" t="s">
        <v>331</v>
      </c>
      <c r="K26" s="261" t="s">
        <v>152</v>
      </c>
      <c r="L26" s="262">
        <v>3</v>
      </c>
      <c r="M26" s="263" t="s">
        <v>100</v>
      </c>
      <c r="N26" s="264">
        <v>0.3</v>
      </c>
      <c r="O26" s="265">
        <f>$A$9*$B$10*$C$19*$D$25*N26</f>
        <v>3.2129999999999992E-2</v>
      </c>
      <c r="P26" s="266">
        <v>3</v>
      </c>
      <c r="Q26" s="267"/>
      <c r="R26" s="268">
        <f>IF(AND((100-(P26-L26)*10*2)&gt;30,(100-(P26-L26)*10*2)&lt;=100),100-(P26-L26)*10*2,IF((100-(P26-L26)*10*2)&lt;30,0,100))</f>
        <v>100</v>
      </c>
      <c r="S26" s="269">
        <f t="shared" si="0"/>
        <v>3.2129999999999992</v>
      </c>
      <c r="T26" s="266">
        <v>3</v>
      </c>
      <c r="U26" s="270">
        <f>T26-L26</f>
        <v>0</v>
      </c>
      <c r="V26" s="270">
        <f>IF(AND((100-U26*20)&gt;30,(100-U26*20)&lt;100),(100-U26*20),IF((100-U26*20)&gt;=100,100,0))</f>
        <v>100</v>
      </c>
      <c r="W26" s="277">
        <f>V26*O26</f>
        <v>3.2129999999999992</v>
      </c>
      <c r="X26" s="295"/>
      <c r="Y26" s="287">
        <f t="shared" si="1"/>
        <v>0</v>
      </c>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0"/>
    </row>
    <row r="27" spans="1:55" s="55" customFormat="1" ht="55.5" customHeight="1">
      <c r="A27" s="450"/>
      <c r="B27" s="385"/>
      <c r="C27" s="372"/>
      <c r="D27" s="381"/>
      <c r="E27" s="380"/>
      <c r="F27" s="363"/>
      <c r="G27" s="406"/>
      <c r="H27" s="408"/>
      <c r="I27" s="259" t="s">
        <v>332</v>
      </c>
      <c r="J27" s="260" t="s">
        <v>333</v>
      </c>
      <c r="K27" s="261" t="s">
        <v>152</v>
      </c>
      <c r="L27" s="262">
        <v>5</v>
      </c>
      <c r="M27" s="263" t="s">
        <v>100</v>
      </c>
      <c r="N27" s="264">
        <v>0.3</v>
      </c>
      <c r="O27" s="265">
        <f>$A$9*$B$10*$C$19*$D$25*N27</f>
        <v>3.2129999999999992E-2</v>
      </c>
      <c r="P27" s="266">
        <v>3.98</v>
      </c>
      <c r="Q27" s="267"/>
      <c r="R27" s="268">
        <f>IF(AND((100-(P27-L27)*10*2)&gt;30,(100-(P27-L27)*10*2)&lt;=100),100-(P27-L27)*10*2,IF((100-(P27-L27)*10*2)&lt;30,0,100))</f>
        <v>100</v>
      </c>
      <c r="S27" s="269">
        <f t="shared" si="0"/>
        <v>3.2129999999999992</v>
      </c>
      <c r="T27" s="266">
        <v>3.98</v>
      </c>
      <c r="U27" s="270">
        <f>T27-L27</f>
        <v>-1.02</v>
      </c>
      <c r="V27" s="270">
        <f>IF(AND((100-U27*20)&gt;30,(100-U27*20)&lt;100),(100-U27*20),IF((100-U27*20)&gt;=100,100,0))</f>
        <v>100</v>
      </c>
      <c r="W27" s="277">
        <f>V27*O27</f>
        <v>3.2129999999999992</v>
      </c>
      <c r="X27" s="295"/>
      <c r="Y27" s="287">
        <f t="shared" si="1"/>
        <v>0</v>
      </c>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0"/>
    </row>
    <row r="28" spans="1:55" s="55" customFormat="1" ht="45" hidden="1" customHeight="1">
      <c r="A28" s="450"/>
      <c r="B28" s="385"/>
      <c r="C28" s="372"/>
      <c r="D28" s="381"/>
      <c r="E28" s="380"/>
      <c r="F28" s="363"/>
      <c r="G28" s="68" t="s">
        <v>30</v>
      </c>
      <c r="H28" s="85" t="s">
        <v>37</v>
      </c>
      <c r="I28" s="68" t="s">
        <v>30</v>
      </c>
      <c r="J28" s="85" t="s">
        <v>37</v>
      </c>
      <c r="K28" s="68" t="s">
        <v>27</v>
      </c>
      <c r="L28" s="228">
        <v>15</v>
      </c>
      <c r="M28" s="63" t="s">
        <v>100</v>
      </c>
      <c r="N28" s="86">
        <v>0</v>
      </c>
      <c r="O28" s="185"/>
      <c r="P28" s="222"/>
      <c r="Q28" s="8"/>
      <c r="R28" s="54">
        <f>100+(P28-L28)*10</f>
        <v>-50</v>
      </c>
      <c r="S28" s="89"/>
      <c r="T28" s="222"/>
      <c r="U28" s="272"/>
      <c r="V28" s="14"/>
      <c r="W28" s="275"/>
      <c r="X28" s="295"/>
      <c r="Y28" s="287">
        <f t="shared" si="1"/>
        <v>0</v>
      </c>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0"/>
    </row>
    <row r="29" spans="1:55" s="55" customFormat="1" ht="44.25" hidden="1" customHeight="1">
      <c r="A29" s="450"/>
      <c r="B29" s="385"/>
      <c r="C29" s="372"/>
      <c r="D29" s="174"/>
      <c r="E29" s="92" t="s">
        <v>5</v>
      </c>
      <c r="F29" s="157" t="s">
        <v>7</v>
      </c>
      <c r="G29" s="50" t="s">
        <v>255</v>
      </c>
      <c r="H29" s="46" t="s">
        <v>131</v>
      </c>
      <c r="I29" s="50" t="s">
        <v>256</v>
      </c>
      <c r="J29" s="46" t="s">
        <v>131</v>
      </c>
      <c r="K29" s="127" t="s">
        <v>99</v>
      </c>
      <c r="L29" s="228">
        <v>0</v>
      </c>
      <c r="M29" s="63" t="s">
        <v>100</v>
      </c>
      <c r="N29" s="86">
        <v>1</v>
      </c>
      <c r="O29" s="185">
        <f>$A$9*$B$10*$C$19*$D$29*N29</f>
        <v>0</v>
      </c>
      <c r="P29" s="118"/>
      <c r="Q29" s="1">
        <v>10</v>
      </c>
      <c r="R29" s="88">
        <f>100-(P29-L29)*Q29</f>
        <v>100</v>
      </c>
      <c r="S29" s="89">
        <f t="shared" si="0"/>
        <v>0</v>
      </c>
      <c r="T29" s="118"/>
      <c r="U29" s="272"/>
      <c r="V29" s="14"/>
      <c r="W29" s="275"/>
      <c r="X29" s="295"/>
      <c r="Y29" s="287">
        <f t="shared" si="1"/>
        <v>0</v>
      </c>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0"/>
    </row>
    <row r="30" spans="1:55" ht="27" customHeight="1">
      <c r="A30" s="450"/>
      <c r="B30" s="385"/>
      <c r="C30" s="371"/>
      <c r="D30" s="82"/>
      <c r="E30" s="105" t="s">
        <v>133</v>
      </c>
      <c r="F30" s="357" t="s">
        <v>98</v>
      </c>
      <c r="G30" s="358"/>
      <c r="H30" s="358"/>
      <c r="I30" s="358"/>
      <c r="J30" s="358"/>
      <c r="K30" s="358"/>
      <c r="L30" s="358"/>
      <c r="M30" s="359"/>
      <c r="N30" s="106"/>
      <c r="O30" s="106"/>
      <c r="P30" s="80"/>
      <c r="Q30" s="80"/>
      <c r="R30" s="107"/>
      <c r="S30" s="108"/>
      <c r="T30" s="80"/>
      <c r="U30" s="80"/>
      <c r="V30" s="107"/>
      <c r="W30" s="278"/>
      <c r="Y30" s="287">
        <f t="shared" si="1"/>
        <v>0</v>
      </c>
    </row>
    <row r="31" spans="1:55" s="110" customFormat="1" ht="30.6" hidden="1" customHeight="1">
      <c r="A31" s="450"/>
      <c r="B31" s="385"/>
      <c r="C31" s="372"/>
      <c r="D31" s="391">
        <v>0</v>
      </c>
      <c r="E31" s="409" t="s">
        <v>22</v>
      </c>
      <c r="F31" s="411" t="s">
        <v>38</v>
      </c>
      <c r="G31" s="96" t="s">
        <v>23</v>
      </c>
      <c r="H31" s="46" t="s">
        <v>12</v>
      </c>
      <c r="I31" s="46"/>
      <c r="J31" s="46"/>
      <c r="K31" s="5" t="s">
        <v>31</v>
      </c>
      <c r="L31" s="231"/>
      <c r="M31" s="63" t="s">
        <v>28</v>
      </c>
      <c r="N31" s="109">
        <v>0</v>
      </c>
      <c r="O31" s="109"/>
      <c r="P31" s="223"/>
      <c r="Q31" s="16"/>
      <c r="R31" s="14"/>
      <c r="S31" s="13"/>
      <c r="T31" s="223"/>
      <c r="U31" s="16"/>
      <c r="V31" s="14"/>
      <c r="W31" s="275"/>
      <c r="X31" s="296"/>
      <c r="Y31" s="287">
        <f t="shared" si="1"/>
        <v>0</v>
      </c>
    </row>
    <row r="32" spans="1:55" s="110" customFormat="1" ht="36" hidden="1" customHeight="1">
      <c r="A32" s="450"/>
      <c r="B32" s="386"/>
      <c r="C32" s="373"/>
      <c r="D32" s="401"/>
      <c r="E32" s="410"/>
      <c r="F32" s="412"/>
      <c r="G32" s="96" t="s">
        <v>24</v>
      </c>
      <c r="H32" s="46" t="s">
        <v>29</v>
      </c>
      <c r="I32" s="96" t="s">
        <v>24</v>
      </c>
      <c r="J32" s="46" t="s">
        <v>29</v>
      </c>
      <c r="K32" s="5" t="s">
        <v>150</v>
      </c>
      <c r="L32" s="231">
        <v>10</v>
      </c>
      <c r="M32" s="63" t="s">
        <v>180</v>
      </c>
      <c r="N32" s="109">
        <v>0</v>
      </c>
      <c r="O32" s="109"/>
      <c r="P32" s="223"/>
      <c r="Q32" s="16">
        <v>2</v>
      </c>
      <c r="R32" s="88">
        <f>100-(P32-L32)*Q32</f>
        <v>120</v>
      </c>
      <c r="S32" s="89">
        <f>$A$9*$B$10*$C$30*$D$31*N32*R32</f>
        <v>0</v>
      </c>
      <c r="T32" s="223"/>
      <c r="U32" s="16"/>
      <c r="V32" s="14"/>
      <c r="W32" s="275"/>
      <c r="X32" s="296"/>
      <c r="Y32" s="287">
        <f t="shared" si="1"/>
        <v>0</v>
      </c>
    </row>
    <row r="33" spans="1:25" s="110" customFormat="1" ht="12.75" customHeight="1">
      <c r="A33" s="450"/>
      <c r="E33" s="31"/>
      <c r="F33" s="31"/>
      <c r="G33" s="95"/>
      <c r="H33" s="111"/>
      <c r="I33" s="111"/>
      <c r="J33" s="111"/>
      <c r="K33" s="112"/>
      <c r="L33" s="232"/>
      <c r="M33" s="113"/>
      <c r="N33" s="114"/>
      <c r="O33" s="114"/>
      <c r="P33" s="224"/>
      <c r="Q33" s="115"/>
      <c r="R33" s="17"/>
      <c r="S33" s="18"/>
      <c r="T33" s="224"/>
      <c r="U33" s="115"/>
      <c r="V33" s="17"/>
      <c r="W33" s="279"/>
      <c r="X33" s="296"/>
      <c r="Y33" s="287">
        <f t="shared" si="1"/>
        <v>0</v>
      </c>
    </row>
    <row r="34" spans="1:25" ht="20.25" customHeight="1">
      <c r="A34" s="450"/>
      <c r="B34" s="384">
        <v>0.53</v>
      </c>
      <c r="C34" s="116"/>
      <c r="D34" s="116"/>
      <c r="E34" s="116" t="s">
        <v>111</v>
      </c>
      <c r="F34" s="417" t="s">
        <v>112</v>
      </c>
      <c r="G34" s="418"/>
      <c r="H34" s="418"/>
      <c r="I34" s="418"/>
      <c r="J34" s="418"/>
      <c r="K34" s="418"/>
      <c r="L34" s="418"/>
      <c r="M34" s="419"/>
      <c r="N34" s="162"/>
      <c r="O34" s="162"/>
      <c r="P34" s="118"/>
      <c r="Q34" s="163"/>
      <c r="R34" s="164"/>
      <c r="S34" s="165">
        <f>SUM(S35:S89)</f>
        <v>45.04999999999999</v>
      </c>
      <c r="T34" s="118"/>
      <c r="U34" s="163"/>
      <c r="V34" s="166"/>
      <c r="W34" s="280"/>
      <c r="Y34" s="287">
        <f t="shared" si="1"/>
        <v>-45.04999999999999</v>
      </c>
    </row>
    <row r="35" spans="1:25" s="60" customFormat="1" ht="21" customHeight="1">
      <c r="A35" s="450"/>
      <c r="B35" s="385"/>
      <c r="C35" s="366">
        <v>0</v>
      </c>
      <c r="D35" s="121"/>
      <c r="E35" s="121" t="s">
        <v>134</v>
      </c>
      <c r="F35" s="368" t="s">
        <v>113</v>
      </c>
      <c r="G35" s="369"/>
      <c r="H35" s="369"/>
      <c r="I35" s="369"/>
      <c r="J35" s="369"/>
      <c r="K35" s="369"/>
      <c r="L35" s="369"/>
      <c r="M35" s="370"/>
      <c r="N35" s="122"/>
      <c r="O35" s="122"/>
      <c r="P35" s="123"/>
      <c r="Q35" s="123"/>
      <c r="R35" s="124"/>
      <c r="S35" s="125"/>
      <c r="T35" s="123"/>
      <c r="U35" s="126"/>
      <c r="V35" s="119"/>
      <c r="W35" s="281"/>
      <c r="X35" s="290"/>
      <c r="Y35" s="287">
        <f t="shared" si="1"/>
        <v>0</v>
      </c>
    </row>
    <row r="36" spans="1:25" s="11" customFormat="1" ht="45">
      <c r="A36" s="450"/>
      <c r="B36" s="385"/>
      <c r="C36" s="367"/>
      <c r="D36" s="391">
        <v>1</v>
      </c>
      <c r="E36" s="413" t="s">
        <v>66</v>
      </c>
      <c r="F36" s="414" t="s">
        <v>151</v>
      </c>
      <c r="G36" s="217" t="s">
        <v>257</v>
      </c>
      <c r="H36" s="251" t="s">
        <v>153</v>
      </c>
      <c r="I36" s="217" t="s">
        <v>258</v>
      </c>
      <c r="J36" s="252" t="s">
        <v>230</v>
      </c>
      <c r="K36" s="217" t="s">
        <v>99</v>
      </c>
      <c r="L36" s="233">
        <v>0</v>
      </c>
      <c r="M36" s="247" t="s">
        <v>100</v>
      </c>
      <c r="N36" s="211">
        <v>0.2</v>
      </c>
      <c r="O36" s="253">
        <f>$A$9*$B$34*$C$35*$D$36*N36</f>
        <v>0</v>
      </c>
      <c r="P36" s="223">
        <v>0</v>
      </c>
      <c r="Q36" s="127"/>
      <c r="R36" s="88">
        <f t="shared" ref="R36:R42" si="2">100-(P36-L36)*Q36</f>
        <v>100</v>
      </c>
      <c r="S36" s="89">
        <f>R36*O36</f>
        <v>0</v>
      </c>
      <c r="T36" s="223">
        <v>0</v>
      </c>
      <c r="U36" s="272">
        <v>10</v>
      </c>
      <c r="V36" s="239">
        <f>100-U36*T36</f>
        <v>100</v>
      </c>
      <c r="W36" s="275">
        <f>V36*O36</f>
        <v>0</v>
      </c>
      <c r="X36" s="289"/>
      <c r="Y36" s="287">
        <f t="shared" si="1"/>
        <v>0</v>
      </c>
    </row>
    <row r="37" spans="1:25" s="11" customFormat="1" ht="45">
      <c r="A37" s="450"/>
      <c r="B37" s="385"/>
      <c r="C37" s="367"/>
      <c r="D37" s="392"/>
      <c r="E37" s="413"/>
      <c r="F37" s="415"/>
      <c r="G37" s="217" t="s">
        <v>259</v>
      </c>
      <c r="H37" s="251" t="s">
        <v>154</v>
      </c>
      <c r="I37" s="217" t="s">
        <v>260</v>
      </c>
      <c r="J37" s="252" t="s">
        <v>208</v>
      </c>
      <c r="K37" s="217" t="s">
        <v>99</v>
      </c>
      <c r="L37" s="233">
        <v>0</v>
      </c>
      <c r="M37" s="247" t="s">
        <v>100</v>
      </c>
      <c r="N37" s="211">
        <v>0.2</v>
      </c>
      <c r="O37" s="253">
        <f>$A$9*$B$34*$C$35*$D$36*N37</f>
        <v>0</v>
      </c>
      <c r="P37" s="223">
        <v>0</v>
      </c>
      <c r="Q37" s="127"/>
      <c r="R37" s="88">
        <f t="shared" si="2"/>
        <v>100</v>
      </c>
      <c r="S37" s="89">
        <f t="shared" ref="S37:S59" si="3">R37*O37</f>
        <v>0</v>
      </c>
      <c r="T37" s="223">
        <v>0</v>
      </c>
      <c r="U37" s="272">
        <v>10</v>
      </c>
      <c r="V37" s="239">
        <f>100-U37*T37</f>
        <v>100</v>
      </c>
      <c r="W37" s="275">
        <f>V37*O37</f>
        <v>0</v>
      </c>
      <c r="X37" s="289"/>
      <c r="Y37" s="287">
        <f t="shared" si="1"/>
        <v>0</v>
      </c>
    </row>
    <row r="38" spans="1:25" s="11" customFormat="1" ht="45">
      <c r="A38" s="450"/>
      <c r="B38" s="385"/>
      <c r="C38" s="367"/>
      <c r="D38" s="392"/>
      <c r="E38" s="413"/>
      <c r="F38" s="415"/>
      <c r="G38" s="217" t="s">
        <v>261</v>
      </c>
      <c r="H38" s="251" t="s">
        <v>155</v>
      </c>
      <c r="I38" s="217" t="s">
        <v>262</v>
      </c>
      <c r="J38" s="252" t="s">
        <v>209</v>
      </c>
      <c r="K38" s="217" t="s">
        <v>99</v>
      </c>
      <c r="L38" s="233">
        <v>0</v>
      </c>
      <c r="M38" s="247" t="s">
        <v>100</v>
      </c>
      <c r="N38" s="211">
        <v>0.2</v>
      </c>
      <c r="O38" s="253">
        <f>$A$9*$B$34*$C$35*$D$36*N38</f>
        <v>0</v>
      </c>
      <c r="P38" s="223">
        <v>0</v>
      </c>
      <c r="Q38" s="127"/>
      <c r="R38" s="88">
        <f t="shared" si="2"/>
        <v>100</v>
      </c>
      <c r="S38" s="89">
        <f t="shared" si="3"/>
        <v>0</v>
      </c>
      <c r="T38" s="223">
        <v>0</v>
      </c>
      <c r="U38" s="272">
        <v>10</v>
      </c>
      <c r="V38" s="239">
        <f>100-U38*T38</f>
        <v>100</v>
      </c>
      <c r="W38" s="275">
        <f>V38*O38</f>
        <v>0</v>
      </c>
      <c r="X38" s="289"/>
      <c r="Y38" s="287">
        <f t="shared" si="1"/>
        <v>0</v>
      </c>
    </row>
    <row r="39" spans="1:25" s="11" customFormat="1" ht="45">
      <c r="A39" s="450"/>
      <c r="B39" s="385"/>
      <c r="C39" s="367"/>
      <c r="D39" s="392"/>
      <c r="E39" s="413"/>
      <c r="F39" s="415"/>
      <c r="G39" s="217" t="s">
        <v>263</v>
      </c>
      <c r="H39" s="251" t="s">
        <v>156</v>
      </c>
      <c r="I39" s="217" t="s">
        <v>264</v>
      </c>
      <c r="J39" s="252" t="s">
        <v>210</v>
      </c>
      <c r="K39" s="217" t="s">
        <v>99</v>
      </c>
      <c r="L39" s="233">
        <v>0</v>
      </c>
      <c r="M39" s="247" t="s">
        <v>100</v>
      </c>
      <c r="N39" s="211">
        <v>0.2</v>
      </c>
      <c r="O39" s="253">
        <f>$A$9*$B$34*$C$35*$D$36*N39</f>
        <v>0</v>
      </c>
      <c r="P39" s="223">
        <v>0</v>
      </c>
      <c r="Q39" s="127"/>
      <c r="R39" s="88">
        <f t="shared" si="2"/>
        <v>100</v>
      </c>
      <c r="S39" s="89">
        <f t="shared" si="3"/>
        <v>0</v>
      </c>
      <c r="T39" s="223">
        <v>0</v>
      </c>
      <c r="U39" s="272">
        <v>10</v>
      </c>
      <c r="V39" s="239">
        <f>100-U39*T39</f>
        <v>100</v>
      </c>
      <c r="W39" s="275">
        <f>V39*O39</f>
        <v>0</v>
      </c>
      <c r="X39" s="289"/>
      <c r="Y39" s="287">
        <f t="shared" si="1"/>
        <v>0</v>
      </c>
    </row>
    <row r="40" spans="1:25" s="11" customFormat="1" ht="31.5">
      <c r="A40" s="450"/>
      <c r="B40" s="385"/>
      <c r="C40" s="367"/>
      <c r="D40" s="393"/>
      <c r="E40" s="413"/>
      <c r="F40" s="416"/>
      <c r="G40" s="217" t="s">
        <v>265</v>
      </c>
      <c r="H40" s="254" t="s">
        <v>157</v>
      </c>
      <c r="I40" s="217" t="s">
        <v>315</v>
      </c>
      <c r="J40" s="255" t="s">
        <v>211</v>
      </c>
      <c r="K40" s="217" t="s">
        <v>99</v>
      </c>
      <c r="L40" s="233">
        <v>0</v>
      </c>
      <c r="M40" s="247" t="s">
        <v>100</v>
      </c>
      <c r="N40" s="211">
        <v>0.2</v>
      </c>
      <c r="O40" s="253">
        <f>$A$9*$B$34*$C$35*$D$36*N40</f>
        <v>0</v>
      </c>
      <c r="P40" s="223">
        <v>0</v>
      </c>
      <c r="Q40" s="127"/>
      <c r="R40" s="88">
        <f t="shared" si="2"/>
        <v>100</v>
      </c>
      <c r="S40" s="89">
        <f t="shared" si="3"/>
        <v>0</v>
      </c>
      <c r="T40" s="223">
        <v>0</v>
      </c>
      <c r="U40" s="272">
        <v>10</v>
      </c>
      <c r="V40" s="239">
        <f>100-U40*T40</f>
        <v>100</v>
      </c>
      <c r="W40" s="275">
        <f>V40*O40</f>
        <v>0</v>
      </c>
      <c r="X40" s="289"/>
      <c r="Y40" s="287">
        <f t="shared" si="1"/>
        <v>0</v>
      </c>
    </row>
    <row r="41" spans="1:25" s="11" customFormat="1" ht="34.5" hidden="1" customHeight="1">
      <c r="A41" s="450"/>
      <c r="B41" s="385"/>
      <c r="C41" s="367"/>
      <c r="D41" s="190"/>
      <c r="E41" s="68" t="s">
        <v>43</v>
      </c>
      <c r="F41" s="247" t="s">
        <v>44</v>
      </c>
      <c r="G41" s="256" t="s">
        <v>266</v>
      </c>
      <c r="H41" s="247" t="s">
        <v>178</v>
      </c>
      <c r="I41" s="246" t="s">
        <v>267</v>
      </c>
      <c r="J41" s="247" t="s">
        <v>190</v>
      </c>
      <c r="K41" s="217" t="s">
        <v>99</v>
      </c>
      <c r="L41" s="233">
        <v>0</v>
      </c>
      <c r="M41" s="247" t="s">
        <v>100</v>
      </c>
      <c r="N41" s="211">
        <v>1</v>
      </c>
      <c r="O41" s="253">
        <f>$A$9*$B$34*$C$35*$D$41*N41</f>
        <v>0</v>
      </c>
      <c r="P41" s="223"/>
      <c r="Q41" s="127">
        <v>10</v>
      </c>
      <c r="R41" s="88">
        <f t="shared" si="2"/>
        <v>100</v>
      </c>
      <c r="S41" s="89">
        <f t="shared" si="3"/>
        <v>0</v>
      </c>
      <c r="T41" s="223"/>
      <c r="U41" s="20"/>
      <c r="V41" s="17"/>
      <c r="W41" s="282"/>
      <c r="X41" s="289"/>
      <c r="Y41" s="287">
        <f t="shared" si="1"/>
        <v>0</v>
      </c>
    </row>
    <row r="42" spans="1:25" s="11" customFormat="1" ht="33" hidden="1" customHeight="1">
      <c r="A42" s="450"/>
      <c r="B42" s="385"/>
      <c r="C42" s="367"/>
      <c r="D42" s="190"/>
      <c r="E42" s="68" t="s">
        <v>45</v>
      </c>
      <c r="F42" s="247" t="s">
        <v>46</v>
      </c>
      <c r="G42" s="257" t="s">
        <v>268</v>
      </c>
      <c r="H42" s="247" t="s">
        <v>179</v>
      </c>
      <c r="I42" s="246" t="s">
        <v>269</v>
      </c>
      <c r="J42" s="247" t="s">
        <v>191</v>
      </c>
      <c r="K42" s="217" t="s">
        <v>99</v>
      </c>
      <c r="L42" s="233">
        <v>0</v>
      </c>
      <c r="M42" s="247" t="s">
        <v>100</v>
      </c>
      <c r="N42" s="211">
        <v>1</v>
      </c>
      <c r="O42" s="253">
        <f>$A$9*$B$34*$C$35*$D$42*N42</f>
        <v>0</v>
      </c>
      <c r="P42" s="223"/>
      <c r="Q42" s="127">
        <v>10</v>
      </c>
      <c r="R42" s="88">
        <f t="shared" si="2"/>
        <v>100</v>
      </c>
      <c r="S42" s="89">
        <f t="shared" si="3"/>
        <v>0</v>
      </c>
      <c r="T42" s="223"/>
      <c r="U42" s="20"/>
      <c r="V42" s="17"/>
      <c r="W42" s="282"/>
      <c r="X42" s="289"/>
      <c r="Y42" s="287">
        <f t="shared" si="1"/>
        <v>0</v>
      </c>
    </row>
    <row r="43" spans="1:25" s="33" customFormat="1" ht="24" customHeight="1">
      <c r="A43" s="450"/>
      <c r="B43" s="385"/>
      <c r="C43" s="366">
        <v>0.56000000000000005</v>
      </c>
      <c r="D43" s="128"/>
      <c r="E43" s="101" t="s">
        <v>140</v>
      </c>
      <c r="F43" s="388" t="s">
        <v>47</v>
      </c>
      <c r="G43" s="389"/>
      <c r="H43" s="389"/>
      <c r="I43" s="389"/>
      <c r="J43" s="389"/>
      <c r="K43" s="389"/>
      <c r="L43" s="389"/>
      <c r="M43" s="390"/>
      <c r="N43" s="258"/>
      <c r="O43" s="258"/>
      <c r="P43" s="53"/>
      <c r="Q43" s="53"/>
      <c r="R43" s="53"/>
      <c r="S43" s="125"/>
      <c r="T43" s="53"/>
      <c r="U43" s="129"/>
      <c r="V43" s="130"/>
      <c r="W43" s="283"/>
      <c r="X43" s="297"/>
      <c r="Y43" s="287">
        <f t="shared" si="1"/>
        <v>0</v>
      </c>
    </row>
    <row r="44" spans="1:25" s="11" customFormat="1" ht="32.25" customHeight="1">
      <c r="A44" s="450"/>
      <c r="B44" s="385"/>
      <c r="C44" s="367"/>
      <c r="D44" s="391">
        <v>0.17</v>
      </c>
      <c r="E44" s="394" t="s">
        <v>67</v>
      </c>
      <c r="F44" s="364" t="s">
        <v>68</v>
      </c>
      <c r="G44" s="127" t="s">
        <v>270</v>
      </c>
      <c r="H44" s="127" t="s">
        <v>212</v>
      </c>
      <c r="I44" s="127" t="s">
        <v>271</v>
      </c>
      <c r="J44" s="127" t="s">
        <v>68</v>
      </c>
      <c r="K44" s="127" t="s">
        <v>99</v>
      </c>
      <c r="L44" s="231">
        <v>0</v>
      </c>
      <c r="M44" s="63" t="s">
        <v>100</v>
      </c>
      <c r="N44" s="87">
        <v>1</v>
      </c>
      <c r="O44" s="185">
        <f>$A$9*$B$34*$C$43*$D$44*N44</f>
        <v>4.2887600000000005E-2</v>
      </c>
      <c r="P44" s="223">
        <v>0</v>
      </c>
      <c r="Q44" s="127"/>
      <c r="R44" s="88">
        <f>100-(P44-L44)*Q44</f>
        <v>100</v>
      </c>
      <c r="S44" s="89">
        <f t="shared" si="3"/>
        <v>4.2887600000000008</v>
      </c>
      <c r="T44" s="223">
        <v>0</v>
      </c>
      <c r="U44" s="272">
        <v>10</v>
      </c>
      <c r="V44" s="239">
        <f t="shared" ref="V44:V54" si="4">100-U44*T44</f>
        <v>100</v>
      </c>
      <c r="W44" s="275">
        <f t="shared" ref="W44:W54" si="5">V44*O44</f>
        <v>4.2887600000000008</v>
      </c>
      <c r="X44" s="289"/>
      <c r="Y44" s="287">
        <f t="shared" si="1"/>
        <v>0</v>
      </c>
    </row>
    <row r="45" spans="1:25" s="11" customFormat="1" ht="146.25" hidden="1" customHeight="1">
      <c r="A45" s="450"/>
      <c r="B45" s="385"/>
      <c r="C45" s="367"/>
      <c r="D45" s="392"/>
      <c r="E45" s="395"/>
      <c r="F45" s="365"/>
      <c r="G45" s="127" t="s">
        <v>272</v>
      </c>
      <c r="H45" s="71" t="s">
        <v>158</v>
      </c>
      <c r="I45" s="127" t="s">
        <v>273</v>
      </c>
      <c r="J45" s="248" t="s">
        <v>213</v>
      </c>
      <c r="K45" s="127" t="s">
        <v>99</v>
      </c>
      <c r="L45" s="231">
        <v>0</v>
      </c>
      <c r="M45" s="63" t="s">
        <v>100</v>
      </c>
      <c r="N45" s="87">
        <v>0</v>
      </c>
      <c r="O45" s="185">
        <f>$A$9*$B$34*$C$43*$D$44*N45</f>
        <v>0</v>
      </c>
      <c r="P45" s="223"/>
      <c r="Q45" s="127"/>
      <c r="R45" s="88">
        <f>100-(P45-L45)*Q45</f>
        <v>100</v>
      </c>
      <c r="S45" s="89">
        <f t="shared" si="3"/>
        <v>0</v>
      </c>
      <c r="T45" s="223"/>
      <c r="U45" s="272">
        <v>10</v>
      </c>
      <c r="V45" s="239">
        <f t="shared" si="4"/>
        <v>100</v>
      </c>
      <c r="W45" s="275">
        <f t="shared" si="5"/>
        <v>0</v>
      </c>
      <c r="X45" s="289"/>
      <c r="Y45" s="287">
        <f t="shared" si="1"/>
        <v>0</v>
      </c>
    </row>
    <row r="46" spans="1:25" s="11" customFormat="1" ht="33" customHeight="1">
      <c r="A46" s="450"/>
      <c r="B46" s="385"/>
      <c r="C46" s="367"/>
      <c r="D46" s="391">
        <v>0.32</v>
      </c>
      <c r="E46" s="394" t="s">
        <v>69</v>
      </c>
      <c r="F46" s="364" t="s">
        <v>70</v>
      </c>
      <c r="G46" s="45" t="s">
        <v>274</v>
      </c>
      <c r="H46" s="46" t="s">
        <v>70</v>
      </c>
      <c r="I46" s="127" t="s">
        <v>275</v>
      </c>
      <c r="J46" s="127" t="s">
        <v>192</v>
      </c>
      <c r="K46" s="127" t="s">
        <v>99</v>
      </c>
      <c r="L46" s="231">
        <v>0</v>
      </c>
      <c r="M46" s="63" t="s">
        <v>100</v>
      </c>
      <c r="N46" s="87">
        <v>0.5</v>
      </c>
      <c r="O46" s="185">
        <f>$A$9*$B$34*$C$43*$D$46*N46</f>
        <v>4.0364799999999999E-2</v>
      </c>
      <c r="P46" s="223">
        <v>0</v>
      </c>
      <c r="Q46" s="127">
        <v>10</v>
      </c>
      <c r="R46" s="88">
        <f>100-(P46-L46)*Q46</f>
        <v>100</v>
      </c>
      <c r="S46" s="89">
        <f t="shared" si="3"/>
        <v>4.0364800000000001</v>
      </c>
      <c r="T46" s="223">
        <v>0</v>
      </c>
      <c r="U46" s="272">
        <v>10</v>
      </c>
      <c r="V46" s="239">
        <f t="shared" si="4"/>
        <v>100</v>
      </c>
      <c r="W46" s="275">
        <f t="shared" si="5"/>
        <v>4.0364800000000001</v>
      </c>
      <c r="X46" s="289"/>
      <c r="Y46" s="287">
        <f t="shared" si="1"/>
        <v>0</v>
      </c>
    </row>
    <row r="47" spans="1:25" s="11" customFormat="1" ht="62.25" customHeight="1">
      <c r="A47" s="450"/>
      <c r="B47" s="385"/>
      <c r="C47" s="367"/>
      <c r="D47" s="392"/>
      <c r="E47" s="395"/>
      <c r="F47" s="365"/>
      <c r="G47" s="127" t="s">
        <v>276</v>
      </c>
      <c r="H47" s="70" t="s">
        <v>159</v>
      </c>
      <c r="I47" s="127" t="s">
        <v>277</v>
      </c>
      <c r="J47" s="249" t="s">
        <v>214</v>
      </c>
      <c r="K47" s="127" t="s">
        <v>99</v>
      </c>
      <c r="L47" s="231">
        <v>0</v>
      </c>
      <c r="M47" s="63" t="s">
        <v>100</v>
      </c>
      <c r="N47" s="87">
        <v>0.5</v>
      </c>
      <c r="O47" s="185">
        <f>$A$9*$B$34*$C$43*$D$46*N47</f>
        <v>4.0364799999999999E-2</v>
      </c>
      <c r="P47" s="223">
        <v>0</v>
      </c>
      <c r="Q47" s="127"/>
      <c r="R47" s="88">
        <f t="shared" ref="R47:R54" si="6">100-(P47-L47)*Q47</f>
        <v>100</v>
      </c>
      <c r="S47" s="89">
        <f t="shared" si="3"/>
        <v>4.0364800000000001</v>
      </c>
      <c r="T47" s="223">
        <v>0</v>
      </c>
      <c r="U47" s="272">
        <v>10</v>
      </c>
      <c r="V47" s="239">
        <f t="shared" si="4"/>
        <v>100</v>
      </c>
      <c r="W47" s="275">
        <f t="shared" si="5"/>
        <v>4.0364800000000001</v>
      </c>
      <c r="X47" s="289"/>
      <c r="Y47" s="287">
        <f t="shared" si="1"/>
        <v>0</v>
      </c>
    </row>
    <row r="48" spans="1:25" s="11" customFormat="1" ht="33" hidden="1" customHeight="1">
      <c r="A48" s="450"/>
      <c r="B48" s="385"/>
      <c r="C48" s="367"/>
      <c r="D48" s="392"/>
      <c r="E48" s="395"/>
      <c r="F48" s="365"/>
      <c r="G48" s="175"/>
      <c r="H48" s="176"/>
      <c r="I48" s="127"/>
      <c r="J48" s="127"/>
      <c r="K48" s="127" t="s">
        <v>99</v>
      </c>
      <c r="L48" s="231">
        <v>0</v>
      </c>
      <c r="M48" s="63" t="s">
        <v>180</v>
      </c>
      <c r="N48" s="87">
        <v>0</v>
      </c>
      <c r="O48" s="185">
        <f>$A$9*$B$34*$C$43*$D$46*J48*N48</f>
        <v>0</v>
      </c>
      <c r="P48" s="223"/>
      <c r="Q48" s="127">
        <v>10</v>
      </c>
      <c r="R48" s="88">
        <f t="shared" si="6"/>
        <v>100</v>
      </c>
      <c r="S48" s="89">
        <f t="shared" si="3"/>
        <v>0</v>
      </c>
      <c r="T48" s="223"/>
      <c r="U48" s="272">
        <v>10</v>
      </c>
      <c r="V48" s="239">
        <f t="shared" si="4"/>
        <v>100</v>
      </c>
      <c r="W48" s="275">
        <f t="shared" si="5"/>
        <v>0</v>
      </c>
      <c r="X48" s="289"/>
      <c r="Y48" s="287">
        <f t="shared" si="1"/>
        <v>0</v>
      </c>
    </row>
    <row r="49" spans="1:25" s="11" customFormat="1" ht="33" hidden="1" customHeight="1">
      <c r="A49" s="450"/>
      <c r="B49" s="385"/>
      <c r="C49" s="367"/>
      <c r="D49" s="393"/>
      <c r="E49" s="396"/>
      <c r="F49" s="387"/>
      <c r="G49" s="177"/>
      <c r="H49" s="178"/>
      <c r="I49" s="127"/>
      <c r="J49" s="127"/>
      <c r="K49" s="127" t="s">
        <v>99</v>
      </c>
      <c r="L49" s="231">
        <v>0</v>
      </c>
      <c r="M49" s="63" t="s">
        <v>180</v>
      </c>
      <c r="N49" s="87">
        <v>0</v>
      </c>
      <c r="O49" s="185">
        <f>$A$9*$B$34*$C$43*$D$46*J49*N49</f>
        <v>0</v>
      </c>
      <c r="P49" s="223"/>
      <c r="Q49" s="127">
        <v>10</v>
      </c>
      <c r="R49" s="88">
        <f t="shared" si="6"/>
        <v>100</v>
      </c>
      <c r="S49" s="89">
        <f t="shared" si="3"/>
        <v>0</v>
      </c>
      <c r="T49" s="223"/>
      <c r="U49" s="272">
        <v>10</v>
      </c>
      <c r="V49" s="239">
        <f t="shared" si="4"/>
        <v>100</v>
      </c>
      <c r="W49" s="275">
        <f t="shared" si="5"/>
        <v>0</v>
      </c>
      <c r="X49" s="289"/>
      <c r="Y49" s="287">
        <f t="shared" si="1"/>
        <v>0</v>
      </c>
    </row>
    <row r="50" spans="1:25" s="11" customFormat="1" ht="60" customHeight="1">
      <c r="A50" s="450"/>
      <c r="B50" s="385"/>
      <c r="C50" s="367"/>
      <c r="D50" s="190">
        <v>0.17</v>
      </c>
      <c r="E50" s="68" t="s">
        <v>71</v>
      </c>
      <c r="F50" s="63" t="s">
        <v>72</v>
      </c>
      <c r="G50" s="68" t="s">
        <v>278</v>
      </c>
      <c r="H50" s="63" t="s">
        <v>72</v>
      </c>
      <c r="I50" s="68" t="s">
        <v>279</v>
      </c>
      <c r="J50" s="63" t="s">
        <v>193</v>
      </c>
      <c r="K50" s="127" t="s">
        <v>99</v>
      </c>
      <c r="L50" s="231">
        <v>0</v>
      </c>
      <c r="M50" s="63" t="s">
        <v>100</v>
      </c>
      <c r="N50" s="87">
        <v>1</v>
      </c>
      <c r="O50" s="185">
        <f>$A$9*$B$34*$C$43*$D$50*N50</f>
        <v>4.2887600000000005E-2</v>
      </c>
      <c r="P50" s="223">
        <v>0</v>
      </c>
      <c r="Q50" s="127"/>
      <c r="R50" s="88">
        <f>100-(P50-L50)*Q50</f>
        <v>100</v>
      </c>
      <c r="S50" s="89">
        <f t="shared" si="3"/>
        <v>4.2887600000000008</v>
      </c>
      <c r="T50" s="223">
        <v>0</v>
      </c>
      <c r="U50" s="314">
        <v>10</v>
      </c>
      <c r="V50" s="239">
        <f>IF(AND((100-(X50-3)*10)&gt;30,(100-(X50-3)*10)&lt;100),(100-(X50-3)*10),IF((100-(X50-3)*10)&gt;100,100,0))</f>
        <v>100</v>
      </c>
      <c r="W50" s="315">
        <f t="shared" si="5"/>
        <v>4.2887600000000008</v>
      </c>
      <c r="X50" s="11">
        <v>2.62</v>
      </c>
      <c r="Y50" s="287">
        <f t="shared" si="1"/>
        <v>0</v>
      </c>
    </row>
    <row r="51" spans="1:25" s="11" customFormat="1" ht="47.25" customHeight="1">
      <c r="A51" s="450"/>
      <c r="B51" s="385"/>
      <c r="C51" s="367"/>
      <c r="D51" s="391">
        <v>0.17</v>
      </c>
      <c r="E51" s="394" t="s">
        <v>73</v>
      </c>
      <c r="F51" s="364" t="s">
        <v>74</v>
      </c>
      <c r="G51" s="394" t="s">
        <v>280</v>
      </c>
      <c r="H51" s="364" t="s">
        <v>74</v>
      </c>
      <c r="I51" s="394" t="s">
        <v>281</v>
      </c>
      <c r="J51" s="364" t="s">
        <v>194</v>
      </c>
      <c r="K51" s="127" t="s">
        <v>99</v>
      </c>
      <c r="L51" s="231">
        <v>0</v>
      </c>
      <c r="M51" s="63" t="s">
        <v>180</v>
      </c>
      <c r="N51" s="87">
        <v>1</v>
      </c>
      <c r="O51" s="185">
        <f>$A$9*$B$34*$C$43*$D$51*N51</f>
        <v>4.2887600000000005E-2</v>
      </c>
      <c r="P51" s="223">
        <v>0</v>
      </c>
      <c r="Q51" s="127"/>
      <c r="R51" s="88">
        <f t="shared" si="6"/>
        <v>100</v>
      </c>
      <c r="S51" s="89">
        <f t="shared" si="3"/>
        <v>4.2887600000000008</v>
      </c>
      <c r="T51" s="223">
        <v>0</v>
      </c>
      <c r="U51" s="272">
        <v>10</v>
      </c>
      <c r="V51" s="239">
        <f t="shared" si="4"/>
        <v>100</v>
      </c>
      <c r="W51" s="275">
        <f t="shared" si="5"/>
        <v>4.2887600000000008</v>
      </c>
      <c r="X51" s="289"/>
      <c r="Y51" s="287">
        <f t="shared" si="1"/>
        <v>0</v>
      </c>
    </row>
    <row r="52" spans="1:25" s="11" customFormat="1" ht="47.25" hidden="1" customHeight="1">
      <c r="A52" s="450"/>
      <c r="B52" s="385"/>
      <c r="C52" s="367"/>
      <c r="D52" s="392"/>
      <c r="E52" s="395"/>
      <c r="F52" s="365"/>
      <c r="G52" s="395"/>
      <c r="H52" s="365"/>
      <c r="I52" s="395"/>
      <c r="J52" s="365"/>
      <c r="K52" s="127" t="s">
        <v>99</v>
      </c>
      <c r="L52" s="231">
        <v>0</v>
      </c>
      <c r="M52" s="63" t="s">
        <v>180</v>
      </c>
      <c r="N52" s="87">
        <v>0</v>
      </c>
      <c r="O52" s="185">
        <f>$A$9*$B$34*$C$43*$D$51*J52*N52</f>
        <v>0</v>
      </c>
      <c r="P52" s="223"/>
      <c r="Q52" s="127">
        <v>10</v>
      </c>
      <c r="R52" s="88">
        <f t="shared" si="6"/>
        <v>100</v>
      </c>
      <c r="S52" s="89">
        <f t="shared" si="3"/>
        <v>0</v>
      </c>
      <c r="T52" s="223"/>
      <c r="U52" s="272">
        <v>10</v>
      </c>
      <c r="V52" s="239">
        <f t="shared" si="4"/>
        <v>100</v>
      </c>
      <c r="W52" s="275">
        <f t="shared" si="5"/>
        <v>0</v>
      </c>
      <c r="X52" s="289"/>
      <c r="Y52" s="287">
        <f t="shared" si="1"/>
        <v>0</v>
      </c>
    </row>
    <row r="53" spans="1:25" s="11" customFormat="1" ht="44.25" hidden="1" customHeight="1">
      <c r="A53" s="450"/>
      <c r="B53" s="385"/>
      <c r="C53" s="367"/>
      <c r="D53" s="393"/>
      <c r="E53" s="396"/>
      <c r="F53" s="387"/>
      <c r="G53" s="396"/>
      <c r="H53" s="387"/>
      <c r="I53" s="396"/>
      <c r="J53" s="387"/>
      <c r="K53" s="127" t="s">
        <v>99</v>
      </c>
      <c r="L53" s="231">
        <v>0</v>
      </c>
      <c r="M53" s="63" t="s">
        <v>180</v>
      </c>
      <c r="N53" s="87">
        <v>0</v>
      </c>
      <c r="O53" s="185">
        <f>$A$9*$B$34*$C$43*$D$51*J53*N53</f>
        <v>0</v>
      </c>
      <c r="P53" s="223"/>
      <c r="Q53" s="127">
        <v>10</v>
      </c>
      <c r="R53" s="88">
        <f t="shared" si="6"/>
        <v>100</v>
      </c>
      <c r="S53" s="89">
        <f t="shared" si="3"/>
        <v>0</v>
      </c>
      <c r="T53" s="223"/>
      <c r="U53" s="272">
        <v>10</v>
      </c>
      <c r="V53" s="239">
        <f t="shared" si="4"/>
        <v>100</v>
      </c>
      <c r="W53" s="275">
        <f t="shared" si="5"/>
        <v>0</v>
      </c>
      <c r="X53" s="289"/>
      <c r="Y53" s="287">
        <f t="shared" si="1"/>
        <v>0</v>
      </c>
    </row>
    <row r="54" spans="1:25" s="11" customFormat="1" ht="46.5" customHeight="1">
      <c r="A54" s="450"/>
      <c r="B54" s="385"/>
      <c r="C54" s="367"/>
      <c r="D54" s="190">
        <v>0.17</v>
      </c>
      <c r="E54" s="68" t="s">
        <v>75</v>
      </c>
      <c r="F54" s="63" t="s">
        <v>76</v>
      </c>
      <c r="G54" s="68" t="s">
        <v>282</v>
      </c>
      <c r="H54" s="63" t="s">
        <v>76</v>
      </c>
      <c r="I54" s="68" t="s">
        <v>283</v>
      </c>
      <c r="J54" s="63" t="s">
        <v>195</v>
      </c>
      <c r="K54" s="127" t="s">
        <v>99</v>
      </c>
      <c r="L54" s="231">
        <v>0</v>
      </c>
      <c r="M54" s="63" t="s">
        <v>100</v>
      </c>
      <c r="N54" s="87">
        <v>1</v>
      </c>
      <c r="O54" s="185">
        <f>$A$9*$B$34*$C$43*$D$54*N54</f>
        <v>4.2887600000000005E-2</v>
      </c>
      <c r="P54" s="223">
        <v>0</v>
      </c>
      <c r="Q54" s="127"/>
      <c r="R54" s="88">
        <f t="shared" si="6"/>
        <v>100</v>
      </c>
      <c r="S54" s="89">
        <f t="shared" si="3"/>
        <v>4.2887600000000008</v>
      </c>
      <c r="T54" s="223">
        <v>0</v>
      </c>
      <c r="U54" s="272">
        <v>10</v>
      </c>
      <c r="V54" s="239">
        <f t="shared" si="4"/>
        <v>100</v>
      </c>
      <c r="W54" s="275">
        <f t="shared" si="5"/>
        <v>4.2887600000000008</v>
      </c>
      <c r="X54" s="289"/>
      <c r="Y54" s="287">
        <f t="shared" si="1"/>
        <v>0</v>
      </c>
    </row>
    <row r="55" spans="1:25" s="11" customFormat="1" ht="21.95" customHeight="1">
      <c r="A55" s="450"/>
      <c r="B55" s="385"/>
      <c r="C55" s="366">
        <v>0.08</v>
      </c>
      <c r="D55" s="84"/>
      <c r="E55" s="101" t="s">
        <v>141</v>
      </c>
      <c r="F55" s="368" t="s">
        <v>48</v>
      </c>
      <c r="G55" s="369"/>
      <c r="H55" s="369"/>
      <c r="I55" s="369"/>
      <c r="J55" s="369"/>
      <c r="K55" s="369"/>
      <c r="L55" s="369"/>
      <c r="M55" s="370"/>
      <c r="N55" s="117"/>
      <c r="O55" s="117"/>
      <c r="P55" s="123"/>
      <c r="Q55" s="123"/>
      <c r="R55" s="123"/>
      <c r="S55" s="125"/>
      <c r="T55" s="123"/>
      <c r="U55" s="126"/>
      <c r="V55" s="119"/>
      <c r="W55" s="281"/>
      <c r="X55" s="289"/>
      <c r="Y55" s="287">
        <f t="shared" si="1"/>
        <v>0</v>
      </c>
    </row>
    <row r="56" spans="1:25" s="11" customFormat="1" ht="84" customHeight="1">
      <c r="A56" s="450"/>
      <c r="B56" s="385"/>
      <c r="C56" s="367"/>
      <c r="D56" s="190">
        <v>1</v>
      </c>
      <c r="E56" s="68" t="s">
        <v>77</v>
      </c>
      <c r="F56" s="63" t="s">
        <v>78</v>
      </c>
      <c r="G56" s="68" t="s">
        <v>284</v>
      </c>
      <c r="H56" s="63" t="s">
        <v>78</v>
      </c>
      <c r="I56" s="68" t="s">
        <v>285</v>
      </c>
      <c r="J56" s="63" t="s">
        <v>215</v>
      </c>
      <c r="K56" s="127" t="s">
        <v>99</v>
      </c>
      <c r="L56" s="231">
        <v>0</v>
      </c>
      <c r="M56" s="63" t="s">
        <v>100</v>
      </c>
      <c r="N56" s="87">
        <v>1</v>
      </c>
      <c r="O56" s="185">
        <f>$A$9*$B$34*$C$55*$D$56*N56</f>
        <v>3.6040000000000003E-2</v>
      </c>
      <c r="P56" s="223">
        <v>0</v>
      </c>
      <c r="Q56" s="127"/>
      <c r="R56" s="88">
        <f>100-(P56-L56)*Q56</f>
        <v>100</v>
      </c>
      <c r="S56" s="89">
        <f t="shared" si="3"/>
        <v>3.6040000000000001</v>
      </c>
      <c r="T56" s="223">
        <v>0</v>
      </c>
      <c r="U56" s="272">
        <v>10</v>
      </c>
      <c r="V56" s="239">
        <f>100-U56*T56</f>
        <v>100</v>
      </c>
      <c r="W56" s="275">
        <f>V56*O56</f>
        <v>3.6040000000000001</v>
      </c>
      <c r="X56" s="289"/>
      <c r="Y56" s="287">
        <f t="shared" si="1"/>
        <v>0</v>
      </c>
    </row>
    <row r="57" spans="1:25" s="11" customFormat="1" ht="27" customHeight="1">
      <c r="A57" s="450"/>
      <c r="B57" s="385"/>
      <c r="C57" s="366">
        <v>0.15</v>
      </c>
      <c r="D57" s="84"/>
      <c r="E57" s="101" t="s">
        <v>142</v>
      </c>
      <c r="F57" s="368" t="s">
        <v>49</v>
      </c>
      <c r="G57" s="369"/>
      <c r="H57" s="369"/>
      <c r="I57" s="369"/>
      <c r="J57" s="369"/>
      <c r="K57" s="369"/>
      <c r="L57" s="369"/>
      <c r="M57" s="370"/>
      <c r="N57" s="117"/>
      <c r="O57" s="117"/>
      <c r="P57" s="123"/>
      <c r="Q57" s="123"/>
      <c r="R57" s="123"/>
      <c r="S57" s="125"/>
      <c r="T57" s="123"/>
      <c r="U57" s="126"/>
      <c r="V57" s="119"/>
      <c r="W57" s="281"/>
      <c r="X57" s="289"/>
      <c r="Y57" s="287">
        <f t="shared" si="1"/>
        <v>0</v>
      </c>
    </row>
    <row r="58" spans="1:25" s="11" customFormat="1" ht="51.75" customHeight="1">
      <c r="A58" s="450"/>
      <c r="B58" s="385"/>
      <c r="C58" s="367"/>
      <c r="D58" s="190">
        <v>0.5</v>
      </c>
      <c r="E58" s="68" t="s">
        <v>79</v>
      </c>
      <c r="F58" s="63" t="s">
        <v>80</v>
      </c>
      <c r="G58" s="68" t="s">
        <v>286</v>
      </c>
      <c r="H58" s="63" t="s">
        <v>80</v>
      </c>
      <c r="I58" s="68" t="s">
        <v>287</v>
      </c>
      <c r="J58" s="191" t="s">
        <v>196</v>
      </c>
      <c r="K58" s="127" t="s">
        <v>99</v>
      </c>
      <c r="L58" s="231">
        <v>0</v>
      </c>
      <c r="M58" s="127" t="s">
        <v>100</v>
      </c>
      <c r="N58" s="87">
        <v>1</v>
      </c>
      <c r="O58" s="185">
        <f>$A$9*$B$34*$C$57*$D$58*N58</f>
        <v>3.3787499999999998E-2</v>
      </c>
      <c r="P58" s="223">
        <v>0</v>
      </c>
      <c r="Q58" s="127"/>
      <c r="R58" s="88">
        <f>100-(P58-L58)*Q58</f>
        <v>100</v>
      </c>
      <c r="S58" s="89">
        <f t="shared" si="3"/>
        <v>3.3787499999999997</v>
      </c>
      <c r="T58" s="223">
        <v>0</v>
      </c>
      <c r="U58" s="272">
        <v>10</v>
      </c>
      <c r="V58" s="239">
        <f>100-U58*T58</f>
        <v>100</v>
      </c>
      <c r="W58" s="275">
        <f>V58*O58</f>
        <v>3.3787499999999997</v>
      </c>
      <c r="X58" s="289"/>
      <c r="Y58" s="287">
        <f t="shared" si="1"/>
        <v>0</v>
      </c>
    </row>
    <row r="59" spans="1:25" s="11" customFormat="1" ht="52.5" customHeight="1">
      <c r="A59" s="450"/>
      <c r="B59" s="385"/>
      <c r="C59" s="367"/>
      <c r="D59" s="190">
        <v>0.5</v>
      </c>
      <c r="E59" s="68" t="s">
        <v>81</v>
      </c>
      <c r="F59" s="63" t="s">
        <v>82</v>
      </c>
      <c r="G59" s="68" t="s">
        <v>316</v>
      </c>
      <c r="H59" s="63" t="s">
        <v>82</v>
      </c>
      <c r="I59" s="68" t="s">
        <v>288</v>
      </c>
      <c r="J59" s="63" t="s">
        <v>197</v>
      </c>
      <c r="K59" s="127" t="s">
        <v>99</v>
      </c>
      <c r="L59" s="231">
        <v>0</v>
      </c>
      <c r="M59" s="127" t="s">
        <v>100</v>
      </c>
      <c r="N59" s="87">
        <v>1</v>
      </c>
      <c r="O59" s="186">
        <f>$A$9*$B$34*$C$57*$D$59*N59</f>
        <v>3.3787499999999998E-2</v>
      </c>
      <c r="P59" s="223">
        <v>0</v>
      </c>
      <c r="Q59" s="127"/>
      <c r="R59" s="88">
        <f>100-(P59-L59)*Q59</f>
        <v>100</v>
      </c>
      <c r="S59" s="89">
        <f t="shared" si="3"/>
        <v>3.3787499999999997</v>
      </c>
      <c r="T59" s="223">
        <v>0</v>
      </c>
      <c r="U59" s="272">
        <v>10</v>
      </c>
      <c r="V59" s="239">
        <f>100-U59*T59</f>
        <v>100</v>
      </c>
      <c r="W59" s="275">
        <f>V59*O59</f>
        <v>3.3787499999999997</v>
      </c>
      <c r="X59" s="289"/>
      <c r="Y59" s="287">
        <f t="shared" si="1"/>
        <v>0</v>
      </c>
    </row>
    <row r="60" spans="1:25" s="11" customFormat="1" ht="23.25" customHeight="1">
      <c r="A60" s="450"/>
      <c r="B60" s="385"/>
      <c r="C60" s="366"/>
      <c r="D60" s="391"/>
      <c r="E60" s="101" t="s">
        <v>135</v>
      </c>
      <c r="F60" s="368" t="s">
        <v>50</v>
      </c>
      <c r="G60" s="369"/>
      <c r="H60" s="369"/>
      <c r="I60" s="369"/>
      <c r="J60" s="369"/>
      <c r="K60" s="369"/>
      <c r="L60" s="369"/>
      <c r="M60" s="370"/>
      <c r="N60" s="117"/>
      <c r="O60" s="117"/>
      <c r="P60" s="123"/>
      <c r="Q60" s="123"/>
      <c r="R60" s="123"/>
      <c r="S60" s="123"/>
      <c r="T60" s="123"/>
      <c r="U60" s="126"/>
      <c r="V60" s="119"/>
      <c r="W60" s="281"/>
      <c r="X60" s="289"/>
      <c r="Y60" s="287">
        <f t="shared" si="1"/>
        <v>0</v>
      </c>
    </row>
    <row r="61" spans="1:25" s="11" customFormat="1" ht="45.75" hidden="1" customHeight="1">
      <c r="A61" s="450"/>
      <c r="B61" s="385"/>
      <c r="C61" s="367"/>
      <c r="D61" s="392"/>
      <c r="E61" s="50" t="s">
        <v>51</v>
      </c>
      <c r="F61" s="127" t="s">
        <v>52</v>
      </c>
      <c r="G61" s="50" t="s">
        <v>289</v>
      </c>
      <c r="H61" s="127" t="s">
        <v>52</v>
      </c>
      <c r="I61" s="50" t="s">
        <v>290</v>
      </c>
      <c r="J61" s="127" t="s">
        <v>198</v>
      </c>
      <c r="K61" s="127" t="s">
        <v>99</v>
      </c>
      <c r="L61" s="231">
        <v>0</v>
      </c>
      <c r="M61" s="127" t="s">
        <v>100</v>
      </c>
      <c r="N61" s="87">
        <v>1</v>
      </c>
      <c r="O61" s="186">
        <f>$A$9*$B$34*$C$60*$D$60*N61</f>
        <v>0</v>
      </c>
      <c r="P61" s="223"/>
      <c r="Q61" s="127"/>
      <c r="R61" s="88">
        <f>100-(P61-L61)*Q61</f>
        <v>100</v>
      </c>
      <c r="S61" s="89">
        <f>R61*O61</f>
        <v>0</v>
      </c>
      <c r="T61" s="223"/>
      <c r="U61" s="272">
        <v>10</v>
      </c>
      <c r="V61" s="239">
        <f>100-U61*T61</f>
        <v>100</v>
      </c>
      <c r="W61" s="275">
        <f>V61*O61</f>
        <v>0</v>
      </c>
      <c r="X61" s="289"/>
      <c r="Y61" s="287">
        <f t="shared" si="1"/>
        <v>0</v>
      </c>
    </row>
    <row r="62" spans="1:25" s="11" customFormat="1" ht="39.75" hidden="1" customHeight="1">
      <c r="A62" s="450"/>
      <c r="B62" s="385"/>
      <c r="C62" s="367"/>
      <c r="D62" s="392"/>
      <c r="E62" s="394" t="s">
        <v>53</v>
      </c>
      <c r="F62" s="364" t="s">
        <v>54</v>
      </c>
      <c r="G62" s="394" t="s">
        <v>53</v>
      </c>
      <c r="H62" s="364" t="s">
        <v>54</v>
      </c>
      <c r="I62" s="394" t="s">
        <v>53</v>
      </c>
      <c r="J62" s="364" t="s">
        <v>185</v>
      </c>
      <c r="K62" s="127" t="s">
        <v>99</v>
      </c>
      <c r="L62" s="231">
        <v>0</v>
      </c>
      <c r="M62" s="127" t="s">
        <v>100</v>
      </c>
      <c r="N62" s="87">
        <v>0</v>
      </c>
      <c r="O62" s="186"/>
      <c r="P62" s="223"/>
      <c r="Q62" s="127">
        <v>10</v>
      </c>
      <c r="R62" s="88">
        <f>100-(P62-L62)*Q62</f>
        <v>100</v>
      </c>
      <c r="S62" s="89">
        <f t="shared" ref="S62:S89" si="7">R62*O62</f>
        <v>0</v>
      </c>
      <c r="T62" s="223"/>
      <c r="U62" s="20"/>
      <c r="V62" s="17"/>
      <c r="W62" s="282"/>
      <c r="X62" s="289"/>
      <c r="Y62" s="287">
        <f t="shared" si="1"/>
        <v>0</v>
      </c>
    </row>
    <row r="63" spans="1:25" s="11" customFormat="1" ht="51.75" hidden="1" customHeight="1">
      <c r="A63" s="450"/>
      <c r="B63" s="385"/>
      <c r="C63" s="367"/>
      <c r="D63" s="392"/>
      <c r="E63" s="395"/>
      <c r="F63" s="365"/>
      <c r="G63" s="395"/>
      <c r="H63" s="365"/>
      <c r="I63" s="395"/>
      <c r="J63" s="365"/>
      <c r="K63" s="127" t="s">
        <v>99</v>
      </c>
      <c r="L63" s="231">
        <v>0</v>
      </c>
      <c r="M63" s="127" t="s">
        <v>28</v>
      </c>
      <c r="N63" s="87">
        <v>0</v>
      </c>
      <c r="O63" s="186">
        <f>$A$9*$B$34*$C$60*$D$62*J63*N63</f>
        <v>0</v>
      </c>
      <c r="P63" s="223"/>
      <c r="Q63" s="46"/>
      <c r="R63" s="88">
        <f>100-(P63-L63)*10</f>
        <v>100</v>
      </c>
      <c r="S63" s="89">
        <f t="shared" si="7"/>
        <v>0</v>
      </c>
      <c r="T63" s="223"/>
      <c r="U63" s="20"/>
      <c r="V63" s="17"/>
      <c r="W63" s="282"/>
      <c r="X63" s="289"/>
      <c r="Y63" s="287">
        <f t="shared" si="1"/>
        <v>0</v>
      </c>
    </row>
    <row r="64" spans="1:25" s="11" customFormat="1" ht="30.95" hidden="1" customHeight="1">
      <c r="A64" s="450"/>
      <c r="B64" s="385"/>
      <c r="C64" s="420"/>
      <c r="D64" s="392"/>
      <c r="E64" s="396"/>
      <c r="F64" s="387"/>
      <c r="G64" s="396"/>
      <c r="H64" s="387"/>
      <c r="I64" s="396"/>
      <c r="J64" s="387"/>
      <c r="K64" s="127" t="s">
        <v>99</v>
      </c>
      <c r="L64" s="231">
        <v>0</v>
      </c>
      <c r="M64" s="127" t="s">
        <v>28</v>
      </c>
      <c r="N64" s="87">
        <v>0</v>
      </c>
      <c r="O64" s="186">
        <f>$A$9*$B$34*$C$60*$D$62*J64*N64</f>
        <v>0</v>
      </c>
      <c r="P64" s="223"/>
      <c r="Q64" s="46"/>
      <c r="R64" s="88">
        <f>100-(P64-L64)*10</f>
        <v>100</v>
      </c>
      <c r="S64" s="89">
        <f t="shared" si="7"/>
        <v>0</v>
      </c>
      <c r="T64" s="223"/>
      <c r="U64" s="20"/>
      <c r="V64" s="17"/>
      <c r="W64" s="282"/>
      <c r="X64" s="289"/>
      <c r="Y64" s="287">
        <f t="shared" si="1"/>
        <v>0</v>
      </c>
    </row>
    <row r="65" spans="1:25" s="11" customFormat="1" ht="21.6" customHeight="1">
      <c r="A65" s="450"/>
      <c r="B65" s="385"/>
      <c r="C65" s="366"/>
      <c r="D65" s="392"/>
      <c r="E65" s="101" t="s">
        <v>136</v>
      </c>
      <c r="F65" s="424" t="s">
        <v>114</v>
      </c>
      <c r="G65" s="425"/>
      <c r="H65" s="425"/>
      <c r="I65" s="425"/>
      <c r="J65" s="425"/>
      <c r="K65" s="425"/>
      <c r="L65" s="425"/>
      <c r="M65" s="426"/>
      <c r="N65" s="117"/>
      <c r="O65" s="187"/>
      <c r="P65" s="123"/>
      <c r="Q65" s="123"/>
      <c r="R65" s="123"/>
      <c r="S65" s="125"/>
      <c r="T65" s="123"/>
      <c r="U65" s="126"/>
      <c r="V65" s="119"/>
      <c r="W65" s="281"/>
      <c r="X65" s="289"/>
      <c r="Y65" s="287">
        <f t="shared" si="1"/>
        <v>0</v>
      </c>
    </row>
    <row r="66" spans="1:25" s="11" customFormat="1" ht="49.5" hidden="1" customHeight="1">
      <c r="A66" s="450"/>
      <c r="B66" s="385"/>
      <c r="C66" s="423"/>
      <c r="D66" s="392"/>
      <c r="E66" s="394" t="s">
        <v>55</v>
      </c>
      <c r="F66" s="421" t="s">
        <v>56</v>
      </c>
      <c r="G66" s="394" t="s">
        <v>291</v>
      </c>
      <c r="H66" s="421" t="s">
        <v>56</v>
      </c>
      <c r="I66" s="394" t="s">
        <v>293</v>
      </c>
      <c r="J66" s="421" t="s">
        <v>199</v>
      </c>
      <c r="K66" s="127" t="s">
        <v>99</v>
      </c>
      <c r="L66" s="231">
        <v>0</v>
      </c>
      <c r="M66" s="127" t="s">
        <v>100</v>
      </c>
      <c r="N66" s="87">
        <v>1</v>
      </c>
      <c r="O66" s="186">
        <f>$A$9*$B$34*$C$65*$D$66*N66</f>
        <v>0</v>
      </c>
      <c r="P66" s="223"/>
      <c r="Q66" s="127">
        <v>10</v>
      </c>
      <c r="R66" s="88">
        <f>100-(P66-L66)*Q66</f>
        <v>100</v>
      </c>
      <c r="S66" s="89">
        <f t="shared" si="7"/>
        <v>0</v>
      </c>
      <c r="T66" s="223"/>
      <c r="U66" s="20"/>
      <c r="V66" s="17"/>
      <c r="W66" s="282"/>
      <c r="X66" s="289"/>
      <c r="Y66" s="287">
        <f t="shared" si="1"/>
        <v>0</v>
      </c>
    </row>
    <row r="67" spans="1:25" s="11" customFormat="1" ht="33" hidden="1" customHeight="1">
      <c r="A67" s="450"/>
      <c r="B67" s="385"/>
      <c r="C67" s="367"/>
      <c r="D67" s="392"/>
      <c r="E67" s="396"/>
      <c r="F67" s="422"/>
      <c r="G67" s="396"/>
      <c r="H67" s="422"/>
      <c r="I67" s="396"/>
      <c r="J67" s="422"/>
      <c r="K67" s="127" t="s">
        <v>99</v>
      </c>
      <c r="L67" s="231">
        <v>0</v>
      </c>
      <c r="M67" s="127" t="s">
        <v>100</v>
      </c>
      <c r="N67" s="87">
        <v>0</v>
      </c>
      <c r="O67" s="186">
        <f>$A$9*$B$34*$C$65*$D$66*J67*N67</f>
        <v>0</v>
      </c>
      <c r="P67" s="223"/>
      <c r="Q67" s="127">
        <v>10</v>
      </c>
      <c r="R67" s="88">
        <f>100-(P67-L67)*Q67</f>
        <v>100</v>
      </c>
      <c r="S67" s="89">
        <f t="shared" si="7"/>
        <v>0</v>
      </c>
      <c r="T67" s="223"/>
      <c r="U67" s="20"/>
      <c r="V67" s="17"/>
      <c r="W67" s="282"/>
      <c r="X67" s="289"/>
      <c r="Y67" s="287">
        <f t="shared" si="1"/>
        <v>0</v>
      </c>
    </row>
    <row r="68" spans="1:25" s="11" customFormat="1" ht="30" hidden="1" customHeight="1">
      <c r="A68" s="450"/>
      <c r="B68" s="385"/>
      <c r="C68" s="367"/>
      <c r="D68" s="392"/>
      <c r="E68" s="50" t="s">
        <v>83</v>
      </c>
      <c r="F68" s="127" t="s">
        <v>84</v>
      </c>
      <c r="G68" s="50" t="s">
        <v>83</v>
      </c>
      <c r="H68" s="127" t="s">
        <v>84</v>
      </c>
      <c r="I68" s="50" t="s">
        <v>83</v>
      </c>
      <c r="J68" s="127" t="s">
        <v>186</v>
      </c>
      <c r="K68" s="127" t="s">
        <v>99</v>
      </c>
      <c r="L68" s="231">
        <v>0</v>
      </c>
      <c r="M68" s="127" t="s">
        <v>100</v>
      </c>
      <c r="N68" s="87">
        <v>0</v>
      </c>
      <c r="O68" s="186"/>
      <c r="P68" s="223"/>
      <c r="Q68" s="127">
        <v>10</v>
      </c>
      <c r="R68" s="88">
        <f>100-(P68-L68)*Q68</f>
        <v>100</v>
      </c>
      <c r="S68" s="89">
        <f t="shared" si="7"/>
        <v>0</v>
      </c>
      <c r="T68" s="223"/>
      <c r="U68" s="20"/>
      <c r="V68" s="17"/>
      <c r="W68" s="282"/>
      <c r="X68" s="289"/>
      <c r="Y68" s="287">
        <f t="shared" si="1"/>
        <v>0</v>
      </c>
    </row>
    <row r="69" spans="1:25" s="11" customFormat="1" ht="30" hidden="1" customHeight="1">
      <c r="A69" s="450"/>
      <c r="B69" s="385"/>
      <c r="C69" s="367"/>
      <c r="D69" s="392"/>
      <c r="E69" s="394" t="s">
        <v>149</v>
      </c>
      <c r="F69" s="364" t="s">
        <v>85</v>
      </c>
      <c r="G69" s="394" t="s">
        <v>149</v>
      </c>
      <c r="H69" s="364" t="s">
        <v>85</v>
      </c>
      <c r="I69" s="394" t="s">
        <v>149</v>
      </c>
      <c r="J69" s="364" t="s">
        <v>187</v>
      </c>
      <c r="K69" s="127" t="s">
        <v>99</v>
      </c>
      <c r="L69" s="231">
        <v>0</v>
      </c>
      <c r="M69" s="127" t="s">
        <v>100</v>
      </c>
      <c r="N69" s="87">
        <v>0</v>
      </c>
      <c r="O69" s="186"/>
      <c r="P69" s="223"/>
      <c r="Q69" s="127">
        <v>10</v>
      </c>
      <c r="R69" s="88">
        <f>100-(P69-L69)*Q69</f>
        <v>100</v>
      </c>
      <c r="S69" s="89">
        <f t="shared" si="7"/>
        <v>0</v>
      </c>
      <c r="T69" s="223"/>
      <c r="U69" s="20"/>
      <c r="V69" s="17"/>
      <c r="W69" s="282"/>
      <c r="X69" s="289"/>
      <c r="Y69" s="287">
        <f t="shared" si="1"/>
        <v>0</v>
      </c>
    </row>
    <row r="70" spans="1:25" s="11" customFormat="1" ht="30" hidden="1" customHeight="1">
      <c r="A70" s="450"/>
      <c r="B70" s="385"/>
      <c r="C70" s="367"/>
      <c r="D70" s="392"/>
      <c r="E70" s="395"/>
      <c r="F70" s="365"/>
      <c r="G70" s="395"/>
      <c r="H70" s="365"/>
      <c r="I70" s="395"/>
      <c r="J70" s="365"/>
      <c r="K70" s="127" t="s">
        <v>99</v>
      </c>
      <c r="L70" s="231">
        <v>0</v>
      </c>
      <c r="M70" s="127" t="s">
        <v>28</v>
      </c>
      <c r="N70" s="87">
        <v>0</v>
      </c>
      <c r="O70" s="186">
        <f>$A$9*$B$34*$C$65*$D$69*J70*N70</f>
        <v>0</v>
      </c>
      <c r="P70" s="223"/>
      <c r="Q70" s="46"/>
      <c r="R70" s="88">
        <f>100-(P70-L70)*10</f>
        <v>100</v>
      </c>
      <c r="S70" s="89">
        <f t="shared" si="7"/>
        <v>0</v>
      </c>
      <c r="T70" s="223"/>
      <c r="U70" s="20"/>
      <c r="V70" s="17"/>
      <c r="W70" s="282"/>
      <c r="X70" s="289"/>
      <c r="Y70" s="287">
        <f t="shared" si="1"/>
        <v>0</v>
      </c>
    </row>
    <row r="71" spans="1:25" s="11" customFormat="1" ht="30" hidden="1" customHeight="1">
      <c r="A71" s="450"/>
      <c r="B71" s="385"/>
      <c r="C71" s="367"/>
      <c r="D71" s="392"/>
      <c r="E71" s="395"/>
      <c r="F71" s="365"/>
      <c r="G71" s="395"/>
      <c r="H71" s="365"/>
      <c r="I71" s="395"/>
      <c r="J71" s="365"/>
      <c r="K71" s="127" t="s">
        <v>99</v>
      </c>
      <c r="L71" s="231">
        <v>0</v>
      </c>
      <c r="M71" s="127" t="s">
        <v>28</v>
      </c>
      <c r="N71" s="87">
        <v>0</v>
      </c>
      <c r="O71" s="186">
        <f>$A$9*$B$34*$C$65*$D$69*J71*N71</f>
        <v>0</v>
      </c>
      <c r="P71" s="223"/>
      <c r="Q71" s="46"/>
      <c r="R71" s="88">
        <f>100-(P71-L71)*10</f>
        <v>100</v>
      </c>
      <c r="S71" s="89">
        <f t="shared" si="7"/>
        <v>0</v>
      </c>
      <c r="T71" s="223"/>
      <c r="U71" s="20"/>
      <c r="V71" s="17"/>
      <c r="W71" s="282"/>
      <c r="X71" s="289"/>
      <c r="Y71" s="287">
        <f t="shared" si="1"/>
        <v>0</v>
      </c>
    </row>
    <row r="72" spans="1:25" s="11" customFormat="1" ht="30" hidden="1" customHeight="1">
      <c r="A72" s="450"/>
      <c r="B72" s="385"/>
      <c r="C72" s="420"/>
      <c r="D72" s="392"/>
      <c r="E72" s="396"/>
      <c r="F72" s="387"/>
      <c r="G72" s="396"/>
      <c r="H72" s="387"/>
      <c r="I72" s="396"/>
      <c r="J72" s="387"/>
      <c r="K72" s="127" t="s">
        <v>99</v>
      </c>
      <c r="L72" s="231">
        <v>0</v>
      </c>
      <c r="M72" s="127" t="s">
        <v>28</v>
      </c>
      <c r="N72" s="87">
        <v>0</v>
      </c>
      <c r="O72" s="186">
        <f>$A$9*$B$34*$C$65*$D$69*J72*N72</f>
        <v>0</v>
      </c>
      <c r="P72" s="223"/>
      <c r="Q72" s="46"/>
      <c r="R72" s="88">
        <f>100-(P72-L72)*10</f>
        <v>100</v>
      </c>
      <c r="S72" s="89">
        <f t="shared" si="7"/>
        <v>0</v>
      </c>
      <c r="T72" s="223"/>
      <c r="U72" s="20"/>
      <c r="V72" s="17"/>
      <c r="W72" s="282"/>
      <c r="X72" s="289"/>
      <c r="Y72" s="287">
        <f t="shared" si="1"/>
        <v>0</v>
      </c>
    </row>
    <row r="73" spans="1:25" s="33" customFormat="1" ht="27" customHeight="1">
      <c r="A73" s="450"/>
      <c r="B73" s="385"/>
      <c r="C73" s="366"/>
      <c r="D73" s="392"/>
      <c r="E73" s="101" t="s">
        <v>143</v>
      </c>
      <c r="F73" s="424" t="s">
        <v>57</v>
      </c>
      <c r="G73" s="425"/>
      <c r="H73" s="425"/>
      <c r="I73" s="425"/>
      <c r="J73" s="425"/>
      <c r="K73" s="425"/>
      <c r="L73" s="425"/>
      <c r="M73" s="426"/>
      <c r="N73" s="120"/>
      <c r="O73" s="187"/>
      <c r="P73" s="53"/>
      <c r="Q73" s="53"/>
      <c r="R73" s="53"/>
      <c r="S73" s="125"/>
      <c r="T73" s="53"/>
      <c r="U73" s="129"/>
      <c r="V73" s="130"/>
      <c r="W73" s="283"/>
      <c r="X73" s="297"/>
      <c r="Y73" s="287">
        <f t="shared" si="1"/>
        <v>0</v>
      </c>
    </row>
    <row r="74" spans="1:25" s="33" customFormat="1" ht="48" hidden="1" customHeight="1">
      <c r="A74" s="450"/>
      <c r="B74" s="385"/>
      <c r="C74" s="423"/>
      <c r="D74" s="392"/>
      <c r="E74" s="131" t="s">
        <v>86</v>
      </c>
      <c r="F74" s="127" t="s">
        <v>87</v>
      </c>
      <c r="G74" s="131" t="s">
        <v>86</v>
      </c>
      <c r="H74" s="127" t="s">
        <v>87</v>
      </c>
      <c r="I74" s="131" t="s">
        <v>86</v>
      </c>
      <c r="J74" s="127" t="s">
        <v>200</v>
      </c>
      <c r="K74" s="127" t="s">
        <v>99</v>
      </c>
      <c r="L74" s="231">
        <v>0</v>
      </c>
      <c r="M74" s="127" t="s">
        <v>100</v>
      </c>
      <c r="N74" s="87">
        <v>0</v>
      </c>
      <c r="O74" s="186"/>
      <c r="P74" s="223"/>
      <c r="Q74" s="127">
        <v>10</v>
      </c>
      <c r="R74" s="88">
        <f>100-(P74-L74)*Q74</f>
        <v>100</v>
      </c>
      <c r="S74" s="89">
        <f t="shared" si="7"/>
        <v>0</v>
      </c>
      <c r="T74" s="223"/>
      <c r="U74" s="21"/>
      <c r="V74" s="32"/>
      <c r="W74" s="284"/>
      <c r="X74" s="297"/>
      <c r="Y74" s="287">
        <f t="shared" si="1"/>
        <v>0</v>
      </c>
    </row>
    <row r="75" spans="1:25" s="33" customFormat="1" ht="48.75" hidden="1" customHeight="1">
      <c r="A75" s="450"/>
      <c r="B75" s="385"/>
      <c r="C75" s="423"/>
      <c r="D75" s="392"/>
      <c r="E75" s="209" t="s">
        <v>88</v>
      </c>
      <c r="F75" s="210" t="s">
        <v>89</v>
      </c>
      <c r="G75" s="209" t="s">
        <v>294</v>
      </c>
      <c r="H75" s="210" t="s">
        <v>89</v>
      </c>
      <c r="I75" s="209" t="s">
        <v>295</v>
      </c>
      <c r="J75" s="210" t="s">
        <v>201</v>
      </c>
      <c r="K75" s="210" t="s">
        <v>99</v>
      </c>
      <c r="L75" s="233">
        <v>0</v>
      </c>
      <c r="M75" s="210" t="s">
        <v>100</v>
      </c>
      <c r="N75" s="211">
        <v>1</v>
      </c>
      <c r="O75" s="212">
        <f>$A$9*$B$34*$C$73*$D$75*N75</f>
        <v>0</v>
      </c>
      <c r="P75" s="225"/>
      <c r="Q75" s="210">
        <v>10</v>
      </c>
      <c r="R75" s="213">
        <f>100-(P75-L75)*Q75</f>
        <v>100</v>
      </c>
      <c r="S75" s="214">
        <f t="shared" si="7"/>
        <v>0</v>
      </c>
      <c r="T75" s="225"/>
      <c r="U75" s="215"/>
      <c r="V75" s="216"/>
      <c r="W75" s="285"/>
      <c r="X75" s="297"/>
      <c r="Y75" s="287">
        <f t="shared" si="1"/>
        <v>0</v>
      </c>
    </row>
    <row r="76" spans="1:25" s="11" customFormat="1" ht="66" hidden="1" customHeight="1">
      <c r="A76" s="450"/>
      <c r="B76" s="385"/>
      <c r="C76" s="423"/>
      <c r="D76" s="392"/>
      <c r="E76" s="456" t="s">
        <v>58</v>
      </c>
      <c r="F76" s="421" t="s">
        <v>59</v>
      </c>
      <c r="G76" s="441" t="s">
        <v>296</v>
      </c>
      <c r="H76" s="442" t="s">
        <v>59</v>
      </c>
      <c r="I76" s="131" t="s">
        <v>232</v>
      </c>
      <c r="J76" s="184" t="s">
        <v>160</v>
      </c>
      <c r="K76" s="127" t="s">
        <v>99</v>
      </c>
      <c r="L76" s="231">
        <v>0</v>
      </c>
      <c r="M76" s="127" t="s">
        <v>100</v>
      </c>
      <c r="N76" s="87">
        <v>0.5</v>
      </c>
      <c r="O76" s="186">
        <f>$A$9*$B$34*$C$73*$D$76*N76</f>
        <v>0</v>
      </c>
      <c r="P76" s="223"/>
      <c r="Q76" s="127">
        <v>10</v>
      </c>
      <c r="R76" s="88">
        <f>100-(P76-L77)*Q76</f>
        <v>100</v>
      </c>
      <c r="S76" s="89">
        <f t="shared" si="7"/>
        <v>0</v>
      </c>
      <c r="T76" s="223"/>
      <c r="U76" s="20"/>
      <c r="V76" s="17"/>
      <c r="W76" s="282"/>
      <c r="X76" s="289"/>
      <c r="Y76" s="287">
        <f t="shared" si="1"/>
        <v>0</v>
      </c>
    </row>
    <row r="77" spans="1:25" s="11" customFormat="1" ht="57.75" hidden="1" customHeight="1">
      <c r="A77" s="450"/>
      <c r="B77" s="385"/>
      <c r="C77" s="427"/>
      <c r="D77" s="392"/>
      <c r="E77" s="457"/>
      <c r="F77" s="422"/>
      <c r="G77" s="441"/>
      <c r="H77" s="443"/>
      <c r="I77" s="131" t="s">
        <v>231</v>
      </c>
      <c r="J77" s="184" t="s">
        <v>161</v>
      </c>
      <c r="K77" s="127" t="s">
        <v>99</v>
      </c>
      <c r="L77" s="231">
        <v>0</v>
      </c>
      <c r="M77" s="127" t="s">
        <v>100</v>
      </c>
      <c r="N77" s="181">
        <v>0.5</v>
      </c>
      <c r="O77" s="186">
        <f>$A$9*$B$34*$C$73*$D$76*N77</f>
        <v>0</v>
      </c>
      <c r="P77" s="223"/>
      <c r="Q77" s="127">
        <v>10</v>
      </c>
      <c r="R77" s="88">
        <f>100-(P77-L78)*Q77</f>
        <v>100</v>
      </c>
      <c r="S77" s="89">
        <f t="shared" si="7"/>
        <v>0</v>
      </c>
      <c r="T77" s="223"/>
      <c r="U77" s="20"/>
      <c r="V77" s="17"/>
      <c r="W77" s="282"/>
      <c r="X77" s="289"/>
      <c r="Y77" s="287">
        <f t="shared" ref="Y77:Y109" si="8">W77-S77</f>
        <v>0</v>
      </c>
    </row>
    <row r="78" spans="1:25" s="11" customFormat="1" ht="25.7" customHeight="1">
      <c r="A78" s="450"/>
      <c r="B78" s="385"/>
      <c r="C78" s="366">
        <v>0.15</v>
      </c>
      <c r="D78" s="393"/>
      <c r="E78" s="101" t="s">
        <v>137</v>
      </c>
      <c r="F78" s="451" t="s">
        <v>115</v>
      </c>
      <c r="G78" s="452"/>
      <c r="H78" s="452"/>
      <c r="I78" s="452"/>
      <c r="J78" s="452"/>
      <c r="K78" s="452"/>
      <c r="L78" s="452"/>
      <c r="M78" s="453"/>
      <c r="N78" s="132"/>
      <c r="O78" s="187"/>
      <c r="P78" s="129"/>
      <c r="Q78" s="129"/>
      <c r="R78" s="130"/>
      <c r="S78" s="125"/>
      <c r="T78" s="129"/>
      <c r="U78" s="126"/>
      <c r="V78" s="119"/>
      <c r="W78" s="281"/>
      <c r="X78" s="289"/>
      <c r="Y78" s="287">
        <f t="shared" si="8"/>
        <v>0</v>
      </c>
    </row>
    <row r="79" spans="1:25" s="11" customFormat="1" ht="39.75" customHeight="1">
      <c r="A79" s="450"/>
      <c r="B79" s="385"/>
      <c r="C79" s="367"/>
      <c r="D79" s="174">
        <v>0.5</v>
      </c>
      <c r="E79" s="2" t="s">
        <v>90</v>
      </c>
      <c r="F79" s="46" t="s">
        <v>334</v>
      </c>
      <c r="G79" s="2" t="s">
        <v>297</v>
      </c>
      <c r="H79" s="46" t="s">
        <v>334</v>
      </c>
      <c r="I79" s="2" t="s">
        <v>298</v>
      </c>
      <c r="J79" s="46" t="s">
        <v>335</v>
      </c>
      <c r="K79" s="217" t="s">
        <v>339</v>
      </c>
      <c r="L79" s="271">
        <v>1140</v>
      </c>
      <c r="M79" s="127" t="s">
        <v>100</v>
      </c>
      <c r="N79" s="87">
        <v>1</v>
      </c>
      <c r="O79" s="186">
        <f>$A$9*$B$34*$C$78*$D$79*N79</f>
        <v>3.3787499999999998E-2</v>
      </c>
      <c r="P79" s="223">
        <v>5674</v>
      </c>
      <c r="Q79" s="127"/>
      <c r="R79" s="88">
        <v>100</v>
      </c>
      <c r="S79" s="89">
        <f t="shared" si="7"/>
        <v>3.3787499999999997</v>
      </c>
      <c r="T79" s="223">
        <v>5865</v>
      </c>
      <c r="U79" s="89">
        <f>T79/L79*100</f>
        <v>514.47368421052624</v>
      </c>
      <c r="V79" s="3">
        <f>IF((U79-100)&gt;0,100,IF((100+(U79-100)*10)&gt;30,(100+(U79-100)*10),0))</f>
        <v>100</v>
      </c>
      <c r="W79" s="282">
        <f>V79*O79</f>
        <v>3.3787499999999997</v>
      </c>
      <c r="X79" s="289"/>
      <c r="Y79" s="287">
        <f t="shared" si="8"/>
        <v>0</v>
      </c>
    </row>
    <row r="80" spans="1:25" s="11" customFormat="1" ht="36" hidden="1" customHeight="1">
      <c r="A80" s="450"/>
      <c r="B80" s="385"/>
      <c r="C80" s="367"/>
      <c r="D80" s="174">
        <v>0</v>
      </c>
      <c r="E80" s="2" t="s">
        <v>91</v>
      </c>
      <c r="F80" s="46" t="s">
        <v>92</v>
      </c>
      <c r="G80" s="2" t="s">
        <v>91</v>
      </c>
      <c r="H80" s="46" t="s">
        <v>92</v>
      </c>
      <c r="I80" s="2" t="s">
        <v>91</v>
      </c>
      <c r="J80" s="46" t="s">
        <v>188</v>
      </c>
      <c r="K80" s="127" t="s">
        <v>99</v>
      </c>
      <c r="L80" s="231">
        <v>0</v>
      </c>
      <c r="M80" s="127" t="s">
        <v>100</v>
      </c>
      <c r="N80" s="87">
        <v>0</v>
      </c>
      <c r="O80" s="186"/>
      <c r="P80" s="223"/>
      <c r="Q80" s="127">
        <v>10</v>
      </c>
      <c r="R80" s="88">
        <f>100-(P80-L80)*Q80</f>
        <v>100</v>
      </c>
      <c r="S80" s="89">
        <f t="shared" si="7"/>
        <v>0</v>
      </c>
      <c r="T80" s="223"/>
      <c r="U80" s="20"/>
      <c r="V80" s="17"/>
      <c r="W80" s="282"/>
      <c r="X80" s="289"/>
      <c r="Y80" s="287">
        <f t="shared" si="8"/>
        <v>0</v>
      </c>
    </row>
    <row r="81" spans="1:25" s="11" customFormat="1" ht="30">
      <c r="A81" s="450"/>
      <c r="B81" s="385"/>
      <c r="C81" s="420"/>
      <c r="D81" s="174">
        <v>0.5</v>
      </c>
      <c r="E81" s="2" t="s">
        <v>93</v>
      </c>
      <c r="F81" s="46" t="s">
        <v>94</v>
      </c>
      <c r="G81" s="2" t="s">
        <v>299</v>
      </c>
      <c r="H81" s="46" t="s">
        <v>94</v>
      </c>
      <c r="I81" s="2" t="s">
        <v>300</v>
      </c>
      <c r="J81" s="46" t="s">
        <v>202</v>
      </c>
      <c r="K81" s="127" t="s">
        <v>99</v>
      </c>
      <c r="L81" s="231">
        <v>0</v>
      </c>
      <c r="M81" s="127" t="s">
        <v>100</v>
      </c>
      <c r="N81" s="87">
        <v>1</v>
      </c>
      <c r="O81" s="186">
        <f>$A$9*$B$34*$C$78*$D$81*N81</f>
        <v>3.3787499999999998E-2</v>
      </c>
      <c r="P81" s="223">
        <v>0</v>
      </c>
      <c r="Q81" s="127"/>
      <c r="R81" s="88">
        <f>100-(P81-L81)*Q81</f>
        <v>100</v>
      </c>
      <c r="S81" s="89">
        <f t="shared" si="7"/>
        <v>3.3787499999999997</v>
      </c>
      <c r="T81" s="223">
        <v>0</v>
      </c>
      <c r="U81" s="272">
        <v>10</v>
      </c>
      <c r="V81" s="239">
        <f>100-U81*T81</f>
        <v>100</v>
      </c>
      <c r="W81" s="275">
        <f>V81*O81</f>
        <v>3.3787499999999997</v>
      </c>
      <c r="X81" s="289"/>
      <c r="Y81" s="287">
        <f t="shared" si="8"/>
        <v>0</v>
      </c>
    </row>
    <row r="82" spans="1:25" s="11" customFormat="1" ht="24.6" customHeight="1">
      <c r="A82" s="450"/>
      <c r="B82" s="385"/>
      <c r="C82" s="366">
        <v>0.06</v>
      </c>
      <c r="D82" s="84"/>
      <c r="E82" s="121" t="s">
        <v>138</v>
      </c>
      <c r="F82" s="424" t="s">
        <v>116</v>
      </c>
      <c r="G82" s="425"/>
      <c r="H82" s="425"/>
      <c r="I82" s="425"/>
      <c r="J82" s="425"/>
      <c r="K82" s="425"/>
      <c r="L82" s="425"/>
      <c r="M82" s="426"/>
      <c r="N82" s="132"/>
      <c r="O82" s="187"/>
      <c r="P82" s="126"/>
      <c r="Q82" s="126"/>
      <c r="R82" s="119"/>
      <c r="S82" s="125"/>
      <c r="T82" s="126"/>
      <c r="U82" s="126"/>
      <c r="V82" s="119"/>
      <c r="W82" s="281"/>
      <c r="X82" s="289"/>
      <c r="Y82" s="287">
        <f t="shared" si="8"/>
        <v>0</v>
      </c>
    </row>
    <row r="83" spans="1:25" s="11" customFormat="1" ht="78" hidden="1" customHeight="1">
      <c r="A83" s="450"/>
      <c r="B83" s="385"/>
      <c r="C83" s="423"/>
      <c r="D83" s="391">
        <v>0.5</v>
      </c>
      <c r="E83" s="364" t="s">
        <v>60</v>
      </c>
      <c r="F83" s="364" t="s">
        <v>61</v>
      </c>
      <c r="G83" s="364" t="s">
        <v>301</v>
      </c>
      <c r="H83" s="364" t="s">
        <v>207</v>
      </c>
      <c r="I83" s="46" t="s">
        <v>302</v>
      </c>
      <c r="J83" s="85" t="s">
        <v>162</v>
      </c>
      <c r="K83" s="133" t="s">
        <v>99</v>
      </c>
      <c r="L83" s="231">
        <v>0</v>
      </c>
      <c r="M83" s="34" t="s">
        <v>100</v>
      </c>
      <c r="N83" s="87"/>
      <c r="O83" s="186">
        <f>$A$9*$B$34*$C$82*$D$83*N83</f>
        <v>0</v>
      </c>
      <c r="P83" s="223"/>
      <c r="Q83" s="127">
        <v>10</v>
      </c>
      <c r="R83" s="88">
        <f>100-(P83-L83)*Q83</f>
        <v>100</v>
      </c>
      <c r="S83" s="89">
        <f t="shared" si="7"/>
        <v>0</v>
      </c>
      <c r="T83" s="223"/>
      <c r="U83" s="20"/>
      <c r="V83" s="17"/>
      <c r="W83" s="282"/>
      <c r="X83" s="289"/>
      <c r="Y83" s="287">
        <f t="shared" si="8"/>
        <v>0</v>
      </c>
    </row>
    <row r="84" spans="1:25" s="11" customFormat="1" ht="56.25" customHeight="1">
      <c r="A84" s="450"/>
      <c r="B84" s="385"/>
      <c r="C84" s="423"/>
      <c r="D84" s="393"/>
      <c r="E84" s="387"/>
      <c r="F84" s="387"/>
      <c r="G84" s="387"/>
      <c r="H84" s="387"/>
      <c r="I84" s="178" t="s">
        <v>233</v>
      </c>
      <c r="J84" s="208" t="s">
        <v>163</v>
      </c>
      <c r="K84" s="219" t="s">
        <v>340</v>
      </c>
      <c r="L84" s="231">
        <v>1</v>
      </c>
      <c r="M84" s="34" t="s">
        <v>100</v>
      </c>
      <c r="N84" s="87">
        <v>1</v>
      </c>
      <c r="O84" s="186">
        <f>$A$9*$B$34*$C$82*$D$83*N84</f>
        <v>1.3514999999999999E-2</v>
      </c>
      <c r="P84" s="223">
        <v>1</v>
      </c>
      <c r="Q84" s="127"/>
      <c r="R84" s="88">
        <f>100-(P84-L84)*Q84</f>
        <v>100</v>
      </c>
      <c r="S84" s="89">
        <f t="shared" si="7"/>
        <v>1.3514999999999999</v>
      </c>
      <c r="T84" s="223">
        <v>1</v>
      </c>
      <c r="U84" s="20">
        <f>T84-L84</f>
        <v>0</v>
      </c>
      <c r="V84" s="240">
        <f>100-U84*100</f>
        <v>100</v>
      </c>
      <c r="W84" s="282">
        <f>V84*O84</f>
        <v>1.3514999999999999</v>
      </c>
      <c r="X84" s="289"/>
      <c r="Y84" s="287">
        <f t="shared" si="8"/>
        <v>0</v>
      </c>
    </row>
    <row r="85" spans="1:25" s="11" customFormat="1" ht="51" hidden="1" customHeight="1">
      <c r="A85" s="450"/>
      <c r="B85" s="385"/>
      <c r="C85" s="423"/>
      <c r="D85" s="391">
        <v>0.5</v>
      </c>
      <c r="E85" s="364" t="s">
        <v>62</v>
      </c>
      <c r="F85" s="364" t="s">
        <v>63</v>
      </c>
      <c r="G85" s="364" t="s">
        <v>303</v>
      </c>
      <c r="H85" s="364" t="s">
        <v>216</v>
      </c>
      <c r="I85" s="85" t="s">
        <v>304</v>
      </c>
      <c r="J85" s="51" t="s">
        <v>164</v>
      </c>
      <c r="K85" s="219" t="s">
        <v>340</v>
      </c>
      <c r="L85" s="231">
        <v>0</v>
      </c>
      <c r="M85" s="34" t="s">
        <v>100</v>
      </c>
      <c r="N85" s="87"/>
      <c r="O85" s="186">
        <f>$A$9*$B$34*$C$82*$D$85*N85</f>
        <v>0</v>
      </c>
      <c r="P85" s="223"/>
      <c r="Q85" s="127">
        <v>10</v>
      </c>
      <c r="R85" s="88">
        <f>100-(P85-L85)*Q85</f>
        <v>100</v>
      </c>
      <c r="S85" s="89">
        <f t="shared" si="7"/>
        <v>0</v>
      </c>
      <c r="T85" s="223"/>
      <c r="U85" s="20"/>
      <c r="V85" s="17"/>
      <c r="W85" s="282"/>
      <c r="X85" s="289"/>
      <c r="Y85" s="287">
        <f t="shared" si="8"/>
        <v>0</v>
      </c>
    </row>
    <row r="86" spans="1:25" s="11" customFormat="1" ht="48.75" customHeight="1">
      <c r="A86" s="450"/>
      <c r="B86" s="385"/>
      <c r="C86" s="423"/>
      <c r="D86" s="392"/>
      <c r="E86" s="365"/>
      <c r="F86" s="365"/>
      <c r="G86" s="365"/>
      <c r="H86" s="365"/>
      <c r="I86" s="85" t="s">
        <v>305</v>
      </c>
      <c r="J86" s="428" t="s">
        <v>165</v>
      </c>
      <c r="K86" s="219" t="s">
        <v>340</v>
      </c>
      <c r="L86" s="231">
        <v>1</v>
      </c>
      <c r="M86" s="34" t="s">
        <v>100</v>
      </c>
      <c r="N86" s="87">
        <v>1</v>
      </c>
      <c r="O86" s="186">
        <f>$A$9*$B$34*$C$82*$D$85*N86</f>
        <v>1.3514999999999999E-2</v>
      </c>
      <c r="P86" s="223">
        <v>1</v>
      </c>
      <c r="Q86" s="127"/>
      <c r="R86" s="88">
        <f>100-(P86-L86)*Q86</f>
        <v>100</v>
      </c>
      <c r="S86" s="89">
        <f t="shared" si="7"/>
        <v>1.3514999999999999</v>
      </c>
      <c r="T86" s="223">
        <v>1</v>
      </c>
      <c r="U86" s="20">
        <f>T86-L86</f>
        <v>0</v>
      </c>
      <c r="V86" s="240">
        <f>100-U86*100</f>
        <v>100</v>
      </c>
      <c r="W86" s="282">
        <f>V86*O86</f>
        <v>1.3514999999999999</v>
      </c>
      <c r="X86" s="289"/>
      <c r="Y86" s="287">
        <f t="shared" si="8"/>
        <v>0</v>
      </c>
    </row>
    <row r="87" spans="1:25" s="11" customFormat="1" ht="30" hidden="1" customHeight="1">
      <c r="A87" s="450"/>
      <c r="B87" s="385"/>
      <c r="C87" s="427"/>
      <c r="D87" s="393"/>
      <c r="E87" s="387"/>
      <c r="F87" s="387"/>
      <c r="G87" s="387"/>
      <c r="H87" s="387"/>
      <c r="I87" s="178"/>
      <c r="J87" s="429"/>
      <c r="K87" s="219" t="s">
        <v>340</v>
      </c>
      <c r="L87" s="231">
        <v>0</v>
      </c>
      <c r="M87" s="34" t="s">
        <v>28</v>
      </c>
      <c r="N87" s="87">
        <v>0</v>
      </c>
      <c r="O87" s="186">
        <f>$A$9*$B$34*$C$82*$D$85*J87*N87</f>
        <v>0</v>
      </c>
      <c r="P87" s="223"/>
      <c r="Q87" s="20"/>
      <c r="R87" s="88">
        <f>100-(P87-L87)*10</f>
        <v>100</v>
      </c>
      <c r="S87" s="89">
        <f t="shared" si="7"/>
        <v>0</v>
      </c>
      <c r="T87" s="223"/>
      <c r="U87" s="20"/>
      <c r="V87" s="17"/>
      <c r="W87" s="282"/>
      <c r="X87" s="289"/>
      <c r="Y87" s="287">
        <f t="shared" si="8"/>
        <v>0</v>
      </c>
    </row>
    <row r="88" spans="1:25" s="11" customFormat="1" ht="21" customHeight="1">
      <c r="A88" s="450"/>
      <c r="B88" s="386"/>
      <c r="C88" s="207"/>
      <c r="D88" s="82"/>
      <c r="E88" s="101" t="s">
        <v>139</v>
      </c>
      <c r="F88" s="437" t="s">
        <v>117</v>
      </c>
      <c r="G88" s="438"/>
      <c r="H88" s="438"/>
      <c r="I88" s="438"/>
      <c r="J88" s="438"/>
      <c r="K88" s="438"/>
      <c r="L88" s="438"/>
      <c r="M88" s="439"/>
      <c r="N88" s="132"/>
      <c r="O88" s="187"/>
      <c r="P88" s="126"/>
      <c r="Q88" s="126"/>
      <c r="R88" s="119"/>
      <c r="S88" s="125"/>
      <c r="T88" s="126"/>
      <c r="U88" s="126"/>
      <c r="V88" s="119"/>
      <c r="W88" s="281"/>
      <c r="X88" s="289"/>
      <c r="Y88" s="287">
        <f t="shared" si="8"/>
        <v>0</v>
      </c>
    </row>
    <row r="89" spans="1:25" s="11" customFormat="1" ht="36.6" hidden="1" customHeight="1">
      <c r="A89" s="450"/>
      <c r="B89" s="206"/>
      <c r="C89" s="205"/>
      <c r="D89" s="174">
        <v>1</v>
      </c>
      <c r="E89" s="127" t="s">
        <v>64</v>
      </c>
      <c r="F89" s="46" t="s">
        <v>65</v>
      </c>
      <c r="G89" s="127" t="s">
        <v>306</v>
      </c>
      <c r="H89" s="46" t="s">
        <v>181</v>
      </c>
      <c r="I89" s="127" t="s">
        <v>307</v>
      </c>
      <c r="J89" s="46" t="s">
        <v>205</v>
      </c>
      <c r="K89" s="133" t="s">
        <v>99</v>
      </c>
      <c r="L89" s="231">
        <v>0</v>
      </c>
      <c r="M89" s="34" t="s">
        <v>100</v>
      </c>
      <c r="N89" s="87">
        <v>1</v>
      </c>
      <c r="O89" s="186">
        <f>$A$9*$B$34*$C$88*$D$89*N89</f>
        <v>0</v>
      </c>
      <c r="P89" s="223"/>
      <c r="Q89" s="127">
        <v>10</v>
      </c>
      <c r="R89" s="88">
        <f>100-(P89-L89)*Q89</f>
        <v>100</v>
      </c>
      <c r="S89" s="89">
        <f t="shared" si="7"/>
        <v>0</v>
      </c>
      <c r="T89" s="223"/>
      <c r="U89" s="20"/>
      <c r="V89" s="17"/>
      <c r="W89" s="282"/>
      <c r="X89" s="289"/>
      <c r="Y89" s="287">
        <f t="shared" si="8"/>
        <v>0</v>
      </c>
    </row>
    <row r="90" spans="1:25" s="11" customFormat="1" ht="18.75" customHeight="1">
      <c r="A90" s="450"/>
      <c r="B90" s="203"/>
      <c r="C90" s="204"/>
      <c r="D90" s="203"/>
      <c r="E90" s="127"/>
      <c r="F90" s="158"/>
      <c r="G90" s="194"/>
      <c r="H90" s="158"/>
      <c r="I90" s="194"/>
      <c r="J90" s="158"/>
      <c r="K90" s="135"/>
      <c r="L90" s="234"/>
      <c r="M90" s="35"/>
      <c r="N90" s="181"/>
      <c r="O90" s="195"/>
      <c r="P90" s="223"/>
      <c r="Q90" s="127"/>
      <c r="R90" s="88"/>
      <c r="S90" s="89"/>
      <c r="T90" s="223"/>
      <c r="U90" s="20"/>
      <c r="V90" s="17"/>
      <c r="W90" s="282"/>
      <c r="X90" s="289"/>
      <c r="Y90" s="287">
        <f t="shared" si="8"/>
        <v>0</v>
      </c>
    </row>
    <row r="91" spans="1:25" s="11" customFormat="1" ht="21" customHeight="1">
      <c r="A91" s="450"/>
      <c r="B91" s="384">
        <v>0.12</v>
      </c>
      <c r="C91" s="201"/>
      <c r="D91" s="52"/>
      <c r="E91" s="168" t="s">
        <v>337</v>
      </c>
      <c r="F91" s="458" t="s">
        <v>336</v>
      </c>
      <c r="G91" s="459"/>
      <c r="H91" s="459"/>
      <c r="I91" s="459"/>
      <c r="J91" s="459"/>
      <c r="K91" s="459"/>
      <c r="L91" s="459"/>
      <c r="M91" s="460"/>
      <c r="N91" s="196"/>
      <c r="O91" s="197"/>
      <c r="P91" s="223"/>
      <c r="Q91" s="198"/>
      <c r="R91" s="199"/>
      <c r="S91" s="202">
        <f>SUM(S92:S100)</f>
        <v>10.199999999999999</v>
      </c>
      <c r="T91" s="223"/>
      <c r="U91" s="200"/>
      <c r="V91" s="166"/>
      <c r="W91" s="280"/>
      <c r="X91" s="289"/>
      <c r="Y91" s="287">
        <f t="shared" si="8"/>
        <v>-10.199999999999999</v>
      </c>
    </row>
    <row r="92" spans="1:25" s="11" customFormat="1" ht="65.25" customHeight="1">
      <c r="A92" s="450"/>
      <c r="B92" s="385"/>
      <c r="C92" s="49">
        <v>0.12</v>
      </c>
      <c r="D92" s="174">
        <v>1</v>
      </c>
      <c r="E92" s="95" t="s">
        <v>16</v>
      </c>
      <c r="F92" s="12" t="s">
        <v>36</v>
      </c>
      <c r="G92" s="96" t="s">
        <v>245</v>
      </c>
      <c r="H92" s="12" t="s">
        <v>36</v>
      </c>
      <c r="I92" s="96" t="s">
        <v>246</v>
      </c>
      <c r="J92" s="12" t="s">
        <v>174</v>
      </c>
      <c r="K92" s="97" t="s">
        <v>175</v>
      </c>
      <c r="L92" s="229">
        <v>0</v>
      </c>
      <c r="M92" s="97" t="s">
        <v>100</v>
      </c>
      <c r="N92" s="98">
        <v>1</v>
      </c>
      <c r="O92" s="185">
        <f>$A$9*$B$91*$C$92*$D$92*N92</f>
        <v>1.2239999999999999E-2</v>
      </c>
      <c r="P92" s="221">
        <v>0</v>
      </c>
      <c r="Q92" s="154"/>
      <c r="R92" s="88">
        <f>100-(L92-P92)*Q92</f>
        <v>100</v>
      </c>
      <c r="S92" s="89">
        <f>R92*O92</f>
        <v>1.224</v>
      </c>
      <c r="T92" s="221">
        <v>0</v>
      </c>
      <c r="U92" s="272">
        <v>10</v>
      </c>
      <c r="V92" s="239">
        <f t="shared" ref="V92:V99" si="9">100-U92*T92</f>
        <v>100</v>
      </c>
      <c r="W92" s="275">
        <f t="shared" ref="W92:W99" si="10">V92*O92</f>
        <v>1.224</v>
      </c>
      <c r="X92" s="289"/>
      <c r="Y92" s="287">
        <f t="shared" si="8"/>
        <v>0</v>
      </c>
    </row>
    <row r="93" spans="1:25" s="11" customFormat="1" ht="47.25" hidden="1" customHeight="1">
      <c r="A93" s="450"/>
      <c r="B93" s="385"/>
      <c r="C93" s="49">
        <v>0</v>
      </c>
      <c r="D93" s="190">
        <v>1</v>
      </c>
      <c r="E93" s="68" t="s">
        <v>43</v>
      </c>
      <c r="F93" s="63" t="s">
        <v>44</v>
      </c>
      <c r="G93" s="68" t="s">
        <v>266</v>
      </c>
      <c r="H93" s="63" t="s">
        <v>190</v>
      </c>
      <c r="I93" s="68" t="s">
        <v>267</v>
      </c>
      <c r="J93" s="180" t="s">
        <v>234</v>
      </c>
      <c r="K93" s="127" t="s">
        <v>99</v>
      </c>
      <c r="L93" s="231">
        <v>0</v>
      </c>
      <c r="M93" s="63" t="s">
        <v>100</v>
      </c>
      <c r="N93" s="87">
        <v>1</v>
      </c>
      <c r="O93" s="185">
        <f>$A$9*$B$91*$C$93*$D$93*N93</f>
        <v>0</v>
      </c>
      <c r="P93" s="223"/>
      <c r="Q93" s="127"/>
      <c r="R93" s="88">
        <f t="shared" ref="R93:R99" si="11">100-(P93-L93)*Q93</f>
        <v>100</v>
      </c>
      <c r="S93" s="89">
        <f t="shared" ref="S93:S100" si="12">R93*O93</f>
        <v>0</v>
      </c>
      <c r="T93" s="223"/>
      <c r="U93" s="272">
        <v>10</v>
      </c>
      <c r="V93" s="239">
        <f t="shared" si="9"/>
        <v>100</v>
      </c>
      <c r="W93" s="275">
        <f t="shared" si="10"/>
        <v>0</v>
      </c>
      <c r="X93" s="289"/>
      <c r="Y93" s="287">
        <f t="shared" si="8"/>
        <v>0</v>
      </c>
    </row>
    <row r="94" spans="1:25" s="11" customFormat="1" ht="51" hidden="1" customHeight="1">
      <c r="A94" s="450"/>
      <c r="B94" s="385"/>
      <c r="C94" s="49">
        <v>0</v>
      </c>
      <c r="D94" s="174">
        <v>1</v>
      </c>
      <c r="E94" s="68" t="s">
        <v>45</v>
      </c>
      <c r="F94" s="63" t="s">
        <v>46</v>
      </c>
      <c r="G94" s="68" t="s">
        <v>268</v>
      </c>
      <c r="H94" s="63" t="s">
        <v>204</v>
      </c>
      <c r="I94" s="68" t="s">
        <v>269</v>
      </c>
      <c r="J94" s="180" t="s">
        <v>191</v>
      </c>
      <c r="K94" s="127" t="s">
        <v>99</v>
      </c>
      <c r="L94" s="231">
        <v>0</v>
      </c>
      <c r="M94" s="63" t="s">
        <v>100</v>
      </c>
      <c r="N94" s="87">
        <v>1</v>
      </c>
      <c r="O94" s="185">
        <f>$A$9*$B$91*$C$94*$D$94*N94</f>
        <v>0</v>
      </c>
      <c r="P94" s="223"/>
      <c r="Q94" s="127"/>
      <c r="R94" s="88">
        <f t="shared" si="11"/>
        <v>100</v>
      </c>
      <c r="S94" s="89">
        <f t="shared" si="12"/>
        <v>0</v>
      </c>
      <c r="T94" s="223"/>
      <c r="U94" s="272">
        <v>10</v>
      </c>
      <c r="V94" s="239">
        <f t="shared" si="9"/>
        <v>100</v>
      </c>
      <c r="W94" s="275">
        <f t="shared" si="10"/>
        <v>0</v>
      </c>
      <c r="X94" s="289"/>
      <c r="Y94" s="287">
        <f t="shared" si="8"/>
        <v>0</v>
      </c>
    </row>
    <row r="95" spans="1:25" s="11" customFormat="1" ht="36" customHeight="1">
      <c r="A95" s="450"/>
      <c r="B95" s="385"/>
      <c r="C95" s="49">
        <v>0.12</v>
      </c>
      <c r="D95" s="193">
        <v>1</v>
      </c>
      <c r="E95" s="68" t="s">
        <v>55</v>
      </c>
      <c r="F95" s="192" t="s">
        <v>56</v>
      </c>
      <c r="G95" s="68" t="s">
        <v>291</v>
      </c>
      <c r="H95" s="192" t="s">
        <v>56</v>
      </c>
      <c r="I95" s="68" t="s">
        <v>292</v>
      </c>
      <c r="J95" s="192" t="s">
        <v>199</v>
      </c>
      <c r="K95" s="127" t="s">
        <v>99</v>
      </c>
      <c r="L95" s="231">
        <v>0</v>
      </c>
      <c r="M95" s="127" t="s">
        <v>100</v>
      </c>
      <c r="N95" s="87">
        <v>1</v>
      </c>
      <c r="O95" s="185">
        <f>$A$9*$B$91*$C$95*$D$95*N95</f>
        <v>1.2239999999999999E-2</v>
      </c>
      <c r="P95" s="223">
        <v>0</v>
      </c>
      <c r="Q95" s="127"/>
      <c r="R95" s="88">
        <f t="shared" si="11"/>
        <v>100</v>
      </c>
      <c r="S95" s="89">
        <f t="shared" si="12"/>
        <v>1.224</v>
      </c>
      <c r="T95" s="223">
        <v>0</v>
      </c>
      <c r="U95" s="272">
        <v>10</v>
      </c>
      <c r="V95" s="239">
        <f t="shared" si="9"/>
        <v>100</v>
      </c>
      <c r="W95" s="275">
        <f t="shared" si="10"/>
        <v>1.224</v>
      </c>
      <c r="X95" s="289"/>
      <c r="Y95" s="287">
        <f t="shared" si="8"/>
        <v>0</v>
      </c>
    </row>
    <row r="96" spans="1:25" s="11" customFormat="1" ht="65.25" customHeight="1">
      <c r="A96" s="450"/>
      <c r="B96" s="385"/>
      <c r="C96" s="366">
        <v>0.23</v>
      </c>
      <c r="D96" s="381">
        <v>1</v>
      </c>
      <c r="E96" s="456" t="s">
        <v>58</v>
      </c>
      <c r="F96" s="421" t="s">
        <v>59</v>
      </c>
      <c r="G96" s="441" t="s">
        <v>296</v>
      </c>
      <c r="H96" s="440" t="s">
        <v>59</v>
      </c>
      <c r="I96" s="189" t="s">
        <v>232</v>
      </c>
      <c r="J96" s="208" t="s">
        <v>160</v>
      </c>
      <c r="K96" s="127" t="s">
        <v>99</v>
      </c>
      <c r="L96" s="231">
        <v>0</v>
      </c>
      <c r="M96" s="127" t="s">
        <v>100</v>
      </c>
      <c r="N96" s="87">
        <v>0.5</v>
      </c>
      <c r="O96" s="185">
        <f>$A$9*$B$91*$C$96*$D$96*N96</f>
        <v>1.1729999999999999E-2</v>
      </c>
      <c r="P96" s="223">
        <v>0</v>
      </c>
      <c r="Q96" s="127"/>
      <c r="R96" s="88">
        <f t="shared" si="11"/>
        <v>100</v>
      </c>
      <c r="S96" s="89">
        <f t="shared" si="12"/>
        <v>1.1729999999999998</v>
      </c>
      <c r="T96" s="223">
        <v>0</v>
      </c>
      <c r="U96" s="272">
        <v>10</v>
      </c>
      <c r="V96" s="239">
        <f t="shared" si="9"/>
        <v>100</v>
      </c>
      <c r="W96" s="275">
        <f t="shared" si="10"/>
        <v>1.1729999999999998</v>
      </c>
      <c r="X96" s="289"/>
      <c r="Y96" s="287">
        <f t="shared" si="8"/>
        <v>0</v>
      </c>
    </row>
    <row r="97" spans="1:25" s="11" customFormat="1" ht="45.75" customHeight="1">
      <c r="A97" s="450"/>
      <c r="B97" s="385"/>
      <c r="C97" s="427"/>
      <c r="D97" s="381"/>
      <c r="E97" s="457"/>
      <c r="F97" s="422"/>
      <c r="G97" s="441"/>
      <c r="H97" s="440"/>
      <c r="I97" s="183" t="s">
        <v>231</v>
      </c>
      <c r="J97" s="51" t="s">
        <v>161</v>
      </c>
      <c r="K97" s="127" t="s">
        <v>99</v>
      </c>
      <c r="L97" s="231">
        <v>0</v>
      </c>
      <c r="M97" s="127" t="s">
        <v>100</v>
      </c>
      <c r="N97" s="181">
        <v>0.5</v>
      </c>
      <c r="O97" s="185">
        <f>$A$9*$B$91*$C$96*$D$96*N97</f>
        <v>1.1729999999999999E-2</v>
      </c>
      <c r="P97" s="223">
        <v>0</v>
      </c>
      <c r="Q97" s="127"/>
      <c r="R97" s="88">
        <f t="shared" si="11"/>
        <v>100</v>
      </c>
      <c r="S97" s="89">
        <f t="shared" si="12"/>
        <v>1.1729999999999998</v>
      </c>
      <c r="T97" s="223">
        <v>0</v>
      </c>
      <c r="U97" s="272">
        <v>10</v>
      </c>
      <c r="V97" s="239">
        <f t="shared" si="9"/>
        <v>100</v>
      </c>
      <c r="W97" s="275">
        <f t="shared" si="10"/>
        <v>1.1729999999999998</v>
      </c>
      <c r="X97" s="289"/>
      <c r="Y97" s="287">
        <f t="shared" si="8"/>
        <v>0</v>
      </c>
    </row>
    <row r="98" spans="1:25" s="11" customFormat="1" ht="48" customHeight="1">
      <c r="A98" s="450"/>
      <c r="B98" s="385"/>
      <c r="C98" s="218">
        <v>0.23</v>
      </c>
      <c r="D98" s="190">
        <v>1</v>
      </c>
      <c r="E98" s="63" t="s">
        <v>60</v>
      </c>
      <c r="F98" s="63" t="s">
        <v>61</v>
      </c>
      <c r="G98" s="63" t="s">
        <v>301</v>
      </c>
      <c r="H98" s="63" t="s">
        <v>207</v>
      </c>
      <c r="I98" s="63" t="s">
        <v>302</v>
      </c>
      <c r="J98" s="63" t="s">
        <v>235</v>
      </c>
      <c r="K98" s="133" t="s">
        <v>99</v>
      </c>
      <c r="L98" s="231">
        <v>0</v>
      </c>
      <c r="M98" s="34" t="s">
        <v>100</v>
      </c>
      <c r="N98" s="87">
        <v>1</v>
      </c>
      <c r="O98" s="185">
        <f>$A$9*$B$91*$C$98*$D$98*N98</f>
        <v>2.3459999999999998E-2</v>
      </c>
      <c r="P98" s="223">
        <v>0</v>
      </c>
      <c r="Q98" s="127"/>
      <c r="R98" s="88">
        <f t="shared" si="11"/>
        <v>100</v>
      </c>
      <c r="S98" s="89">
        <f t="shared" si="12"/>
        <v>2.3459999999999996</v>
      </c>
      <c r="T98" s="223">
        <v>0</v>
      </c>
      <c r="U98" s="272">
        <v>10</v>
      </c>
      <c r="V98" s="239">
        <f t="shared" si="9"/>
        <v>100</v>
      </c>
      <c r="W98" s="275">
        <f t="shared" si="10"/>
        <v>2.3459999999999996</v>
      </c>
      <c r="X98" s="289"/>
      <c r="Y98" s="287">
        <f t="shared" si="8"/>
        <v>0</v>
      </c>
    </row>
    <row r="99" spans="1:25" s="11" customFormat="1" ht="45.75" customHeight="1">
      <c r="A99" s="450"/>
      <c r="B99" s="385"/>
      <c r="C99" s="218">
        <v>0.2</v>
      </c>
      <c r="D99" s="190">
        <v>1</v>
      </c>
      <c r="E99" s="63" t="s">
        <v>62</v>
      </c>
      <c r="F99" s="63" t="s">
        <v>63</v>
      </c>
      <c r="G99" s="63" t="s">
        <v>303</v>
      </c>
      <c r="H99" s="63" t="s">
        <v>206</v>
      </c>
      <c r="I99" s="63" t="s">
        <v>304</v>
      </c>
      <c r="J99" s="63" t="s">
        <v>236</v>
      </c>
      <c r="K99" s="133" t="s">
        <v>99</v>
      </c>
      <c r="L99" s="231">
        <v>0</v>
      </c>
      <c r="M99" s="34" t="s">
        <v>100</v>
      </c>
      <c r="N99" s="87">
        <v>1</v>
      </c>
      <c r="O99" s="185">
        <f>$A$9*$B$91*$C$99*$D$99*N99</f>
        <v>2.0400000000000001E-2</v>
      </c>
      <c r="P99" s="223">
        <v>0</v>
      </c>
      <c r="Q99" s="127"/>
      <c r="R99" s="88">
        <f t="shared" si="11"/>
        <v>100</v>
      </c>
      <c r="S99" s="89">
        <f t="shared" si="12"/>
        <v>2.04</v>
      </c>
      <c r="T99" s="223">
        <v>0</v>
      </c>
      <c r="U99" s="272">
        <v>10</v>
      </c>
      <c r="V99" s="239">
        <f t="shared" si="9"/>
        <v>100</v>
      </c>
      <c r="W99" s="275">
        <f t="shared" si="10"/>
        <v>2.04</v>
      </c>
      <c r="X99" s="289"/>
      <c r="Y99" s="287">
        <f t="shared" si="8"/>
        <v>0</v>
      </c>
    </row>
    <row r="100" spans="1:25" s="11" customFormat="1" ht="39.75" customHeight="1">
      <c r="A100" s="450"/>
      <c r="B100" s="386"/>
      <c r="C100" s="49">
        <v>0.1</v>
      </c>
      <c r="D100" s="174">
        <v>1</v>
      </c>
      <c r="E100" s="127" t="s">
        <v>64</v>
      </c>
      <c r="F100" s="46" t="s">
        <v>65</v>
      </c>
      <c r="G100" s="127" t="s">
        <v>306</v>
      </c>
      <c r="H100" s="46" t="s">
        <v>181</v>
      </c>
      <c r="I100" s="127" t="s">
        <v>307</v>
      </c>
      <c r="J100" s="127" t="s">
        <v>205</v>
      </c>
      <c r="K100" s="133" t="s">
        <v>341</v>
      </c>
      <c r="L100" s="231">
        <v>100</v>
      </c>
      <c r="M100" s="34" t="s">
        <v>100</v>
      </c>
      <c r="N100" s="87">
        <v>1</v>
      </c>
      <c r="O100" s="185">
        <f>$A$9*$B$91*$C$100*$D$100*N100</f>
        <v>1.0200000000000001E-2</v>
      </c>
      <c r="P100" s="223">
        <v>98</v>
      </c>
      <c r="Q100" s="127"/>
      <c r="R100" s="88">
        <v>100</v>
      </c>
      <c r="S100" s="89">
        <f t="shared" si="12"/>
        <v>1.02</v>
      </c>
      <c r="T100" s="223">
        <v>98</v>
      </c>
      <c r="U100" s="20"/>
      <c r="V100" s="240">
        <v>100</v>
      </c>
      <c r="W100" s="282">
        <f>V100*O100</f>
        <v>1.02</v>
      </c>
      <c r="X100" s="289"/>
      <c r="Y100" s="287">
        <f t="shared" si="8"/>
        <v>0</v>
      </c>
    </row>
    <row r="101" spans="1:25" s="11" customFormat="1">
      <c r="E101" s="28"/>
      <c r="F101" s="48"/>
      <c r="G101" s="134"/>
      <c r="H101" s="22"/>
      <c r="I101" s="22"/>
      <c r="J101" s="22"/>
      <c r="K101" s="135"/>
      <c r="L101" s="234"/>
      <c r="M101" s="35"/>
      <c r="N101" s="136"/>
      <c r="O101" s="136"/>
      <c r="P101" s="126"/>
      <c r="Q101" s="20"/>
      <c r="R101" s="17"/>
      <c r="S101" s="19"/>
      <c r="T101" s="126"/>
      <c r="U101" s="20"/>
      <c r="V101" s="17"/>
      <c r="W101" s="282"/>
      <c r="X101" s="289"/>
      <c r="Y101" s="287">
        <f t="shared" si="8"/>
        <v>0</v>
      </c>
    </row>
    <row r="102" spans="1:25" s="11" customFormat="1" ht="21" customHeight="1">
      <c r="A102" s="454"/>
      <c r="B102" s="454"/>
      <c r="C102" s="454"/>
      <c r="D102" s="455"/>
      <c r="E102" s="137" t="s">
        <v>118</v>
      </c>
      <c r="F102" s="377" t="s">
        <v>119</v>
      </c>
      <c r="G102" s="378"/>
      <c r="H102" s="378"/>
      <c r="I102" s="378"/>
      <c r="J102" s="378"/>
      <c r="K102" s="378"/>
      <c r="L102" s="378"/>
      <c r="M102" s="379"/>
      <c r="N102" s="138"/>
      <c r="O102" s="138"/>
      <c r="P102" s="126"/>
      <c r="Q102" s="139"/>
      <c r="R102" s="172"/>
      <c r="S102" s="173">
        <f>SUM(S103:S108)</f>
        <v>16.049999999999997</v>
      </c>
      <c r="T102" s="126"/>
      <c r="U102" s="139"/>
      <c r="V102" s="140"/>
      <c r="W102" s="286"/>
      <c r="X102" s="289"/>
      <c r="Y102" s="287">
        <f t="shared" si="8"/>
        <v>-16.049999999999997</v>
      </c>
    </row>
    <row r="103" spans="1:25" s="11" customFormat="1" ht="42.75" customHeight="1">
      <c r="A103" s="444">
        <v>0.15</v>
      </c>
      <c r="B103" s="52">
        <v>0.7</v>
      </c>
      <c r="C103" s="49">
        <v>1</v>
      </c>
      <c r="D103" s="174">
        <v>1</v>
      </c>
      <c r="E103" s="66" t="s">
        <v>318</v>
      </c>
      <c r="F103" s="46" t="s">
        <v>120</v>
      </c>
      <c r="G103" s="66" t="s">
        <v>321</v>
      </c>
      <c r="H103" s="46" t="s">
        <v>120</v>
      </c>
      <c r="I103" s="66" t="s">
        <v>323</v>
      </c>
      <c r="J103" s="46" t="s">
        <v>120</v>
      </c>
      <c r="K103" s="133" t="s">
        <v>99</v>
      </c>
      <c r="L103" s="231">
        <v>0</v>
      </c>
      <c r="M103" s="34" t="s">
        <v>100</v>
      </c>
      <c r="N103" s="87">
        <v>1</v>
      </c>
      <c r="O103" s="186">
        <f>$A$103*$B$103*$C$103*$D$103*N103</f>
        <v>0.105</v>
      </c>
      <c r="P103" s="223"/>
      <c r="Q103" s="127"/>
      <c r="R103" s="88">
        <v>110</v>
      </c>
      <c r="S103" s="89">
        <f>R103*O103</f>
        <v>11.549999999999999</v>
      </c>
      <c r="T103" s="223"/>
      <c r="U103" s="20"/>
      <c r="V103" s="240">
        <v>100</v>
      </c>
      <c r="W103" s="282">
        <f>V103*O103</f>
        <v>10.5</v>
      </c>
      <c r="X103" s="289"/>
      <c r="Y103" s="287">
        <f t="shared" si="8"/>
        <v>-1.0499999999999989</v>
      </c>
    </row>
    <row r="104" spans="1:25" s="11" customFormat="1" ht="41.25" customHeight="1">
      <c r="A104" s="445"/>
      <c r="B104" s="52">
        <v>0.3</v>
      </c>
      <c r="C104" s="49">
        <v>1</v>
      </c>
      <c r="D104" s="174">
        <v>1</v>
      </c>
      <c r="E104" s="92" t="s">
        <v>319</v>
      </c>
      <c r="F104" s="46" t="s">
        <v>121</v>
      </c>
      <c r="G104" s="92" t="s">
        <v>328</v>
      </c>
      <c r="H104" s="46" t="s">
        <v>121</v>
      </c>
      <c r="I104" s="92" t="s">
        <v>324</v>
      </c>
      <c r="J104" s="46" t="s">
        <v>121</v>
      </c>
      <c r="K104" s="133" t="s">
        <v>99</v>
      </c>
      <c r="L104" s="231">
        <v>0</v>
      </c>
      <c r="M104" s="34" t="s">
        <v>100</v>
      </c>
      <c r="N104" s="87">
        <v>1</v>
      </c>
      <c r="O104" s="186">
        <f>$A$103*$B$104*$C$104*$D$104*N104</f>
        <v>4.4999999999999998E-2</v>
      </c>
      <c r="P104" s="223"/>
      <c r="Q104" s="127"/>
      <c r="R104" s="88">
        <f>100-(P104-L104)*10</f>
        <v>100</v>
      </c>
      <c r="S104" s="89">
        <f>R104*O104</f>
        <v>4.5</v>
      </c>
      <c r="T104" s="223"/>
      <c r="U104" s="20"/>
      <c r="V104" s="240">
        <v>100</v>
      </c>
      <c r="W104" s="282">
        <f>V104*O104</f>
        <v>4.5</v>
      </c>
      <c r="X104" s="289"/>
      <c r="Y104" s="287">
        <f t="shared" si="8"/>
        <v>0</v>
      </c>
    </row>
    <row r="105" spans="1:25" s="11" customFormat="1" ht="18.600000000000001" customHeight="1">
      <c r="E105" s="141" t="s">
        <v>42</v>
      </c>
      <c r="F105" s="446" t="s">
        <v>122</v>
      </c>
      <c r="G105" s="447"/>
      <c r="H105" s="447"/>
      <c r="I105" s="447"/>
      <c r="J105" s="447"/>
      <c r="K105" s="447"/>
      <c r="L105" s="447"/>
      <c r="M105" s="448"/>
      <c r="N105" s="138"/>
      <c r="O105" s="188"/>
      <c r="P105" s="126"/>
      <c r="Q105" s="139"/>
      <c r="R105" s="140"/>
      <c r="S105" s="142"/>
      <c r="T105" s="126"/>
      <c r="U105" s="139"/>
      <c r="V105" s="140"/>
      <c r="W105" s="142"/>
      <c r="X105" s="289"/>
      <c r="Y105" s="287">
        <f t="shared" si="8"/>
        <v>0</v>
      </c>
    </row>
    <row r="106" spans="1:25" s="11" customFormat="1" ht="62.25" customHeight="1">
      <c r="E106" s="92" t="s">
        <v>16</v>
      </c>
      <c r="F106" s="56" t="s">
        <v>182</v>
      </c>
      <c r="G106" s="92" t="s">
        <v>245</v>
      </c>
      <c r="H106" s="56" t="s">
        <v>182</v>
      </c>
      <c r="I106" s="66" t="s">
        <v>246</v>
      </c>
      <c r="J106" s="56" t="s">
        <v>182</v>
      </c>
      <c r="K106" s="133" t="s">
        <v>338</v>
      </c>
      <c r="L106" s="231">
        <v>0</v>
      </c>
      <c r="M106" s="34" t="s">
        <v>100</v>
      </c>
      <c r="N106" s="87">
        <v>1</v>
      </c>
      <c r="O106" s="87"/>
      <c r="P106" s="223"/>
      <c r="Q106" s="20"/>
      <c r="R106" s="15">
        <v>0</v>
      </c>
      <c r="S106" s="15">
        <v>0</v>
      </c>
      <c r="T106" s="223"/>
      <c r="U106" s="20"/>
      <c r="V106" s="56"/>
      <c r="W106" s="24"/>
      <c r="X106" s="289"/>
      <c r="Y106" s="287">
        <f t="shared" si="8"/>
        <v>0</v>
      </c>
    </row>
    <row r="107" spans="1:25" s="11" customFormat="1" ht="62.25" customHeight="1">
      <c r="E107" s="92" t="s">
        <v>320</v>
      </c>
      <c r="F107" s="56" t="s">
        <v>183</v>
      </c>
      <c r="G107" s="92" t="s">
        <v>322</v>
      </c>
      <c r="H107" s="56" t="s">
        <v>183</v>
      </c>
      <c r="I107" s="66" t="s">
        <v>325</v>
      </c>
      <c r="J107" s="56" t="s">
        <v>183</v>
      </c>
      <c r="K107" s="133" t="s">
        <v>338</v>
      </c>
      <c r="L107" s="231">
        <v>0</v>
      </c>
      <c r="M107" s="34" t="s">
        <v>100</v>
      </c>
      <c r="N107" s="87">
        <v>1</v>
      </c>
      <c r="O107" s="87"/>
      <c r="P107" s="223"/>
      <c r="Q107" s="20"/>
      <c r="R107" s="15">
        <v>0</v>
      </c>
      <c r="S107" s="15">
        <v>0</v>
      </c>
      <c r="T107" s="223"/>
      <c r="U107" s="20"/>
      <c r="V107" s="56"/>
      <c r="W107" s="24"/>
      <c r="X107" s="289"/>
      <c r="Y107" s="287">
        <f t="shared" si="8"/>
        <v>0</v>
      </c>
    </row>
    <row r="108" spans="1:25" ht="57.95" customHeight="1">
      <c r="E108" s="67" t="s">
        <v>326</v>
      </c>
      <c r="F108" s="143" t="s">
        <v>123</v>
      </c>
      <c r="G108" s="92" t="s">
        <v>327</v>
      </c>
      <c r="H108" s="143" t="s">
        <v>123</v>
      </c>
      <c r="I108" s="92" t="s">
        <v>329</v>
      </c>
      <c r="J108" s="143" t="s">
        <v>123</v>
      </c>
      <c r="K108" s="133" t="s">
        <v>338</v>
      </c>
      <c r="L108" s="231">
        <v>0</v>
      </c>
      <c r="M108" s="34" t="s">
        <v>100</v>
      </c>
      <c r="N108" s="87">
        <v>1</v>
      </c>
      <c r="O108" s="87"/>
      <c r="P108" s="223"/>
      <c r="Q108" s="20"/>
      <c r="R108" s="15">
        <v>0</v>
      </c>
      <c r="S108" s="15">
        <v>0</v>
      </c>
      <c r="T108" s="223"/>
      <c r="U108" s="20"/>
      <c r="V108" s="56"/>
      <c r="W108" s="24"/>
      <c r="Y108" s="287">
        <f t="shared" si="8"/>
        <v>0</v>
      </c>
    </row>
    <row r="109" spans="1:25" s="144" customFormat="1" ht="36.950000000000003" customHeight="1">
      <c r="E109" s="431" t="s">
        <v>124</v>
      </c>
      <c r="F109" s="432"/>
      <c r="G109" s="432"/>
      <c r="H109" s="432"/>
      <c r="I109" s="432"/>
      <c r="J109" s="432"/>
      <c r="K109" s="432"/>
      <c r="L109" s="432"/>
      <c r="M109" s="432"/>
      <c r="N109" s="432"/>
      <c r="O109" s="432"/>
      <c r="P109" s="432"/>
      <c r="Q109" s="432"/>
      <c r="R109" s="433"/>
      <c r="S109" s="159">
        <f>S10+S34+S91+S102</f>
        <v>103.96549999999999</v>
      </c>
      <c r="T109" s="243"/>
      <c r="U109" s="145"/>
      <c r="V109" s="146"/>
      <c r="W109" s="147">
        <f>SUM(W12:W108)</f>
        <v>103.00475000000002</v>
      </c>
      <c r="X109" s="297"/>
      <c r="Y109" s="287">
        <f t="shared" si="8"/>
        <v>-0.96074999999997601</v>
      </c>
    </row>
    <row r="110" spans="1:25">
      <c r="E110" s="434" t="s">
        <v>184</v>
      </c>
      <c r="F110" s="435"/>
      <c r="G110" s="435"/>
      <c r="H110" s="435"/>
      <c r="I110" s="435"/>
      <c r="J110" s="435"/>
      <c r="K110" s="435"/>
      <c r="L110" s="435"/>
      <c r="M110" s="435"/>
      <c r="N110" s="435"/>
      <c r="O110" s="435"/>
      <c r="P110" s="435"/>
      <c r="Q110" s="435"/>
      <c r="R110" s="436"/>
      <c r="S110" s="170" t="str">
        <f>IF(S109&gt;105,"A",IF(AND(S109&gt;100,S109&lt;=105),"B",IF(AND(S109&gt;=95,S109&lt;=100),"C",IF(AND(S109&gt;=90,S109&lt;95),"D",IF(S109&lt;90,"E",0)))))</f>
        <v>B</v>
      </c>
      <c r="T110" s="244"/>
      <c r="U110" s="171"/>
      <c r="V110" s="171"/>
      <c r="W110" s="171"/>
    </row>
    <row r="111" spans="1:25" ht="17.25" customHeight="1">
      <c r="E111" s="36"/>
      <c r="F111" s="36"/>
      <c r="G111" s="148"/>
      <c r="H111" s="62"/>
      <c r="I111" s="62"/>
      <c r="J111" s="62"/>
      <c r="K111" s="6"/>
      <c r="L111" s="226"/>
      <c r="M111" s="37"/>
      <c r="N111" s="149"/>
      <c r="O111" s="149"/>
      <c r="P111" s="58"/>
      <c r="Q111" s="58"/>
      <c r="R111" s="59"/>
    </row>
    <row r="112" spans="1:25" s="40" customFormat="1">
      <c r="E112" s="25"/>
      <c r="F112" s="25"/>
      <c r="G112" s="25"/>
      <c r="H112" s="44" t="s">
        <v>129</v>
      </c>
      <c r="I112" s="44"/>
      <c r="J112" s="44"/>
      <c r="K112" s="39"/>
      <c r="L112" s="33"/>
      <c r="N112" s="430" t="s">
        <v>130</v>
      </c>
      <c r="O112" s="430"/>
      <c r="P112" s="430"/>
      <c r="Q112" s="430"/>
      <c r="R112" s="430"/>
      <c r="S112" s="430"/>
      <c r="T112" s="430"/>
      <c r="U112" s="43"/>
      <c r="V112" s="33"/>
      <c r="W112" s="33"/>
      <c r="X112" s="297"/>
    </row>
    <row r="113" spans="5:18">
      <c r="E113" s="36"/>
      <c r="F113" s="36"/>
      <c r="G113" s="148"/>
      <c r="H113" s="62"/>
      <c r="I113" s="62"/>
      <c r="J113" s="62"/>
      <c r="K113" s="6"/>
      <c r="L113" s="226"/>
      <c r="M113" s="37"/>
      <c r="N113" s="149"/>
      <c r="O113" s="149"/>
      <c r="P113" s="58"/>
      <c r="Q113" s="58"/>
      <c r="R113" s="59"/>
    </row>
    <row r="114" spans="5:18">
      <c r="E114" s="36"/>
      <c r="F114" s="36"/>
      <c r="G114" s="148"/>
      <c r="H114" s="62"/>
      <c r="I114" s="62"/>
      <c r="J114" s="62"/>
      <c r="K114" s="6"/>
      <c r="L114" s="226"/>
      <c r="M114" s="37"/>
      <c r="N114" s="149"/>
      <c r="O114" s="149"/>
      <c r="P114" s="58"/>
      <c r="Q114" s="58"/>
      <c r="R114" s="59"/>
    </row>
    <row r="115" spans="5:18">
      <c r="L115" s="11"/>
    </row>
    <row r="116" spans="5:18">
      <c r="L116" s="11"/>
    </row>
    <row r="117" spans="5:18">
      <c r="L117" s="11"/>
    </row>
    <row r="118" spans="5:18">
      <c r="L118" s="11"/>
    </row>
    <row r="119" spans="5:18">
      <c r="L119" s="11"/>
    </row>
    <row r="120" spans="5:18">
      <c r="L120" s="11"/>
    </row>
    <row r="121" spans="5:18">
      <c r="L121" s="11"/>
    </row>
    <row r="122" spans="5:18">
      <c r="L122" s="11"/>
    </row>
    <row r="123" spans="5:18">
      <c r="L123" s="11"/>
    </row>
    <row r="124" spans="5:18">
      <c r="L124" s="11"/>
    </row>
    <row r="125" spans="5:18">
      <c r="L125" s="11"/>
    </row>
    <row r="126" spans="5:18">
      <c r="L126" s="11"/>
    </row>
    <row r="127" spans="5:18">
      <c r="L127" s="11"/>
    </row>
    <row r="128" spans="5:18">
      <c r="L128" s="11"/>
    </row>
    <row r="129" spans="12:12">
      <c r="L129" s="11"/>
    </row>
    <row r="130" spans="12:12">
      <c r="L130" s="11"/>
    </row>
    <row r="131" spans="12:12">
      <c r="L131" s="11"/>
    </row>
    <row r="132" spans="12:12">
      <c r="L132" s="11"/>
    </row>
    <row r="133" spans="12:12">
      <c r="L133" s="11"/>
    </row>
    <row r="134" spans="12:12">
      <c r="L134" s="11"/>
    </row>
    <row r="135" spans="12:12">
      <c r="L135" s="11"/>
    </row>
    <row r="136" spans="12:12">
      <c r="L136" s="11"/>
    </row>
    <row r="137" spans="12:12">
      <c r="L137" s="11"/>
    </row>
    <row r="138" spans="12:12">
      <c r="L138" s="11"/>
    </row>
    <row r="139" spans="12:12">
      <c r="L139" s="11"/>
    </row>
    <row r="140" spans="12:12">
      <c r="L140" s="11"/>
    </row>
    <row r="141" spans="12:12">
      <c r="L141" s="11"/>
    </row>
    <row r="142" spans="12:12">
      <c r="L142" s="11"/>
    </row>
    <row r="143" spans="12:12">
      <c r="L143" s="11"/>
    </row>
    <row r="144" spans="12:12">
      <c r="L144" s="11"/>
    </row>
    <row r="145" spans="12:12">
      <c r="L145" s="11"/>
    </row>
    <row r="146" spans="12:12">
      <c r="L146" s="11"/>
    </row>
    <row r="147" spans="12:12">
      <c r="L147" s="11"/>
    </row>
    <row r="148" spans="12:12">
      <c r="L148" s="11"/>
    </row>
    <row r="149" spans="12:12">
      <c r="L149" s="11"/>
    </row>
    <row r="150" spans="12:12">
      <c r="L150" s="11"/>
    </row>
    <row r="151" spans="12:12">
      <c r="L151" s="11"/>
    </row>
    <row r="152" spans="12:12">
      <c r="L152" s="11"/>
    </row>
    <row r="153" spans="12:12">
      <c r="L153" s="11"/>
    </row>
    <row r="154" spans="12:12">
      <c r="L154" s="11"/>
    </row>
    <row r="155" spans="12:12">
      <c r="L155" s="11"/>
    </row>
    <row r="156" spans="12:12">
      <c r="L156" s="11"/>
    </row>
    <row r="157" spans="12:12">
      <c r="L157" s="11"/>
    </row>
    <row r="158" spans="12:12">
      <c r="L158" s="11"/>
    </row>
    <row r="159" spans="12:12">
      <c r="L159" s="11"/>
    </row>
    <row r="160" spans="12:12">
      <c r="L160" s="11"/>
    </row>
    <row r="161" spans="12:12">
      <c r="L161" s="11"/>
    </row>
    <row r="162" spans="12:12">
      <c r="L162" s="11"/>
    </row>
    <row r="163" spans="12:12">
      <c r="L163" s="11"/>
    </row>
    <row r="164" spans="12:12">
      <c r="L164" s="11"/>
    </row>
    <row r="165" spans="12:12">
      <c r="L165" s="11"/>
    </row>
    <row r="166" spans="12:12">
      <c r="L166" s="11"/>
    </row>
    <row r="167" spans="12:12">
      <c r="L167" s="11"/>
    </row>
    <row r="168" spans="12:12">
      <c r="L168" s="11"/>
    </row>
    <row r="169" spans="12:12">
      <c r="L169" s="11"/>
    </row>
    <row r="170" spans="12:12">
      <c r="L170" s="11"/>
    </row>
    <row r="171" spans="12:12">
      <c r="L171" s="11"/>
    </row>
    <row r="172" spans="12:12">
      <c r="L172" s="11"/>
    </row>
    <row r="173" spans="12:12">
      <c r="L173" s="11"/>
    </row>
    <row r="174" spans="12:12">
      <c r="L174" s="11"/>
    </row>
    <row r="175" spans="12:12">
      <c r="L175" s="11"/>
    </row>
    <row r="176" spans="12:12">
      <c r="L176" s="11"/>
    </row>
    <row r="177" spans="12:12">
      <c r="L177" s="11"/>
    </row>
    <row r="178" spans="12:12">
      <c r="L178" s="11"/>
    </row>
    <row r="179" spans="12:12">
      <c r="L179" s="11"/>
    </row>
    <row r="180" spans="12:12">
      <c r="L180" s="11"/>
    </row>
    <row r="181" spans="12:12">
      <c r="L181" s="11"/>
    </row>
    <row r="182" spans="12:12">
      <c r="L182" s="11"/>
    </row>
    <row r="183" spans="12:12">
      <c r="L183" s="11"/>
    </row>
    <row r="184" spans="12:12">
      <c r="L184" s="11"/>
    </row>
    <row r="185" spans="12:12">
      <c r="L185" s="11"/>
    </row>
    <row r="186" spans="12:12">
      <c r="L186" s="11"/>
    </row>
    <row r="187" spans="12:12">
      <c r="L187" s="11"/>
    </row>
    <row r="188" spans="12:12">
      <c r="L188" s="11"/>
    </row>
    <row r="189" spans="12:12">
      <c r="L189" s="11"/>
    </row>
    <row r="190" spans="12:12">
      <c r="L190" s="11"/>
    </row>
    <row r="191" spans="12:12">
      <c r="L191" s="11"/>
    </row>
    <row r="192" spans="12:12">
      <c r="L192" s="11"/>
    </row>
    <row r="193" spans="12:12">
      <c r="L193" s="11"/>
    </row>
    <row r="194" spans="12:12">
      <c r="L194" s="11"/>
    </row>
    <row r="195" spans="12:12">
      <c r="L195" s="11"/>
    </row>
    <row r="196" spans="12:12">
      <c r="L196" s="11"/>
    </row>
    <row r="197" spans="12:12">
      <c r="L197" s="11"/>
    </row>
    <row r="198" spans="12:12">
      <c r="L198" s="11"/>
    </row>
    <row r="199" spans="12:12">
      <c r="L199" s="11"/>
    </row>
    <row r="200" spans="12:12">
      <c r="L200" s="11"/>
    </row>
    <row r="201" spans="12:12">
      <c r="L201" s="11"/>
    </row>
    <row r="202" spans="12:12">
      <c r="L202" s="11"/>
    </row>
    <row r="203" spans="12:12">
      <c r="L203" s="11"/>
    </row>
    <row r="204" spans="12:12">
      <c r="L204" s="11"/>
    </row>
    <row r="205" spans="12:12">
      <c r="L205" s="11"/>
    </row>
    <row r="206" spans="12:12">
      <c r="L206" s="11"/>
    </row>
    <row r="207" spans="12:12">
      <c r="L207" s="11"/>
    </row>
    <row r="208" spans="12:12">
      <c r="L208" s="11"/>
    </row>
    <row r="209" spans="12:12">
      <c r="L209" s="11"/>
    </row>
    <row r="210" spans="12:12">
      <c r="L210" s="11"/>
    </row>
    <row r="211" spans="12:12">
      <c r="L211" s="11"/>
    </row>
    <row r="212" spans="12:12">
      <c r="L212" s="11"/>
    </row>
    <row r="213" spans="12:12">
      <c r="L213" s="11"/>
    </row>
    <row r="214" spans="12:12">
      <c r="L214" s="11"/>
    </row>
    <row r="215" spans="12:12">
      <c r="L215" s="11"/>
    </row>
    <row r="216" spans="12:12">
      <c r="L216" s="11"/>
    </row>
    <row r="217" spans="12:12">
      <c r="L217" s="11"/>
    </row>
    <row r="218" spans="12:12">
      <c r="L218" s="11"/>
    </row>
    <row r="219" spans="12:12">
      <c r="L219" s="11"/>
    </row>
    <row r="220" spans="12:12">
      <c r="L220" s="11"/>
    </row>
    <row r="221" spans="12:12">
      <c r="L221" s="11"/>
    </row>
    <row r="222" spans="12:12">
      <c r="L222" s="11"/>
    </row>
    <row r="223" spans="12:12">
      <c r="L223" s="11"/>
    </row>
    <row r="224" spans="12:12">
      <c r="L224" s="11"/>
    </row>
    <row r="225" spans="12:12">
      <c r="L225" s="11"/>
    </row>
    <row r="226" spans="12:12">
      <c r="L226" s="11"/>
    </row>
    <row r="227" spans="12:12">
      <c r="L227" s="11"/>
    </row>
    <row r="228" spans="12:12">
      <c r="L228" s="11"/>
    </row>
    <row r="229" spans="12:12">
      <c r="L229" s="11"/>
    </row>
    <row r="230" spans="12:12">
      <c r="L230" s="11"/>
    </row>
    <row r="231" spans="12:12">
      <c r="L231" s="11"/>
    </row>
    <row r="232" spans="12:12">
      <c r="L232" s="11"/>
    </row>
    <row r="233" spans="12:12">
      <c r="L233" s="11"/>
    </row>
    <row r="234" spans="12:12">
      <c r="L234" s="11"/>
    </row>
    <row r="235" spans="12:12">
      <c r="L235" s="11"/>
    </row>
    <row r="236" spans="12:12">
      <c r="L236" s="11"/>
    </row>
    <row r="237" spans="12:12">
      <c r="L237" s="11"/>
    </row>
    <row r="238" spans="12:12">
      <c r="L238" s="11"/>
    </row>
    <row r="239" spans="12:12">
      <c r="L239" s="11"/>
    </row>
    <row r="240" spans="12:12">
      <c r="L240" s="11"/>
    </row>
    <row r="241" spans="12:12">
      <c r="L241" s="11"/>
    </row>
    <row r="242" spans="12:12">
      <c r="L242" s="11"/>
    </row>
    <row r="243" spans="12:12">
      <c r="L243" s="11"/>
    </row>
    <row r="244" spans="12:12">
      <c r="L244" s="11"/>
    </row>
    <row r="245" spans="12:12">
      <c r="L245" s="11"/>
    </row>
    <row r="246" spans="12:12">
      <c r="L246" s="11"/>
    </row>
    <row r="247" spans="12:12">
      <c r="L247" s="11"/>
    </row>
    <row r="248" spans="12:12">
      <c r="L248" s="11"/>
    </row>
    <row r="249" spans="12:12">
      <c r="L249" s="11"/>
    </row>
    <row r="250" spans="12:12">
      <c r="L250" s="11"/>
    </row>
    <row r="251" spans="12:12">
      <c r="L251" s="11"/>
    </row>
    <row r="252" spans="12:12">
      <c r="L252" s="11"/>
    </row>
    <row r="253" spans="12:12">
      <c r="L253" s="11"/>
    </row>
    <row r="254" spans="12:12">
      <c r="L254" s="11"/>
    </row>
    <row r="255" spans="12:12">
      <c r="L255" s="11"/>
    </row>
    <row r="256" spans="12:12">
      <c r="L256" s="11"/>
    </row>
    <row r="257" spans="12:12">
      <c r="L257" s="11"/>
    </row>
    <row r="258" spans="12:12">
      <c r="L258" s="11"/>
    </row>
    <row r="259" spans="12:12">
      <c r="L259" s="11"/>
    </row>
    <row r="260" spans="12:12">
      <c r="L260" s="11"/>
    </row>
    <row r="261" spans="12:12">
      <c r="L261" s="11"/>
    </row>
    <row r="262" spans="12:12">
      <c r="L262" s="11"/>
    </row>
    <row r="263" spans="12:12">
      <c r="L263" s="11"/>
    </row>
    <row r="264" spans="12:12">
      <c r="L264" s="11"/>
    </row>
    <row r="265" spans="12:12">
      <c r="L265" s="11"/>
    </row>
    <row r="266" spans="12:12">
      <c r="L266" s="11"/>
    </row>
    <row r="267" spans="12:12">
      <c r="L267" s="11"/>
    </row>
    <row r="268" spans="12:12">
      <c r="L268" s="11"/>
    </row>
    <row r="269" spans="12:12">
      <c r="L269" s="11"/>
    </row>
    <row r="270" spans="12:12">
      <c r="L270" s="11"/>
    </row>
    <row r="271" spans="12:12">
      <c r="L271" s="11"/>
    </row>
    <row r="272" spans="12:12">
      <c r="L272" s="11"/>
    </row>
    <row r="273" spans="12:12">
      <c r="L273" s="11"/>
    </row>
    <row r="274" spans="12:12">
      <c r="L274" s="11"/>
    </row>
    <row r="275" spans="12:12">
      <c r="L275" s="11"/>
    </row>
    <row r="276" spans="12:12">
      <c r="L276" s="11"/>
    </row>
    <row r="277" spans="12:12">
      <c r="L277" s="11"/>
    </row>
    <row r="278" spans="12:12">
      <c r="L278" s="11"/>
    </row>
    <row r="279" spans="12:12">
      <c r="L279" s="11"/>
    </row>
    <row r="280" spans="12:12">
      <c r="L280" s="11"/>
    </row>
    <row r="281" spans="12:12">
      <c r="L281" s="11"/>
    </row>
    <row r="282" spans="12:12">
      <c r="L282" s="11"/>
    </row>
    <row r="283" spans="12:12">
      <c r="L283" s="11"/>
    </row>
    <row r="284" spans="12:12">
      <c r="L284" s="11"/>
    </row>
    <row r="285" spans="12:12">
      <c r="L285" s="11"/>
    </row>
    <row r="286" spans="12:12">
      <c r="L286" s="11"/>
    </row>
    <row r="287" spans="12:12">
      <c r="L287" s="11"/>
    </row>
    <row r="288" spans="12:12">
      <c r="L288" s="11"/>
    </row>
    <row r="289" spans="12:12">
      <c r="L289" s="11"/>
    </row>
    <row r="290" spans="12:12">
      <c r="L290" s="11"/>
    </row>
    <row r="291" spans="12:12">
      <c r="L291" s="11"/>
    </row>
    <row r="292" spans="12:12">
      <c r="L292" s="11"/>
    </row>
    <row r="293" spans="12:12">
      <c r="L293" s="11"/>
    </row>
    <row r="294" spans="12:12">
      <c r="L294" s="11"/>
    </row>
    <row r="295" spans="12:12">
      <c r="L295" s="11"/>
    </row>
    <row r="296" spans="12:12">
      <c r="L296" s="11"/>
    </row>
    <row r="297" spans="12:12">
      <c r="L297" s="11"/>
    </row>
    <row r="298" spans="12:12">
      <c r="L298" s="11"/>
    </row>
    <row r="299" spans="12:12">
      <c r="L299" s="11"/>
    </row>
    <row r="300" spans="12:12">
      <c r="L300" s="11"/>
    </row>
    <row r="301" spans="12:12">
      <c r="L301" s="11"/>
    </row>
    <row r="302" spans="12:12">
      <c r="L302" s="11"/>
    </row>
    <row r="303" spans="12:12">
      <c r="L303" s="11"/>
    </row>
    <row r="304" spans="12:12">
      <c r="L304" s="11"/>
    </row>
    <row r="305" spans="12:12">
      <c r="L305" s="11"/>
    </row>
    <row r="306" spans="12:12">
      <c r="L306" s="11"/>
    </row>
    <row r="307" spans="12:12">
      <c r="L307" s="11"/>
    </row>
    <row r="308" spans="12:12">
      <c r="L308" s="11"/>
    </row>
    <row r="309" spans="12:12">
      <c r="L309" s="11"/>
    </row>
    <row r="310" spans="12:12">
      <c r="L310" s="11"/>
    </row>
    <row r="311" spans="12:12">
      <c r="L311" s="11"/>
    </row>
    <row r="312" spans="12:12">
      <c r="L312" s="11"/>
    </row>
    <row r="313" spans="12:12">
      <c r="L313" s="11"/>
    </row>
    <row r="314" spans="12:12">
      <c r="L314" s="11"/>
    </row>
    <row r="315" spans="12:12">
      <c r="L315" s="11"/>
    </row>
    <row r="316" spans="12:12">
      <c r="L316" s="11"/>
    </row>
    <row r="317" spans="12:12">
      <c r="L317" s="11"/>
    </row>
    <row r="318" spans="12:12">
      <c r="L318" s="11"/>
    </row>
    <row r="319" spans="12:12">
      <c r="L319" s="11"/>
    </row>
    <row r="320" spans="12:12">
      <c r="L320" s="11"/>
    </row>
    <row r="321" spans="12:12">
      <c r="L321" s="11"/>
    </row>
    <row r="322" spans="12:12">
      <c r="L322" s="11"/>
    </row>
    <row r="323" spans="12:12">
      <c r="L323" s="11"/>
    </row>
    <row r="324" spans="12:12">
      <c r="L324" s="11"/>
    </row>
    <row r="325" spans="12:12">
      <c r="L325" s="11"/>
    </row>
    <row r="326" spans="12:12">
      <c r="L326" s="11"/>
    </row>
    <row r="327" spans="12:12">
      <c r="L327" s="11"/>
    </row>
    <row r="328" spans="12:12">
      <c r="L328" s="11"/>
    </row>
    <row r="329" spans="12:12">
      <c r="L329" s="11"/>
    </row>
    <row r="330" spans="12:12">
      <c r="L330" s="11"/>
    </row>
    <row r="331" spans="12:12">
      <c r="L331" s="11"/>
    </row>
    <row r="332" spans="12:12">
      <c r="L332" s="11"/>
    </row>
    <row r="333" spans="12:12">
      <c r="L333" s="11"/>
    </row>
    <row r="334" spans="12:12">
      <c r="L334" s="11"/>
    </row>
    <row r="335" spans="12:12">
      <c r="L335" s="11"/>
    </row>
    <row r="336" spans="12:12">
      <c r="L336" s="11"/>
    </row>
    <row r="337" spans="12:12">
      <c r="L337" s="11"/>
    </row>
    <row r="338" spans="12:12">
      <c r="L338" s="11"/>
    </row>
    <row r="339" spans="12:12">
      <c r="L339" s="11"/>
    </row>
    <row r="340" spans="12:12">
      <c r="L340" s="11"/>
    </row>
    <row r="341" spans="12:12">
      <c r="L341" s="11"/>
    </row>
    <row r="342" spans="12:12">
      <c r="L342" s="11"/>
    </row>
    <row r="343" spans="12:12">
      <c r="L343" s="11"/>
    </row>
    <row r="344" spans="12:12">
      <c r="L344" s="11"/>
    </row>
    <row r="345" spans="12:12">
      <c r="L345" s="11"/>
    </row>
    <row r="346" spans="12:12">
      <c r="L346" s="11"/>
    </row>
    <row r="347" spans="12:12">
      <c r="L347" s="11"/>
    </row>
    <row r="348" spans="12:12">
      <c r="L348" s="11"/>
    </row>
    <row r="349" spans="12:12">
      <c r="L349" s="11"/>
    </row>
    <row r="350" spans="12:12">
      <c r="L350" s="11"/>
    </row>
    <row r="351" spans="12:12">
      <c r="L351" s="11"/>
    </row>
    <row r="352" spans="12:12">
      <c r="L352" s="11"/>
    </row>
    <row r="353" spans="12:12">
      <c r="L353" s="11"/>
    </row>
    <row r="354" spans="12:12">
      <c r="L354" s="11"/>
    </row>
    <row r="355" spans="12:12">
      <c r="L355" s="11"/>
    </row>
    <row r="356" spans="12:12">
      <c r="L356" s="11"/>
    </row>
    <row r="357" spans="12:12">
      <c r="L357" s="11"/>
    </row>
    <row r="358" spans="12:12">
      <c r="L358" s="11"/>
    </row>
    <row r="359" spans="12:12">
      <c r="L359" s="11"/>
    </row>
    <row r="360" spans="12:12">
      <c r="L360" s="11"/>
    </row>
    <row r="361" spans="12:12">
      <c r="L361" s="11"/>
    </row>
    <row r="362" spans="12:12">
      <c r="L362" s="11"/>
    </row>
    <row r="363" spans="12:12">
      <c r="L363" s="11"/>
    </row>
    <row r="364" spans="12:12">
      <c r="L364" s="11"/>
    </row>
    <row r="365" spans="12:12">
      <c r="L365" s="11"/>
    </row>
    <row r="366" spans="12:12">
      <c r="L366" s="11"/>
    </row>
    <row r="367" spans="12:12">
      <c r="L367" s="11"/>
    </row>
    <row r="368" spans="12:12">
      <c r="L368" s="11"/>
    </row>
    <row r="369" spans="12:12">
      <c r="L369" s="11"/>
    </row>
    <row r="370" spans="12:12">
      <c r="L370" s="11"/>
    </row>
    <row r="371" spans="12:12">
      <c r="L371" s="11"/>
    </row>
    <row r="372" spans="12:12">
      <c r="L372" s="11"/>
    </row>
    <row r="373" spans="12:12">
      <c r="L373" s="11"/>
    </row>
    <row r="374" spans="12:12">
      <c r="L374" s="11"/>
    </row>
    <row r="375" spans="12:12">
      <c r="L375" s="11"/>
    </row>
    <row r="376" spans="12:12">
      <c r="L376" s="11"/>
    </row>
    <row r="377" spans="12:12">
      <c r="L377" s="11"/>
    </row>
    <row r="378" spans="12:12">
      <c r="L378" s="11"/>
    </row>
    <row r="379" spans="12:12">
      <c r="L379" s="11"/>
    </row>
    <row r="380" spans="12:12">
      <c r="L380" s="11"/>
    </row>
    <row r="381" spans="12:12">
      <c r="L381" s="11"/>
    </row>
    <row r="382" spans="12:12">
      <c r="L382" s="11"/>
    </row>
    <row r="383" spans="12:12">
      <c r="L383" s="11"/>
    </row>
    <row r="384" spans="12:12">
      <c r="L384" s="11"/>
    </row>
    <row r="385" spans="12:12">
      <c r="L385" s="11"/>
    </row>
    <row r="386" spans="12:12">
      <c r="L386" s="11"/>
    </row>
    <row r="387" spans="12:12">
      <c r="L387" s="11"/>
    </row>
    <row r="388" spans="12:12">
      <c r="L388" s="11"/>
    </row>
    <row r="389" spans="12:12">
      <c r="L389" s="11"/>
    </row>
    <row r="390" spans="12:12">
      <c r="L390" s="11"/>
    </row>
    <row r="391" spans="12:12">
      <c r="L391" s="11"/>
    </row>
    <row r="392" spans="12:12">
      <c r="L392" s="11"/>
    </row>
    <row r="393" spans="12:12">
      <c r="L393" s="11"/>
    </row>
    <row r="394" spans="12:12">
      <c r="L394" s="11"/>
    </row>
    <row r="395" spans="12:12">
      <c r="L395" s="11"/>
    </row>
    <row r="396" spans="12:12">
      <c r="L396" s="11"/>
    </row>
    <row r="397" spans="12:12">
      <c r="L397" s="11"/>
    </row>
    <row r="398" spans="12:12">
      <c r="L398" s="11"/>
    </row>
    <row r="399" spans="12:12">
      <c r="L399" s="11"/>
    </row>
    <row r="400" spans="12:12">
      <c r="L400" s="11"/>
    </row>
    <row r="401" spans="12:12">
      <c r="L401" s="11"/>
    </row>
    <row r="402" spans="12:12">
      <c r="L402" s="11"/>
    </row>
    <row r="403" spans="12:12">
      <c r="L403" s="11"/>
    </row>
    <row r="404" spans="12:12">
      <c r="L404" s="11"/>
    </row>
    <row r="405" spans="12:12">
      <c r="L405" s="11"/>
    </row>
    <row r="406" spans="12:12">
      <c r="L406" s="11"/>
    </row>
    <row r="407" spans="12:12">
      <c r="L407" s="11"/>
    </row>
    <row r="408" spans="12:12">
      <c r="L408" s="11"/>
    </row>
    <row r="409" spans="12:12">
      <c r="L409" s="11"/>
    </row>
    <row r="410" spans="12:12">
      <c r="L410" s="11"/>
    </row>
    <row r="411" spans="12:12">
      <c r="L411" s="11"/>
    </row>
    <row r="412" spans="12:12">
      <c r="L412" s="11"/>
    </row>
    <row r="413" spans="12:12">
      <c r="L413" s="11"/>
    </row>
    <row r="414" spans="12:12">
      <c r="L414" s="11"/>
    </row>
    <row r="415" spans="12:12">
      <c r="L415" s="11"/>
    </row>
    <row r="416" spans="12:12">
      <c r="L416" s="11"/>
    </row>
    <row r="417" spans="12:12">
      <c r="L417" s="11"/>
    </row>
    <row r="418" spans="12:12">
      <c r="L418" s="11"/>
    </row>
    <row r="419" spans="12:12">
      <c r="L419" s="11"/>
    </row>
    <row r="420" spans="12:12">
      <c r="L420" s="11"/>
    </row>
    <row r="421" spans="12:12">
      <c r="L421" s="11"/>
    </row>
    <row r="422" spans="12:12">
      <c r="L422" s="11"/>
    </row>
    <row r="423" spans="12:12">
      <c r="L423" s="11"/>
    </row>
    <row r="424" spans="12:12">
      <c r="L424" s="11"/>
    </row>
    <row r="425" spans="12:12">
      <c r="L425" s="11"/>
    </row>
    <row r="426" spans="12:12">
      <c r="L426" s="11"/>
    </row>
    <row r="427" spans="12:12">
      <c r="L427" s="11"/>
    </row>
    <row r="428" spans="12:12">
      <c r="L428" s="11"/>
    </row>
    <row r="429" spans="12:12">
      <c r="L429" s="11"/>
    </row>
    <row r="430" spans="12:12">
      <c r="L430" s="11"/>
    </row>
    <row r="431" spans="12:12">
      <c r="L431" s="11"/>
    </row>
    <row r="432" spans="12:12">
      <c r="L432" s="11"/>
    </row>
    <row r="433" spans="12:12">
      <c r="L433" s="11"/>
    </row>
    <row r="434" spans="12:12">
      <c r="L434" s="11"/>
    </row>
    <row r="435" spans="12:12">
      <c r="L435" s="11"/>
    </row>
    <row r="436" spans="12:12">
      <c r="L436" s="11"/>
    </row>
    <row r="437" spans="12:12">
      <c r="L437" s="11"/>
    </row>
    <row r="438" spans="12:12">
      <c r="L438" s="11"/>
    </row>
    <row r="439" spans="12:12">
      <c r="L439" s="11"/>
    </row>
    <row r="440" spans="12:12">
      <c r="L440" s="11"/>
    </row>
    <row r="441" spans="12:12">
      <c r="L441" s="11"/>
    </row>
    <row r="442" spans="12:12">
      <c r="L442" s="11"/>
    </row>
    <row r="443" spans="12:12">
      <c r="L443" s="11"/>
    </row>
    <row r="444" spans="12:12">
      <c r="L444" s="11"/>
    </row>
    <row r="445" spans="12:12">
      <c r="L445" s="11"/>
    </row>
    <row r="446" spans="12:12">
      <c r="L446" s="11"/>
    </row>
    <row r="447" spans="12:12">
      <c r="L447" s="11"/>
    </row>
    <row r="448" spans="12:12">
      <c r="L448" s="11"/>
    </row>
    <row r="449" spans="12:12">
      <c r="L449" s="11"/>
    </row>
    <row r="450" spans="12:12">
      <c r="L450" s="11"/>
    </row>
    <row r="451" spans="12:12">
      <c r="L451" s="11"/>
    </row>
    <row r="452" spans="12:12">
      <c r="L452" s="11"/>
    </row>
    <row r="453" spans="12:12">
      <c r="L453" s="11"/>
    </row>
    <row r="454" spans="12:12">
      <c r="L454" s="11"/>
    </row>
    <row r="455" spans="12:12">
      <c r="L455" s="11"/>
    </row>
    <row r="456" spans="12:12">
      <c r="L456" s="11"/>
    </row>
    <row r="457" spans="12:12">
      <c r="L457" s="11"/>
    </row>
    <row r="458" spans="12:12">
      <c r="L458" s="11"/>
    </row>
    <row r="459" spans="12:12">
      <c r="L459" s="11"/>
    </row>
    <row r="460" spans="12:12">
      <c r="L460" s="11"/>
    </row>
    <row r="461" spans="12:12">
      <c r="L461" s="11"/>
    </row>
    <row r="462" spans="12:12">
      <c r="L462" s="11"/>
    </row>
    <row r="463" spans="12:12">
      <c r="L463" s="11"/>
    </row>
    <row r="464" spans="12:12">
      <c r="L464" s="11"/>
    </row>
    <row r="465" spans="12:12">
      <c r="L465" s="11"/>
    </row>
    <row r="466" spans="12:12">
      <c r="L466" s="11"/>
    </row>
    <row r="467" spans="12:12">
      <c r="L467" s="11"/>
    </row>
    <row r="468" spans="12:12">
      <c r="L468" s="11"/>
    </row>
    <row r="469" spans="12:12">
      <c r="L469" s="11"/>
    </row>
    <row r="470" spans="12:12">
      <c r="L470" s="11"/>
    </row>
    <row r="471" spans="12:12">
      <c r="L471" s="11"/>
    </row>
    <row r="472" spans="12:12">
      <c r="L472" s="11"/>
    </row>
    <row r="473" spans="12:12">
      <c r="L473" s="11"/>
    </row>
    <row r="474" spans="12:12">
      <c r="L474" s="11"/>
    </row>
    <row r="475" spans="12:12">
      <c r="L475" s="11"/>
    </row>
    <row r="476" spans="12:12">
      <c r="L476" s="11"/>
    </row>
    <row r="477" spans="12:12">
      <c r="L477" s="11"/>
    </row>
    <row r="478" spans="12:12">
      <c r="L478" s="11"/>
    </row>
    <row r="479" spans="12:12">
      <c r="L479" s="11"/>
    </row>
    <row r="480" spans="12:12">
      <c r="L480" s="11"/>
    </row>
    <row r="481" spans="12:12">
      <c r="L481" s="11"/>
    </row>
    <row r="482" spans="12:12">
      <c r="L482" s="11"/>
    </row>
    <row r="483" spans="12:12">
      <c r="L483" s="11"/>
    </row>
    <row r="484" spans="12:12">
      <c r="L484" s="11"/>
    </row>
    <row r="485" spans="12:12">
      <c r="L485" s="11"/>
    </row>
    <row r="486" spans="12:12">
      <c r="L486" s="11"/>
    </row>
    <row r="487" spans="12:12">
      <c r="L487" s="11"/>
    </row>
    <row r="488" spans="12:12">
      <c r="L488" s="11"/>
    </row>
    <row r="489" spans="12:12">
      <c r="L489" s="11"/>
    </row>
    <row r="490" spans="12:12">
      <c r="L490" s="11"/>
    </row>
    <row r="491" spans="12:12">
      <c r="L491" s="11"/>
    </row>
    <row r="492" spans="12:12">
      <c r="L492" s="11"/>
    </row>
    <row r="493" spans="12:12">
      <c r="L493" s="11"/>
    </row>
    <row r="494" spans="12:12">
      <c r="L494" s="11"/>
    </row>
    <row r="495" spans="12:12">
      <c r="L495" s="11"/>
    </row>
    <row r="496" spans="12:12">
      <c r="L496" s="11"/>
    </row>
    <row r="497" spans="12:12">
      <c r="L497" s="11"/>
    </row>
    <row r="498" spans="12:12">
      <c r="L498" s="11"/>
    </row>
    <row r="499" spans="12:12">
      <c r="L499" s="11"/>
    </row>
    <row r="500" spans="12:12">
      <c r="L500" s="11"/>
    </row>
    <row r="501" spans="12:12">
      <c r="L501" s="11"/>
    </row>
    <row r="502" spans="12:12">
      <c r="L502" s="11"/>
    </row>
    <row r="503" spans="12:12">
      <c r="L503" s="11"/>
    </row>
    <row r="504" spans="12:12">
      <c r="L504" s="11"/>
    </row>
    <row r="505" spans="12:12">
      <c r="L505" s="11"/>
    </row>
    <row r="506" spans="12:12">
      <c r="L506" s="11"/>
    </row>
    <row r="507" spans="12:12">
      <c r="L507" s="11"/>
    </row>
    <row r="508" spans="12:12">
      <c r="L508" s="11"/>
    </row>
    <row r="509" spans="12:12">
      <c r="L509" s="11"/>
    </row>
    <row r="510" spans="12:12">
      <c r="L510" s="11"/>
    </row>
    <row r="511" spans="12:12">
      <c r="L511" s="11"/>
    </row>
    <row r="512" spans="12:12">
      <c r="L512" s="11"/>
    </row>
    <row r="513" spans="12:12">
      <c r="L513" s="11"/>
    </row>
    <row r="514" spans="12:12">
      <c r="L514" s="11"/>
    </row>
    <row r="515" spans="12:12">
      <c r="L515" s="11"/>
    </row>
    <row r="516" spans="12:12">
      <c r="L516" s="11"/>
    </row>
    <row r="517" spans="12:12">
      <c r="L517" s="11"/>
    </row>
    <row r="518" spans="12:12">
      <c r="L518" s="11"/>
    </row>
    <row r="519" spans="12:12">
      <c r="L519" s="11"/>
    </row>
    <row r="520" spans="12:12">
      <c r="L520" s="11"/>
    </row>
    <row r="521" spans="12:12">
      <c r="L521" s="11"/>
    </row>
    <row r="522" spans="12:12">
      <c r="L522" s="11"/>
    </row>
    <row r="523" spans="12:12">
      <c r="L523" s="11"/>
    </row>
    <row r="524" spans="12:12">
      <c r="L524" s="11"/>
    </row>
    <row r="525" spans="12:12">
      <c r="L525" s="11"/>
    </row>
    <row r="526" spans="12:12">
      <c r="L526" s="11"/>
    </row>
    <row r="527" spans="12:12">
      <c r="L527" s="11"/>
    </row>
    <row r="528" spans="12:12">
      <c r="L528" s="11"/>
    </row>
    <row r="529" spans="12:12">
      <c r="L529" s="11"/>
    </row>
    <row r="530" spans="12:12">
      <c r="L530" s="11"/>
    </row>
    <row r="531" spans="12:12">
      <c r="L531" s="11"/>
    </row>
    <row r="532" spans="12:12">
      <c r="L532" s="11"/>
    </row>
    <row r="533" spans="12:12">
      <c r="L533" s="11"/>
    </row>
    <row r="534" spans="12:12">
      <c r="L534" s="11"/>
    </row>
    <row r="535" spans="12:12">
      <c r="L535" s="11"/>
    </row>
    <row r="536" spans="12:12">
      <c r="L536" s="11"/>
    </row>
    <row r="537" spans="12:12">
      <c r="L537" s="11"/>
    </row>
    <row r="538" spans="12:12">
      <c r="L538" s="11"/>
    </row>
    <row r="539" spans="12:12">
      <c r="L539" s="11"/>
    </row>
    <row r="540" spans="12:12">
      <c r="L540" s="11"/>
    </row>
    <row r="541" spans="12:12">
      <c r="L541" s="11"/>
    </row>
    <row r="542" spans="12:12">
      <c r="L542" s="11"/>
    </row>
    <row r="543" spans="12:12">
      <c r="L543" s="11"/>
    </row>
    <row r="544" spans="12:12">
      <c r="L544" s="11"/>
    </row>
    <row r="545" spans="12:12">
      <c r="L545" s="11"/>
    </row>
    <row r="546" spans="12:12">
      <c r="L546" s="11"/>
    </row>
    <row r="547" spans="12:12">
      <c r="L547" s="11"/>
    </row>
    <row r="548" spans="12:12">
      <c r="L548" s="11"/>
    </row>
    <row r="549" spans="12:12">
      <c r="L549" s="11"/>
    </row>
    <row r="550" spans="12:12">
      <c r="L550" s="11"/>
    </row>
    <row r="551" spans="12:12">
      <c r="L551" s="11"/>
    </row>
    <row r="552" spans="12:12">
      <c r="L552" s="11"/>
    </row>
    <row r="553" spans="12:12">
      <c r="L553" s="11"/>
    </row>
    <row r="554" spans="12:12">
      <c r="L554" s="11"/>
    </row>
    <row r="555" spans="12:12">
      <c r="L555" s="11"/>
    </row>
    <row r="556" spans="12:12">
      <c r="L556" s="11"/>
    </row>
    <row r="557" spans="12:12">
      <c r="L557" s="11"/>
    </row>
    <row r="558" spans="12:12">
      <c r="L558" s="11"/>
    </row>
    <row r="559" spans="12:12">
      <c r="L559" s="11"/>
    </row>
    <row r="560" spans="12:12">
      <c r="L560" s="11"/>
    </row>
    <row r="561" spans="12:12">
      <c r="L561" s="11"/>
    </row>
    <row r="562" spans="12:12">
      <c r="L562" s="11"/>
    </row>
    <row r="563" spans="12:12">
      <c r="L563" s="11"/>
    </row>
    <row r="564" spans="12:12">
      <c r="L564" s="11"/>
    </row>
    <row r="565" spans="12:12">
      <c r="L565" s="11"/>
    </row>
    <row r="566" spans="12:12">
      <c r="L566" s="11"/>
    </row>
    <row r="567" spans="12:12">
      <c r="L567" s="11"/>
    </row>
    <row r="568" spans="12:12">
      <c r="L568" s="11"/>
    </row>
  </sheetData>
  <mergeCells count="145">
    <mergeCell ref="A103:A104"/>
    <mergeCell ref="F105:M105"/>
    <mergeCell ref="C82:C87"/>
    <mergeCell ref="F83:F84"/>
    <mergeCell ref="G83:G84"/>
    <mergeCell ref="D83:D84"/>
    <mergeCell ref="B91:B100"/>
    <mergeCell ref="C96:C97"/>
    <mergeCell ref="D96:D97"/>
    <mergeCell ref="A9:A100"/>
    <mergeCell ref="D85:D87"/>
    <mergeCell ref="H85:H87"/>
    <mergeCell ref="E83:E84"/>
    <mergeCell ref="C78:C81"/>
    <mergeCell ref="F78:M78"/>
    <mergeCell ref="E85:E87"/>
    <mergeCell ref="A102:D102"/>
    <mergeCell ref="E76:E77"/>
    <mergeCell ref="F76:F77"/>
    <mergeCell ref="F91:M91"/>
    <mergeCell ref="E96:E97"/>
    <mergeCell ref="E69:E72"/>
    <mergeCell ref="F69:F72"/>
    <mergeCell ref="G69:G72"/>
    <mergeCell ref="F82:M82"/>
    <mergeCell ref="J69:J72"/>
    <mergeCell ref="J86:J87"/>
    <mergeCell ref="G85:G87"/>
    <mergeCell ref="F85:F87"/>
    <mergeCell ref="H83:H84"/>
    <mergeCell ref="N112:T112"/>
    <mergeCell ref="E109:R109"/>
    <mergeCell ref="E110:R110"/>
    <mergeCell ref="F88:M88"/>
    <mergeCell ref="H96:H97"/>
    <mergeCell ref="F96:F97"/>
    <mergeCell ref="G96:G97"/>
    <mergeCell ref="F102:M102"/>
    <mergeCell ref="F73:M73"/>
    <mergeCell ref="G76:G77"/>
    <mergeCell ref="H76:H77"/>
    <mergeCell ref="C60:C64"/>
    <mergeCell ref="F60:M60"/>
    <mergeCell ref="F62:F64"/>
    <mergeCell ref="I62:I64"/>
    <mergeCell ref="J62:J64"/>
    <mergeCell ref="D60:D78"/>
    <mergeCell ref="E66:E67"/>
    <mergeCell ref="H66:H67"/>
    <mergeCell ref="C57:C59"/>
    <mergeCell ref="F57:M57"/>
    <mergeCell ref="C65:C72"/>
    <mergeCell ref="F65:M65"/>
    <mergeCell ref="E62:E64"/>
    <mergeCell ref="G62:G64"/>
    <mergeCell ref="H62:H64"/>
    <mergeCell ref="F66:F67"/>
    <mergeCell ref="G66:G67"/>
    <mergeCell ref="I66:I67"/>
    <mergeCell ref="C73:C77"/>
    <mergeCell ref="H69:H72"/>
    <mergeCell ref="I69:I72"/>
    <mergeCell ref="J66:J67"/>
    <mergeCell ref="D15:D16"/>
    <mergeCell ref="E15:E16"/>
    <mergeCell ref="F17:M17"/>
    <mergeCell ref="D51:D53"/>
    <mergeCell ref="D44:D45"/>
    <mergeCell ref="E44:E45"/>
    <mergeCell ref="E51:E53"/>
    <mergeCell ref="B10:B32"/>
    <mergeCell ref="F10:M10"/>
    <mergeCell ref="F12:F13"/>
    <mergeCell ref="D12:D13"/>
    <mergeCell ref="G26:G27"/>
    <mergeCell ref="H26:H27"/>
    <mergeCell ref="F19:H19"/>
    <mergeCell ref="D20:D22"/>
    <mergeCell ref="E20:E22"/>
    <mergeCell ref="D36:D40"/>
    <mergeCell ref="D31:D32"/>
    <mergeCell ref="E31:E32"/>
    <mergeCell ref="F31:F32"/>
    <mergeCell ref="E36:E40"/>
    <mergeCell ref="F36:F40"/>
    <mergeCell ref="F34:M34"/>
    <mergeCell ref="D23:D24"/>
    <mergeCell ref="G51:G53"/>
    <mergeCell ref="H51:H53"/>
    <mergeCell ref="E46:E49"/>
    <mergeCell ref="F46:F49"/>
    <mergeCell ref="I51:I53"/>
    <mergeCell ref="E23:E24"/>
    <mergeCell ref="F23:F24"/>
    <mergeCell ref="I19:K19"/>
    <mergeCell ref="F15:F16"/>
    <mergeCell ref="F35:M35"/>
    <mergeCell ref="G3:G6"/>
    <mergeCell ref="K4:K6"/>
    <mergeCell ref="F11:M11"/>
    <mergeCell ref="F20:F22"/>
    <mergeCell ref="F25:F28"/>
    <mergeCell ref="F44:F45"/>
    <mergeCell ref="C55:C56"/>
    <mergeCell ref="F55:M55"/>
    <mergeCell ref="C43:C54"/>
    <mergeCell ref="C30:C32"/>
    <mergeCell ref="C35:C42"/>
    <mergeCell ref="B9:D9"/>
    <mergeCell ref="F9:M9"/>
    <mergeCell ref="E25:E28"/>
    <mergeCell ref="D25:D28"/>
    <mergeCell ref="C19:C29"/>
    <mergeCell ref="C11:C16"/>
    <mergeCell ref="E12:E13"/>
    <mergeCell ref="B34:B88"/>
    <mergeCell ref="F30:M30"/>
    <mergeCell ref="J51:J53"/>
    <mergeCell ref="F51:F53"/>
    <mergeCell ref="F43:M43"/>
    <mergeCell ref="D46:D49"/>
    <mergeCell ref="A1:H2"/>
    <mergeCell ref="I1:R1"/>
    <mergeCell ref="A3:A6"/>
    <mergeCell ref="P5:S5"/>
    <mergeCell ref="S1:W1"/>
    <mergeCell ref="I2:J2"/>
    <mergeCell ref="P2:R2"/>
    <mergeCell ref="S2:V2"/>
    <mergeCell ref="K2:O2"/>
    <mergeCell ref="T5:W5"/>
    <mergeCell ref="I3:I6"/>
    <mergeCell ref="J3:J6"/>
    <mergeCell ref="O3:O6"/>
    <mergeCell ref="K3:L3"/>
    <mergeCell ref="N3:N6"/>
    <mergeCell ref="M3:M6"/>
    <mergeCell ref="P3:W4"/>
    <mergeCell ref="E3:E6"/>
    <mergeCell ref="F3:F6"/>
    <mergeCell ref="B3:B6"/>
    <mergeCell ref="L4:L6"/>
    <mergeCell ref="H3:H6"/>
    <mergeCell ref="C3:C6"/>
    <mergeCell ref="D3:D6"/>
  </mergeCells>
  <phoneticPr fontId="48" type="noConversion"/>
  <printOptions horizontalCentered="1"/>
  <pageMargins left="0.35433070866141736" right="0.35433070866141736"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KPI PGĐ KD</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2018-10-17T02:08:44Z</dcterms:modified>
</cp:coreProperties>
</file>