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autoCompressPictures="0"/>
  <bookViews>
    <workbookView xWindow="0" yWindow="0" windowWidth="15480" windowHeight="11040"/>
  </bookViews>
  <sheets>
    <sheet name=" KPI PGĐ KT" sheetId="31" r:id="rId1"/>
  </sheets>
  <definedNames>
    <definedName name="_Fill" localSheetId="0" hidden="1">#REF!</definedName>
    <definedName name="_Fill" hidden="1">#REF!</definedName>
    <definedName name="Company2013" localSheetId="0" hidden="1">#REF!</definedName>
    <definedName name="Company2013" hidden="1">#REF!</definedName>
    <definedName name="sdfs" hidden="1">#REF!</definedName>
    <definedName name="SFF" localSheetId="0" hidden="1">#REF!</definedName>
    <definedName name="SFF"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87" i="31" l="1"/>
  <c r="X182" i="31"/>
  <c r="X181" i="31"/>
  <c r="X14" i="31"/>
  <c r="X15" i="31"/>
  <c r="X16" i="31"/>
  <c r="X17" i="31"/>
  <c r="X18" i="31"/>
  <c r="X19" i="31"/>
  <c r="X20" i="31"/>
  <c r="X21" i="31"/>
  <c r="X22" i="31"/>
  <c r="X23" i="31"/>
  <c r="X24" i="31"/>
  <c r="X25" i="31"/>
  <c r="X26" i="31"/>
  <c r="X27" i="31"/>
  <c r="X28" i="31"/>
  <c r="X29" i="31"/>
  <c r="X30" i="31"/>
  <c r="X31" i="31"/>
  <c r="X32" i="31"/>
  <c r="X33" i="31"/>
  <c r="X34" i="31"/>
  <c r="X35" i="31"/>
  <c r="X36" i="31"/>
  <c r="X37" i="31"/>
  <c r="X38" i="31"/>
  <c r="X39" i="31"/>
  <c r="X40" i="31"/>
  <c r="X41" i="31"/>
  <c r="X42" i="31"/>
  <c r="X43" i="31"/>
  <c r="X44" i="31"/>
  <c r="X45" i="31"/>
  <c r="X46" i="31"/>
  <c r="X47" i="31"/>
  <c r="X48" i="31"/>
  <c r="X49" i="31"/>
  <c r="X50" i="31"/>
  <c r="X51" i="31"/>
  <c r="X52" i="31"/>
  <c r="X53" i="31"/>
  <c r="X54" i="31"/>
  <c r="X55" i="31"/>
  <c r="X56" i="31"/>
  <c r="X57" i="31"/>
  <c r="X58" i="31"/>
  <c r="X59" i="31"/>
  <c r="X60" i="31"/>
  <c r="X61" i="31"/>
  <c r="X62" i="31"/>
  <c r="X63" i="31"/>
  <c r="X64" i="31"/>
  <c r="X65" i="31"/>
  <c r="X66" i="31"/>
  <c r="X67" i="31"/>
  <c r="X68" i="31"/>
  <c r="X69" i="31"/>
  <c r="X70" i="31"/>
  <c r="X71" i="31"/>
  <c r="X72" i="31"/>
  <c r="X73" i="31"/>
  <c r="X74" i="31"/>
  <c r="X75" i="31"/>
  <c r="X76" i="31"/>
  <c r="X77" i="31"/>
  <c r="X78" i="31"/>
  <c r="X79" i="31"/>
  <c r="X80" i="31"/>
  <c r="X81" i="31"/>
  <c r="X82" i="31"/>
  <c r="X83" i="31"/>
  <c r="X84" i="31"/>
  <c r="X85" i="31"/>
  <c r="X86" i="31"/>
  <c r="X87" i="31"/>
  <c r="X88" i="31"/>
  <c r="X89" i="31"/>
  <c r="X90" i="31"/>
  <c r="X91" i="31"/>
  <c r="X92" i="31"/>
  <c r="X93" i="31"/>
  <c r="X94" i="31"/>
  <c r="X95" i="31"/>
  <c r="X96" i="31"/>
  <c r="X97" i="31"/>
  <c r="X98" i="31"/>
  <c r="X99" i="31"/>
  <c r="X100" i="31"/>
  <c r="X101" i="31"/>
  <c r="X102" i="31"/>
  <c r="X103" i="31"/>
  <c r="X104" i="31"/>
  <c r="X105" i="31"/>
  <c r="X106" i="31"/>
  <c r="X107" i="31"/>
  <c r="X108" i="31"/>
  <c r="X109" i="31"/>
  <c r="X110" i="31"/>
  <c r="X111" i="31"/>
  <c r="X112" i="31"/>
  <c r="X113" i="31"/>
  <c r="X114" i="31"/>
  <c r="X115" i="31"/>
  <c r="X116" i="31"/>
  <c r="X117" i="31"/>
  <c r="X118" i="31"/>
  <c r="X119" i="31"/>
  <c r="X120" i="31"/>
  <c r="X121" i="31"/>
  <c r="X122" i="31"/>
  <c r="X123" i="31"/>
  <c r="X124" i="31"/>
  <c r="X125" i="31"/>
  <c r="X126" i="31"/>
  <c r="X127" i="31"/>
  <c r="X128" i="31"/>
  <c r="X129" i="31"/>
  <c r="X130" i="31"/>
  <c r="X131" i="31"/>
  <c r="X132" i="31"/>
  <c r="X133" i="31"/>
  <c r="X134" i="31"/>
  <c r="X135" i="31"/>
  <c r="X136" i="31"/>
  <c r="X137" i="31"/>
  <c r="X138" i="31"/>
  <c r="X139" i="31"/>
  <c r="X140" i="31"/>
  <c r="X141" i="31"/>
  <c r="X142" i="31"/>
  <c r="X143" i="31"/>
  <c r="X144" i="31"/>
  <c r="X145" i="31"/>
  <c r="X146" i="31"/>
  <c r="X147" i="31"/>
  <c r="X148" i="31"/>
  <c r="X149" i="31"/>
  <c r="X150" i="31"/>
  <c r="X151" i="31"/>
  <c r="X152" i="31"/>
  <c r="X153" i="31"/>
  <c r="X154" i="31"/>
  <c r="X155" i="31"/>
  <c r="X156" i="31"/>
  <c r="X157" i="31"/>
  <c r="X158" i="31"/>
  <c r="X159" i="31"/>
  <c r="X160" i="31"/>
  <c r="X161" i="31"/>
  <c r="X162" i="31"/>
  <c r="X163" i="31"/>
  <c r="X164" i="31"/>
  <c r="X165" i="31"/>
  <c r="X166" i="31"/>
  <c r="X167" i="31"/>
  <c r="X168" i="31"/>
  <c r="X169" i="31"/>
  <c r="X170" i="31"/>
  <c r="X171" i="31"/>
  <c r="X172" i="31"/>
  <c r="X173" i="31"/>
  <c r="X174" i="31"/>
  <c r="X175" i="31"/>
  <c r="X176" i="31"/>
  <c r="X177" i="31"/>
  <c r="X178" i="31"/>
  <c r="X13" i="31"/>
  <c r="U25" i="31"/>
  <c r="V25" i="31" s="1"/>
  <c r="W25" i="31" s="1"/>
  <c r="O25" i="31" l="1"/>
  <c r="S25" i="31" s="1"/>
  <c r="R25" i="31"/>
  <c r="V177" i="31" l="1"/>
  <c r="V176" i="31"/>
  <c r="V175" i="31"/>
  <c r="V174" i="31"/>
  <c r="V173" i="31"/>
  <c r="V172" i="31"/>
  <c r="V171" i="31"/>
  <c r="V170" i="31"/>
  <c r="V160" i="31"/>
  <c r="V152" i="31"/>
  <c r="V139" i="31"/>
  <c r="V136" i="31"/>
  <c r="V135" i="31"/>
  <c r="V134" i="31"/>
  <c r="V132" i="31"/>
  <c r="V131" i="31"/>
  <c r="V128" i="31"/>
  <c r="V127" i="31"/>
  <c r="V126" i="31"/>
  <c r="V125" i="31"/>
  <c r="V124" i="31"/>
  <c r="V123" i="31"/>
  <c r="V122" i="31"/>
  <c r="V121" i="31"/>
  <c r="V120" i="31"/>
  <c r="V119" i="31"/>
  <c r="V118" i="31"/>
  <c r="V117" i="31"/>
  <c r="V116" i="31"/>
  <c r="V115" i="31"/>
  <c r="V114" i="31"/>
  <c r="V113" i="31"/>
  <c r="V112" i="31"/>
  <c r="V111" i="31"/>
  <c r="V110" i="31"/>
  <c r="V109" i="31"/>
  <c r="V108" i="31"/>
  <c r="V107" i="31"/>
  <c r="V101" i="31"/>
  <c r="U98" i="31"/>
  <c r="V98" i="31" s="1"/>
  <c r="V96" i="31"/>
  <c r="V95" i="31"/>
  <c r="V94" i="31"/>
  <c r="V93" i="31"/>
  <c r="V92" i="31"/>
  <c r="V91" i="31"/>
  <c r="V90" i="31"/>
  <c r="V89" i="31"/>
  <c r="V88" i="31"/>
  <c r="V87" i="31"/>
  <c r="V86" i="31"/>
  <c r="V82" i="31"/>
  <c r="V67" i="31"/>
  <c r="V57" i="31"/>
  <c r="V55" i="31"/>
  <c r="V52" i="31"/>
  <c r="V51" i="31"/>
  <c r="V50" i="31"/>
  <c r="V49" i="31"/>
  <c r="V48" i="31"/>
  <c r="V47" i="31"/>
  <c r="V46" i="31"/>
  <c r="V45" i="31"/>
  <c r="V44" i="31"/>
  <c r="V43" i="31"/>
  <c r="W43" i="31" s="1"/>
  <c r="V42" i="31"/>
  <c r="V41" i="31"/>
  <c r="V40" i="31"/>
  <c r="V39" i="31"/>
  <c r="W39" i="31" s="1"/>
  <c r="V38" i="31"/>
  <c r="V37" i="31"/>
  <c r="U33" i="31"/>
  <c r="V33" i="31" s="1"/>
  <c r="V30" i="31"/>
  <c r="U23" i="31"/>
  <c r="V23" i="31" s="1"/>
  <c r="U20" i="31"/>
  <c r="V20" i="31" s="1"/>
  <c r="U13" i="31"/>
  <c r="V13" i="31" s="1"/>
  <c r="R20" i="31" l="1"/>
  <c r="R33" i="31"/>
  <c r="R23" i="31"/>
  <c r="R13" i="31"/>
  <c r="O178" i="31"/>
  <c r="W178" i="31" s="1"/>
  <c r="O177" i="31"/>
  <c r="W177" i="31" s="1"/>
  <c r="O176" i="31"/>
  <c r="W176" i="31" s="1"/>
  <c r="O175" i="31"/>
  <c r="W175" i="31" s="1"/>
  <c r="O174" i="31"/>
  <c r="W174" i="31" s="1"/>
  <c r="O173" i="31"/>
  <c r="W173" i="31" s="1"/>
  <c r="O172" i="31"/>
  <c r="W172" i="31" s="1"/>
  <c r="O171" i="31"/>
  <c r="W171" i="31" s="1"/>
  <c r="O170" i="31"/>
  <c r="W170" i="31" s="1"/>
  <c r="R177" i="31"/>
  <c r="S177" i="31" s="1"/>
  <c r="R176" i="31"/>
  <c r="S176" i="31" s="1"/>
  <c r="R175" i="31"/>
  <c r="R174" i="31"/>
  <c r="S174" i="31" s="1"/>
  <c r="R173" i="31"/>
  <c r="S173" i="31" s="1"/>
  <c r="R172" i="31"/>
  <c r="R171" i="31"/>
  <c r="R170" i="31"/>
  <c r="S170" i="31" s="1"/>
  <c r="O182" i="31"/>
  <c r="W182" i="31" s="1"/>
  <c r="O181" i="31"/>
  <c r="W181" i="31" s="1"/>
  <c r="R155" i="31"/>
  <c r="O155" i="31"/>
  <c r="O167" i="31"/>
  <c r="O164" i="31"/>
  <c r="O162" i="31"/>
  <c r="O160" i="31"/>
  <c r="W160" i="31" s="1"/>
  <c r="O154" i="31"/>
  <c r="O152" i="31"/>
  <c r="W152" i="31" s="1"/>
  <c r="O144" i="31"/>
  <c r="O139" i="31"/>
  <c r="W139" i="31" s="1"/>
  <c r="O136" i="31"/>
  <c r="W136" i="31" s="1"/>
  <c r="O134" i="31"/>
  <c r="W134" i="31" s="1"/>
  <c r="O132" i="31"/>
  <c r="W132" i="31" s="1"/>
  <c r="O131" i="31"/>
  <c r="W131" i="31" s="1"/>
  <c r="O128" i="31"/>
  <c r="W128" i="31" s="1"/>
  <c r="O124" i="31"/>
  <c r="W124" i="31" s="1"/>
  <c r="O123" i="31"/>
  <c r="O122" i="31"/>
  <c r="W122" i="31" s="1"/>
  <c r="O118" i="31"/>
  <c r="O117" i="31"/>
  <c r="W117" i="31" s="1"/>
  <c r="O116" i="31"/>
  <c r="W116" i="31" s="1"/>
  <c r="O115" i="31"/>
  <c r="W115" i="31" s="1"/>
  <c r="O114" i="31"/>
  <c r="W114" i="31" s="1"/>
  <c r="O113" i="31"/>
  <c r="W113" i="31" s="1"/>
  <c r="O112" i="31"/>
  <c r="O107" i="31"/>
  <c r="W107" i="31" s="1"/>
  <c r="O101" i="31"/>
  <c r="W101" i="31" s="1"/>
  <c r="O98" i="31"/>
  <c r="W98" i="31" s="1"/>
  <c r="O96" i="31"/>
  <c r="W96" i="31" s="1"/>
  <c r="O95" i="31"/>
  <c r="W95" i="31" s="1"/>
  <c r="O94" i="31"/>
  <c r="O93" i="31"/>
  <c r="W93" i="31" s="1"/>
  <c r="O87" i="31"/>
  <c r="W87" i="31" s="1"/>
  <c r="O86" i="31"/>
  <c r="W86" i="31" s="1"/>
  <c r="O82" i="31"/>
  <c r="W82" i="31" s="1"/>
  <c r="O165" i="31"/>
  <c r="O163" i="31"/>
  <c r="O150" i="31"/>
  <c r="O149" i="31"/>
  <c r="O148" i="31"/>
  <c r="O145" i="31"/>
  <c r="O142" i="31"/>
  <c r="O141" i="31"/>
  <c r="O135" i="31"/>
  <c r="W135" i="31" s="1"/>
  <c r="O129" i="31"/>
  <c r="O127" i="31"/>
  <c r="W127" i="31" s="1"/>
  <c r="O126" i="31"/>
  <c r="W126" i="31" s="1"/>
  <c r="O125" i="31"/>
  <c r="W125" i="31" s="1"/>
  <c r="O121" i="31"/>
  <c r="W121" i="31" s="1"/>
  <c r="O120" i="31"/>
  <c r="W120" i="31" s="1"/>
  <c r="O119" i="31"/>
  <c r="W119" i="31" s="1"/>
  <c r="O111" i="31"/>
  <c r="W111" i="31" s="1"/>
  <c r="O110" i="31"/>
  <c r="W110" i="31" s="1"/>
  <c r="O109" i="31"/>
  <c r="W109" i="31" s="1"/>
  <c r="O108" i="31"/>
  <c r="W108" i="31" s="1"/>
  <c r="O105" i="31"/>
  <c r="O104" i="31"/>
  <c r="O103" i="31"/>
  <c r="O102" i="31"/>
  <c r="O100" i="31"/>
  <c r="O99" i="31"/>
  <c r="O97" i="31"/>
  <c r="O92" i="31"/>
  <c r="W92" i="31" s="1"/>
  <c r="O91" i="31"/>
  <c r="W91" i="31" s="1"/>
  <c r="O90" i="31"/>
  <c r="O89" i="31"/>
  <c r="W89" i="31" s="1"/>
  <c r="O88" i="31"/>
  <c r="O67" i="31"/>
  <c r="W67" i="31" s="1"/>
  <c r="O57" i="31"/>
  <c r="W57" i="31" s="1"/>
  <c r="O55" i="31"/>
  <c r="W55" i="31" s="1"/>
  <c r="O52" i="31"/>
  <c r="W52" i="31" s="1"/>
  <c r="O49" i="31"/>
  <c r="W49" i="31" s="1"/>
  <c r="O46" i="31"/>
  <c r="W46" i="31" s="1"/>
  <c r="O41" i="31"/>
  <c r="W41" i="31" s="1"/>
  <c r="O40" i="31"/>
  <c r="W40" i="31" s="1"/>
  <c r="O38" i="31"/>
  <c r="W38" i="31" s="1"/>
  <c r="O37" i="31"/>
  <c r="W37" i="31" s="1"/>
  <c r="O51" i="31"/>
  <c r="W51" i="31" s="1"/>
  <c r="O50" i="31"/>
  <c r="W50" i="31" s="1"/>
  <c r="O48" i="31"/>
  <c r="W48" i="31" s="1"/>
  <c r="O47" i="31"/>
  <c r="W47" i="31" s="1"/>
  <c r="O45" i="31"/>
  <c r="W45" i="31" s="1"/>
  <c r="O44" i="31"/>
  <c r="W44" i="31" s="1"/>
  <c r="O42" i="31"/>
  <c r="W42" i="31" s="1"/>
  <c r="S32" i="31"/>
  <c r="O33" i="31"/>
  <c r="W33" i="31" s="1"/>
  <c r="O30" i="31"/>
  <c r="O29" i="31"/>
  <c r="W29" i="31" s="1"/>
  <c r="O28" i="31"/>
  <c r="O23" i="31"/>
  <c r="W23" i="31" s="1"/>
  <c r="O20" i="31"/>
  <c r="W20" i="31" s="1"/>
  <c r="O18" i="31"/>
  <c r="O13" i="31"/>
  <c r="W13" i="31" s="1"/>
  <c r="R182" i="31"/>
  <c r="S182" i="31" s="1"/>
  <c r="R167" i="31"/>
  <c r="S167" i="31" s="1"/>
  <c r="R165" i="31"/>
  <c r="R164" i="31"/>
  <c r="R163" i="31"/>
  <c r="S163" i="31" s="1"/>
  <c r="R162" i="31"/>
  <c r="S162" i="31" s="1"/>
  <c r="R160" i="31"/>
  <c r="S160" i="31" s="1"/>
  <c r="R159" i="31"/>
  <c r="S159" i="31" s="1"/>
  <c r="R158" i="31"/>
  <c r="S158" i="31" s="1"/>
  <c r="R157" i="31"/>
  <c r="S157" i="31" s="1"/>
  <c r="R154" i="31"/>
  <c r="R153" i="31"/>
  <c r="S153" i="31" s="1"/>
  <c r="R152" i="31"/>
  <c r="R150" i="31"/>
  <c r="S150" i="31"/>
  <c r="R149" i="31"/>
  <c r="R148" i="31"/>
  <c r="R147" i="31"/>
  <c r="S147" i="31"/>
  <c r="R146" i="31"/>
  <c r="S146" i="31"/>
  <c r="R145" i="31"/>
  <c r="S145" i="31"/>
  <c r="R144" i="31"/>
  <c r="R142" i="31"/>
  <c r="S142" i="31" s="1"/>
  <c r="R141" i="31"/>
  <c r="R140" i="31"/>
  <c r="S140" i="31" s="1"/>
  <c r="R139" i="31"/>
  <c r="S139" i="31" s="1"/>
  <c r="R137" i="31"/>
  <c r="S137" i="31" s="1"/>
  <c r="R136" i="31"/>
  <c r="R135" i="31"/>
  <c r="S135" i="31" s="1"/>
  <c r="R134" i="31"/>
  <c r="R132" i="31"/>
  <c r="S132" i="31" s="1"/>
  <c r="R131" i="31"/>
  <c r="S131" i="31" s="1"/>
  <c r="R129" i="31"/>
  <c r="S129" i="31" s="1"/>
  <c r="R128" i="31"/>
  <c r="R127" i="31"/>
  <c r="S127" i="31" s="1"/>
  <c r="R126" i="31"/>
  <c r="R125" i="31"/>
  <c r="S125" i="31" s="1"/>
  <c r="R124" i="31"/>
  <c r="R123" i="31"/>
  <c r="R122" i="31"/>
  <c r="S122" i="31" s="1"/>
  <c r="R121" i="31"/>
  <c r="R120" i="31"/>
  <c r="S120" i="31" s="1"/>
  <c r="R119" i="31"/>
  <c r="R118" i="31"/>
  <c r="R117" i="31"/>
  <c r="R116" i="31"/>
  <c r="S116" i="31" s="1"/>
  <c r="R115" i="31"/>
  <c r="S115" i="31" s="1"/>
  <c r="R114" i="31"/>
  <c r="R113" i="31"/>
  <c r="S113" i="31" s="1"/>
  <c r="R112" i="31"/>
  <c r="R111" i="31"/>
  <c r="R110" i="31"/>
  <c r="R109" i="31"/>
  <c r="S109" i="31" s="1"/>
  <c r="R108" i="31"/>
  <c r="R107" i="31"/>
  <c r="S107" i="31"/>
  <c r="R105" i="31"/>
  <c r="S105" i="31"/>
  <c r="R104" i="31"/>
  <c r="R103" i="31"/>
  <c r="S103" i="31" s="1"/>
  <c r="R102" i="31"/>
  <c r="R101" i="31"/>
  <c r="S101" i="31" s="1"/>
  <c r="R100" i="31"/>
  <c r="R99" i="31"/>
  <c r="S99" i="31" s="1"/>
  <c r="R98" i="31"/>
  <c r="S98" i="31" s="1"/>
  <c r="R97" i="31"/>
  <c r="S97" i="31"/>
  <c r="R96" i="31"/>
  <c r="R95" i="31"/>
  <c r="S95" i="31" s="1"/>
  <c r="R94" i="31"/>
  <c r="R93" i="31"/>
  <c r="R92" i="31"/>
  <c r="R91" i="31"/>
  <c r="S91" i="31" s="1"/>
  <c r="R90" i="31"/>
  <c r="R89" i="31"/>
  <c r="S89" i="31" s="1"/>
  <c r="R88" i="31"/>
  <c r="R87" i="31"/>
  <c r="S87" i="31" s="1"/>
  <c r="R86" i="31"/>
  <c r="S86" i="31" s="1"/>
  <c r="R84" i="31"/>
  <c r="S84" i="31" s="1"/>
  <c r="R83" i="31"/>
  <c r="S83" i="31"/>
  <c r="R82" i="31"/>
  <c r="S82" i="31" s="1"/>
  <c r="R81" i="31"/>
  <c r="S81" i="31" s="1"/>
  <c r="R80" i="31"/>
  <c r="S80" i="31" s="1"/>
  <c r="R79" i="31"/>
  <c r="S79" i="31"/>
  <c r="R78" i="31"/>
  <c r="S78" i="31" s="1"/>
  <c r="R76" i="31"/>
  <c r="S76" i="31" s="1"/>
  <c r="R75" i="31"/>
  <c r="S75" i="31" s="1"/>
  <c r="R74" i="31"/>
  <c r="S74" i="31" s="1"/>
  <c r="R73" i="31"/>
  <c r="S73" i="31" s="1"/>
  <c r="R72" i="31"/>
  <c r="S72" i="31" s="1"/>
  <c r="R71" i="31"/>
  <c r="S71" i="31" s="1"/>
  <c r="R70" i="31"/>
  <c r="S70" i="31" s="1"/>
  <c r="R69" i="31"/>
  <c r="S69" i="31" s="1"/>
  <c r="R68" i="31"/>
  <c r="S68" i="31" s="1"/>
  <c r="R67" i="31"/>
  <c r="S67" i="31" s="1"/>
  <c r="R66" i="31"/>
  <c r="S66" i="31" s="1"/>
  <c r="R65" i="31"/>
  <c r="S65" i="31" s="1"/>
  <c r="R64" i="31"/>
  <c r="S64" i="31" s="1"/>
  <c r="R63" i="31"/>
  <c r="S63" i="31" s="1"/>
  <c r="R62" i="31"/>
  <c r="S62" i="31" s="1"/>
  <c r="R61" i="31"/>
  <c r="S61" i="31" s="1"/>
  <c r="R60" i="31"/>
  <c r="S60" i="31" s="1"/>
  <c r="R59" i="31"/>
  <c r="S59" i="31" s="1"/>
  <c r="R57" i="31"/>
  <c r="R56" i="31"/>
  <c r="S56" i="31" s="1"/>
  <c r="R55" i="31"/>
  <c r="S55" i="31" s="1"/>
  <c r="R53" i="31"/>
  <c r="S53" i="31" s="1"/>
  <c r="R52" i="31"/>
  <c r="R51" i="31"/>
  <c r="S51" i="31"/>
  <c r="R50" i="31"/>
  <c r="R49" i="31"/>
  <c r="R48" i="31"/>
  <c r="S48" i="31"/>
  <c r="R47" i="31"/>
  <c r="R46" i="31"/>
  <c r="S46" i="31" s="1"/>
  <c r="R45" i="31"/>
  <c r="S45" i="31" s="1"/>
  <c r="R44" i="31"/>
  <c r="S44" i="31" s="1"/>
  <c r="R43" i="31"/>
  <c r="S43" i="31" s="1"/>
  <c r="R42" i="31"/>
  <c r="R41" i="31"/>
  <c r="S41" i="31"/>
  <c r="R40" i="31"/>
  <c r="R39" i="31"/>
  <c r="S39" i="31" s="1"/>
  <c r="R38" i="31"/>
  <c r="R37" i="31"/>
  <c r="R30" i="31"/>
  <c r="R29" i="31"/>
  <c r="S29" i="31" s="1"/>
  <c r="R28" i="31"/>
  <c r="R27" i="31"/>
  <c r="S27" i="31"/>
  <c r="R26" i="31"/>
  <c r="S26" i="31"/>
  <c r="Q24" i="31"/>
  <c r="R24" i="31"/>
  <c r="S24" i="31" s="1"/>
  <c r="R22" i="31"/>
  <c r="S22" i="31" s="1"/>
  <c r="R21" i="31"/>
  <c r="S21" i="31" s="1"/>
  <c r="R18" i="31"/>
  <c r="S18" i="31" s="1"/>
  <c r="R16" i="31"/>
  <c r="S16" i="31" s="1"/>
  <c r="Q15" i="31"/>
  <c r="R15" i="31" s="1"/>
  <c r="S15" i="31" s="1"/>
  <c r="R14" i="31"/>
  <c r="S14" i="31" s="1"/>
  <c r="Q14" i="31"/>
  <c r="Q12" i="31"/>
  <c r="R12" i="31" s="1"/>
  <c r="S12" i="31" s="1"/>
  <c r="S149" i="31"/>
  <c r="S92" i="31"/>
  <c r="S104" i="31"/>
  <c r="S171" i="31"/>
  <c r="S119" i="31"/>
  <c r="S37" i="31"/>
  <c r="S141" i="31"/>
  <c r="S144" i="31"/>
  <c r="S154" i="31"/>
  <c r="S155" i="31"/>
  <c r="S126" i="31"/>
  <c r="S121" i="31"/>
  <c r="S108" i="31"/>
  <c r="S110" i="31"/>
  <c r="S114" i="31"/>
  <c r="S128" i="31"/>
  <c r="S33" i="31"/>
  <c r="S172" i="31"/>
  <c r="S100" i="31"/>
  <c r="S93" i="31"/>
  <c r="S164" i="31"/>
  <c r="S20" i="31"/>
  <c r="S38" i="31"/>
  <c r="S42" i="31"/>
  <c r="S49" i="31"/>
  <c r="S111" i="31"/>
  <c r="S134" i="31"/>
  <c r="S152" i="31"/>
  <c r="S148" i="31"/>
  <c r="S165" i="31"/>
  <c r="S117" i="31"/>
  <c r="S124" i="31"/>
  <c r="S28" i="31" l="1"/>
  <c r="S30" i="31"/>
  <c r="S88" i="31"/>
  <c r="S90" i="31"/>
  <c r="S102" i="31"/>
  <c r="S94" i="31"/>
  <c r="S112" i="31"/>
  <c r="S118" i="31"/>
  <c r="S123" i="31"/>
  <c r="W90" i="31"/>
  <c r="W118" i="31"/>
  <c r="S175" i="31"/>
  <c r="W123" i="31"/>
  <c r="W94" i="31"/>
  <c r="W112" i="31"/>
  <c r="W88" i="31"/>
  <c r="S23" i="31"/>
  <c r="W30" i="31"/>
  <c r="S13" i="31"/>
  <c r="S181" i="31"/>
  <c r="S180" i="31" s="1"/>
  <c r="S178" i="31"/>
  <c r="S169" i="31" s="1"/>
  <c r="S57" i="31"/>
  <c r="S96" i="31"/>
  <c r="S50" i="31"/>
  <c r="S40" i="31"/>
  <c r="S35" i="31" s="1"/>
  <c r="S52" i="31"/>
  <c r="S136" i="31"/>
  <c r="S47" i="31"/>
  <c r="W187" i="31"/>
  <c r="S10" i="31" l="1"/>
  <c r="S187" i="31" s="1"/>
  <c r="S188" i="31" s="1"/>
</calcChain>
</file>

<file path=xl/sharedStrings.xml><?xml version="1.0" encoding="utf-8"?>
<sst xmlns="http://schemas.openxmlformats.org/spreadsheetml/2006/main" count="927" uniqueCount="483">
  <si>
    <t>Kiểm soát chi phí hiệu quả</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</si>
  <si>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</si>
  <si>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</si>
  <si>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</si>
  <si>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</si>
  <si>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</si>
  <si>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</si>
  <si>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</si>
  <si>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</si>
  <si>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</si>
  <si>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</si>
  <si>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</si>
  <si>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</si>
  <si>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</si>
  <si>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</si>
  <si>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F21</t>
  </si>
  <si>
    <t>F3</t>
  </si>
  <si>
    <t>F4</t>
  </si>
  <si>
    <t>C1</t>
  </si>
  <si>
    <t>F31</t>
  </si>
  <si>
    <t>F41</t>
  </si>
  <si>
    <t>F42</t>
  </si>
  <si>
    <t>I12</t>
  </si>
  <si>
    <t>I13</t>
  </si>
  <si>
    <t>L2</t>
  </si>
  <si>
    <t>I32</t>
  </si>
  <si>
    <t>L21</t>
  </si>
  <si>
    <t>Trọng số chung</t>
  </si>
  <si>
    <t>ĐVT</t>
  </si>
  <si>
    <t>%</t>
  </si>
  <si>
    <t>Quý</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</si>
  <si>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</si>
  <si>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</si>
  <si>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</si>
  <si>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</si>
  <si>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</si>
  <si>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</si>
  <si>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</si>
  <si>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</si>
  <si>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</si>
  <si>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</si>
  <si>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Cải thiện sự hài lòng của khách hàng về chất lượng điện, chất lượng dịch vụ và hình ảnh thương hiệu EVN  trách nhiệm &amp; minh bạch</t>
  </si>
  <si>
    <t>Tỷ lệ hóa đơn được thanh toán qua ngân hàng hoặc tổ chức trung gian</t>
  </si>
  <si>
    <t>Quản lý vận hành hệ thống CNTT</t>
  </si>
  <si>
    <t>I22</t>
  </si>
  <si>
    <t>Thay công tơ định kỳ/Kế hoạch</t>
  </si>
  <si>
    <t>Giá trị hàng tồn kho hàng quý</t>
  </si>
  <si>
    <t>C</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</si>
  <si>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</si>
  <si>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</si>
  <si>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</si>
  <si>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</si>
  <si>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</si>
  <si>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</si>
  <si>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</si>
  <si>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</si>
  <si>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AT2</t>
  </si>
  <si>
    <t>Thực hiện công tác điều tra tai nạn lao động, các vụ cháy nổ lớn, sự cố lưới điện</t>
  </si>
  <si>
    <t>LD.Tổ chức, lao động, tiền lương</t>
  </si>
  <si>
    <t>LD2</t>
  </si>
  <si>
    <t>Công tác cán bộ</t>
  </si>
  <si>
    <t>LD4</t>
  </si>
  <si>
    <t>Công tác lao động, tiền lương</t>
  </si>
  <si>
    <t>HC1</t>
  </si>
  <si>
    <t>Công tác Văn thư</t>
  </si>
  <si>
    <t>CN.Công nghệ thông tin</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</si>
  <si>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</si>
  <si>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</si>
  <si>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</si>
  <si>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</si>
  <si>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</si>
  <si>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</si>
  <si>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</si>
  <si>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</si>
  <si>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KH1</t>
  </si>
  <si>
    <t>KH2</t>
  </si>
  <si>
    <t>Lập kế hoạch, triển khai công tác SCTX</t>
  </si>
  <si>
    <t>KH3</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</si>
  <si>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</si>
  <si>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</si>
  <si>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</si>
  <si>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</si>
  <si>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</si>
  <si>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</si>
  <si>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</si>
  <si>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</si>
  <si>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</si>
  <si>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</si>
  <si>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</si>
  <si>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</si>
  <si>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</si>
  <si>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</si>
  <si>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</si>
  <si>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</si>
  <si>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</si>
  <si>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</si>
  <si>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</si>
  <si>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</si>
  <si>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</si>
  <si>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</si>
  <si>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</si>
  <si>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</si>
  <si>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</si>
  <si>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</si>
  <si>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</si>
  <si>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</si>
  <si>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</si>
  <si>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</si>
  <si>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</si>
  <si>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</si>
  <si>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</si>
  <si>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</si>
  <si>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</si>
  <si>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</si>
  <si>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</si>
  <si>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</si>
  <si>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</si>
  <si>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</si>
  <si>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</si>
  <si>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</si>
  <si>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</si>
  <si>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</si>
  <si>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</si>
  <si>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</si>
  <si>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</si>
  <si>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</si>
  <si>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</si>
  <si>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</si>
  <si>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</si>
  <si>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</si>
  <si>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</si>
  <si>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</si>
  <si>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</si>
  <si>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</si>
  <si>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</si>
  <si>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KS2</t>
  </si>
  <si>
    <t>Kiểm tra chống trộm cắp điện</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</si>
  <si>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</si>
  <si>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</si>
  <si>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</si>
  <si>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</si>
  <si>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</si>
  <si>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</si>
  <si>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</si>
  <si>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</si>
  <si>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</si>
  <si>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</si>
  <si>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</si>
  <si>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</si>
  <si>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</si>
  <si>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</si>
  <si>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</si>
  <si>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</si>
  <si>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</si>
  <si>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</si>
  <si>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</si>
  <si>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</si>
  <si>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</si>
  <si>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</si>
  <si>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</si>
  <si>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</si>
  <si>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</si>
  <si>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</si>
  <si>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</si>
  <si>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</si>
  <si>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</si>
  <si>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</si>
  <si>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</si>
  <si>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</si>
  <si>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B.1</t>
  </si>
  <si>
    <t>Ý thức, trách nhiệm với công việc được giao</t>
  </si>
  <si>
    <t>B.2</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</si>
  <si>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</si>
  <si>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</si>
  <si>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</si>
  <si>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</si>
  <si>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</si>
  <si>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</si>
  <si>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</si>
  <si>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</si>
  <si>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Chỉ số tiếp cận điện năng của Kh có TBA chuyên dùng </t>
  </si>
  <si>
    <t>Chỉ số tiếp cận điện năng của Khách hàng trên lưới hạ áp</t>
  </si>
  <si>
    <t>XD. Đầu tư xây dựng</t>
  </si>
  <si>
    <t>Sửa chữa lớn</t>
  </si>
  <si>
    <t>Theo Kh</t>
  </si>
  <si>
    <t xml:space="preserve">Người lập </t>
  </si>
  <si>
    <t>Người duyệt</t>
  </si>
  <si>
    <t>Nghiên cứu áp dụng công nghệ mới vào SXKD</t>
  </si>
  <si>
    <t>Hoàn thành SCL theo kế hoạch</t>
  </si>
  <si>
    <t>F</t>
  </si>
  <si>
    <t>L</t>
  </si>
  <si>
    <t>KH</t>
  </si>
  <si>
    <t>AT</t>
  </si>
  <si>
    <t>LD</t>
  </si>
  <si>
    <t>HC</t>
  </si>
  <si>
    <t>KS</t>
  </si>
  <si>
    <t>QT</t>
  </si>
  <si>
    <t>VH</t>
  </si>
  <si>
    <t>VT</t>
  </si>
  <si>
    <t>KD</t>
  </si>
  <si>
    <t>TC</t>
  </si>
  <si>
    <t>KT</t>
  </si>
  <si>
    <t>XD</t>
  </si>
  <si>
    <t>SC</t>
  </si>
  <si>
    <t>CN</t>
  </si>
  <si>
    <t>KPI cấp Công ty</t>
  </si>
  <si>
    <t>NHÓM CÁC CHỈ TIÊU THỰC HIỆN NHIỆM VỤ (Cấp 1)</t>
  </si>
  <si>
    <t>NHÓM KPI THEO MỤC TIÊU (Cấp 2)</t>
  </si>
  <si>
    <t>Viễn cảnh tài chính (Cấp 3)</t>
  </si>
  <si>
    <t>Mã cấp 1</t>
  </si>
  <si>
    <t>HC7</t>
  </si>
  <si>
    <t>Giờ</t>
  </si>
  <si>
    <t>Thực hiện  ĐTXD theo kế hoạch</t>
  </si>
  <si>
    <t>Lập kế hoạch kinh doanh điện năng.</t>
  </si>
  <si>
    <t>Tiếp nhận, giải quyết yêu cầu  của khách hàng về các dịch vụ điện</t>
  </si>
  <si>
    <t>Ngày</t>
  </si>
  <si>
    <t>Đăng ký danh mục SCTX</t>
  </si>
  <si>
    <t>KH22</t>
  </si>
  <si>
    <t xml:space="preserve">Lập kế hoạch SCTX của Điện lực theo quý, năm </t>
  </si>
  <si>
    <t>KH23</t>
  </si>
  <si>
    <t>Thực hiện SCTX</t>
  </si>
  <si>
    <t>Nghiệm thu, quyết toán</t>
  </si>
  <si>
    <t>Đăng ký kế hoạch cắt điện công tác của Điện lực theo tuần, tháng, quý</t>
  </si>
  <si>
    <t>Thực hiện mua sắm vật tư theo phân cấp</t>
  </si>
  <si>
    <t>Quản lý kho bãi và nhập xuất vật tư cho các bộ phận</t>
  </si>
  <si>
    <t>Lập, thẩm định phương án kỹ thuật sửa chữa thường xuyên lưới điện; thiết bị điện theo phân cấp.</t>
  </si>
  <si>
    <t xml:space="preserve">Lập, cập nhật và quản lý hồ sơ lưới điện, thiết bị điện trung, hạ áp </t>
  </si>
  <si>
    <t>Lập và thực hiện công tác thí nghiệm định kỳ, khắc phục các tồn tại sau thí nghiệm</t>
  </si>
  <si>
    <t>KT14</t>
  </si>
  <si>
    <t>Thực hiện công tác chỉnh trang lưới điện</t>
  </si>
  <si>
    <t>KT15</t>
  </si>
  <si>
    <t>Quản lý, vận hành lưới điện trung, hạ áp</t>
  </si>
  <si>
    <t>Kiểm tra, giám sát hệ thống rơ le bảo vệ và điều khiển từ xa thuộc quản lý,  kịp thời phát hiện các hiện tượng bất thường, báo cáo và xử lý theo quy định.</t>
  </si>
  <si>
    <t>AT1.1</t>
  </si>
  <si>
    <t>Lập, triển khai thực hiện kế hoạch công tác ATVSLĐ</t>
  </si>
  <si>
    <t>AT1.2</t>
  </si>
  <si>
    <t>Lập, triển khai thực hiện kế hoạch bảo hộ lao động</t>
  </si>
  <si>
    <t>AT1.3</t>
  </si>
  <si>
    <t>Lập và thực hiện kế hoạch PCCC</t>
  </si>
  <si>
    <t>AT1.4</t>
  </si>
  <si>
    <t>Lập, triển khai kế hoạch Huấn luyện và kiểm tra QTAT của Công ty và Điện lực</t>
  </si>
  <si>
    <t>AT15</t>
  </si>
  <si>
    <t>Quản lý hành lang bảo vệ an toàn công trình điện</t>
  </si>
  <si>
    <t xml:space="preserve"> Công tác kiểm tra kiểm soát, an toàn, vệ sinh lao động</t>
  </si>
  <si>
    <t>Quản lý trang thiết bị phòng cháy chữa cháy</t>
  </si>
  <si>
    <t>AT32</t>
  </si>
  <si>
    <t>Quản lý trang thiết bị, dụng cụ an toàn, BHLĐ</t>
  </si>
  <si>
    <t>AT33</t>
  </si>
  <si>
    <t>Quản lý trang thiết bị, dụng cụ an toàn có yêu cầu nghiêm ngặt về ATLĐ</t>
  </si>
  <si>
    <t>Tổ chức, thực hiện các hoạt động SXK</t>
  </si>
  <si>
    <t>Khai thác hiệu quả các phần mềm dùng chung được trang bị như Eoffice; Microsoft Office; visio</t>
  </si>
  <si>
    <t>Khai thác hiệu quả các phần mềm chuyên môn được trang bị</t>
  </si>
  <si>
    <t>Giải quyết khiếu nại tố cáo theo phân cấp</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</si>
  <si>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</si>
  <si>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</si>
  <si>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</si>
  <si>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</si>
  <si>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</si>
  <si>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</si>
  <si>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</si>
  <si>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</si>
  <si>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</si>
  <si>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</si>
  <si>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</si>
  <si>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</si>
  <si>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</si>
  <si>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Chỉ đạo Quản lý, phân bổ chi phí biến động</t>
  </si>
  <si>
    <t>Chỉ đạo triển khai thực hiện công tác kinh doanh điện năng</t>
  </si>
  <si>
    <t>Chỉ đạo Quản lý hệ thống đo đếm điện năng</t>
  </si>
  <si>
    <t>Thámg</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</si>
  <si>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</si>
  <si>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</si>
  <si>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</si>
  <si>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Thực hiện công tác văn hóa doanh nghiệp</t>
  </si>
  <si>
    <t>Có sáng kiến kỹ thuật được công nhận</t>
  </si>
  <si>
    <t>Có cải tiến, hợp lý hóa sản xuất được công nhận</t>
  </si>
  <si>
    <t>Xếp loại</t>
  </si>
  <si>
    <t>Chỉ đạo Quản lý kho bãi và nhập xuất vật tư cho các bộ phận</t>
  </si>
  <si>
    <t>Chỉ đạo lập các báo cáo kế toán tài chính.</t>
  </si>
  <si>
    <t>Chỉ đạo theo dõi kế hoạch chi phí giá thành của Công ty</t>
  </si>
  <si>
    <t>Thực hiện Công tác lao động, tiền lương</t>
  </si>
  <si>
    <t>Chỉ đạo Công tác lưu trữ</t>
  </si>
  <si>
    <t>Chỉ đạo Quản lý, điều phối và sử dụng xe ô tô</t>
  </si>
  <si>
    <t>Chỉ đạo Quản lý vận hành, khắc phục lỗi các phần mềm được trang bị</t>
  </si>
  <si>
    <t>Chỉ đạo Kiểm tra chống trộm cắp điện</t>
  </si>
  <si>
    <t>Chỉ đạo phối hợp Kiểm tra, giám sát thực hiện HĐMBĐ</t>
  </si>
  <si>
    <t>Thực hiện Công tác phòng chống tham nhũng</t>
  </si>
  <si>
    <t xml:space="preserve">Thực hiện CCHC của Công ty </t>
  </si>
  <si>
    <t xml:space="preserve">Tham gia Quy chế dân chủ của Công ty </t>
  </si>
  <si>
    <t xml:space="preserve">Tham gia thực hiện công tác cán bộ theo phân cấp </t>
  </si>
  <si>
    <t>Thực hiện công tác soạn thảo, kiểm soát văn bản theo quy định</t>
  </si>
  <si>
    <t xml:space="preserve">Bộ phận: Phó Giám đốc </t>
  </si>
  <si>
    <t>PGĐ: 02</t>
  </si>
  <si>
    <t>Triển khai thực hiện lập kế hoạch tổn thất điện năng của Điện lực theo Quí, năm.</t>
  </si>
  <si>
    <t xml:space="preserve">Tham gia thực hiện Quy chế dân chủ của Công ty </t>
  </si>
  <si>
    <t>Tham gia Giải quyết khiếu nại tố cáo theo phân cấp</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</si>
  <si>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</si>
  <si>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</si>
  <si>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</si>
  <si>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Triển khai thực hiện SCTX</t>
  </si>
  <si>
    <t>Chỉ đạo công tác đăng ký kế hoạch cắt điện công tác của Điện lực theo tuần, tháng, quý</t>
  </si>
  <si>
    <t xml:space="preserve">Tham gia với Công ty thực hiện tiếp nhận tài sản các công trình điện khách hàng bàn giao trên địa bàn quản lý </t>
  </si>
  <si>
    <t>Triển khai thực hiện Khảo sát, thỏa thuận đấu nối và các yêu cầu kỹ thuật</t>
  </si>
  <si>
    <t>Tham gia thực hiện đánh giá vật tư thu hồi nhập kho.</t>
  </si>
  <si>
    <t>Chỉ đạo lập, thẩm định phương án kỹ thuật SCTX lưới điện; thiết bị điện theo phân cấp.</t>
  </si>
  <si>
    <t>Chỉ đạo lập, cập nhật và quản lý hồ sơ lưới điện trung, hạ áp</t>
  </si>
  <si>
    <t>KT16</t>
  </si>
  <si>
    <t>KT17</t>
  </si>
  <si>
    <t>KT18</t>
  </si>
  <si>
    <t>Chỉ đạo lập và thực hiện công tác thí nghiệm định kỳ, khắc phục các tồn tại sau thí nghiệm</t>
  </si>
  <si>
    <t>Chỉ đạo quản lý lưới điện trung, hạ áp</t>
  </si>
  <si>
    <t>Chỉ đạo và triển khai Chỉ huy vận hành, xử lý sự cố lưới điện.</t>
  </si>
  <si>
    <t>Triển khai công tác Quản lý tổn thất điện năng</t>
  </si>
  <si>
    <t xml:space="preserve">Chỉ đạo lập và triển khai thực hiện kế hoạch công tác ATVSLĐ, </t>
  </si>
  <si>
    <t>AT12</t>
  </si>
  <si>
    <t>AT13</t>
  </si>
  <si>
    <t>AT14</t>
  </si>
  <si>
    <t xml:space="preserve">Chỉ đạo lập kế hoạch bảo hộ lao động và đăng ký kế hoạch với Công ty </t>
  </si>
  <si>
    <t xml:space="preserve">Chỉ đạo lập và triển khai thực hiện kế hoạch PCCC </t>
  </si>
  <si>
    <t>Chỉ đạo lập, triển khai thực hiện kế hoạch huấn luyện và kiểm tra QTAT của Điện lực</t>
  </si>
  <si>
    <t>Chỉ đạo, triển khai, thực hiện công tác kiểm tra, kiểm soát AT-VSLĐ</t>
  </si>
  <si>
    <t>Chỉ đạo thực hiện Quản lý trang thiết bị, dụng cụ an toàn phòng cháy chữa cháy.</t>
  </si>
  <si>
    <t>AT34</t>
  </si>
  <si>
    <t>Chỉ đạo quản lý trang thiết bị  dụng cụ AT-BHLĐ</t>
  </si>
  <si>
    <t>Chỉ đạo, triển khai thực hiện quản lý trang thiết bị, dụng cụ an toàn có yêu cầu nghiêm ngặt về ATLĐ</t>
  </si>
  <si>
    <t>Chỉ đạo, triển khai thực hiện phòng chống và khắc phục thiên tai</t>
  </si>
  <si>
    <t>Chỉ đạo thực hiện Công tác bảo vệ môi trường</t>
  </si>
  <si>
    <t>Tham gia giải phóng mặt bằng, giám sát, nghiệm thu đóng điện</t>
  </si>
  <si>
    <t>a1</t>
  </si>
  <si>
    <t>a2</t>
  </si>
  <si>
    <t>a3</t>
  </si>
  <si>
    <t>a4</t>
  </si>
  <si>
    <t>G</t>
  </si>
  <si>
    <t>Gqđ=G*a</t>
  </si>
  <si>
    <t xml:space="preserve">Trọng số cấp 2 </t>
  </si>
  <si>
    <t xml:space="preserve">Trọng số cấp 3 </t>
  </si>
  <si>
    <t>a5</t>
  </si>
  <si>
    <t>CN3.1.2</t>
  </si>
  <si>
    <t>CN3.1.1</t>
  </si>
  <si>
    <t xml:space="preserve">Tai nạn lao động </t>
  </si>
  <si>
    <t>Tham gia lập kế hoạch SCTX</t>
  </si>
  <si>
    <t>Triển khai nghiệm thu SCTX</t>
  </si>
  <si>
    <t xml:space="preserve">Thực hiện kế hoạch CCHC của Công ty </t>
  </si>
  <si>
    <t>Tham gia nghiệm thu vật tư mua sắm theo phân cấp</t>
  </si>
  <si>
    <t xml:space="preserve">Tham gia tiếp nhận tài sản các công trình điện khách hàng bàn giao trên địa bàn quản lý </t>
  </si>
  <si>
    <t>Triển khai thực hiện công tác chỉnh trang lưới điện</t>
  </si>
  <si>
    <t>Triển khai kiểm tra, giám sát hệ thống rơ le bảo vệ và điều khiển từ xa theo phân cấp,  kịp thời phát hiện các hiện tượng bất thường, báo cáo và xử lý theo quy định.</t>
  </si>
  <si>
    <t>Chỉ đạo và triển khai thực hiện quản lý hành lang bảo vệ an toàn công trình điện</t>
  </si>
  <si>
    <t>Tham gia thực hiện công tác điều tra tai nạn lao động, các vụ cháy nổ lớn, sự cố lưới điện theo phân cấp</t>
  </si>
  <si>
    <t>Tham gia lập kế hoạch đầu tư tài sản và lưới điện hàng năm.</t>
  </si>
  <si>
    <t>Tham gia Lập kế hoạch SCL</t>
  </si>
  <si>
    <t xml:space="preserve"> Chỉ đạo  tham gia khắc phục sự cố, sửa chữa hạ tầng mạng viễn thông, công nghệ thông tin.</t>
  </si>
  <si>
    <t>Thực hiện duy trì áp dụng và cải tiến hệ thống quản lý chất lượng ISO 9001:2015 trong toàn Điện lực</t>
  </si>
  <si>
    <t>Thực hiện duy trì áp dụng và cải tiến công cụ 5S trong toàn Điện lực.</t>
  </si>
  <si>
    <t>Mã KPI 2</t>
  </si>
  <si>
    <t>Mã KPI 3</t>
  </si>
  <si>
    <t>F2.1</t>
  </si>
  <si>
    <t>F2.2.1</t>
  </si>
  <si>
    <t>C1.1</t>
  </si>
  <si>
    <t>C1.1.1</t>
  </si>
  <si>
    <t>I1.1</t>
  </si>
  <si>
    <t>I1.1.1</t>
  </si>
  <si>
    <t>I2.1</t>
  </si>
  <si>
    <t>I2.1.1</t>
  </si>
  <si>
    <t>I3.1</t>
  </si>
  <si>
    <t>I3.1.1</t>
  </si>
  <si>
    <t>I4.1</t>
  </si>
  <si>
    <t>I4.1.1</t>
  </si>
  <si>
    <t>I5.1</t>
  </si>
  <si>
    <t>I5.1.1</t>
  </si>
  <si>
    <t>I5.2</t>
  </si>
  <si>
    <t>I5.2.1</t>
  </si>
  <si>
    <t>L2.2</t>
  </si>
  <si>
    <t>L2.2.1</t>
  </si>
  <si>
    <t>KH1.1</t>
  </si>
  <si>
    <t>KH1.1.1</t>
  </si>
  <si>
    <t>KH2.1</t>
  </si>
  <si>
    <t>KH2.1.1</t>
  </si>
  <si>
    <t>KH2.3</t>
  </si>
  <si>
    <t>KH2.3.1</t>
  </si>
  <si>
    <t>KH2.4</t>
  </si>
  <si>
    <t>KH2.4.1</t>
  </si>
  <si>
    <t>KH5.1</t>
  </si>
  <si>
    <t>KH5.1.1</t>
  </si>
  <si>
    <t>KH6.1</t>
  </si>
  <si>
    <t>KH6.1.1</t>
  </si>
  <si>
    <t>KH7.1</t>
  </si>
  <si>
    <t>KH7.1.1</t>
  </si>
  <si>
    <t>VT1.1</t>
  </si>
  <si>
    <t>VT1.1.1</t>
  </si>
  <si>
    <t>VT4.1</t>
  </si>
  <si>
    <t>VT4.1.1</t>
  </si>
  <si>
    <t>KD3.1</t>
  </si>
  <si>
    <t>KD3.1.1</t>
  </si>
  <si>
    <t>TC2.1</t>
  </si>
  <si>
    <t>TC2.1.1</t>
  </si>
  <si>
    <t>KT1.1</t>
  </si>
  <si>
    <t>KT1.1.1</t>
  </si>
  <si>
    <t>KT1.2.1</t>
  </si>
  <si>
    <t>KT1.3.1</t>
  </si>
  <si>
    <t>KT1.4.1</t>
  </si>
  <si>
    <t>KT1.5.1</t>
  </si>
  <si>
    <t>KT2.1</t>
  </si>
  <si>
    <t>KT2.1.1</t>
  </si>
  <si>
    <t>KT3.1</t>
  </si>
  <si>
    <t>KT3.1.1</t>
  </si>
  <si>
    <t>KT4.1.1</t>
  </si>
  <si>
    <t>AT1.1.1</t>
  </si>
  <si>
    <t>AT1.2.1</t>
  </si>
  <si>
    <t>AT1.3.1</t>
  </si>
  <si>
    <t>AT1.4.1</t>
  </si>
  <si>
    <t>AT1.5</t>
  </si>
  <si>
    <t>AT1.5.1</t>
  </si>
  <si>
    <t>AT1.6</t>
  </si>
  <si>
    <t>AT1.6.1</t>
  </si>
  <si>
    <t>AT2.1</t>
  </si>
  <si>
    <t>AT2.1.1</t>
  </si>
  <si>
    <t>AT3.1</t>
  </si>
  <si>
    <t>AT3.1.1</t>
  </si>
  <si>
    <t>AT3.2</t>
  </si>
  <si>
    <t>AT3.2.1</t>
  </si>
  <si>
    <t>AT3.3</t>
  </si>
  <si>
    <t>AT3.3.1</t>
  </si>
  <si>
    <t>AT4.1</t>
  </si>
  <si>
    <t>AT4.1.1</t>
  </si>
  <si>
    <t>AT5.1</t>
  </si>
  <si>
    <t>AT5.1.1</t>
  </si>
  <si>
    <t>XD1.1</t>
  </si>
  <si>
    <t>XD1.1.1</t>
  </si>
  <si>
    <t>XD2.1</t>
  </si>
  <si>
    <t>XD2.1.1</t>
  </si>
  <si>
    <t>SC1.1</t>
  </si>
  <si>
    <t>SC1.1.1</t>
  </si>
  <si>
    <t>SC2.1</t>
  </si>
  <si>
    <t>SC2.1.1</t>
  </si>
  <si>
    <t>LD2.1</t>
  </si>
  <si>
    <t>LD2.1.1</t>
  </si>
  <si>
    <t>HC1.1</t>
  </si>
  <si>
    <t>HC1.1.1</t>
  </si>
  <si>
    <t>CN1.1</t>
  </si>
  <si>
    <t>CN1.1.1</t>
  </si>
  <si>
    <t>CN3.1</t>
  </si>
  <si>
    <t>KS6.1</t>
  </si>
  <si>
    <t>KS6.1.1</t>
  </si>
  <si>
    <t>QT1.1</t>
  </si>
  <si>
    <t>QT1.1.1</t>
  </si>
  <si>
    <t>QT2.1</t>
  </si>
  <si>
    <t>QT2.1.1</t>
  </si>
  <si>
    <t>VH1.1</t>
  </si>
  <si>
    <t>VH1.1.1</t>
  </si>
  <si>
    <t>TS</t>
  </si>
  <si>
    <t>a=a1*a2*a3*a4*a5</t>
  </si>
  <si>
    <t>KQ</t>
  </si>
  <si>
    <t>TL=TH/KH; TH-KH; Hệ số</t>
  </si>
  <si>
    <t>B.1.1</t>
  </si>
  <si>
    <t>B.2.1</t>
  </si>
  <si>
    <t>B.1.1.1</t>
  </si>
  <si>
    <t>B.2.1.1</t>
  </si>
  <si>
    <t xml:space="preserve">Trọng số cấp 1 </t>
  </si>
  <si>
    <t xml:space="preserve">Trọng số cấp 4 </t>
  </si>
  <si>
    <t>KT4.1</t>
  </si>
  <si>
    <t xml:space="preserve">Trọng số chỉ tiêu  </t>
  </si>
  <si>
    <t>Tr. kWh</t>
  </si>
  <si>
    <t>K1.2</t>
  </si>
  <si>
    <t>K1.3</t>
  </si>
  <si>
    <t>K1.5</t>
  </si>
  <si>
    <t>K1.4</t>
  </si>
  <si>
    <t>C2</t>
  </si>
  <si>
    <t>C2.1</t>
  </si>
  <si>
    <t>C2.1.1</t>
  </si>
  <si>
    <t>C3</t>
  </si>
  <si>
    <t>C3.1</t>
  </si>
  <si>
    <t>C3.1.1</t>
  </si>
  <si>
    <t xml:space="preserve">Chỉ số tiếp cận điện năng của Khách hàng có TBA chuyên dùng </t>
  </si>
  <si>
    <t>NHÓM CÁC CHỈ TIÊU CHUNG (KPI CHUNG)</t>
  </si>
  <si>
    <t>A.3</t>
  </si>
  <si>
    <t>Số lượng</t>
  </si>
  <si>
    <t>Số lần kiểm tra</t>
  </si>
  <si>
    <t xml:space="preserve"> Sản lượng điện thương phẩm</t>
  </si>
  <si>
    <t>Điểm</t>
  </si>
  <si>
    <t>ĐIỆN LỰC YÊN BÌNH</t>
  </si>
  <si>
    <t>Nguyễn Xuân Nam</t>
  </si>
  <si>
    <t>Ngày  tháng 08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</si>
</sst>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0_);_(* \(#,##0.0\);_(* &quot;-&quot;??_);_(@_)"/>
    <numFmt numFmtId="174" formatCode="_(* #,##0.0_);_(* \(#,##0.0\);_(* &quot;-&quot;?_);_(@_)"/>
    <numFmt numFmtId="175" formatCode="0.0"/>
    <numFmt numFmtId="176" formatCode="0.0000%"/>
  </numFmts>
  <fonts count="54">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sz val="12"/>
      <color indexed="8"/>
      <name val="Calibri"/>
      <family val="2"/>
    </font>
    <font>
      <sz val="12"/>
      <color indexed="8"/>
      <name val="Times New Roman"/>
      <family val="1"/>
    </font>
    <font>
      <sz val="11"/>
      <color indexed="8"/>
      <name val="Times New Roman"/>
      <family val="1"/>
    </font>
    <font>
      <b/>
      <i/>
      <sz val="12"/>
      <color indexed="8"/>
      <name val="Times New Roman"/>
      <family val="1"/>
    </font>
    <font>
      <sz val="12"/>
      <color indexed="10"/>
      <name val="Times New Roman"/>
      <family val="1"/>
    </font>
    <font>
      <sz val="11"/>
      <color indexed="10"/>
      <name val="Times New Roman"/>
      <family val="1"/>
      <charset val="163"/>
    </font>
    <font>
      <sz val="11"/>
      <color indexed="10"/>
      <name val="Times New Roman"/>
      <family val="1"/>
    </font>
    <font>
      <b/>
      <sz val="12"/>
      <color indexed="10"/>
      <name val="Times New Roman"/>
      <family val="1"/>
    </font>
    <font>
      <sz val="8"/>
      <name val="Calibri"/>
      <family val="2"/>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indexed="10"/>
      <name val="Times New Roman"/>
      <family val="1"/>
      <charset val="163"/>
    </font>
    <font>
      <i/>
      <sz val="12"/>
      <color indexed="10"/>
      <name val="Times New Roman"/>
      <family val="1"/>
      <charset val="163"/>
    </font>
  </fonts>
  <fills count="9">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15"/>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diagonal/>
    </border>
    <border>
      <left/>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8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1" fontId="32"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 fillId="0" borderId="0" applyBorder="0" applyProtection="0"/>
    <xf numFmtId="172" fontId="16" fillId="0" borderId="0" applyBorder="0" applyProtection="0"/>
    <xf numFmtId="172" fontId="32"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5" fillId="0" borderId="0"/>
    <xf numFmtId="0" fontId="12" fillId="0" borderId="0"/>
    <xf numFmtId="0" fontId="31" fillId="0" borderId="0"/>
    <xf numFmtId="0" fontId="12"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1" fillId="0" borderId="0" applyBorder="0" applyProtection="0"/>
    <xf numFmtId="9" fontId="32" fillId="0" borderId="0" applyBorder="0" applyProtection="0"/>
    <xf numFmtId="9" fontId="1" fillId="0" borderId="0" applyBorder="0" applyProtection="0"/>
    <xf numFmtId="9" fontId="1" fillId="0" borderId="0" applyBorder="0" applyProtection="0"/>
    <xf numFmtId="9" fontId="1" fillId="0" borderId="0" applyBorder="0" applyProtection="0"/>
    <xf numFmtId="9" fontId="8" fillId="0" borderId="0" applyBorder="0" applyProtection="0"/>
    <xf numFmtId="9" fontId="1" fillId="0" borderId="0" applyBorder="0" applyProtection="0"/>
    <xf numFmtId="9" fontId="1" fillId="0" borderId="0" applyBorder="0" applyProtection="0"/>
    <xf numFmtId="9" fontId="8" fillId="0" borderId="0" applyBorder="0" applyProtection="0"/>
    <xf numFmtId="9" fontId="1" fillId="0" borderId="0" applyBorder="0" applyProtection="0"/>
    <xf numFmtId="9" fontId="1" fillId="0" borderId="0" applyBorder="0" applyProtection="0"/>
    <xf numFmtId="9" fontId="8" fillId="0" borderId="0" applyBorder="0" applyProtection="0"/>
    <xf numFmtId="9" fontId="16" fillId="0" borderId="0" applyBorder="0" applyProtection="0"/>
    <xf numFmtId="9" fontId="32"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0" fillId="0" borderId="0">
      <alignment vertical="center"/>
    </xf>
    <xf numFmtId="0" fontId="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8" fillId="0" borderId="0" applyNumberFormat="0" applyFill="0" applyBorder="0" applyAlignment="0" applyProtection="0"/>
    <xf numFmtId="0" fontId="4" fillId="0" borderId="0"/>
    <xf numFmtId="0" fontId="4" fillId="0" borderId="0"/>
    <xf numFmtId="0" fontId="4" fillId="0" borderId="0"/>
    <xf numFmtId="0" fontId="49" fillId="0" borderId="0"/>
    <xf numFmtId="0" fontId="50" fillId="0" borderId="0"/>
    <xf numFmtId="0" fontId="47" fillId="0" borderId="0"/>
    <xf numFmtId="0" fontId="47" fillId="0" borderId="0"/>
    <xf numFmtId="0" fontId="47" fillId="0" borderId="0"/>
    <xf numFmtId="0" fontId="47" fillId="0" borderId="0"/>
    <xf numFmtId="0" fontId="47" fillId="0" borderId="0"/>
    <xf numFmtId="0" fontId="7" fillId="0" borderId="0"/>
    <xf numFmtId="0" fontId="4" fillId="0" borderId="0"/>
    <xf numFmtId="0" fontId="51" fillId="0" borderId="0"/>
    <xf numFmtId="0" fontId="13" fillId="0" borderId="0">
      <alignment vertical="center"/>
    </xf>
    <xf numFmtId="0" fontId="4"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 fillId="0" borderId="0"/>
    <xf numFmtId="0" fontId="47" fillId="0" borderId="0"/>
    <xf numFmtId="0" fontId="47" fillId="0" borderId="0"/>
    <xf numFmtId="0" fontId="47" fillId="0" borderId="0"/>
    <xf numFmtId="0" fontId="47" fillId="0" borderId="0"/>
    <xf numFmtId="0" fontId="1" fillId="0" borderId="0"/>
    <xf numFmtId="0" fontId="47" fillId="0" borderId="0"/>
    <xf numFmtId="0" fontId="47" fillId="0" borderId="0"/>
    <xf numFmtId="0" fontId="47" fillId="0" borderId="0"/>
    <xf numFmtId="0" fontId="47" fillId="0" borderId="0"/>
    <xf numFmtId="0" fontId="1" fillId="0" borderId="0"/>
    <xf numFmtId="0" fontId="47" fillId="0" borderId="0"/>
    <xf numFmtId="0" fontId="47" fillId="0" borderId="0"/>
    <xf numFmtId="0" fontId="47" fillId="0" borderId="0"/>
    <xf numFmtId="0" fontId="4" fillId="0" borderId="0"/>
    <xf numFmtId="0" fontId="4" fillId="0" borderId="0"/>
    <xf numFmtId="0" fontId="4" fillId="0" borderId="0"/>
    <xf numFmtId="0" fontId="4" fillId="0" borderId="0"/>
    <xf numFmtId="0" fontId="7" fillId="0" borderId="0"/>
    <xf numFmtId="0" fontId="4" fillId="0" borderId="0"/>
    <xf numFmtId="0" fontId="51" fillId="0" borderId="0"/>
    <xf numFmtId="0" fontId="47" fillId="0" borderId="0"/>
    <xf numFmtId="0" fontId="47" fillId="0" borderId="0"/>
    <xf numFmtId="0" fontId="47" fillId="0" borderId="0"/>
    <xf numFmtId="0" fontId="47" fillId="0" borderId="0"/>
    <xf numFmtId="0" fontId="47" fillId="0" borderId="0"/>
    <xf numFmtId="0" fontId="1"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 fillId="0" borderId="0"/>
    <xf numFmtId="0" fontId="47" fillId="0" borderId="0"/>
    <xf numFmtId="0" fontId="47" fillId="0" borderId="0"/>
    <xf numFmtId="0" fontId="47" fillId="0" borderId="0"/>
    <xf numFmtId="0" fontId="47" fillId="0" borderId="0"/>
    <xf numFmtId="0" fontId="47" fillId="0" borderId="0"/>
    <xf numFmtId="0" fontId="47" fillId="0" borderId="0"/>
    <xf numFmtId="0" fontId="1"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40">
    <xf numFmtId="0" fontId="0" fillId="0" borderId="0" xfId="0"/>
    <xf numFmtId="0" fontId="18" fillId="0" borderId="3" xfId="0" applyFont="1" applyFill="1" applyBorder="1" applyAlignment="1">
      <alignment horizontal="center" vertical="center" wrapText="1"/>
    </xf>
    <xf numFmtId="0" fontId="18" fillId="0" borderId="3" xfId="0" applyFont="1" applyBorder="1" applyAlignment="1">
      <alignment horizontal="center" vertical="center"/>
    </xf>
    <xf numFmtId="0" fontId="18" fillId="0" borderId="3" xfId="0" applyNumberFormat="1" applyFont="1" applyFill="1" applyBorder="1" applyAlignment="1">
      <alignment horizontal="center" vertical="center" wrapText="1"/>
    </xf>
    <xf numFmtId="0" fontId="18" fillId="0" borderId="3" xfId="0" applyFont="1" applyBorder="1" applyAlignment="1">
      <alignment horizontal="center" vertical="center" wrapText="1"/>
    </xf>
    <xf numFmtId="0" fontId="18" fillId="0" borderId="3" xfId="0" applyNumberFormat="1" applyFont="1" applyFill="1" applyBorder="1" applyAlignment="1">
      <alignment vertical="center" wrapText="1"/>
    </xf>
    <xf numFmtId="0" fontId="18" fillId="0" borderId="0" xfId="0" applyFont="1" applyAlignment="1">
      <alignment horizontal="center" vertical="center"/>
    </xf>
    <xf numFmtId="0" fontId="18" fillId="0" borderId="3" xfId="0" applyFont="1" applyBorder="1" applyAlignment="1">
      <alignment horizontal="justify" vertical="center"/>
    </xf>
    <xf numFmtId="0" fontId="18" fillId="0" borderId="3" xfId="0" applyFont="1" applyBorder="1" applyAlignment="1">
      <alignment horizontal="left" vertical="center" wrapText="1"/>
    </xf>
    <xf numFmtId="0" fontId="23" fillId="0" borderId="0" xfId="0" applyFont="1"/>
    <xf numFmtId="0" fontId="23" fillId="2" borderId="3" xfId="174" applyFont="1" applyFill="1" applyBorder="1" applyAlignment="1">
      <alignment horizontal="center" vertical="center" wrapText="1"/>
    </xf>
    <xf numFmtId="0" fontId="23" fillId="2" borderId="0" xfId="174"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 xfId="0" applyFont="1" applyFill="1" applyBorder="1" applyAlignment="1">
      <alignment horizontal="left" vertical="center" wrapText="1"/>
    </xf>
    <xf numFmtId="9" fontId="17" fillId="3" borderId="5" xfId="175" applyFont="1" applyFill="1" applyBorder="1" applyAlignment="1">
      <alignment horizontal="center" vertical="center" wrapText="1"/>
    </xf>
    <xf numFmtId="0" fontId="18" fillId="0" borderId="0" xfId="0" applyFont="1" applyFill="1"/>
    <xf numFmtId="0" fontId="18" fillId="2" borderId="3" xfId="104" applyFont="1" applyFill="1" applyBorder="1" applyAlignment="1">
      <alignment vertical="center" wrapText="1"/>
    </xf>
    <xf numFmtId="9" fontId="20" fillId="0" borderId="3" xfId="186" applyFont="1" applyFill="1" applyBorder="1" applyAlignment="1" applyProtection="1">
      <alignment horizontal="center" vertical="center" wrapText="1"/>
    </xf>
    <xf numFmtId="0" fontId="18" fillId="2" borderId="3" xfId="174" applyFont="1" applyFill="1" applyBorder="1" applyAlignment="1">
      <alignment horizontal="center" vertical="center" wrapText="1"/>
    </xf>
    <xf numFmtId="0" fontId="18" fillId="0" borderId="3" xfId="174" applyFont="1" applyFill="1" applyBorder="1" applyAlignment="1">
      <alignment horizontal="center" vertical="center" wrapText="1"/>
    </xf>
    <xf numFmtId="9" fontId="25" fillId="0" borderId="3" xfId="186" applyFont="1" applyFill="1" applyBorder="1" applyAlignment="1" applyProtection="1">
      <alignment horizontal="center" vertical="center" wrapText="1"/>
    </xf>
    <xf numFmtId="173" fontId="17" fillId="0" borderId="3" xfId="0" applyNumberFormat="1" applyFont="1" applyFill="1" applyBorder="1"/>
    <xf numFmtId="173" fontId="25" fillId="0" borderId="3" xfId="10" applyNumberFormat="1" applyFont="1" applyFill="1" applyBorder="1" applyAlignment="1" applyProtection="1">
      <alignment horizontal="center" vertical="center" wrapText="1"/>
    </xf>
    <xf numFmtId="0" fontId="21" fillId="0"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2" xfId="0" applyFont="1" applyFill="1" applyBorder="1" applyAlignment="1">
      <alignment vertical="center" wrapText="1"/>
    </xf>
    <xf numFmtId="0" fontId="17" fillId="4" borderId="3" xfId="0" applyFont="1" applyFill="1" applyBorder="1" applyAlignment="1">
      <alignment horizontal="center" vertical="center" wrapText="1"/>
    </xf>
    <xf numFmtId="173" fontId="27" fillId="0" borderId="3" xfId="10" applyNumberFormat="1" applyFont="1" applyFill="1" applyBorder="1" applyAlignment="1" applyProtection="1">
      <alignment horizontal="center" vertical="center" wrapText="1"/>
    </xf>
    <xf numFmtId="0" fontId="17" fillId="0" borderId="0" xfId="0" applyNumberFormat="1" applyFont="1" applyAlignment="1">
      <alignment horizontal="center"/>
    </xf>
    <xf numFmtId="0" fontId="22" fillId="0" borderId="3" xfId="0" applyFont="1" applyFill="1" applyBorder="1" applyAlignment="1">
      <alignment horizontal="center" vertical="center" wrapText="1"/>
    </xf>
    <xf numFmtId="9" fontId="17" fillId="4" borderId="6" xfId="0" applyNumberFormat="1" applyFont="1" applyFill="1" applyBorder="1" applyAlignment="1">
      <alignment horizontal="center" vertical="center" wrapText="1"/>
    </xf>
    <xf numFmtId="0" fontId="22" fillId="0" borderId="3" xfId="0" applyFont="1" applyFill="1" applyBorder="1" applyAlignment="1">
      <alignment vertical="center"/>
    </xf>
    <xf numFmtId="9" fontId="28" fillId="0" borderId="3" xfId="179" applyFont="1" applyFill="1" applyBorder="1" applyAlignment="1">
      <alignment horizontal="center" vertical="center" wrapText="1"/>
    </xf>
    <xf numFmtId="9" fontId="17" fillId="3" borderId="3" xfId="0" applyNumberFormat="1" applyFont="1" applyFill="1" applyBorder="1" applyAlignment="1">
      <alignment horizontal="center" vertical="center"/>
    </xf>
    <xf numFmtId="0" fontId="22" fillId="2" borderId="3" xfId="0" applyNumberFormat="1" applyFont="1" applyFill="1" applyBorder="1" applyAlignment="1">
      <alignment vertical="center" wrapText="1"/>
    </xf>
    <xf numFmtId="9" fontId="29" fillId="0" borderId="3" xfId="186" applyFont="1" applyFill="1" applyBorder="1" applyAlignment="1" applyProtection="1">
      <alignment horizontal="center" vertical="center" wrapText="1"/>
    </xf>
    <xf numFmtId="0" fontId="17" fillId="0" borderId="0" xfId="0" applyFont="1" applyFill="1"/>
    <xf numFmtId="0" fontId="24" fillId="0" borderId="3" xfId="0" applyFont="1" applyFill="1" applyBorder="1" applyAlignment="1">
      <alignment horizontal="center" vertical="center" wrapText="1"/>
    </xf>
    <xf numFmtId="0" fontId="24" fillId="0" borderId="7" xfId="0" applyFont="1" applyFill="1" applyBorder="1" applyAlignment="1">
      <alignment horizontal="center" vertical="center" wrapText="1"/>
    </xf>
    <xf numFmtId="0" fontId="22" fillId="0" borderId="0" xfId="0" applyFont="1" applyFill="1" applyBorder="1" applyAlignment="1">
      <alignment vertical="center"/>
    </xf>
    <xf numFmtId="0" fontId="24" fillId="2" borderId="0" xfId="0" applyFont="1" applyFill="1" applyBorder="1" applyAlignment="1">
      <alignment horizontal="center" vertical="center" wrapText="1"/>
    </xf>
    <xf numFmtId="0" fontId="22" fillId="0" borderId="0" xfId="0" applyNumberFormat="1" applyFont="1" applyAlignment="1"/>
    <xf numFmtId="0" fontId="17" fillId="0" borderId="0" xfId="0" applyFont="1"/>
    <xf numFmtId="2" fontId="18" fillId="0" borderId="3" xfId="179" applyNumberFormat="1" applyFont="1" applyFill="1" applyBorder="1" applyAlignment="1">
      <alignment horizontal="center" vertical="center" wrapText="1"/>
    </xf>
    <xf numFmtId="0" fontId="18" fillId="0" borderId="8" xfId="0" applyFont="1" applyFill="1" applyBorder="1" applyAlignment="1">
      <alignment horizontal="center" vertical="center" wrapText="1"/>
    </xf>
    <xf numFmtId="0" fontId="17" fillId="0" borderId="0" xfId="0" applyFont="1" applyFill="1" applyAlignment="1">
      <alignment horizontal="center"/>
    </xf>
    <xf numFmtId="0" fontId="17" fillId="0" borderId="0" xfId="0" applyFont="1" applyAlignment="1">
      <alignment horizontal="center"/>
    </xf>
    <xf numFmtId="0" fontId="23" fillId="0" borderId="3" xfId="0" applyFont="1" applyFill="1" applyBorder="1" applyAlignment="1">
      <alignment vertical="center"/>
    </xf>
    <xf numFmtId="0" fontId="23" fillId="0" borderId="3" xfId="0" applyFont="1" applyFill="1" applyBorder="1" applyAlignment="1">
      <alignment vertical="center" wrapText="1"/>
    </xf>
    <xf numFmtId="0" fontId="22" fillId="0" borderId="9" xfId="0" applyNumberFormat="1" applyFont="1" applyFill="1" applyBorder="1" applyAlignment="1">
      <alignment vertical="center" wrapText="1"/>
    </xf>
    <xf numFmtId="0" fontId="22" fillId="0" borderId="2" xfId="0" applyFont="1" applyFill="1" applyBorder="1" applyAlignment="1">
      <alignment vertical="center"/>
    </xf>
    <xf numFmtId="0" fontId="33" fillId="0" borderId="3" xfId="0" applyFont="1" applyFill="1" applyBorder="1" applyAlignment="1">
      <alignment horizontal="left" vertical="center" wrapText="1"/>
    </xf>
    <xf numFmtId="9" fontId="17" fillId="3" borderId="3" xfId="0" applyNumberFormat="1" applyFont="1" applyFill="1" applyBorder="1" applyAlignment="1">
      <alignment horizontal="center" vertical="center" textRotation="90"/>
    </xf>
    <xf numFmtId="0" fontId="23" fillId="0" borderId="3" xfId="0" applyFont="1" applyFill="1" applyBorder="1" applyAlignment="1">
      <alignment horizontal="center" vertical="center"/>
    </xf>
    <xf numFmtId="0" fontId="18" fillId="2" borderId="3" xfId="0" applyNumberFormat="1" applyFont="1" applyFill="1" applyBorder="1" applyAlignment="1">
      <alignment horizontal="center" vertical="center" wrapText="1"/>
    </xf>
    <xf numFmtId="0" fontId="18" fillId="2" borderId="3" xfId="0" applyNumberFormat="1" applyFont="1" applyFill="1" applyBorder="1" applyAlignment="1">
      <alignment vertical="center" wrapText="1"/>
    </xf>
    <xf numFmtId="9" fontId="17" fillId="5" borderId="3" xfId="0" applyNumberFormat="1" applyFont="1" applyFill="1" applyBorder="1" applyAlignment="1">
      <alignment horizontal="center" vertical="center" textRotation="90"/>
    </xf>
    <xf numFmtId="0" fontId="22" fillId="3" borderId="3" xfId="0" applyFont="1" applyFill="1" applyBorder="1" applyAlignment="1">
      <alignment vertical="center" wrapText="1"/>
    </xf>
    <xf numFmtId="0" fontId="18" fillId="0" borderId="10" xfId="0" applyNumberFormat="1" applyFont="1" applyFill="1" applyBorder="1" applyAlignment="1">
      <alignment horizontal="center" vertical="center" wrapText="1"/>
    </xf>
    <xf numFmtId="0" fontId="18" fillId="0" borderId="11" xfId="0" applyNumberFormat="1"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3" xfId="0" applyFont="1" applyFill="1" applyBorder="1"/>
    <xf numFmtId="0" fontId="21" fillId="0" borderId="3" xfId="0" applyFont="1" applyFill="1" applyBorder="1" applyAlignment="1">
      <alignment horizontal="left" vertical="center" wrapText="1"/>
    </xf>
    <xf numFmtId="0" fontId="18" fillId="0" borderId="0" xfId="0" applyFont="1"/>
    <xf numFmtId="0" fontId="21" fillId="0" borderId="0" xfId="0" applyFont="1" applyFill="1" applyBorder="1" applyAlignment="1">
      <alignment horizontal="center" vertical="center"/>
    </xf>
    <xf numFmtId="0" fontId="21" fillId="0" borderId="0" xfId="0" applyFont="1" applyFill="1" applyBorder="1" applyAlignment="1">
      <alignment horizontal="left" vertical="center"/>
    </xf>
    <xf numFmtId="0" fontId="18" fillId="0" borderId="0" xfId="0" applyFont="1" applyFill="1" applyAlignment="1">
      <alignment horizontal="center"/>
    </xf>
    <xf numFmtId="0" fontId="18" fillId="0" borderId="0" xfId="0" applyFont="1" applyFill="1" applyAlignment="1">
      <alignment horizontal="left"/>
    </xf>
    <xf numFmtId="0" fontId="21" fillId="2" borderId="0" xfId="0" applyFont="1" applyFill="1" applyBorder="1" applyAlignment="1">
      <alignment horizontal="left" vertical="center" wrapText="1"/>
    </xf>
    <xf numFmtId="0" fontId="23" fillId="0" borderId="10" xfId="0" applyFont="1" applyFill="1" applyBorder="1" applyAlignment="1">
      <alignment horizontal="center" vertical="center" wrapText="1"/>
    </xf>
    <xf numFmtId="0" fontId="23" fillId="0" borderId="8" xfId="0" applyFont="1" applyFill="1" applyBorder="1" applyAlignment="1">
      <alignment horizontal="center" vertical="center"/>
    </xf>
    <xf numFmtId="0" fontId="23" fillId="0" borderId="11"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11" xfId="0" applyFont="1" applyFill="1" applyBorder="1" applyAlignment="1">
      <alignment horizontal="center" vertical="center"/>
    </xf>
    <xf numFmtId="0" fontId="23" fillId="0" borderId="10" xfId="0" applyFont="1" applyFill="1" applyBorder="1" applyAlignment="1">
      <alignment horizontal="center" vertical="center"/>
    </xf>
    <xf numFmtId="0" fontId="17" fillId="0" borderId="0" xfId="0" applyFont="1" applyFill="1" applyAlignment="1">
      <alignment horizontal="center" vertical="center"/>
    </xf>
    <xf numFmtId="0" fontId="18" fillId="0" borderId="3" xfId="0" quotePrefix="1" applyFont="1" applyBorder="1" applyAlignment="1">
      <alignment horizontal="left" vertical="center" wrapText="1"/>
    </xf>
    <xf numFmtId="0" fontId="39" fillId="2" borderId="3" xfId="0" applyNumberFormat="1" applyFont="1" applyFill="1" applyBorder="1" applyAlignment="1">
      <alignment vertical="center" wrapText="1"/>
    </xf>
    <xf numFmtId="0" fontId="39" fillId="2" borderId="3" xfId="0" quotePrefix="1" applyFont="1" applyFill="1" applyBorder="1" applyAlignment="1">
      <alignment horizontal="left" vertical="center" wrapText="1"/>
    </xf>
    <xf numFmtId="0" fontId="18" fillId="0" borderId="7" xfId="0" applyFont="1" applyBorder="1" applyAlignment="1">
      <alignment horizontal="center" vertical="center"/>
    </xf>
    <xf numFmtId="0" fontId="22" fillId="0" borderId="11" xfId="0" applyNumberFormat="1" applyFont="1" applyFill="1" applyBorder="1" applyAlignment="1">
      <alignment horizontal="center" vertical="center" wrapText="1"/>
    </xf>
    <xf numFmtId="0" fontId="18" fillId="0" borderId="0" xfId="0" applyFont="1" applyAlignment="1">
      <alignment horizontal="center"/>
    </xf>
    <xf numFmtId="0" fontId="22" fillId="0" borderId="9" xfId="0" applyNumberFormat="1" applyFont="1" applyFill="1" applyBorder="1" applyAlignment="1">
      <alignment horizontal="center" vertical="center" wrapText="1"/>
    </xf>
    <xf numFmtId="0" fontId="22" fillId="4" borderId="3" xfId="0" applyNumberFormat="1" applyFont="1" applyFill="1" applyBorder="1" applyAlignment="1">
      <alignment horizontal="center" vertical="center" wrapText="1"/>
    </xf>
    <xf numFmtId="0" fontId="17" fillId="4" borderId="3" xfId="0" applyFont="1" applyFill="1" applyBorder="1" applyAlignment="1">
      <alignment horizontal="left" vertical="center" wrapText="1"/>
    </xf>
    <xf numFmtId="0" fontId="18" fillId="5" borderId="0" xfId="0" applyFont="1" applyFill="1"/>
    <xf numFmtId="0" fontId="22" fillId="5" borderId="9" xfId="0" applyNumberFormat="1" applyFont="1" applyFill="1" applyBorder="1" applyAlignment="1">
      <alignment horizontal="center" vertical="center"/>
    </xf>
    <xf numFmtId="0" fontId="17" fillId="3" borderId="3" xfId="0" applyFont="1" applyFill="1" applyBorder="1" applyAlignment="1">
      <alignment horizontal="center" vertical="center" wrapText="1"/>
    </xf>
    <xf numFmtId="0" fontId="17" fillId="3" borderId="3" xfId="0" applyFont="1" applyFill="1" applyBorder="1" applyAlignment="1">
      <alignment horizontal="left" vertical="center" wrapText="1"/>
    </xf>
    <xf numFmtId="0" fontId="18" fillId="3" borderId="3" xfId="0" applyFont="1" applyFill="1" applyBorder="1"/>
    <xf numFmtId="0" fontId="22" fillId="3" borderId="4" xfId="0" applyFont="1" applyFill="1" applyBorder="1" applyAlignment="1">
      <alignment horizontal="center" vertical="center"/>
    </xf>
    <xf numFmtId="0" fontId="18" fillId="3" borderId="0" xfId="0" applyFont="1" applyFill="1"/>
    <xf numFmtId="0" fontId="23" fillId="0" borderId="10" xfId="0" applyFont="1" applyFill="1" applyBorder="1" applyAlignment="1">
      <alignment vertical="center" wrapText="1"/>
    </xf>
    <xf numFmtId="9" fontId="33" fillId="0" borderId="3" xfId="175" applyFont="1" applyFill="1" applyBorder="1" applyAlignment="1">
      <alignment horizontal="center" vertical="center" wrapText="1"/>
    </xf>
    <xf numFmtId="9" fontId="33" fillId="0" borderId="3" xfId="0" applyNumberFormat="1" applyFont="1" applyFill="1" applyBorder="1" applyAlignment="1">
      <alignment horizontal="center" vertical="center" wrapText="1"/>
    </xf>
    <xf numFmtId="0" fontId="33" fillId="0" borderId="3" xfId="0" applyNumberFormat="1" applyFont="1" applyFill="1" applyBorder="1" applyAlignment="1">
      <alignment horizontal="center" vertical="center" wrapText="1"/>
    </xf>
    <xf numFmtId="2" fontId="18" fillId="0" borderId="3" xfId="0" applyNumberFormat="1" applyFont="1" applyFill="1" applyBorder="1" applyAlignment="1">
      <alignment horizontal="center" vertical="center" wrapText="1"/>
    </xf>
    <xf numFmtId="9" fontId="33" fillId="0" borderId="10" xfId="175" applyFont="1" applyFill="1" applyBorder="1" applyAlignment="1">
      <alignment horizontal="center" vertical="center" wrapText="1"/>
    </xf>
    <xf numFmtId="9" fontId="17" fillId="6" borderId="11" xfId="0" applyNumberFormat="1" applyFont="1" applyFill="1" applyBorder="1" applyAlignment="1">
      <alignment horizontal="center" vertical="center" textRotation="90"/>
    </xf>
    <xf numFmtId="0" fontId="22" fillId="0" borderId="3" xfId="0" applyFont="1" applyFill="1" applyBorder="1" applyAlignment="1">
      <alignment horizontal="center" vertical="center"/>
    </xf>
    <xf numFmtId="0" fontId="18" fillId="3" borderId="10" xfId="0" applyFont="1" applyFill="1" applyBorder="1"/>
    <xf numFmtId="9" fontId="17" fillId="3" borderId="11" xfId="0" applyNumberFormat="1" applyFont="1" applyFill="1" applyBorder="1" applyAlignment="1">
      <alignment horizontal="center" vertical="center" textRotation="90"/>
    </xf>
    <xf numFmtId="0" fontId="22" fillId="2" borderId="3" xfId="0" applyNumberFormat="1" applyFont="1" applyFill="1" applyBorder="1" applyAlignment="1">
      <alignment horizontal="center" vertical="center" wrapText="1"/>
    </xf>
    <xf numFmtId="0" fontId="23" fillId="2" borderId="3" xfId="0" applyNumberFormat="1" applyFont="1" applyFill="1" applyBorder="1" applyAlignment="1">
      <alignment horizontal="center" vertical="center" wrapText="1"/>
    </xf>
    <xf numFmtId="0" fontId="23" fillId="2" borderId="3" xfId="0" applyFont="1" applyFill="1" applyBorder="1" applyAlignment="1">
      <alignment horizontal="center" vertical="center" wrapText="1"/>
    </xf>
    <xf numFmtId="9" fontId="33" fillId="0" borderId="3" xfId="179" applyFont="1" applyFill="1" applyBorder="1" applyAlignment="1">
      <alignment horizontal="center" vertical="center" wrapText="1"/>
    </xf>
    <xf numFmtId="0" fontId="34" fillId="2" borderId="0" xfId="0" applyFont="1" applyFill="1"/>
    <xf numFmtId="0" fontId="18" fillId="3" borderId="4" xfId="0" applyFont="1" applyFill="1" applyBorder="1"/>
    <xf numFmtId="0" fontId="22" fillId="3" borderId="3" xfId="0" applyFont="1" applyFill="1" applyBorder="1" applyAlignment="1">
      <alignment horizontal="center" vertical="center"/>
    </xf>
    <xf numFmtId="0" fontId="22" fillId="3" borderId="12" xfId="0" applyFont="1" applyFill="1" applyBorder="1" applyAlignment="1">
      <alignment vertical="center"/>
    </xf>
    <xf numFmtId="0" fontId="17" fillId="3" borderId="10" xfId="0" applyFont="1" applyFill="1" applyBorder="1" applyAlignment="1">
      <alignment horizontal="center" vertical="center" wrapText="1"/>
    </xf>
    <xf numFmtId="9" fontId="20" fillId="3" borderId="10" xfId="186" applyFont="1" applyFill="1" applyBorder="1" applyAlignment="1" applyProtection="1">
      <alignment horizontal="center" vertical="center" wrapText="1"/>
    </xf>
    <xf numFmtId="9" fontId="22" fillId="3" borderId="5" xfId="175" applyFont="1" applyFill="1" applyBorder="1" applyAlignment="1">
      <alignment horizontal="center" vertical="center" wrapText="1"/>
    </xf>
    <xf numFmtId="9" fontId="20" fillId="3" borderId="3" xfId="186" applyFont="1" applyFill="1" applyBorder="1" applyAlignment="1" applyProtection="1">
      <alignment horizontal="center" vertical="center" wrapText="1"/>
    </xf>
    <xf numFmtId="9" fontId="33" fillId="0" borderId="5" xfId="175" applyFont="1" applyFill="1" applyBorder="1" applyAlignment="1">
      <alignment horizontal="center" vertical="center" wrapText="1"/>
    </xf>
    <xf numFmtId="0" fontId="35" fillId="0" borderId="0" xfId="0" applyFont="1"/>
    <xf numFmtId="0" fontId="34" fillId="2" borderId="3" xfId="0" applyNumberFormat="1" applyFont="1" applyFill="1" applyBorder="1" applyAlignment="1">
      <alignment vertical="center" wrapText="1"/>
    </xf>
    <xf numFmtId="0" fontId="36" fillId="2" borderId="7" xfId="0" applyNumberFormat="1" applyFont="1" applyFill="1" applyBorder="1" applyAlignment="1">
      <alignment vertical="center" wrapText="1"/>
    </xf>
    <xf numFmtId="9" fontId="37" fillId="0" borderId="5" xfId="175" applyFont="1" applyFill="1" applyBorder="1" applyAlignment="1">
      <alignment horizontal="center" vertical="center" wrapText="1"/>
    </xf>
    <xf numFmtId="0" fontId="34" fillId="0" borderId="3" xfId="174" applyFont="1" applyFill="1" applyBorder="1" applyAlignment="1">
      <alignment horizontal="center" vertical="center" wrapText="1"/>
    </xf>
    <xf numFmtId="0" fontId="22" fillId="5" borderId="4" xfId="0" applyFont="1" applyFill="1" applyBorder="1" applyAlignment="1">
      <alignment horizontal="center" vertical="center" wrapText="1"/>
    </xf>
    <xf numFmtId="9" fontId="22" fillId="3" borderId="3" xfId="0" applyNumberFormat="1" applyFont="1" applyFill="1" applyBorder="1" applyAlignment="1">
      <alignment horizontal="center" vertical="center" wrapText="1"/>
    </xf>
    <xf numFmtId="0" fontId="18" fillId="3" borderId="3" xfId="0" applyFont="1" applyFill="1" applyBorder="1" applyAlignment="1">
      <alignment horizontal="center" vertical="center" wrapText="1"/>
    </xf>
    <xf numFmtId="9" fontId="25" fillId="3" borderId="3" xfId="186" applyFont="1" applyFill="1" applyBorder="1" applyAlignment="1" applyProtection="1">
      <alignment horizontal="center" vertical="center" wrapText="1"/>
    </xf>
    <xf numFmtId="9" fontId="22" fillId="3" borderId="5" xfId="0" applyNumberFormat="1" applyFont="1" applyFill="1" applyBorder="1" applyAlignment="1">
      <alignment horizontal="center" vertical="center" wrapText="1"/>
    </xf>
    <xf numFmtId="0" fontId="22" fillId="3" borderId="10" xfId="0" applyFont="1" applyFill="1" applyBorder="1" applyAlignment="1">
      <alignment horizontal="center" vertical="center"/>
    </xf>
    <xf numFmtId="9" fontId="33" fillId="3" borderId="3" xfId="0" applyNumberFormat="1" applyFont="1" applyFill="1" applyBorder="1" applyAlignment="1">
      <alignment horizontal="center" vertical="center" wrapText="1"/>
    </xf>
    <xf numFmtId="0" fontId="23" fillId="3" borderId="3" xfId="0" applyFont="1" applyFill="1" applyBorder="1" applyAlignment="1">
      <alignment vertical="center" wrapText="1"/>
    </xf>
    <xf numFmtId="0" fontId="33" fillId="3" borderId="3" xfId="0" applyNumberFormat="1" applyFont="1" applyFill="1" applyBorder="1" applyAlignment="1">
      <alignment horizontal="center" vertical="center" wrapText="1"/>
    </xf>
    <xf numFmtId="2" fontId="18" fillId="3" borderId="3" xfId="0" applyNumberFormat="1" applyFont="1" applyFill="1" applyBorder="1" applyAlignment="1">
      <alignment horizontal="center" vertical="center" wrapText="1"/>
    </xf>
    <xf numFmtId="0" fontId="21" fillId="3"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17" fillId="3" borderId="0" xfId="0" applyFont="1" applyFill="1"/>
    <xf numFmtId="0" fontId="26" fillId="3" borderId="3" xfId="0" applyFont="1" applyFill="1" applyBorder="1" applyAlignment="1">
      <alignment horizontal="center" vertical="center" wrapText="1"/>
    </xf>
    <xf numFmtId="9" fontId="29" fillId="3" borderId="3" xfId="186" applyFont="1" applyFill="1" applyBorder="1" applyAlignment="1" applyProtection="1">
      <alignment horizontal="center" vertical="center" wrapText="1"/>
    </xf>
    <xf numFmtId="0" fontId="23" fillId="0" borderId="3" xfId="0" applyFont="1" applyFill="1" applyBorder="1" applyAlignment="1">
      <alignment horizontal="left" vertical="center" wrapText="1"/>
    </xf>
    <xf numFmtId="0" fontId="18" fillId="3" borderId="3" xfId="174" applyFont="1" applyFill="1" applyBorder="1" applyAlignment="1">
      <alignment horizontal="center" vertical="center" wrapText="1"/>
    </xf>
    <xf numFmtId="0" fontId="33" fillId="0" borderId="3" xfId="0" applyFont="1" applyFill="1" applyBorder="1" applyAlignment="1">
      <alignment horizontal="center" vertical="center"/>
    </xf>
    <xf numFmtId="9" fontId="37" fillId="3" borderId="5" xfId="175" applyNumberFormat="1" applyFont="1" applyFill="1" applyBorder="1" applyAlignment="1">
      <alignment horizontal="center" vertical="center" wrapText="1"/>
    </xf>
    <xf numFmtId="0" fontId="23" fillId="0" borderId="3" xfId="174" applyFont="1" applyFill="1" applyBorder="1" applyAlignment="1">
      <alignment horizontal="center" vertical="center" wrapText="1"/>
    </xf>
    <xf numFmtId="0" fontId="22" fillId="0" borderId="2" xfId="0" applyFont="1" applyFill="1" applyBorder="1" applyAlignment="1">
      <alignment horizontal="center" vertical="center"/>
    </xf>
    <xf numFmtId="0" fontId="23" fillId="0" borderId="2" xfId="174" applyFont="1" applyFill="1" applyBorder="1" applyAlignment="1">
      <alignment horizontal="center" vertical="center" wrapText="1"/>
    </xf>
    <xf numFmtId="10" fontId="37" fillId="0" borderId="5" xfId="175" applyNumberFormat="1" applyFont="1" applyFill="1" applyBorder="1" applyAlignment="1">
      <alignment horizontal="center" vertical="center" wrapText="1"/>
    </xf>
    <xf numFmtId="0" fontId="22" fillId="4" borderId="3" xfId="0" applyFont="1" applyFill="1" applyBorder="1" applyAlignment="1">
      <alignment horizontal="center" vertical="center" wrapText="1"/>
    </xf>
    <xf numFmtId="9" fontId="22" fillId="4" borderId="3" xfId="0" applyNumberFormat="1" applyFont="1" applyFill="1" applyBorder="1" applyAlignment="1">
      <alignment horizontal="center" vertical="center" wrapText="1"/>
    </xf>
    <xf numFmtId="0" fontId="21" fillId="4" borderId="3" xfId="0" applyFont="1" applyFill="1" applyBorder="1" applyAlignment="1">
      <alignment horizontal="center" vertical="center" wrapText="1"/>
    </xf>
    <xf numFmtId="9" fontId="25" fillId="4" borderId="3" xfId="186" applyFont="1" applyFill="1" applyBorder="1" applyAlignment="1" applyProtection="1">
      <alignment horizontal="center" vertical="center" wrapText="1"/>
    </xf>
    <xf numFmtId="0" fontId="22" fillId="4" borderId="8" xfId="0" applyFont="1" applyFill="1" applyBorder="1" applyAlignment="1">
      <alignment horizontal="center" vertical="center"/>
    </xf>
    <xf numFmtId="173" fontId="25" fillId="4" borderId="3" xfId="10" applyNumberFormat="1" applyFont="1" applyFill="1" applyBorder="1" applyAlignment="1" applyProtection="1">
      <alignment horizontal="center" vertical="center" wrapText="1"/>
    </xf>
    <xf numFmtId="0" fontId="21" fillId="2" borderId="4" xfId="0" applyFont="1" applyFill="1" applyBorder="1" applyAlignment="1">
      <alignment horizontal="left" vertical="center" wrapText="1"/>
    </xf>
    <xf numFmtId="0" fontId="26" fillId="0" borderId="0" xfId="0" applyFont="1" applyFill="1"/>
    <xf numFmtId="0" fontId="26" fillId="0" borderId="3" xfId="0" applyFont="1" applyFill="1" applyBorder="1" applyAlignment="1">
      <alignment horizontal="center" vertical="center"/>
    </xf>
    <xf numFmtId="0" fontId="26" fillId="0" borderId="3" xfId="0" applyFont="1" applyFill="1" applyBorder="1" applyAlignment="1">
      <alignment horizontal="left" vertical="center"/>
    </xf>
    <xf numFmtId="43" fontId="26" fillId="0" borderId="3" xfId="0" applyNumberFormat="1" applyFont="1" applyFill="1" applyBorder="1"/>
    <xf numFmtId="0" fontId="22" fillId="0" borderId="0" xfId="0" applyFont="1" applyFill="1" applyBorder="1" applyAlignment="1">
      <alignment horizontal="center" vertical="center"/>
    </xf>
    <xf numFmtId="9" fontId="17" fillId="0" borderId="0" xfId="0" applyNumberFormat="1" applyFont="1" applyFill="1" applyBorder="1" applyAlignment="1">
      <alignment horizontal="center" vertical="center" wrapText="1"/>
    </xf>
    <xf numFmtId="0" fontId="22" fillId="0" borderId="0" xfId="0" applyNumberFormat="1" applyFont="1" applyAlignment="1">
      <alignment horizontal="center"/>
    </xf>
    <xf numFmtId="0" fontId="18" fillId="0" borderId="0" xfId="0" applyFont="1" applyAlignment="1">
      <alignment horizontal="left"/>
    </xf>
    <xf numFmtId="0" fontId="17" fillId="3" borderId="8" xfId="0" applyFont="1" applyFill="1" applyBorder="1" applyAlignment="1">
      <alignment horizontal="center" vertical="center" textRotation="90"/>
    </xf>
    <xf numFmtId="1" fontId="33" fillId="0" borderId="3" xfId="175" applyNumberFormat="1" applyFont="1" applyFill="1" applyBorder="1" applyAlignment="1">
      <alignment horizontal="center" vertical="center" wrapText="1"/>
    </xf>
    <xf numFmtId="175" fontId="33" fillId="0" borderId="3" xfId="0" applyNumberFormat="1" applyFont="1" applyFill="1" applyBorder="1" applyAlignment="1">
      <alignment horizontal="center" vertical="center" wrapText="1"/>
    </xf>
    <xf numFmtId="1" fontId="33" fillId="0" borderId="3" xfId="0" applyNumberFormat="1" applyFont="1" applyFill="1" applyBorder="1" applyAlignment="1">
      <alignment horizontal="center" vertical="center" wrapText="1"/>
    </xf>
    <xf numFmtId="10" fontId="20" fillId="0" borderId="13" xfId="186" applyNumberFormat="1" applyFont="1" applyFill="1" applyBorder="1" applyAlignment="1" applyProtection="1">
      <alignment horizontal="center" vertical="center" wrapText="1"/>
    </xf>
    <xf numFmtId="0" fontId="17" fillId="3" borderId="14" xfId="0" applyFont="1" applyFill="1" applyBorder="1" applyAlignment="1">
      <alignment horizontal="left" vertical="center"/>
    </xf>
    <xf numFmtId="1" fontId="18" fillId="0" borderId="3" xfId="0" applyNumberFormat="1" applyFont="1" applyFill="1" applyBorder="1" applyAlignment="1">
      <alignment horizontal="center" vertical="center" wrapText="1"/>
    </xf>
    <xf numFmtId="176" fontId="20" fillId="0" borderId="3" xfId="186" applyNumberFormat="1" applyFont="1" applyFill="1" applyBorder="1" applyAlignment="1" applyProtection="1">
      <alignment horizontal="center" vertical="center" wrapText="1"/>
    </xf>
    <xf numFmtId="0" fontId="18" fillId="0" borderId="10" xfId="0" applyNumberFormat="1" applyFont="1" applyFill="1" applyBorder="1" applyAlignment="1">
      <alignment vertical="center" wrapText="1"/>
    </xf>
    <xf numFmtId="0" fontId="23" fillId="0" borderId="10" xfId="0" applyFont="1" applyFill="1" applyBorder="1" applyAlignment="1">
      <alignment vertical="center"/>
    </xf>
    <xf numFmtId="0" fontId="23" fillId="0" borderId="4" xfId="0" applyFont="1" applyFill="1" applyBorder="1" applyAlignment="1">
      <alignment vertical="center" wrapText="1"/>
    </xf>
    <xf numFmtId="0" fontId="23" fillId="0" borderId="2" xfId="0" applyFont="1" applyFill="1" applyBorder="1" applyAlignment="1">
      <alignment vertical="center" wrapText="1"/>
    </xf>
    <xf numFmtId="9" fontId="17" fillId="6" borderId="3" xfId="0" applyNumberFormat="1" applyFont="1" applyFill="1" applyBorder="1" applyAlignment="1">
      <alignment vertical="center" textRotation="90"/>
    </xf>
    <xf numFmtId="0" fontId="18" fillId="0" borderId="7" xfId="0" applyFont="1" applyFill="1" applyBorder="1"/>
    <xf numFmtId="0" fontId="18" fillId="0" borderId="0" xfId="0" applyFont="1" applyFill="1" applyBorder="1"/>
    <xf numFmtId="9" fontId="22" fillId="5" borderId="3" xfId="0" applyNumberFormat="1" applyFont="1" applyFill="1" applyBorder="1" applyAlignment="1">
      <alignment horizontal="center" vertical="center" wrapText="1"/>
    </xf>
    <xf numFmtId="0" fontId="18" fillId="5" borderId="3" xfId="0" applyFont="1" applyFill="1" applyBorder="1" applyAlignment="1">
      <alignment horizontal="center" vertical="center" wrapText="1"/>
    </xf>
    <xf numFmtId="0" fontId="18" fillId="5" borderId="3" xfId="0" applyFont="1" applyFill="1" applyBorder="1" applyAlignment="1">
      <alignment horizontal="left" vertical="center" wrapText="1"/>
    </xf>
    <xf numFmtId="2" fontId="19" fillId="5" borderId="3" xfId="0" applyNumberFormat="1" applyFont="1" applyFill="1" applyBorder="1" applyAlignment="1">
      <alignment horizontal="center" vertical="center" wrapText="1"/>
    </xf>
    <xf numFmtId="9" fontId="25" fillId="5" borderId="3" xfId="186" applyFont="1" applyFill="1" applyBorder="1" applyAlignment="1" applyProtection="1">
      <alignment horizontal="center" vertical="center" wrapText="1"/>
    </xf>
    <xf numFmtId="9" fontId="17" fillId="5" borderId="5" xfId="175" applyFont="1" applyFill="1" applyBorder="1" applyAlignment="1">
      <alignment horizontal="center" vertical="center" wrapText="1"/>
    </xf>
    <xf numFmtId="0" fontId="17" fillId="5" borderId="3" xfId="0" applyFont="1" applyFill="1" applyBorder="1" applyAlignment="1">
      <alignment horizontal="center" vertical="center" wrapText="1"/>
    </xf>
    <xf numFmtId="0" fontId="17" fillId="5" borderId="3" xfId="0" applyFont="1" applyFill="1" applyBorder="1" applyAlignment="1">
      <alignment horizontal="left" vertical="center" wrapText="1"/>
    </xf>
    <xf numFmtId="174" fontId="26" fillId="7" borderId="3" xfId="0" applyNumberFormat="1" applyFont="1" applyFill="1" applyBorder="1" applyAlignment="1">
      <alignment horizontal="center" vertical="center"/>
    </xf>
    <xf numFmtId="0" fontId="18" fillId="7" borderId="3" xfId="0" applyFont="1" applyFill="1" applyBorder="1"/>
    <xf numFmtId="0" fontId="26" fillId="0" borderId="2" xfId="0" applyFont="1" applyFill="1" applyBorder="1" applyAlignment="1">
      <alignment horizontal="center" vertical="center" wrapText="1"/>
    </xf>
    <xf numFmtId="0" fontId="23" fillId="0" borderId="11" xfId="0" applyFont="1" applyFill="1" applyBorder="1" applyAlignment="1">
      <alignment horizontal="center" vertical="center" wrapText="1"/>
    </xf>
    <xf numFmtId="9" fontId="17" fillId="6" borderId="3" xfId="0" applyNumberFormat="1" applyFont="1" applyFill="1" applyBorder="1" applyAlignment="1">
      <alignment horizontal="center" vertical="center" textRotation="90"/>
    </xf>
    <xf numFmtId="0" fontId="23" fillId="0" borderId="8" xfId="0" applyFont="1" applyFill="1" applyBorder="1" applyAlignment="1">
      <alignment vertical="center"/>
    </xf>
    <xf numFmtId="0" fontId="23" fillId="0" borderId="8" xfId="0" applyFont="1" applyFill="1" applyBorder="1" applyAlignment="1">
      <alignment vertical="center" wrapText="1"/>
    </xf>
    <xf numFmtId="0" fontId="17" fillId="3" borderId="14" xfId="0" applyFont="1" applyFill="1" applyBorder="1" applyAlignment="1">
      <alignment horizontal="center" vertical="center"/>
    </xf>
    <xf numFmtId="0" fontId="22" fillId="3" borderId="14" xfId="0" applyFont="1" applyFill="1" applyBorder="1" applyAlignment="1">
      <alignment horizontal="center" vertical="center"/>
    </xf>
    <xf numFmtId="0" fontId="34" fillId="2" borderId="3" xfId="0" applyNumberFormat="1" applyFont="1" applyFill="1" applyBorder="1" applyAlignment="1">
      <alignment horizontal="center" vertical="center" wrapText="1"/>
    </xf>
    <xf numFmtId="0" fontId="36" fillId="2" borderId="3" xfId="0" applyNumberFormat="1" applyFont="1" applyFill="1" applyBorder="1" applyAlignment="1">
      <alignment horizontal="center" vertical="center" wrapText="1"/>
    </xf>
    <xf numFmtId="0" fontId="18" fillId="0" borderId="3" xfId="0" quotePrefix="1" applyFont="1" applyBorder="1" applyAlignment="1">
      <alignment horizontal="center" vertical="center" wrapText="1"/>
    </xf>
    <xf numFmtId="9" fontId="17" fillId="6" borderId="8" xfId="0" applyNumberFormat="1" applyFont="1" applyFill="1" applyBorder="1" applyAlignment="1">
      <alignment vertical="center" textRotation="90"/>
    </xf>
    <xf numFmtId="0" fontId="33" fillId="0" borderId="8" xfId="0" applyFont="1" applyFill="1" applyBorder="1" applyAlignment="1">
      <alignment vertical="center" wrapText="1"/>
    </xf>
    <xf numFmtId="0" fontId="33" fillId="0" borderId="3" xfId="0" applyFont="1" applyFill="1" applyBorder="1" applyAlignment="1">
      <alignment vertical="center" wrapText="1"/>
    </xf>
    <xf numFmtId="0" fontId="21" fillId="2" borderId="4"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17" fillId="0" borderId="0" xfId="0" applyFont="1" applyAlignment="1">
      <alignment horizontal="center" vertical="center"/>
    </xf>
    <xf numFmtId="0" fontId="23" fillId="0" borderId="0" xfId="0" applyFont="1" applyAlignment="1">
      <alignment horizontal="center" vertical="center"/>
    </xf>
    <xf numFmtId="0" fontId="17" fillId="2" borderId="2"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23" fillId="0" borderId="10" xfId="0" applyFont="1" applyFill="1" applyBorder="1" applyAlignment="1">
      <alignment horizontal="left" vertical="center" wrapText="1"/>
    </xf>
    <xf numFmtId="9" fontId="33" fillId="0" borderId="5" xfId="0" applyNumberFormat="1" applyFont="1" applyFill="1" applyBorder="1" applyAlignment="1">
      <alignment horizontal="center" vertical="center" wrapText="1"/>
    </xf>
    <xf numFmtId="0" fontId="22" fillId="0" borderId="15" xfId="0" applyNumberFormat="1" applyFont="1" applyFill="1" applyBorder="1" applyAlignment="1">
      <alignment horizontal="center" vertical="center" wrapText="1"/>
    </xf>
    <xf numFmtId="0" fontId="23" fillId="0" borderId="3" xfId="0" quotePrefix="1" applyFont="1" applyFill="1" applyBorder="1" applyAlignment="1">
      <alignment horizontal="left" vertical="center" wrapText="1"/>
    </xf>
    <xf numFmtId="0" fontId="33" fillId="0" borderId="2" xfId="0" applyFont="1" applyFill="1" applyBorder="1" applyAlignment="1">
      <alignment horizontal="center" vertical="center"/>
    </xf>
    <xf numFmtId="168" fontId="33" fillId="0" borderId="3" xfId="175" applyNumberFormat="1" applyFont="1" applyFill="1" applyBorder="1" applyAlignment="1">
      <alignment horizontal="center" vertical="center" wrapText="1"/>
    </xf>
    <xf numFmtId="168" fontId="33" fillId="3" borderId="3" xfId="175" applyNumberFormat="1" applyFont="1" applyFill="1" applyBorder="1" applyAlignment="1">
      <alignment horizontal="center" vertical="center" wrapText="1"/>
    </xf>
    <xf numFmtId="168" fontId="18" fillId="0" borderId="3" xfId="0" applyNumberFormat="1" applyFont="1" applyFill="1" applyBorder="1" applyAlignment="1">
      <alignment horizontal="center" vertical="center" wrapText="1"/>
    </xf>
    <xf numFmtId="168" fontId="18" fillId="3" borderId="3" xfId="0" applyNumberFormat="1" applyFont="1" applyFill="1" applyBorder="1" applyAlignment="1">
      <alignment horizontal="center" vertical="center" wrapText="1"/>
    </xf>
    <xf numFmtId="0" fontId="22" fillId="0" borderId="3" xfId="0" applyFont="1" applyFill="1" applyBorder="1" applyAlignment="1">
      <alignment vertical="center" wrapText="1"/>
    </xf>
    <xf numFmtId="0" fontId="17" fillId="0" borderId="3" xfId="0" applyFont="1" applyFill="1" applyBorder="1" applyAlignment="1">
      <alignment vertical="center" wrapText="1"/>
    </xf>
    <xf numFmtId="0" fontId="33" fillId="0" borderId="7" xfId="0" applyFont="1" applyFill="1" applyBorder="1" applyAlignment="1">
      <alignment horizontal="center" vertical="center"/>
    </xf>
    <xf numFmtId="168" fontId="22" fillId="5" borderId="3" xfId="0" applyNumberFormat="1" applyFont="1" applyFill="1" applyBorder="1" applyAlignment="1">
      <alignment horizontal="center" vertical="center" wrapText="1"/>
    </xf>
    <xf numFmtId="168" fontId="33" fillId="0" borderId="3" xfId="0" applyNumberFormat="1" applyFont="1" applyFill="1" applyBorder="1" applyAlignment="1">
      <alignment horizontal="center" vertical="center" wrapText="1"/>
    </xf>
    <xf numFmtId="168" fontId="33" fillId="3" borderId="3" xfId="0" applyNumberFormat="1" applyFont="1" applyFill="1" applyBorder="1" applyAlignment="1">
      <alignment horizontal="center" vertical="center" wrapText="1"/>
    </xf>
    <xf numFmtId="168" fontId="22" fillId="3" borderId="3" xfId="0" applyNumberFormat="1" applyFont="1" applyFill="1" applyBorder="1" applyAlignment="1">
      <alignment horizontal="center" vertical="center" wrapText="1"/>
    </xf>
    <xf numFmtId="168" fontId="37" fillId="0" borderId="5" xfId="175" applyNumberFormat="1" applyFont="1" applyFill="1" applyBorder="1" applyAlignment="1">
      <alignment horizontal="center" vertical="center" wrapText="1"/>
    </xf>
    <xf numFmtId="168" fontId="22" fillId="4" borderId="3" xfId="0" applyNumberFormat="1" applyFont="1" applyFill="1" applyBorder="1" applyAlignment="1">
      <alignment horizontal="center" vertical="center" wrapText="1"/>
    </xf>
    <xf numFmtId="0" fontId="17" fillId="3" borderId="11" xfId="0" applyFont="1" applyFill="1" applyBorder="1" applyAlignment="1">
      <alignment horizontal="center" vertical="center" textRotation="90"/>
    </xf>
    <xf numFmtId="9" fontId="17" fillId="6" borderId="10" xfId="0" applyNumberFormat="1" applyFont="1" applyFill="1" applyBorder="1" applyAlignment="1">
      <alignment horizontal="center" vertical="center" textRotation="90"/>
    </xf>
    <xf numFmtId="9" fontId="17" fillId="6" borderId="8" xfId="0" applyNumberFormat="1" applyFont="1" applyFill="1" applyBorder="1" applyAlignment="1">
      <alignment horizontal="center" vertical="center" textRotation="90"/>
    </xf>
    <xf numFmtId="0" fontId="23" fillId="0" borderId="5" xfId="0" applyFont="1" applyFill="1" applyBorder="1" applyAlignment="1">
      <alignment horizontal="center" vertical="center" wrapText="1"/>
    </xf>
    <xf numFmtId="0" fontId="23" fillId="0" borderId="2" xfId="0" applyFont="1" applyFill="1" applyBorder="1" applyAlignment="1">
      <alignment horizontal="center" vertical="center" wrapText="1"/>
    </xf>
    <xf numFmtId="168" fontId="18" fillId="0" borderId="5" xfId="0" applyNumberFormat="1" applyFont="1" applyFill="1" applyBorder="1" applyAlignment="1">
      <alignment horizontal="center" vertical="center" wrapText="1"/>
    </xf>
    <xf numFmtId="9" fontId="33" fillId="5" borderId="5" xfId="0" applyNumberFormat="1" applyFont="1" applyFill="1" applyBorder="1" applyAlignment="1">
      <alignment horizontal="center" vertical="center" wrapText="1"/>
    </xf>
    <xf numFmtId="168" fontId="18" fillId="5" borderId="5" xfId="0" applyNumberFormat="1" applyFont="1" applyFill="1" applyBorder="1" applyAlignment="1">
      <alignment horizontal="center" vertical="center" wrapText="1"/>
    </xf>
    <xf numFmtId="0" fontId="23" fillId="5" borderId="3" xfId="0" applyFont="1" applyFill="1" applyBorder="1" applyAlignment="1">
      <alignment horizontal="center" vertical="center" wrapText="1"/>
    </xf>
    <xf numFmtId="0" fontId="33" fillId="5" borderId="3" xfId="0" applyNumberFormat="1" applyFont="1" applyFill="1" applyBorder="1" applyAlignment="1">
      <alignment horizontal="center" vertical="center" wrapText="1"/>
    </xf>
    <xf numFmtId="0" fontId="21" fillId="5" borderId="3" xfId="0" applyFont="1" applyFill="1" applyBorder="1" applyAlignment="1">
      <alignment horizontal="center" vertical="center" wrapText="1"/>
    </xf>
    <xf numFmtId="0" fontId="17" fillId="5" borderId="3" xfId="0" applyFont="1" applyFill="1" applyBorder="1" applyAlignment="1">
      <alignment horizontal="center" vertical="center" textRotation="90"/>
    </xf>
    <xf numFmtId="0" fontId="39" fillId="4" borderId="3" xfId="0" applyFont="1" applyFill="1" applyBorder="1" applyAlignment="1">
      <alignment horizontal="left" vertical="center" wrapText="1"/>
    </xf>
    <xf numFmtId="2" fontId="41" fillId="4" borderId="3" xfId="0" applyNumberFormat="1" applyFont="1" applyFill="1" applyBorder="1" applyAlignment="1">
      <alignment horizontal="center" vertical="center" wrapText="1"/>
    </xf>
    <xf numFmtId="2" fontId="17" fillId="5" borderId="3" xfId="0" applyNumberFormat="1" applyFont="1" applyFill="1" applyBorder="1" applyAlignment="1">
      <alignment horizontal="center" vertical="center" wrapText="1"/>
    </xf>
    <xf numFmtId="9" fontId="17" fillId="0" borderId="0" xfId="0" applyNumberFormat="1" applyFont="1" applyFill="1" applyBorder="1" applyAlignment="1">
      <alignment horizontal="center" vertical="center" textRotation="90"/>
    </xf>
    <xf numFmtId="0" fontId="17" fillId="0" borderId="0" xfId="0" applyFont="1" applyFill="1" applyBorder="1" applyAlignment="1">
      <alignment horizontal="center" vertical="center" textRotation="90"/>
    </xf>
    <xf numFmtId="0" fontId="17" fillId="3" borderId="3" xfId="0" applyFont="1" applyFill="1" applyBorder="1" applyAlignment="1">
      <alignment vertical="center" textRotation="90"/>
    </xf>
    <xf numFmtId="9" fontId="17" fillId="5" borderId="3" xfId="0" applyNumberFormat="1" applyFont="1" applyFill="1" applyBorder="1" applyAlignment="1">
      <alignment vertical="center" textRotation="90"/>
    </xf>
    <xf numFmtId="9" fontId="17" fillId="3" borderId="3" xfId="0" applyNumberFormat="1" applyFont="1" applyFill="1" applyBorder="1" applyAlignment="1">
      <alignment vertical="center" textRotation="90"/>
    </xf>
    <xf numFmtId="0" fontId="43" fillId="0" borderId="3"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18" fillId="3" borderId="3" xfId="104" applyFont="1" applyFill="1" applyBorder="1" applyAlignment="1">
      <alignment horizontal="center" vertical="center" wrapText="1"/>
    </xf>
    <xf numFmtId="0" fontId="18" fillId="3" borderId="3" xfId="110" applyFont="1" applyFill="1" applyBorder="1" applyAlignment="1">
      <alignment horizontal="center" vertical="center" wrapText="1"/>
    </xf>
    <xf numFmtId="0" fontId="34" fillId="3" borderId="3" xfId="174" applyFont="1" applyFill="1" applyBorder="1" applyAlignment="1">
      <alignment horizontal="center" vertical="center" wrapText="1"/>
    </xf>
    <xf numFmtId="0" fontId="17" fillId="8" borderId="3" xfId="0" applyFont="1" applyFill="1" applyBorder="1" applyAlignment="1">
      <alignment horizontal="center" vertical="center" wrapText="1"/>
    </xf>
    <xf numFmtId="0" fontId="23" fillId="8" borderId="10" xfId="0" applyFont="1" applyFill="1" applyBorder="1" applyAlignment="1">
      <alignment horizontal="center" vertical="center" wrapText="1"/>
    </xf>
    <xf numFmtId="0" fontId="18" fillId="8" borderId="3" xfId="0" applyFont="1" applyFill="1" applyBorder="1" applyAlignment="1">
      <alignment horizontal="center" vertical="center"/>
    </xf>
    <xf numFmtId="0" fontId="18" fillId="8" borderId="3" xfId="11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7" fillId="8" borderId="14" xfId="0" applyFont="1" applyFill="1" applyBorder="1" applyAlignment="1">
      <alignment vertical="center"/>
    </xf>
    <xf numFmtId="0" fontId="18" fillId="8" borderId="3" xfId="174" applyFont="1" applyFill="1" applyBorder="1" applyAlignment="1">
      <alignment horizontal="center" vertical="center" wrapText="1"/>
    </xf>
    <xf numFmtId="0" fontId="34" fillId="8" borderId="3" xfId="0" applyNumberFormat="1" applyFont="1" applyFill="1" applyBorder="1" applyAlignment="1">
      <alignment vertical="center" wrapText="1"/>
    </xf>
    <xf numFmtId="0" fontId="18" fillId="8" borderId="2" xfId="174" applyFont="1" applyFill="1" applyBorder="1" applyAlignment="1">
      <alignment horizontal="center" vertical="center" wrapText="1"/>
    </xf>
    <xf numFmtId="0" fontId="18" fillId="8" borderId="0" xfId="0" applyFont="1" applyFill="1"/>
    <xf numFmtId="0" fontId="18" fillId="0" borderId="0" xfId="174" applyFont="1" applyFill="1" applyBorder="1" applyAlignment="1">
      <alignment horizontal="center" vertical="center" wrapText="1"/>
    </xf>
    <xf numFmtId="0" fontId="23" fillId="6" borderId="3" xfId="0" applyFont="1" applyFill="1" applyBorder="1" applyAlignment="1">
      <alignment horizontal="center" vertical="center"/>
    </xf>
    <xf numFmtId="0" fontId="23" fillId="6" borderId="3" xfId="0" applyFont="1" applyFill="1" applyBorder="1" applyAlignment="1">
      <alignment horizontal="center" vertical="center" wrapText="1"/>
    </xf>
    <xf numFmtId="0" fontId="43" fillId="0" borderId="3" xfId="174" applyFont="1" applyFill="1" applyBorder="1" applyAlignment="1">
      <alignment horizontal="center" vertical="center" wrapText="1"/>
    </xf>
    <xf numFmtId="0" fontId="42" fillId="3" borderId="3" xfId="0" applyFont="1" applyFill="1" applyBorder="1" applyAlignment="1">
      <alignment horizontal="center" vertical="center" wrapText="1"/>
    </xf>
    <xf numFmtId="0" fontId="44" fillId="0" borderId="3" xfId="0" applyNumberFormat="1" applyFont="1" applyFill="1" applyBorder="1" applyAlignment="1">
      <alignment horizontal="center" vertical="center" wrapText="1"/>
    </xf>
    <xf numFmtId="0" fontId="43" fillId="0" borderId="3" xfId="0" applyNumberFormat="1" applyFont="1" applyFill="1" applyBorder="1" applyAlignment="1">
      <alignment horizontal="center" vertical="center" wrapText="1"/>
    </xf>
    <xf numFmtId="0" fontId="42" fillId="3" borderId="3" xfId="110" applyFont="1" applyFill="1" applyBorder="1" applyAlignment="1">
      <alignment horizontal="center" vertical="center" wrapText="1"/>
    </xf>
    <xf numFmtId="0" fontId="42" fillId="3" borderId="3" xfId="174" applyFont="1" applyFill="1" applyBorder="1" applyAlignment="1">
      <alignment horizontal="center" vertical="center" wrapText="1"/>
    </xf>
    <xf numFmtId="173" fontId="45" fillId="0" borderId="3" xfId="8" applyNumberFormat="1" applyFont="1" applyFill="1" applyBorder="1" applyAlignment="1">
      <alignment horizontal="center" vertical="center"/>
    </xf>
    <xf numFmtId="0" fontId="20" fillId="0" borderId="3" xfId="186" applyNumberFormat="1" applyFont="1" applyFill="1" applyBorder="1" applyAlignment="1" applyProtection="1">
      <alignment horizontal="center" vertical="center" wrapText="1"/>
    </xf>
    <xf numFmtId="0" fontId="25" fillId="0" borderId="3" xfId="186" applyNumberFormat="1" applyFont="1" applyFill="1" applyBorder="1" applyAlignment="1" applyProtection="1">
      <alignment horizontal="center" vertical="center" wrapText="1"/>
    </xf>
    <xf numFmtId="0" fontId="18" fillId="0" borderId="3" xfId="110" applyFont="1" applyFill="1" applyBorder="1" applyAlignment="1">
      <alignment horizontal="center" vertical="center" wrapText="1"/>
    </xf>
    <xf numFmtId="0" fontId="40" fillId="0" borderId="3" xfId="141" applyFont="1" applyFill="1" applyBorder="1" applyAlignment="1">
      <alignment horizontal="center" vertical="center" wrapText="1"/>
    </xf>
    <xf numFmtId="0" fontId="39" fillId="0" borderId="3" xfId="0" quotePrefix="1" applyNumberFormat="1" applyFont="1" applyFill="1" applyBorder="1" applyAlignment="1">
      <alignment horizontal="left" vertical="center" wrapText="1"/>
    </xf>
    <xf numFmtId="9" fontId="45" fillId="6" borderId="10" xfId="0" applyNumberFormat="1" applyFont="1" applyFill="1" applyBorder="1" applyAlignment="1">
      <alignment horizontal="center" vertical="center" textRotation="90"/>
    </xf>
    <xf numFmtId="0" fontId="44" fillId="0" borderId="3" xfId="0" applyFont="1" applyFill="1" applyBorder="1" applyAlignment="1">
      <alignment horizontal="center" vertical="center"/>
    </xf>
    <xf numFmtId="0" fontId="44" fillId="0" borderId="10" xfId="0" applyFont="1" applyFill="1" applyBorder="1" applyAlignment="1">
      <alignment horizontal="center" vertical="center" wrapText="1"/>
    </xf>
    <xf numFmtId="0" fontId="44" fillId="0" borderId="10" xfId="0" applyFont="1" applyFill="1" applyBorder="1" applyAlignment="1">
      <alignment horizontal="center" vertical="center"/>
    </xf>
    <xf numFmtId="0" fontId="44" fillId="0" borderId="10" xfId="0" applyFont="1" applyFill="1" applyBorder="1" applyAlignment="1">
      <alignment horizontal="left" vertical="center" wrapText="1"/>
    </xf>
    <xf numFmtId="0" fontId="44" fillId="0" borderId="3" xfId="0" applyFont="1" applyFill="1" applyBorder="1" applyAlignment="1">
      <alignment horizontal="center" vertical="center" wrapText="1"/>
    </xf>
    <xf numFmtId="0" fontId="42" fillId="8" borderId="3" xfId="174" applyFont="1" applyFill="1" applyBorder="1" applyAlignment="1">
      <alignment horizontal="center" vertical="center" wrapText="1"/>
    </xf>
    <xf numFmtId="9" fontId="44" fillId="0" borderId="3" xfId="0" applyNumberFormat="1" applyFont="1" applyFill="1" applyBorder="1" applyAlignment="1">
      <alignment horizontal="center" vertical="center" wrapText="1"/>
    </xf>
    <xf numFmtId="168" fontId="42" fillId="0" borderId="3" xfId="0" applyNumberFormat="1" applyFont="1" applyFill="1" applyBorder="1" applyAlignment="1">
      <alignment horizontal="center" vertical="center" wrapText="1"/>
    </xf>
    <xf numFmtId="0" fontId="42" fillId="0" borderId="3" xfId="0" applyFont="1" applyBorder="1" applyAlignment="1">
      <alignment horizontal="center" vertical="center"/>
    </xf>
    <xf numFmtId="0" fontId="42" fillId="0" borderId="3" xfId="0" applyFont="1" applyBorder="1" applyAlignment="1">
      <alignment horizontal="left" vertical="center"/>
    </xf>
    <xf numFmtId="4" fontId="42" fillId="8" borderId="3" xfId="8" applyNumberFormat="1" applyFont="1" applyFill="1" applyBorder="1" applyAlignment="1">
      <alignment horizontal="center" vertical="center" wrapText="1"/>
    </xf>
    <xf numFmtId="1" fontId="43" fillId="0" borderId="3" xfId="0" applyNumberFormat="1" applyFont="1" applyFill="1" applyBorder="1" applyAlignment="1">
      <alignment horizontal="center" vertical="center" wrapText="1"/>
    </xf>
    <xf numFmtId="0" fontId="17" fillId="0" borderId="3" xfId="0" applyFont="1" applyFill="1" applyBorder="1" applyAlignment="1">
      <alignment horizontal="center" vertical="center" wrapText="1"/>
    </xf>
    <xf numFmtId="0" fontId="18" fillId="0" borderId="0" xfId="0" applyFont="1" applyAlignment="1">
      <alignment wrapText="1"/>
    </xf>
    <xf numFmtId="2" fontId="18" fillId="0" borderId="0" xfId="0" applyNumberFormat="1" applyFont="1" applyFill="1"/>
    <xf numFmtId="2" fontId="17" fillId="0" borderId="3" xfId="0" applyNumberFormat="1" applyFont="1" applyFill="1" applyBorder="1" applyAlignment="1">
      <alignment horizontal="left" vertical="center" wrapText="1"/>
    </xf>
    <xf numFmtId="2" fontId="18" fillId="3" borderId="3" xfId="0" applyNumberFormat="1" applyFont="1" applyFill="1" applyBorder="1"/>
    <xf numFmtId="2" fontId="20" fillId="0" borderId="3" xfId="10" applyNumberFormat="1" applyFont="1" applyFill="1" applyBorder="1" applyAlignment="1" applyProtection="1">
      <alignment horizontal="center" vertical="center" wrapText="1"/>
    </xf>
    <xf numFmtId="2" fontId="20" fillId="3" borderId="10" xfId="10" applyNumberFormat="1" applyFont="1" applyFill="1" applyBorder="1" applyAlignment="1" applyProtection="1">
      <alignment horizontal="center" vertical="center" wrapText="1"/>
    </xf>
    <xf numFmtId="2" fontId="20" fillId="3" borderId="3" xfId="10" applyNumberFormat="1" applyFont="1" applyFill="1" applyBorder="1" applyAlignment="1" applyProtection="1">
      <alignment horizontal="center" vertical="center" wrapText="1"/>
    </xf>
    <xf numFmtId="2" fontId="17" fillId="0" borderId="3" xfId="0" applyNumberFormat="1" applyFont="1" applyFill="1" applyBorder="1"/>
    <xf numFmtId="2" fontId="25" fillId="5" borderId="3" xfId="10" applyNumberFormat="1" applyFont="1" applyFill="1" applyBorder="1" applyAlignment="1" applyProtection="1">
      <alignment horizontal="center" vertical="center" wrapText="1"/>
    </xf>
    <xf numFmtId="2" fontId="25" fillId="3" borderId="3" xfId="10" applyNumberFormat="1" applyFont="1" applyFill="1" applyBorder="1" applyAlignment="1" applyProtection="1">
      <alignment horizontal="center" vertical="center" wrapText="1"/>
    </xf>
    <xf numFmtId="2" fontId="25" fillId="0" borderId="3" xfId="10" applyNumberFormat="1" applyFont="1" applyFill="1" applyBorder="1" applyAlignment="1" applyProtection="1">
      <alignment horizontal="center" vertical="center" wrapText="1"/>
    </xf>
    <xf numFmtId="2" fontId="29" fillId="3" borderId="3" xfId="10" applyNumberFormat="1" applyFont="1" applyFill="1" applyBorder="1" applyAlignment="1" applyProtection="1">
      <alignment horizontal="center" vertical="center" wrapText="1"/>
    </xf>
    <xf numFmtId="2" fontId="29" fillId="0" borderId="3" xfId="10" applyNumberFormat="1" applyFont="1" applyFill="1" applyBorder="1" applyAlignment="1" applyProtection="1">
      <alignment horizontal="center" vertical="center" wrapText="1"/>
    </xf>
    <xf numFmtId="2" fontId="17" fillId="4" borderId="3" xfId="0" applyNumberFormat="1" applyFont="1" applyFill="1" applyBorder="1"/>
    <xf numFmtId="0" fontId="52" fillId="3" borderId="3" xfId="110" applyFont="1" applyFill="1" applyBorder="1" applyAlignment="1">
      <alignment horizontal="center" vertical="center" wrapText="1"/>
    </xf>
    <xf numFmtId="1" fontId="52" fillId="0" borderId="3" xfId="0" applyNumberFormat="1" applyFont="1" applyFill="1" applyBorder="1" applyAlignment="1">
      <alignment horizontal="center" vertical="center" wrapText="1"/>
    </xf>
    <xf numFmtId="175" fontId="53" fillId="0" borderId="3" xfId="10" applyNumberFormat="1" applyFont="1" applyFill="1" applyBorder="1" applyAlignment="1" applyProtection="1">
      <alignment horizontal="center" vertical="center" wrapText="1"/>
    </xf>
    <xf numFmtId="0" fontId="26" fillId="4" borderId="4" xfId="0" applyFont="1" applyFill="1" applyBorder="1" applyAlignment="1">
      <alignment horizontal="left" vertical="center" wrapText="1"/>
    </xf>
    <xf numFmtId="0" fontId="26" fillId="4" borderId="2" xfId="0" applyFont="1" applyFill="1" applyBorder="1" applyAlignment="1">
      <alignment horizontal="left" vertical="center" wrapText="1"/>
    </xf>
    <xf numFmtId="0" fontId="26" fillId="4" borderId="7" xfId="0" applyFont="1" applyFill="1" applyBorder="1" applyAlignment="1">
      <alignment horizontal="left" vertical="center" wrapText="1"/>
    </xf>
    <xf numFmtId="9" fontId="17" fillId="6" borderId="10" xfId="0" applyNumberFormat="1" applyFont="1" applyFill="1" applyBorder="1" applyAlignment="1">
      <alignment horizontal="center" vertical="center" textRotation="90"/>
    </xf>
    <xf numFmtId="9" fontId="17" fillId="6" borderId="8" xfId="0" applyNumberFormat="1" applyFont="1" applyFill="1" applyBorder="1" applyAlignment="1">
      <alignment horizontal="center" vertical="center" textRotation="90"/>
    </xf>
    <xf numFmtId="0" fontId="33" fillId="0" borderId="10" xfId="0" applyFont="1" applyFill="1" applyBorder="1" applyAlignment="1">
      <alignment horizontal="center" vertical="center"/>
    </xf>
    <xf numFmtId="0" fontId="33" fillId="0" borderId="11" xfId="0" applyFont="1" applyFill="1" applyBorder="1" applyAlignment="1">
      <alignment horizontal="center" vertical="center"/>
    </xf>
    <xf numFmtId="9" fontId="17" fillId="3" borderId="10" xfId="0" applyNumberFormat="1" applyFont="1" applyFill="1" applyBorder="1" applyAlignment="1">
      <alignment horizontal="center" vertical="center" textRotation="90"/>
    </xf>
    <xf numFmtId="0" fontId="17" fillId="3" borderId="8" xfId="0" applyFont="1" applyFill="1" applyBorder="1" applyAlignment="1">
      <alignment horizontal="center" vertical="center" textRotation="90"/>
    </xf>
    <xf numFmtId="0" fontId="17" fillId="3" borderId="11" xfId="0" applyFont="1" applyFill="1" applyBorder="1" applyAlignment="1">
      <alignment horizontal="center" vertical="center" textRotation="90"/>
    </xf>
    <xf numFmtId="9" fontId="17" fillId="3" borderId="8" xfId="0" applyNumberFormat="1" applyFont="1" applyFill="1" applyBorder="1" applyAlignment="1">
      <alignment horizontal="center" vertical="center" textRotation="90"/>
    </xf>
    <xf numFmtId="9" fontId="17" fillId="3" borderId="11" xfId="0" applyNumberFormat="1" applyFont="1" applyFill="1" applyBorder="1" applyAlignment="1">
      <alignment horizontal="center" vertical="center" textRotation="90"/>
    </xf>
    <xf numFmtId="0" fontId="23" fillId="0" borderId="10" xfId="0"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7" fillId="0" borderId="0" xfId="0" applyFont="1" applyFill="1" applyAlignment="1">
      <alignment horizontal="center"/>
    </xf>
    <xf numFmtId="0" fontId="26" fillId="0" borderId="4"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22" fillId="7" borderId="4"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7" xfId="0" applyFont="1" applyFill="1" applyBorder="1" applyAlignment="1">
      <alignment horizontal="center" vertical="center"/>
    </xf>
    <xf numFmtId="0" fontId="26" fillId="5" borderId="4"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7" xfId="0" applyFont="1" applyFill="1" applyBorder="1" applyAlignment="1">
      <alignment horizontal="left" vertical="center" wrapText="1"/>
    </xf>
    <xf numFmtId="0" fontId="23" fillId="0" borderId="3" xfId="0" applyFont="1" applyFill="1" applyBorder="1" applyAlignment="1">
      <alignment horizontal="center" vertical="center" wrapText="1"/>
    </xf>
    <xf numFmtId="0" fontId="18" fillId="4" borderId="0" xfId="0" applyFont="1" applyFill="1" applyAlignment="1">
      <alignment horizontal="center"/>
    </xf>
    <xf numFmtId="0" fontId="18" fillId="4" borderId="16" xfId="0" applyFont="1" applyFill="1" applyBorder="1" applyAlignment="1">
      <alignment horizontal="center"/>
    </xf>
    <xf numFmtId="0" fontId="17" fillId="4" borderId="4"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7" xfId="0" applyFont="1" applyFill="1" applyBorder="1" applyAlignment="1">
      <alignment horizontal="left" vertical="center" wrapText="1"/>
    </xf>
    <xf numFmtId="9" fontId="17" fillId="6" borderId="11" xfId="0" applyNumberFormat="1" applyFont="1" applyFill="1" applyBorder="1" applyAlignment="1">
      <alignment horizontal="center" vertical="center" textRotation="90"/>
    </xf>
    <xf numFmtId="9" fontId="17" fillId="4" borderId="0" xfId="0" applyNumberFormat="1" applyFont="1" applyFill="1" applyAlignment="1">
      <alignment horizontal="center" vertical="center" textRotation="90"/>
    </xf>
    <xf numFmtId="0" fontId="17" fillId="4" borderId="0" xfId="0" applyFont="1" applyFill="1" applyAlignment="1">
      <alignment horizontal="center" vertical="center" textRotation="90"/>
    </xf>
    <xf numFmtId="9" fontId="17" fillId="5" borderId="10" xfId="0" applyNumberFormat="1" applyFont="1" applyFill="1" applyBorder="1" applyAlignment="1">
      <alignment horizontal="center" vertical="center" textRotation="90"/>
    </xf>
    <xf numFmtId="9" fontId="17" fillId="5" borderId="8" xfId="0" applyNumberFormat="1" applyFont="1" applyFill="1" applyBorder="1" applyAlignment="1">
      <alignment horizontal="center" vertical="center" textRotation="90"/>
    </xf>
    <xf numFmtId="9" fontId="17" fillId="5" borderId="11" xfId="0" applyNumberFormat="1" applyFont="1" applyFill="1" applyBorder="1" applyAlignment="1">
      <alignment horizontal="center" vertical="center" textRotation="90"/>
    </xf>
    <xf numFmtId="9" fontId="17" fillId="6" borderId="3" xfId="0" applyNumberFormat="1" applyFont="1" applyFill="1" applyBorder="1" applyAlignment="1">
      <alignment horizontal="center" vertical="center" textRotation="90"/>
    </xf>
    <xf numFmtId="9" fontId="17" fillId="4" borderId="14" xfId="0" applyNumberFormat="1" applyFont="1" applyFill="1" applyBorder="1" applyAlignment="1">
      <alignment horizontal="center" vertical="center" textRotation="90"/>
    </xf>
    <xf numFmtId="9" fontId="17" fillId="4" borderId="0" xfId="0" applyNumberFormat="1" applyFont="1" applyFill="1" applyBorder="1" applyAlignment="1">
      <alignment horizontal="center" vertical="center" textRotation="90"/>
    </xf>
    <xf numFmtId="0" fontId="23" fillId="0" borderId="10" xfId="0" applyFont="1" applyFill="1" applyBorder="1" applyAlignment="1">
      <alignment horizontal="center" vertical="center"/>
    </xf>
    <xf numFmtId="0" fontId="23" fillId="0" borderId="8" xfId="0" applyFont="1" applyFill="1" applyBorder="1" applyAlignment="1">
      <alignment horizontal="center" vertical="center"/>
    </xf>
    <xf numFmtId="0" fontId="23" fillId="0" borderId="11" xfId="0" applyFont="1" applyFill="1" applyBorder="1" applyAlignment="1">
      <alignment horizontal="center" vertical="center"/>
    </xf>
    <xf numFmtId="0" fontId="23" fillId="0" borderId="8" xfId="0" applyFont="1" applyFill="1" applyBorder="1" applyAlignment="1">
      <alignment horizontal="center" vertical="center" wrapText="1"/>
    </xf>
    <xf numFmtId="0" fontId="17" fillId="3" borderId="4" xfId="0" applyNumberFormat="1" applyFont="1" applyFill="1" applyBorder="1" applyAlignment="1">
      <alignment horizontal="left" vertical="center" wrapText="1"/>
    </xf>
    <xf numFmtId="0" fontId="17" fillId="3" borderId="2" xfId="0" applyNumberFormat="1" applyFont="1" applyFill="1" applyBorder="1" applyAlignment="1">
      <alignment horizontal="left" vertical="center" wrapText="1"/>
    </xf>
    <xf numFmtId="0" fontId="17" fillId="3" borderId="7" xfId="0" applyNumberFormat="1" applyFont="1" applyFill="1" applyBorder="1" applyAlignment="1">
      <alignment horizontal="left" vertical="center" wrapText="1"/>
    </xf>
    <xf numFmtId="0" fontId="26" fillId="3" borderId="4" xfId="0" applyFont="1" applyFill="1" applyBorder="1" applyAlignment="1">
      <alignment horizontal="left" vertical="center" wrapText="1"/>
    </xf>
    <xf numFmtId="0" fontId="26" fillId="3" borderId="2"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3" fillId="0" borderId="5"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33" fillId="0" borderId="3" xfId="0" applyFont="1" applyFill="1" applyBorder="1" applyAlignment="1">
      <alignment horizontal="center" vertical="center"/>
    </xf>
    <xf numFmtId="0" fontId="17" fillId="3" borderId="4" xfId="0" applyFont="1" applyFill="1" applyBorder="1" applyAlignment="1">
      <alignment horizontal="left" vertical="center" wrapText="1"/>
    </xf>
    <xf numFmtId="0" fontId="17" fillId="3" borderId="2"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22" fillId="3" borderId="4" xfId="0" applyFont="1" applyFill="1" applyBorder="1" applyAlignment="1">
      <alignment horizontal="left" vertical="center" wrapText="1"/>
    </xf>
    <xf numFmtId="0" fontId="22" fillId="3" borderId="2" xfId="0" applyFont="1" applyFill="1" applyBorder="1" applyAlignment="1">
      <alignment horizontal="left" vertical="center" wrapText="1"/>
    </xf>
    <xf numFmtId="0" fontId="22" fillId="3" borderId="7" xfId="0" applyFont="1" applyFill="1" applyBorder="1" applyAlignment="1">
      <alignment horizontal="left" vertical="center" wrapText="1"/>
    </xf>
    <xf numFmtId="0" fontId="23" fillId="0" borderId="10" xfId="0" applyFont="1" applyFill="1" applyBorder="1" applyAlignment="1">
      <alignment horizontal="left" vertical="center" wrapText="1"/>
    </xf>
    <xf numFmtId="0" fontId="23" fillId="0" borderId="11" xfId="0" applyFont="1" applyFill="1" applyBorder="1" applyAlignment="1">
      <alignment horizontal="left" vertical="center" wrapText="1"/>
    </xf>
    <xf numFmtId="0" fontId="23" fillId="0" borderId="3" xfId="0" applyFont="1" applyFill="1" applyBorder="1" applyAlignment="1">
      <alignment horizontal="center" vertical="center"/>
    </xf>
    <xf numFmtId="0" fontId="33" fillId="0" borderId="10" xfId="0" applyFont="1" applyFill="1" applyBorder="1" applyAlignment="1">
      <alignment horizontal="center" vertical="center" wrapText="1"/>
    </xf>
    <xf numFmtId="0" fontId="33" fillId="0" borderId="8" xfId="0" applyFont="1" applyFill="1" applyBorder="1" applyAlignment="1">
      <alignment horizontal="center" vertical="center" wrapText="1"/>
    </xf>
    <xf numFmtId="0" fontId="33" fillId="0" borderId="11" xfId="0" applyFont="1" applyFill="1" applyBorder="1" applyAlignment="1">
      <alignment horizontal="center" vertical="center" wrapText="1"/>
    </xf>
    <xf numFmtId="0" fontId="23" fillId="0" borderId="8" xfId="0" applyFont="1" applyFill="1" applyBorder="1" applyAlignment="1">
      <alignment horizontal="left" vertical="center" wrapText="1"/>
    </xf>
    <xf numFmtId="9" fontId="17" fillId="3" borderId="10" xfId="175" applyFont="1" applyFill="1" applyBorder="1" applyAlignment="1">
      <alignment horizontal="center" vertical="center" textRotation="90" wrapText="1"/>
    </xf>
    <xf numFmtId="9" fontId="17" fillId="3" borderId="8" xfId="175" applyFont="1" applyFill="1" applyBorder="1" applyAlignment="1">
      <alignment horizontal="center" vertical="center" textRotation="90" wrapText="1"/>
    </xf>
    <xf numFmtId="0" fontId="22" fillId="0" borderId="3" xfId="0" applyFont="1" applyFill="1" applyBorder="1" applyAlignment="1">
      <alignment horizontal="center" vertical="center"/>
    </xf>
    <xf numFmtId="0" fontId="23" fillId="0" borderId="10" xfId="0" applyFont="1" applyFill="1" applyBorder="1" applyAlignment="1">
      <alignment horizontal="left" vertical="center"/>
    </xf>
    <xf numFmtId="0" fontId="23" fillId="0" borderId="11" xfId="0" applyFont="1" applyFill="1" applyBorder="1" applyAlignment="1">
      <alignment horizontal="left" vertical="center"/>
    </xf>
    <xf numFmtId="0" fontId="17" fillId="5" borderId="4" xfId="0" applyFont="1" applyFill="1" applyBorder="1" applyAlignment="1">
      <alignment horizontal="left" vertical="center" wrapText="1"/>
    </xf>
    <xf numFmtId="0" fontId="17" fillId="5" borderId="2" xfId="0" applyFont="1" applyFill="1" applyBorder="1" applyAlignment="1">
      <alignment horizontal="left" vertical="center" wrapText="1"/>
    </xf>
    <xf numFmtId="0" fontId="17" fillId="5" borderId="7" xfId="0" applyFont="1" applyFill="1" applyBorder="1" applyAlignment="1">
      <alignment horizontal="left" vertical="center" wrapText="1"/>
    </xf>
    <xf numFmtId="0" fontId="22" fillId="0" borderId="10"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2" fillId="0" borderId="10" xfId="0" applyNumberFormat="1" applyFont="1" applyFill="1" applyBorder="1" applyAlignment="1">
      <alignment horizontal="center" vertical="center" wrapText="1"/>
    </xf>
    <xf numFmtId="0" fontId="22" fillId="0" borderId="8" xfId="0" applyNumberFormat="1" applyFont="1" applyFill="1" applyBorder="1" applyAlignment="1">
      <alignment horizontal="center" vertical="center" wrapText="1"/>
    </xf>
    <xf numFmtId="0" fontId="22" fillId="0" borderId="11" xfId="0" applyNumberFormat="1" applyFont="1" applyFill="1" applyBorder="1" applyAlignment="1">
      <alignment horizontal="center" vertical="center" wrapText="1"/>
    </xf>
    <xf numFmtId="0" fontId="17" fillId="3" borderId="4" xfId="0" applyFont="1" applyFill="1" applyBorder="1" applyAlignment="1">
      <alignment horizontal="left" vertical="center"/>
    </xf>
    <xf numFmtId="0" fontId="17" fillId="3" borderId="2" xfId="0" applyFont="1" applyFill="1" applyBorder="1" applyAlignment="1">
      <alignment horizontal="left" vertical="center"/>
    </xf>
    <xf numFmtId="0" fontId="17" fillId="3" borderId="7" xfId="0" applyFont="1" applyFill="1" applyBorder="1" applyAlignment="1">
      <alignment horizontal="left" vertical="center"/>
    </xf>
    <xf numFmtId="0" fontId="22" fillId="0" borderId="8" xfId="0" applyFont="1" applyFill="1" applyBorder="1" applyAlignment="1">
      <alignment horizontal="center" vertical="center"/>
    </xf>
    <xf numFmtId="0" fontId="22" fillId="0" borderId="11" xfId="0" applyFont="1" applyFill="1" applyBorder="1" applyAlignment="1">
      <alignment horizontal="center" vertical="center"/>
    </xf>
    <xf numFmtId="0" fontId="33" fillId="0" borderId="10" xfId="0" applyFont="1" applyFill="1" applyBorder="1" applyAlignment="1">
      <alignment horizontal="left" vertical="center"/>
    </xf>
    <xf numFmtId="0" fontId="33" fillId="0" borderId="11" xfId="0" applyFont="1" applyFill="1" applyBorder="1" applyAlignment="1">
      <alignment horizontal="left" vertical="center"/>
    </xf>
    <xf numFmtId="0" fontId="17" fillId="5" borderId="4" xfId="0" applyNumberFormat="1" applyFont="1" applyFill="1" applyBorder="1" applyAlignment="1">
      <alignment horizontal="left" vertical="center"/>
    </xf>
    <xf numFmtId="0" fontId="17" fillId="5" borderId="2" xfId="0" applyNumberFormat="1" applyFont="1" applyFill="1" applyBorder="1" applyAlignment="1">
      <alignment horizontal="left" vertical="center"/>
    </xf>
    <xf numFmtId="0" fontId="17" fillId="5" borderId="7" xfId="0" applyNumberFormat="1" applyFont="1" applyFill="1" applyBorder="1" applyAlignment="1">
      <alignment horizontal="left" vertical="center"/>
    </xf>
    <xf numFmtId="0" fontId="33" fillId="0" borderId="10" xfId="0" applyFont="1" applyFill="1" applyBorder="1" applyAlignment="1">
      <alignment horizontal="left" vertical="center" wrapText="1"/>
    </xf>
    <xf numFmtId="0" fontId="33" fillId="0" borderId="8" xfId="0" applyFont="1" applyFill="1" applyBorder="1" applyAlignment="1">
      <alignment horizontal="left" vertical="center" wrapText="1"/>
    </xf>
    <xf numFmtId="0" fontId="33" fillId="0" borderId="11" xfId="0" applyFont="1" applyFill="1" applyBorder="1" applyAlignment="1">
      <alignment horizontal="left" vertical="center" wrapText="1"/>
    </xf>
    <xf numFmtId="0" fontId="33" fillId="0" borderId="3" xfId="0" applyFont="1" applyFill="1" applyBorder="1" applyAlignment="1">
      <alignment horizontal="center" vertical="center" wrapText="1"/>
    </xf>
    <xf numFmtId="9" fontId="17" fillId="3" borderId="11" xfId="175" applyFont="1" applyFill="1" applyBorder="1" applyAlignment="1">
      <alignment horizontal="center" vertical="center" textRotation="90" wrapText="1"/>
    </xf>
    <xf numFmtId="0" fontId="17" fillId="6" borderId="11" xfId="0" applyFont="1" applyFill="1" applyBorder="1" applyAlignment="1">
      <alignment horizontal="center" vertical="center" textRotation="90"/>
    </xf>
    <xf numFmtId="0" fontId="22" fillId="0" borderId="12"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17" fillId="2" borderId="5" xfId="96" applyFont="1" applyFill="1" applyBorder="1" applyAlignment="1" applyProtection="1">
      <alignment horizontal="center" vertical="center" wrapText="1"/>
    </xf>
    <xf numFmtId="0" fontId="17" fillId="2" borderId="14" xfId="96" applyFont="1" applyFill="1" applyBorder="1" applyAlignment="1" applyProtection="1">
      <alignment horizontal="center" vertical="center" wrapText="1"/>
    </xf>
    <xf numFmtId="0" fontId="17" fillId="2" borderId="12" xfId="96" applyFont="1" applyFill="1" applyBorder="1" applyAlignment="1" applyProtection="1">
      <alignment horizontal="center" vertical="center" wrapText="1"/>
    </xf>
    <xf numFmtId="0" fontId="17" fillId="2" borderId="9" xfId="96" applyFont="1" applyFill="1" applyBorder="1" applyAlignment="1" applyProtection="1">
      <alignment horizontal="center" vertical="center" wrapText="1"/>
    </xf>
    <xf numFmtId="0" fontId="17" fillId="2" borderId="15" xfId="96" applyFont="1" applyFill="1" applyBorder="1" applyAlignment="1" applyProtection="1">
      <alignment horizontal="center" vertical="center" wrapText="1"/>
    </xf>
    <xf numFmtId="0" fontId="17" fillId="2" borderId="17" xfId="96" applyFont="1" applyFill="1" applyBorder="1" applyAlignment="1" applyProtection="1">
      <alignment horizontal="center" vertical="center" wrapText="1"/>
    </xf>
    <xf numFmtId="0" fontId="22" fillId="4" borderId="4" xfId="0" applyNumberFormat="1" applyFont="1" applyFill="1" applyBorder="1" applyAlignment="1">
      <alignment horizontal="center" vertical="center" wrapText="1"/>
    </xf>
    <xf numFmtId="0" fontId="22" fillId="4" borderId="2" xfId="0" applyNumberFormat="1" applyFont="1" applyFill="1" applyBorder="1" applyAlignment="1">
      <alignment horizontal="center" vertical="center" wrapText="1"/>
    </xf>
    <xf numFmtId="0" fontId="22" fillId="4" borderId="7" xfId="0" applyNumberFormat="1" applyFont="1" applyFill="1" applyBorder="1" applyAlignment="1">
      <alignment horizontal="center" vertical="center" wrapText="1"/>
    </xf>
    <xf numFmtId="9" fontId="45" fillId="6" borderId="3" xfId="0" applyNumberFormat="1" applyFont="1" applyFill="1" applyBorder="1" applyAlignment="1">
      <alignment horizontal="center" vertical="center" textRotation="90"/>
    </xf>
    <xf numFmtId="0" fontId="22" fillId="0" borderId="16" xfId="0" applyFont="1" applyFill="1" applyBorder="1" applyAlignment="1">
      <alignment horizontal="center" vertical="center"/>
    </xf>
    <xf numFmtId="0" fontId="22" fillId="0" borderId="17" xfId="0" applyFont="1" applyFill="1" applyBorder="1" applyAlignment="1">
      <alignment horizontal="center" vertical="center"/>
    </xf>
    <xf numFmtId="0" fontId="33" fillId="2" borderId="10" xfId="0" applyNumberFormat="1" applyFont="1" applyFill="1" applyBorder="1" applyAlignment="1">
      <alignment horizontal="left" vertical="center" wrapText="1"/>
    </xf>
    <xf numFmtId="0" fontId="33" fillId="2" borderId="11" xfId="0" applyNumberFormat="1" applyFont="1" applyFill="1" applyBorder="1" applyAlignment="1">
      <alignment horizontal="left" vertical="center" wrapText="1"/>
    </xf>
    <xf numFmtId="0" fontId="17" fillId="0" borderId="5"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8" fillId="0" borderId="4" xfId="0" applyFont="1" applyBorder="1" applyAlignment="1">
      <alignment horizontal="center" vertical="center"/>
    </xf>
    <xf numFmtId="0" fontId="18" fillId="0" borderId="2" xfId="0" applyFont="1" applyBorder="1" applyAlignment="1">
      <alignment horizontal="center" vertical="center"/>
    </xf>
    <xf numFmtId="0" fontId="18" fillId="0" borderId="7" xfId="0" applyFont="1" applyBorder="1" applyAlignment="1">
      <alignment horizontal="center" vertical="center"/>
    </xf>
    <xf numFmtId="0" fontId="17" fillId="2" borderId="4" xfId="96" applyFont="1" applyFill="1" applyBorder="1" applyAlignment="1" applyProtection="1">
      <alignment horizontal="left" vertical="center" wrapText="1"/>
    </xf>
    <xf numFmtId="0" fontId="17" fillId="2" borderId="7" xfId="96" applyFont="1" applyFill="1" applyBorder="1" applyAlignment="1" applyProtection="1">
      <alignment horizontal="left" vertical="center" wrapText="1"/>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22" fillId="0" borderId="3" xfId="0" applyFont="1" applyFill="1" applyBorder="1" applyAlignment="1">
      <alignment horizontal="center" vertical="center" wrapText="1"/>
    </xf>
  </cellXfs>
  <cellStyles count="18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2_BSC-KPI P. KHKT - DL TRAN YEN 19-5-18" xfId="44"/>
    <cellStyle name="Excel Built-in Excel Built-in Excel Built-in Comma 7 2 3" xfId="45"/>
    <cellStyle name="Excel Built-in Excel Built-in Excel Built-in Comma 7 2_BSC-KPI P. KHKT - DL TRAN YEN 19-5-18" xfId="46"/>
    <cellStyle name="Excel Built-in Excel Built-in Excel Built-in Comma 8" xfId="47"/>
    <cellStyle name="Excel Built-in Excel Built-in Excel Built-in Comma 8 2" xfId="48"/>
    <cellStyle name="Excel Built-in Excel Built-in Excel Built-in Comma 8 2 2" xfId="49"/>
    <cellStyle name="Excel Built-in Excel Built-in Excel Built-in Comma 8 2_BSC-KPI P. KHKT - DL TRAN YEN 19-5-18" xfId="50"/>
    <cellStyle name="Excel Built-in Excel Built-in Excel Built-in Comma 8 3" xfId="51"/>
    <cellStyle name="Excel Built-in Excel Built-in Excel Built-in Comma 8 3 2" xfId="52"/>
    <cellStyle name="Excel Built-in Excel Built-in Excel Built-in Comma 8 3 3" xfId="53"/>
    <cellStyle name="Excel Built-in Excel Built-in Excel Built-in Comma 8 3 4" xfId="54"/>
    <cellStyle name="Excel Built-in Excel Built-in Excel Built-in Comma 8 3 5" xfId="55"/>
    <cellStyle name="Excel Built-in Excel Built-in Excel Built-in Comma 8 3_BSC-KPI P. KHKT - DL TRAN YEN 19-5-18" xfId="56"/>
    <cellStyle name="Excel Built-in Excel Built-in Excel Built-in Comma 8 4" xfId="57"/>
    <cellStyle name="Excel Built-in Excel Built-in Excel Built-in Comma 8_BSC-KPI P. KHKT - DL TRAN YEN 19-5-18" xfId="58"/>
    <cellStyle name="Excel Built-in Excel Built-in Excel Built-in Normal 8" xfId="59"/>
    <cellStyle name="Excel Built-in Excel Built-in Excel Built-in Normal 8 2" xfId="60"/>
    <cellStyle name="Excel Built-in Excel Built-in Excel Built-in Normal 8 2 2" xfId="61"/>
    <cellStyle name="Excel Built-in Excel Built-in Excel Built-in Normal 8 2 3" xfId="62"/>
    <cellStyle name="Excel Built-in Excel Built-in Excel Built-in Normal 8 2_BSC-KPI P. KHKT - DL TRAN YEN 19-5-18" xfId="63"/>
    <cellStyle name="Excel Built-in Excel Built-in Excel Built-in Normal_Sheet1" xfId="64"/>
    <cellStyle name="Excel Built-in Excel Built-in Excel Built-in Percent 3 2" xfId="65"/>
    <cellStyle name="Excel Built-in Excel Built-in Excel Built-in Percent 3 2 2" xfId="66"/>
    <cellStyle name="Excel Built-in Excel Built-in Excel Built-in Percent 3 2 2 2" xfId="67"/>
    <cellStyle name="Excel Built-in Excel Built-in Excel Built-in Percent 3 2 2 2 2" xfId="68"/>
    <cellStyle name="Excel Built-in Excel Built-in Excel Built-in Percent 3 2 2 2_BSC-KPI P. KHKT - DL TRAN YEN 19-5-18" xfId="69"/>
    <cellStyle name="Excel Built-in Excel Built-in Excel Built-in Percent 3 2 2 3" xfId="70"/>
    <cellStyle name="Excel Built-in Excel Built-in Excel Built-in Percent 3 2 2_BSC-KPI P. KHKT - DL TRAN YEN 19-5-18" xfId="71"/>
    <cellStyle name="Excel Built-in Excel Built-in Excel Built-in Percent 3 2 3" xfId="72"/>
    <cellStyle name="Excel Built-in Excel Built-in Excel Built-in Percent 3 2_BSC-KPI P. KHKT - DL TRAN YEN 19-5-18" xfId="73"/>
    <cellStyle name="Excel Built-in Excel Built-in Excel Built-in Percent 5 2" xfId="74"/>
    <cellStyle name="Excel Built-in Excel Built-in Excel Built-in Percent 5 2 2" xfId="75"/>
    <cellStyle name="Excel Built-in Excel Built-in Excel Built-in Percent 5 2_BSC-KPI P. KHKT - DL TRAN YEN 19-5-18" xfId="76"/>
    <cellStyle name="Excel Built-in Excel Built-in Excel Built-in Percent 5 3" xfId="77"/>
    <cellStyle name="Excel Built-in Excel Built-in Excel Built-in Percent 5 3 2" xfId="78"/>
    <cellStyle name="Excel Built-in Excel Built-in Excel Built-in Percent 5 3_BSC-KPI P. KHKT - DL TRAN YEN 19-5-18" xfId="79"/>
    <cellStyle name="Excel Built-in Excel Built-in Excel Built-in Percent 6" xfId="80"/>
    <cellStyle name="Excel Built-in Excel Built-in Excel Built-in Percent 6 2" xfId="81"/>
    <cellStyle name="Excel Built-in Excel Built-in Excel Built-in Percent 6 2 2" xfId="82"/>
    <cellStyle name="Excel Built-in Excel Built-in Excel Built-in Percent 6 2 3" xfId="83"/>
    <cellStyle name="Excel Built-in Excel Built-in Excel Built-in Percent 6 2 4" xfId="84"/>
    <cellStyle name="Excel Built-in Excel Built-in Excel Built-in Percent 6 2 5" xfId="85"/>
    <cellStyle name="Excel Built-in Excel Built-in Excel Built-in Percent 6 2_BSC-KPI P. KHKT - DL TRAN YEN 19-5-18" xfId="86"/>
    <cellStyle name="Excel Built-in Excel Built-in Excel Built-in Percent 6 3" xfId="87"/>
    <cellStyle name="Excel Built-in Excel Built-in Excel Built-in Percent 6_BSC-KPI P. KHKT - DL TRAN YEN 19-5-18" xfId="88"/>
    <cellStyle name="Excel Built-in Normal" xfId="89"/>
    <cellStyle name="Excel Built-in Normal 2" xfId="90"/>
    <cellStyle name="Excel Built-in Normal 3" xfId="91"/>
    <cellStyle name="Excel Built-in Normal_BSC-KPI P. KHKT - DL TRAN YEN 19-5-18" xfId="92"/>
    <cellStyle name="Fixed" xfId="93"/>
    <cellStyle name="Header1" xfId="94"/>
    <cellStyle name="Header2" xfId="95"/>
    <cellStyle name="Hyperlink" xfId="96" builtinId="8"/>
    <cellStyle name="Normal" xfId="0" builtinId="0"/>
    <cellStyle name="Normal - Style1" xfId="97"/>
    <cellStyle name="Normal 10" xfId="98"/>
    <cellStyle name="Normal 10 2" xfId="99"/>
    <cellStyle name="Normal 11" xfId="100"/>
    <cellStyle name="Normal 12" xfId="101"/>
    <cellStyle name="Normal 13" xfId="102"/>
    <cellStyle name="Normal 13 2" xfId="103"/>
    <cellStyle name="Normal 2" xfId="104"/>
    <cellStyle name="Normal 2 11 2 2" xfId="105"/>
    <cellStyle name="Normal 2 11 2 2 2" xfId="106"/>
    <cellStyle name="Normal 2 2" xfId="107"/>
    <cellStyle name="Normal 2 2 2" xfId="108"/>
    <cellStyle name="Normal 2 2 3" xfId="109"/>
    <cellStyle name="Normal 2 3" xfId="110"/>
    <cellStyle name="Normal 2 4" xfId="111"/>
    <cellStyle name="Normal 2 5" xfId="112"/>
    <cellStyle name="Normal 2 5 2" xfId="113"/>
    <cellStyle name="Normal 2 5 2 2" xfId="114"/>
    <cellStyle name="Normal 2 5 3" xfId="115"/>
    <cellStyle name="Normal 2 5 3 2" xfId="116"/>
    <cellStyle name="Normal 2 5 4" xfId="117"/>
    <cellStyle name="Normal 2 5 5 2" xfId="118"/>
    <cellStyle name="Normal 2 5 5 2 2" xfId="119"/>
    <cellStyle name="Normal 2 5_BSC-KPI P. KHKT - DL TRAN YEN 19-5-18" xfId="120"/>
    <cellStyle name="Normal 2 6" xfId="121"/>
    <cellStyle name="Normal 2 6 2" xfId="122"/>
    <cellStyle name="Normal 2 6 2 2" xfId="123"/>
    <cellStyle name="Normal 2 6 3" xfId="124"/>
    <cellStyle name="Normal 2 6_BSC-KPI P. KHKT - DL TRAN YEN 19-5-18" xfId="125"/>
    <cellStyle name="Normal 2 7" xfId="126"/>
    <cellStyle name="Normal 2 7 2" xfId="127"/>
    <cellStyle name="Normal 2 7 2 2" xfId="128"/>
    <cellStyle name="Normal 2 7 3" xfId="129"/>
    <cellStyle name="Normal 2 7_BSC-KPI P. KHKT - DL TRAN YEN 19-5-18" xfId="130"/>
    <cellStyle name="Normal 2 8" xfId="131"/>
    <cellStyle name="Normal 2 8 2" xfId="132"/>
    <cellStyle name="Normal 2 9" xfId="133"/>
    <cellStyle name="Normal 2_2_Template for BSC-KPI planning_PayNet 11.12.09 KTTC" xfId="134"/>
    <cellStyle name="Normal 3" xfId="135"/>
    <cellStyle name="Normal 3 2" xfId="136"/>
    <cellStyle name="Normal 4" xfId="137"/>
    <cellStyle name="Normal 5" xfId="138"/>
    <cellStyle name="Normal 5 4" xfId="139"/>
    <cellStyle name="Normal 6" xfId="140"/>
    <cellStyle name="Normal 7" xfId="141"/>
    <cellStyle name="Normal 7 2" xfId="142"/>
    <cellStyle name="Normal 7 2 2" xfId="143"/>
    <cellStyle name="Normal 7 2 2 2" xfId="144"/>
    <cellStyle name="Normal 7 2 3" xfId="145"/>
    <cellStyle name="Normal 7 2_BSC-KPI P. KHKT - DL TRAN YEN 19-5-18" xfId="146"/>
    <cellStyle name="Normal 7 3" xfId="147"/>
    <cellStyle name="Normal 7 3 2" xfId="148"/>
    <cellStyle name="Normal 7 3 2 2" xfId="149"/>
    <cellStyle name="Normal 7 3 3" xfId="150"/>
    <cellStyle name="Normal 7 3 3 2" xfId="151"/>
    <cellStyle name="Normal 7 3 4" xfId="152"/>
    <cellStyle name="Normal 7 3 4 2" xfId="153"/>
    <cellStyle name="Normal 7 3 5" xfId="154"/>
    <cellStyle name="Normal 7 3_BSC-KPI P. KHKT - DL TRAN YEN 19-5-18" xfId="155"/>
    <cellStyle name="Normal 7 4" xfId="156"/>
    <cellStyle name="Normal 7 4 2" xfId="157"/>
    <cellStyle name="Normal 7 5" xfId="158"/>
    <cellStyle name="Normal 7 5 2" xfId="159"/>
    <cellStyle name="Normal 7 5 2 2" xfId="160"/>
    <cellStyle name="Normal 7 5 3" xfId="161"/>
    <cellStyle name="Normal 7 5_BSC-KPI P. KHKT - DL TRAN YEN 19-5-18" xfId="162"/>
    <cellStyle name="Normal 7 6" xfId="163"/>
    <cellStyle name="Normal 7 6 2" xfId="164"/>
    <cellStyle name="Normal 7 7" xfId="165"/>
    <cellStyle name="Normal 7 7 2" xfId="166"/>
    <cellStyle name="Normal 7 8" xfId="167"/>
    <cellStyle name="Normal 7 8 2" xfId="168"/>
    <cellStyle name="Normal 7 9" xfId="169"/>
    <cellStyle name="Normal 7_BSC-KPI P. KHKT - DL TRAN YEN 19-5-18" xfId="170"/>
    <cellStyle name="Normal 8" xfId="171"/>
    <cellStyle name="Normal 9" xfId="172"/>
    <cellStyle name="Normal 9 2" xfId="173"/>
    <cellStyle name="Normal_VTU" xfId="174"/>
    <cellStyle name="Percent" xfId="175" builtinId="5"/>
    <cellStyle name="Percent 2" xfId="176"/>
    <cellStyle name="Percent 2 2" xfId="177"/>
    <cellStyle name="Percent 2 3" xfId="178"/>
    <cellStyle name="Percent 3" xfId="179"/>
    <cellStyle name="Percent 3 2" xfId="180"/>
    <cellStyle name="Percent 4" xfId="181"/>
    <cellStyle name="Percent 5" xfId="182"/>
    <cellStyle name="Percent 5 2" xfId="183"/>
    <cellStyle name="Percent 5 3" xfId="184"/>
    <cellStyle name="Percent 6" xfId="185"/>
    <cellStyle name="Percent 7" xfId="186"/>
    <cellStyle name="Percent 7 2" xfId="18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85"/>
  <sheetViews>
    <sheetView tabSelected="1" topLeftCell="A179" zoomScale="85" zoomScaleNormal="85" workbookViewId="0">
      <selection activeCell="X181" sqref="X181"/>
    </sheetView>
  </sheetViews>
  <sheetFormatPr defaultRowHeight="15.75"/>
  <cols>
    <col min="1" max="4" width="5" style="64" customWidth="1"/>
    <col min="5" max="5" width="5" style="42" hidden="1" customWidth="1"/>
    <col min="6" max="6" width="21.625" style="42" hidden="1" customWidth="1"/>
    <col min="7" max="7" width="6" style="157" hidden="1" customWidth="1"/>
    <col min="8" max="8" width="27" style="158" hidden="1" customWidth="1"/>
    <col min="9" max="9" width="8" style="158" customWidth="1"/>
    <col min="10" max="10" width="27.875" style="6" customWidth="1"/>
    <col min="11" max="11" width="9.625" style="200" customWidth="1"/>
    <col min="12" max="12" width="9.125" style="255" customWidth="1"/>
    <col min="13" max="13" width="7.25" style="9" customWidth="1"/>
    <col min="14" max="14" width="8.25" style="76" bestFit="1" customWidth="1"/>
    <col min="15" max="15" width="8.75" style="76" customWidth="1"/>
    <col min="16" max="17" width="7.625" style="67" customWidth="1"/>
    <col min="18" max="18" width="8.125" style="68" customWidth="1"/>
    <col min="19" max="19" width="8.625" style="16" customWidth="1"/>
    <col min="20" max="21" width="7.5" style="16" customWidth="1"/>
    <col min="22" max="22" width="10.25" style="16" customWidth="1"/>
    <col min="23" max="23" width="9.375" style="16" customWidth="1"/>
    <col min="24" max="16384" width="9" style="64"/>
  </cols>
  <sheetData>
    <row r="1" spans="1:58" ht="23.25" customHeight="1">
      <c r="A1" s="408" t="s">
        <v>176</v>
      </c>
      <c r="B1" s="409"/>
      <c r="C1" s="409"/>
      <c r="D1" s="409"/>
      <c r="E1" s="409"/>
      <c r="F1" s="409"/>
      <c r="G1" s="409"/>
      <c r="H1" s="410"/>
      <c r="I1" s="428" t="s">
        <v>480</v>
      </c>
      <c r="J1" s="429"/>
      <c r="K1" s="429"/>
      <c r="L1" s="429"/>
      <c r="M1" s="429"/>
      <c r="N1" s="429"/>
      <c r="O1" s="429"/>
      <c r="P1" s="429"/>
      <c r="Q1" s="429"/>
      <c r="R1" s="430"/>
      <c r="S1" s="431" t="s">
        <v>482</v>
      </c>
      <c r="T1" s="432"/>
      <c r="U1" s="432"/>
      <c r="V1" s="432"/>
      <c r="W1" s="433"/>
    </row>
    <row r="2" spans="1:58" ht="24" customHeight="1">
      <c r="A2" s="411"/>
      <c r="B2" s="412"/>
      <c r="C2" s="412"/>
      <c r="D2" s="412"/>
      <c r="E2" s="412"/>
      <c r="F2" s="412"/>
      <c r="G2" s="412"/>
      <c r="H2" s="413"/>
      <c r="I2" s="434" t="s">
        <v>291</v>
      </c>
      <c r="J2" s="435"/>
      <c r="K2" s="429" t="s">
        <v>481</v>
      </c>
      <c r="L2" s="429"/>
      <c r="M2" s="429"/>
      <c r="N2" s="430"/>
      <c r="O2" s="201"/>
      <c r="P2" s="436" t="s">
        <v>256</v>
      </c>
      <c r="Q2" s="437"/>
      <c r="R2" s="438"/>
      <c r="S2" s="431" t="s">
        <v>292</v>
      </c>
      <c r="T2" s="432"/>
      <c r="U2" s="432"/>
      <c r="V2" s="433"/>
      <c r="W2" s="80"/>
    </row>
    <row r="3" spans="1:58" s="16" customFormat="1" ht="29.25" customHeight="1">
      <c r="A3" s="378" t="s">
        <v>458</v>
      </c>
      <c r="B3" s="378" t="s">
        <v>334</v>
      </c>
      <c r="C3" s="378" t="s">
        <v>335</v>
      </c>
      <c r="D3" s="378" t="s">
        <v>459</v>
      </c>
      <c r="E3" s="386" t="s">
        <v>209</v>
      </c>
      <c r="F3" s="386" t="s">
        <v>205</v>
      </c>
      <c r="G3" s="386" t="s">
        <v>354</v>
      </c>
      <c r="H3" s="378" t="s">
        <v>257</v>
      </c>
      <c r="I3" s="439" t="s">
        <v>355</v>
      </c>
      <c r="J3" s="383" t="s">
        <v>148</v>
      </c>
      <c r="K3" s="381" t="s">
        <v>149</v>
      </c>
      <c r="L3" s="382"/>
      <c r="M3" s="405" t="s">
        <v>150</v>
      </c>
      <c r="N3" s="378" t="s">
        <v>461</v>
      </c>
      <c r="O3" s="378" t="s">
        <v>27</v>
      </c>
      <c r="P3" s="422" t="s">
        <v>151</v>
      </c>
      <c r="Q3" s="423"/>
      <c r="R3" s="423"/>
      <c r="S3" s="423"/>
      <c r="T3" s="423"/>
      <c r="U3" s="423"/>
      <c r="V3" s="423"/>
      <c r="W3" s="383"/>
    </row>
    <row r="4" spans="1:58" s="67" customFormat="1" ht="15.6" customHeight="1">
      <c r="A4" s="379"/>
      <c r="B4" s="379"/>
      <c r="C4" s="379"/>
      <c r="D4" s="379"/>
      <c r="E4" s="387"/>
      <c r="F4" s="387"/>
      <c r="G4" s="387"/>
      <c r="H4" s="379"/>
      <c r="I4" s="439"/>
      <c r="J4" s="384"/>
      <c r="K4" s="375" t="s">
        <v>142</v>
      </c>
      <c r="L4" s="378" t="s">
        <v>152</v>
      </c>
      <c r="M4" s="406"/>
      <c r="N4" s="379"/>
      <c r="O4" s="379"/>
      <c r="P4" s="424"/>
      <c r="Q4" s="425"/>
      <c r="R4" s="425"/>
      <c r="S4" s="425"/>
      <c r="T4" s="425"/>
      <c r="U4" s="425"/>
      <c r="V4" s="425"/>
      <c r="W4" s="385"/>
    </row>
    <row r="5" spans="1:58" s="16" customFormat="1" ht="27.6" customHeight="1">
      <c r="A5" s="379"/>
      <c r="B5" s="379"/>
      <c r="C5" s="379"/>
      <c r="D5" s="379"/>
      <c r="E5" s="387"/>
      <c r="F5" s="387"/>
      <c r="G5" s="387"/>
      <c r="H5" s="379"/>
      <c r="I5" s="439"/>
      <c r="J5" s="384"/>
      <c r="K5" s="376"/>
      <c r="L5" s="379"/>
      <c r="M5" s="406"/>
      <c r="N5" s="379"/>
      <c r="O5" s="379"/>
      <c r="P5" s="426" t="s">
        <v>258</v>
      </c>
      <c r="Q5" s="426"/>
      <c r="R5" s="426"/>
      <c r="S5" s="426"/>
      <c r="T5" s="381" t="s">
        <v>177</v>
      </c>
      <c r="U5" s="427"/>
      <c r="V5" s="427"/>
      <c r="W5" s="382"/>
    </row>
    <row r="6" spans="1:58" s="16" customFormat="1" ht="47.25">
      <c r="A6" s="380"/>
      <c r="B6" s="380"/>
      <c r="C6" s="380"/>
      <c r="D6" s="380"/>
      <c r="E6" s="388"/>
      <c r="F6" s="388"/>
      <c r="G6" s="388"/>
      <c r="H6" s="380"/>
      <c r="I6" s="439"/>
      <c r="J6" s="385"/>
      <c r="K6" s="377"/>
      <c r="L6" s="380"/>
      <c r="M6" s="407"/>
      <c r="N6" s="380"/>
      <c r="O6" s="380"/>
      <c r="P6" s="13" t="s">
        <v>153</v>
      </c>
      <c r="Q6" s="13" t="s">
        <v>259</v>
      </c>
      <c r="R6" s="14" t="s">
        <v>154</v>
      </c>
      <c r="S6" s="14" t="s">
        <v>155</v>
      </c>
      <c r="T6" s="14" t="s">
        <v>153</v>
      </c>
      <c r="U6" s="13" t="s">
        <v>259</v>
      </c>
      <c r="V6" s="14" t="s">
        <v>154</v>
      </c>
      <c r="W6" s="14" t="s">
        <v>155</v>
      </c>
    </row>
    <row r="7" spans="1:58" s="82" customFormat="1">
      <c r="A7" s="82">
        <v>1</v>
      </c>
      <c r="B7" s="82">
        <v>2</v>
      </c>
      <c r="C7" s="82">
        <v>3</v>
      </c>
      <c r="D7" s="82">
        <v>4</v>
      </c>
      <c r="E7" s="81">
        <v>5</v>
      </c>
      <c r="F7" s="50">
        <v>6</v>
      </c>
      <c r="G7" s="83">
        <v>7</v>
      </c>
      <c r="H7" s="12">
        <v>8</v>
      </c>
      <c r="I7" s="212"/>
      <c r="J7" s="213"/>
      <c r="K7" s="30">
        <v>9</v>
      </c>
      <c r="L7" s="13">
        <v>10</v>
      </c>
      <c r="M7" s="30">
        <v>11</v>
      </c>
      <c r="N7" s="13">
        <v>12</v>
      </c>
      <c r="O7" s="13"/>
      <c r="P7" s="13">
        <v>13</v>
      </c>
      <c r="Q7" s="13">
        <v>14</v>
      </c>
      <c r="R7" s="13">
        <v>15</v>
      </c>
      <c r="S7" s="13">
        <v>16</v>
      </c>
      <c r="T7" s="13">
        <v>17</v>
      </c>
      <c r="U7" s="13">
        <v>18</v>
      </c>
      <c r="V7" s="13">
        <v>19</v>
      </c>
      <c r="W7" s="13">
        <v>20</v>
      </c>
    </row>
    <row r="8" spans="1:58" s="82" customFormat="1" ht="90.75" customHeight="1">
      <c r="A8" s="2" t="s">
        <v>328</v>
      </c>
      <c r="B8" s="2" t="s">
        <v>329</v>
      </c>
      <c r="C8" s="2" t="s">
        <v>330</v>
      </c>
      <c r="D8" s="2" t="s">
        <v>331</v>
      </c>
      <c r="E8" s="81"/>
      <c r="F8" s="50"/>
      <c r="G8" s="205"/>
      <c r="H8" s="202"/>
      <c r="I8" s="202"/>
      <c r="J8" s="202"/>
      <c r="K8" s="30" t="s">
        <v>28</v>
      </c>
      <c r="L8" s="246" t="s">
        <v>191</v>
      </c>
      <c r="M8" s="30" t="s">
        <v>450</v>
      </c>
      <c r="N8" s="13" t="s">
        <v>336</v>
      </c>
      <c r="O8" s="13" t="s">
        <v>451</v>
      </c>
      <c r="P8" s="88" t="s">
        <v>452</v>
      </c>
      <c r="Q8" s="13" t="s">
        <v>453</v>
      </c>
      <c r="R8" s="13" t="s">
        <v>332</v>
      </c>
      <c r="S8" s="30" t="s">
        <v>333</v>
      </c>
      <c r="T8" s="13" t="s">
        <v>452</v>
      </c>
      <c r="U8" s="13" t="s">
        <v>453</v>
      </c>
      <c r="V8" s="13" t="s">
        <v>332</v>
      </c>
      <c r="W8" s="13" t="s">
        <v>333</v>
      </c>
    </row>
    <row r="9" spans="1:58" ht="23.25" customHeight="1">
      <c r="A9" s="339">
        <v>0.85</v>
      </c>
      <c r="B9" s="414"/>
      <c r="C9" s="415"/>
      <c r="D9" s="416"/>
      <c r="E9" s="84" t="s">
        <v>156</v>
      </c>
      <c r="F9" s="329" t="s">
        <v>206</v>
      </c>
      <c r="G9" s="330"/>
      <c r="H9" s="330"/>
      <c r="I9" s="330"/>
      <c r="J9" s="330"/>
      <c r="K9" s="330"/>
      <c r="L9" s="330"/>
      <c r="M9" s="331"/>
      <c r="N9" s="31"/>
      <c r="O9" s="31"/>
      <c r="P9" s="27"/>
      <c r="Q9" s="27"/>
      <c r="R9" s="85"/>
      <c r="S9" s="85"/>
      <c r="T9" s="85"/>
      <c r="U9" s="85"/>
      <c r="V9" s="85"/>
      <c r="W9" s="85"/>
    </row>
    <row r="10" spans="1:58" s="86" customFormat="1" ht="24.6" customHeight="1">
      <c r="A10" s="340"/>
      <c r="B10" s="335">
        <v>0.25</v>
      </c>
      <c r="E10" s="87" t="s">
        <v>157</v>
      </c>
      <c r="F10" s="396" t="s">
        <v>207</v>
      </c>
      <c r="G10" s="397"/>
      <c r="H10" s="397"/>
      <c r="I10" s="397"/>
      <c r="J10" s="397"/>
      <c r="K10" s="397"/>
      <c r="L10" s="397"/>
      <c r="M10" s="398"/>
      <c r="N10" s="179"/>
      <c r="O10" s="179"/>
      <c r="P10" s="88"/>
      <c r="Q10" s="180"/>
      <c r="R10" s="181"/>
      <c r="S10" s="177">
        <f>SUM(S12:S33)</f>
        <v>22.999731053279408</v>
      </c>
      <c r="T10" s="180"/>
      <c r="U10" s="180"/>
      <c r="V10" s="181"/>
      <c r="W10" s="181"/>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row>
    <row r="11" spans="1:58" s="92" customFormat="1" ht="21" customHeight="1">
      <c r="A11" s="340"/>
      <c r="B11" s="336"/>
      <c r="C11" s="367">
        <v>0.15</v>
      </c>
      <c r="D11" s="90"/>
      <c r="E11" s="91" t="s">
        <v>189</v>
      </c>
      <c r="F11" s="389" t="s">
        <v>208</v>
      </c>
      <c r="G11" s="390"/>
      <c r="H11" s="390"/>
      <c r="I11" s="390"/>
      <c r="J11" s="390"/>
      <c r="K11" s="390"/>
      <c r="L11" s="390"/>
      <c r="M11" s="391"/>
      <c r="N11" s="15"/>
      <c r="O11" s="15"/>
      <c r="P11" s="88"/>
      <c r="Q11" s="88"/>
      <c r="R11" s="89"/>
      <c r="S11" s="89"/>
      <c r="T11" s="88"/>
      <c r="U11" s="88"/>
      <c r="V11" s="89"/>
      <c r="W11" s="89"/>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row>
    <row r="12" spans="1:58" s="16" customFormat="1" ht="37.5" hidden="1" customHeight="1">
      <c r="A12" s="340"/>
      <c r="B12" s="336"/>
      <c r="C12" s="368"/>
      <c r="D12" s="306">
        <v>1</v>
      </c>
      <c r="E12" s="392" t="s">
        <v>14</v>
      </c>
      <c r="F12" s="370" t="s">
        <v>253</v>
      </c>
      <c r="G12" s="54" t="s">
        <v>15</v>
      </c>
      <c r="H12" s="93" t="s">
        <v>40</v>
      </c>
      <c r="I12" s="54" t="s">
        <v>15</v>
      </c>
      <c r="J12" s="70" t="s">
        <v>40</v>
      </c>
      <c r="K12" s="70" t="s">
        <v>254</v>
      </c>
      <c r="L12" s="247">
        <v>1655.17</v>
      </c>
      <c r="M12" s="70" t="s">
        <v>269</v>
      </c>
      <c r="N12" s="94">
        <v>0</v>
      </c>
      <c r="O12" s="98"/>
      <c r="P12" s="242">
        <v>1655.17</v>
      </c>
      <c r="Q12" s="162">
        <f>(P12-L12)</f>
        <v>0</v>
      </c>
      <c r="R12" s="96">
        <f>100+Q12*10</f>
        <v>100</v>
      </c>
      <c r="S12" s="97">
        <f>$A$9*$B$10*$C$11*$D$12*N12*R12</f>
        <v>0</v>
      </c>
      <c r="T12" s="13"/>
      <c r="U12" s="13"/>
      <c r="V12" s="14"/>
      <c r="W12" s="14"/>
    </row>
    <row r="13" spans="1:58" s="16" customFormat="1" ht="54.75" customHeight="1">
      <c r="A13" s="340"/>
      <c r="B13" s="336"/>
      <c r="C13" s="368"/>
      <c r="D13" s="404"/>
      <c r="E13" s="393"/>
      <c r="F13" s="371"/>
      <c r="G13" s="71" t="s">
        <v>356</v>
      </c>
      <c r="H13" s="93" t="s">
        <v>179</v>
      </c>
      <c r="I13" s="71" t="s">
        <v>357</v>
      </c>
      <c r="J13" s="93" t="s">
        <v>478</v>
      </c>
      <c r="K13" s="75" t="s">
        <v>462</v>
      </c>
      <c r="L13" s="282">
        <v>24.54</v>
      </c>
      <c r="M13" s="70" t="s">
        <v>146</v>
      </c>
      <c r="N13" s="98">
        <v>1</v>
      </c>
      <c r="O13" s="208">
        <f>$A$9*$B$10*$C$11*$D$12*N13</f>
        <v>3.1875000000000001E-2</v>
      </c>
      <c r="P13" s="260">
        <v>30.73</v>
      </c>
      <c r="Q13" s="162">
        <v>5</v>
      </c>
      <c r="R13" s="262">
        <f>IF(AND((100-(1-P13/L13)*100*5)&gt;30,(100-(1-P13/L13)*100*5)&lt;=120),100-(1-P13/L13)*100*5,IF((100-(1-P13/L13)*100*5)&lt;30,0,120))</f>
        <v>120</v>
      </c>
      <c r="S13" s="97">
        <f>R13*O13</f>
        <v>3.8250000000000002</v>
      </c>
      <c r="T13" s="260">
        <v>30.74</v>
      </c>
      <c r="U13" s="97">
        <f>(T13/L13)*100</f>
        <v>125.26487367563162</v>
      </c>
      <c r="V13" s="165">
        <f>IF(AND((100-(100-U13)*5)&gt;30,(100-(100-U13)*5)&lt;120),(100-(100-U13)*5),IF((100-(100-U13)*5)&gt;=120,120,0))</f>
        <v>120</v>
      </c>
      <c r="W13" s="97">
        <f>V13*O13</f>
        <v>3.8250000000000002</v>
      </c>
      <c r="X13" s="286">
        <f>W13-S13</f>
        <v>0</v>
      </c>
      <c r="Y13" s="286"/>
    </row>
    <row r="14" spans="1:58" s="16" customFormat="1" ht="39.75" hidden="1" customHeight="1">
      <c r="A14" s="340"/>
      <c r="B14" s="336"/>
      <c r="C14" s="368"/>
      <c r="D14" s="99">
        <v>0</v>
      </c>
      <c r="E14" s="100" t="s">
        <v>16</v>
      </c>
      <c r="F14" s="48" t="s">
        <v>0</v>
      </c>
      <c r="G14" s="54" t="s">
        <v>19</v>
      </c>
      <c r="H14" s="49" t="s">
        <v>38</v>
      </c>
      <c r="I14" s="54" t="s">
        <v>19</v>
      </c>
      <c r="J14" s="132" t="s">
        <v>38</v>
      </c>
      <c r="K14" s="70" t="s">
        <v>254</v>
      </c>
      <c r="L14" s="248">
        <v>478.09</v>
      </c>
      <c r="M14" s="70" t="s">
        <v>269</v>
      </c>
      <c r="N14" s="94">
        <v>0</v>
      </c>
      <c r="O14" s="208"/>
      <c r="P14" s="123"/>
      <c r="Q14" s="162">
        <f>(P14-L14)</f>
        <v>-478.09</v>
      </c>
      <c r="R14" s="96">
        <f>100-(P14-L14)*10</f>
        <v>4880.8999999999996</v>
      </c>
      <c r="S14" s="97">
        <f t="shared" ref="S14:S33" si="0">R14*O14</f>
        <v>0</v>
      </c>
      <c r="T14" s="123"/>
      <c r="U14" s="284"/>
      <c r="V14" s="14"/>
      <c r="W14" s="287"/>
      <c r="X14" s="286">
        <f t="shared" ref="X14:X77" si="1">W14-S14</f>
        <v>0</v>
      </c>
      <c r="Y14" s="286"/>
    </row>
    <row r="15" spans="1:58" s="16" customFormat="1" ht="29.25" hidden="1" customHeight="1">
      <c r="A15" s="340"/>
      <c r="B15" s="336"/>
      <c r="C15" s="368"/>
      <c r="D15" s="306">
        <v>0</v>
      </c>
      <c r="E15" s="392" t="s">
        <v>17</v>
      </c>
      <c r="F15" s="370" t="s">
        <v>39</v>
      </c>
      <c r="G15" s="54" t="s">
        <v>20</v>
      </c>
      <c r="H15" s="49" t="s">
        <v>37</v>
      </c>
      <c r="I15" s="54" t="s">
        <v>20</v>
      </c>
      <c r="J15" s="132" t="s">
        <v>37</v>
      </c>
      <c r="K15" s="33" t="s">
        <v>29</v>
      </c>
      <c r="L15" s="248">
        <v>99.7</v>
      </c>
      <c r="M15" s="70" t="s">
        <v>269</v>
      </c>
      <c r="N15" s="94">
        <v>0</v>
      </c>
      <c r="O15" s="208"/>
      <c r="P15" s="123"/>
      <c r="Q15" s="162">
        <f>(P15-L15)</f>
        <v>-99.7</v>
      </c>
      <c r="R15" s="61">
        <f>100+Q15*100</f>
        <v>-9870</v>
      </c>
      <c r="S15" s="97">
        <f t="shared" si="0"/>
        <v>0</v>
      </c>
      <c r="T15" s="123"/>
      <c r="U15" s="284"/>
      <c r="V15" s="14"/>
      <c r="W15" s="287"/>
      <c r="X15" s="286">
        <f t="shared" si="1"/>
        <v>0</v>
      </c>
      <c r="Y15" s="286"/>
    </row>
    <row r="16" spans="1:58" s="16" customFormat="1" ht="48.75" hidden="1" customHeight="1">
      <c r="A16" s="340"/>
      <c r="B16" s="336"/>
      <c r="C16" s="403"/>
      <c r="D16" s="404"/>
      <c r="E16" s="393"/>
      <c r="F16" s="371"/>
      <c r="G16" s="72" t="s">
        <v>21</v>
      </c>
      <c r="H16" s="49" t="s">
        <v>46</v>
      </c>
      <c r="I16" s="72" t="s">
        <v>21</v>
      </c>
      <c r="J16" s="132" t="s">
        <v>46</v>
      </c>
      <c r="K16" s="106" t="s">
        <v>260</v>
      </c>
      <c r="L16" s="249">
        <v>150</v>
      </c>
      <c r="M16" s="54" t="s">
        <v>146</v>
      </c>
      <c r="N16" s="94">
        <v>0</v>
      </c>
      <c r="O16" s="208"/>
      <c r="P16" s="123"/>
      <c r="Q16" s="160">
        <v>2</v>
      </c>
      <c r="R16" s="161">
        <f>100+(1-P16/L16)*100*Q16</f>
        <v>300</v>
      </c>
      <c r="S16" s="97">
        <f t="shared" si="0"/>
        <v>0</v>
      </c>
      <c r="T16" s="123"/>
      <c r="U16" s="284"/>
      <c r="V16" s="14"/>
      <c r="W16" s="287"/>
      <c r="X16" s="286">
        <f t="shared" si="1"/>
        <v>0</v>
      </c>
      <c r="Y16" s="286"/>
    </row>
    <row r="17" spans="1:59">
      <c r="A17" s="340"/>
      <c r="B17" s="336"/>
      <c r="C17" s="101"/>
      <c r="D17" s="92"/>
      <c r="E17" s="91" t="s">
        <v>47</v>
      </c>
      <c r="F17" s="389" t="s">
        <v>255</v>
      </c>
      <c r="G17" s="390"/>
      <c r="H17" s="390"/>
      <c r="I17" s="390"/>
      <c r="J17" s="390"/>
      <c r="K17" s="390"/>
      <c r="L17" s="390"/>
      <c r="M17" s="391"/>
      <c r="N17" s="34"/>
      <c r="O17" s="209"/>
      <c r="P17" s="88"/>
      <c r="Q17" s="88"/>
      <c r="R17" s="89"/>
      <c r="S17" s="130"/>
      <c r="T17" s="88"/>
      <c r="U17" s="88"/>
      <c r="V17" s="89"/>
      <c r="W17" s="288"/>
      <c r="X17" s="286">
        <f t="shared" si="1"/>
        <v>0</v>
      </c>
      <c r="Y17" s="286"/>
    </row>
    <row r="18" spans="1:59" s="107" customFormat="1" ht="100.5" hidden="1" customHeight="1">
      <c r="A18" s="340"/>
      <c r="B18" s="336"/>
      <c r="C18" s="102"/>
      <c r="D18" s="186">
        <v>1</v>
      </c>
      <c r="E18" s="103" t="s">
        <v>18</v>
      </c>
      <c r="F18" s="17" t="s">
        <v>41</v>
      </c>
      <c r="G18" s="104" t="s">
        <v>358</v>
      </c>
      <c r="H18" s="17" t="s">
        <v>41</v>
      </c>
      <c r="I18" s="104" t="s">
        <v>359</v>
      </c>
      <c r="J18" s="17" t="s">
        <v>261</v>
      </c>
      <c r="K18" s="105" t="s">
        <v>262</v>
      </c>
      <c r="L18" s="250">
        <v>0</v>
      </c>
      <c r="M18" s="105" t="s">
        <v>146</v>
      </c>
      <c r="N18" s="106">
        <v>1</v>
      </c>
      <c r="O18" s="208">
        <f>$A$9*$B$10*$C$18*$D$18*N18</f>
        <v>0</v>
      </c>
      <c r="P18" s="243"/>
      <c r="Q18" s="162">
        <v>10</v>
      </c>
      <c r="R18" s="96">
        <f>100-(L18-P18)*Q18</f>
        <v>100</v>
      </c>
      <c r="S18" s="97">
        <f t="shared" si="0"/>
        <v>0</v>
      </c>
      <c r="T18" s="243"/>
      <c r="U18" s="45"/>
      <c r="V18" s="163"/>
      <c r="W18" s="289"/>
      <c r="X18" s="286">
        <f t="shared" si="1"/>
        <v>0</v>
      </c>
      <c r="Y18" s="286"/>
    </row>
    <row r="19" spans="1:59" ht="21" customHeight="1">
      <c r="A19" s="340"/>
      <c r="B19" s="336"/>
      <c r="C19" s="367">
        <v>0.78</v>
      </c>
      <c r="D19" s="108"/>
      <c r="E19" s="109" t="s">
        <v>178</v>
      </c>
      <c r="F19" s="389" t="s">
        <v>143</v>
      </c>
      <c r="G19" s="390"/>
      <c r="H19" s="390"/>
      <c r="I19" s="164"/>
      <c r="J19" s="189"/>
      <c r="K19" s="190"/>
      <c r="L19" s="251"/>
      <c r="M19" s="110"/>
      <c r="N19" s="15"/>
      <c r="O19" s="209"/>
      <c r="P19" s="111"/>
      <c r="Q19" s="111"/>
      <c r="R19" s="112"/>
      <c r="S19" s="130"/>
      <c r="T19" s="111"/>
      <c r="U19" s="111"/>
      <c r="V19" s="112"/>
      <c r="W19" s="290"/>
      <c r="X19" s="286">
        <f t="shared" si="1"/>
        <v>0</v>
      </c>
      <c r="Y19" s="286"/>
    </row>
    <row r="20" spans="1:59" s="62" customFormat="1" ht="37.700000000000003" customHeight="1">
      <c r="A20" s="340"/>
      <c r="B20" s="336"/>
      <c r="C20" s="368"/>
      <c r="D20" s="305">
        <v>0.13</v>
      </c>
      <c r="E20" s="392" t="s">
        <v>1</v>
      </c>
      <c r="F20" s="399" t="s">
        <v>2</v>
      </c>
      <c r="G20" s="54" t="s">
        <v>360</v>
      </c>
      <c r="H20" s="49" t="s">
        <v>9</v>
      </c>
      <c r="I20" s="54" t="s">
        <v>361</v>
      </c>
      <c r="J20" s="132" t="s">
        <v>9</v>
      </c>
      <c r="K20" s="44" t="s">
        <v>263</v>
      </c>
      <c r="L20" s="249">
        <v>56.87</v>
      </c>
      <c r="M20" s="70" t="s">
        <v>146</v>
      </c>
      <c r="N20" s="94">
        <v>1</v>
      </c>
      <c r="O20" s="208">
        <f>$A$9*$B$10*$C$19*$D$20*N20</f>
        <v>2.1547500000000001E-2</v>
      </c>
      <c r="P20" s="263">
        <v>57.24</v>
      </c>
      <c r="Q20" s="165">
        <v>1</v>
      </c>
      <c r="R20" s="283">
        <f>IF(AND((100+(1-P20/L20)*100*1)&gt;30,(100+(1-P20/L20)*100*1)&lt;=120),100+(1-P20/L20)*100*1,IF((100+(1-P20/L20)*100*1)&lt;30,0,120))</f>
        <v>99.349393353261831</v>
      </c>
      <c r="S20" s="97">
        <f t="shared" si="0"/>
        <v>2.1407310532794095</v>
      </c>
      <c r="T20" s="263">
        <v>45.7</v>
      </c>
      <c r="U20" s="97">
        <f>T20/L20*100-100</f>
        <v>-19.641287146122735</v>
      </c>
      <c r="V20" s="165">
        <f>IF(AND((100-U20)&gt;30,(100-U20)&lt;120),(100-U20),IF((100-U20)&gt;=120,120,0))</f>
        <v>119.64128714612274</v>
      </c>
      <c r="W20" s="289">
        <f>V20*O20</f>
        <v>2.5779706347810798</v>
      </c>
      <c r="X20" s="286">
        <f t="shared" si="1"/>
        <v>0.4372395815016703</v>
      </c>
      <c r="Y20" s="286"/>
      <c r="Z20" s="173"/>
      <c r="AA20" s="173"/>
      <c r="AB20" s="173"/>
      <c r="AC20" s="173"/>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2"/>
    </row>
    <row r="21" spans="1:59" s="62" customFormat="1" ht="47.25" hidden="1" customHeight="1">
      <c r="A21" s="340"/>
      <c r="B21" s="336"/>
      <c r="C21" s="368"/>
      <c r="D21" s="306"/>
      <c r="E21" s="392"/>
      <c r="F21" s="400"/>
      <c r="G21" s="54" t="s">
        <v>22</v>
      </c>
      <c r="H21" s="49" t="s">
        <v>10</v>
      </c>
      <c r="I21" s="54" t="s">
        <v>22</v>
      </c>
      <c r="J21" s="132" t="s">
        <v>10</v>
      </c>
      <c r="K21" s="44" t="s">
        <v>264</v>
      </c>
      <c r="L21" s="249">
        <v>100</v>
      </c>
      <c r="M21" s="70" t="s">
        <v>30</v>
      </c>
      <c r="N21" s="94">
        <v>0</v>
      </c>
      <c r="O21" s="208"/>
      <c r="P21" s="244"/>
      <c r="Q21" s="1">
        <v>1</v>
      </c>
      <c r="R21" s="162">
        <f>100+(1-P21/L21)*100*Q21</f>
        <v>200</v>
      </c>
      <c r="S21" s="97">
        <f t="shared" si="0"/>
        <v>0</v>
      </c>
      <c r="T21" s="244"/>
      <c r="U21" s="284"/>
      <c r="V21" s="18"/>
      <c r="W21" s="289"/>
      <c r="X21" s="286">
        <f t="shared" si="1"/>
        <v>0</v>
      </c>
      <c r="Y21" s="286"/>
      <c r="Z21" s="173"/>
      <c r="AA21" s="173"/>
      <c r="AB21" s="173"/>
      <c r="AC21" s="173"/>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2"/>
    </row>
    <row r="22" spans="1:59" s="62" customFormat="1" ht="46.7" hidden="1" customHeight="1">
      <c r="A22" s="340"/>
      <c r="B22" s="336"/>
      <c r="C22" s="368"/>
      <c r="D22" s="332"/>
      <c r="E22" s="393"/>
      <c r="F22" s="401"/>
      <c r="G22" s="54" t="s">
        <v>23</v>
      </c>
      <c r="H22" s="49" t="s">
        <v>11</v>
      </c>
      <c r="I22" s="54" t="s">
        <v>23</v>
      </c>
      <c r="J22" s="132" t="s">
        <v>11</v>
      </c>
      <c r="K22" s="44" t="s">
        <v>264</v>
      </c>
      <c r="L22" s="249">
        <v>100</v>
      </c>
      <c r="M22" s="70" t="s">
        <v>30</v>
      </c>
      <c r="N22" s="94">
        <v>0</v>
      </c>
      <c r="O22" s="208"/>
      <c r="P22" s="244"/>
      <c r="Q22" s="1">
        <v>1</v>
      </c>
      <c r="R22" s="162">
        <f>100+(1-P22/L22)*100*Q22</f>
        <v>200</v>
      </c>
      <c r="S22" s="97">
        <f t="shared" si="0"/>
        <v>0</v>
      </c>
      <c r="T22" s="244"/>
      <c r="U22" s="284"/>
      <c r="V22" s="18"/>
      <c r="W22" s="289"/>
      <c r="X22" s="286">
        <f t="shared" si="1"/>
        <v>0</v>
      </c>
      <c r="Y22" s="286"/>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173"/>
      <c r="BE22" s="173"/>
      <c r="BF22" s="173"/>
      <c r="BG22" s="172"/>
    </row>
    <row r="23" spans="1:59" s="62" customFormat="1" ht="45.6" customHeight="1">
      <c r="A23" s="340"/>
      <c r="B23" s="336"/>
      <c r="C23" s="368"/>
      <c r="D23" s="305">
        <v>0.25</v>
      </c>
      <c r="E23" s="369" t="s">
        <v>3</v>
      </c>
      <c r="F23" s="363" t="s">
        <v>4</v>
      </c>
      <c r="G23" s="54" t="s">
        <v>362</v>
      </c>
      <c r="H23" s="49" t="s">
        <v>141</v>
      </c>
      <c r="I23" s="54" t="s">
        <v>363</v>
      </c>
      <c r="J23" s="132" t="s">
        <v>141</v>
      </c>
      <c r="K23" s="54" t="s">
        <v>29</v>
      </c>
      <c r="L23" s="249">
        <v>1.28</v>
      </c>
      <c r="M23" s="70" t="s">
        <v>146</v>
      </c>
      <c r="N23" s="94">
        <v>1</v>
      </c>
      <c r="O23" s="208">
        <f>$A$9*$B$10*$C$19*$D$23*N23</f>
        <v>4.1437500000000002E-2</v>
      </c>
      <c r="P23" s="263">
        <v>-0.08</v>
      </c>
      <c r="Q23" s="1">
        <v>10</v>
      </c>
      <c r="R23" s="262">
        <f>IF(AND((100-(P23-L23)*10*10)&gt;30,(100-(P23-L23)*10*10)&lt;=120),100-(P23-L23)*10*10,IF((100-(P23-L23)*10*10)&lt;30,0,120))</f>
        <v>120</v>
      </c>
      <c r="S23" s="97">
        <f t="shared" si="0"/>
        <v>4.9725000000000001</v>
      </c>
      <c r="T23" s="263">
        <v>-0.08</v>
      </c>
      <c r="U23" s="97">
        <f>T23-L23</f>
        <v>-1.36</v>
      </c>
      <c r="V23" s="165">
        <f>IF(AND((100-U23*100)&gt;30,(100-U23*100)&lt;120),(100-U23*100),IF((100-U23*100)&gt;=120,120,0))</f>
        <v>120</v>
      </c>
      <c r="W23" s="289">
        <f>V23*O23</f>
        <v>4.9725000000000001</v>
      </c>
      <c r="X23" s="286">
        <f t="shared" si="1"/>
        <v>0</v>
      </c>
      <c r="Y23" s="286"/>
      <c r="Z23" s="173"/>
      <c r="AA23" s="173"/>
      <c r="AB23" s="173"/>
      <c r="AC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2"/>
    </row>
    <row r="24" spans="1:59" s="62" customFormat="1" ht="36" hidden="1" customHeight="1">
      <c r="A24" s="340"/>
      <c r="B24" s="336"/>
      <c r="C24" s="368"/>
      <c r="D24" s="332"/>
      <c r="E24" s="369"/>
      <c r="F24" s="365"/>
      <c r="G24" s="54" t="s">
        <v>44</v>
      </c>
      <c r="H24" s="49" t="s">
        <v>45</v>
      </c>
      <c r="I24" s="54" t="s">
        <v>44</v>
      </c>
      <c r="J24" s="132" t="s">
        <v>45</v>
      </c>
      <c r="K24" s="54" t="s">
        <v>29</v>
      </c>
      <c r="L24" s="268">
        <v>25</v>
      </c>
      <c r="M24" s="70" t="s">
        <v>146</v>
      </c>
      <c r="N24" s="94">
        <v>0</v>
      </c>
      <c r="O24" s="208"/>
      <c r="P24" s="244"/>
      <c r="Q24" s="1">
        <f>P24-L24</f>
        <v>-25</v>
      </c>
      <c r="R24" s="96">
        <f>100+Q24*2</f>
        <v>50</v>
      </c>
      <c r="S24" s="97">
        <f t="shared" si="0"/>
        <v>0</v>
      </c>
      <c r="T24" s="244"/>
      <c r="U24" s="284"/>
      <c r="V24" s="166"/>
      <c r="W24" s="289"/>
      <c r="X24" s="286">
        <f t="shared" si="1"/>
        <v>0</v>
      </c>
      <c r="Y24" s="286"/>
      <c r="Z24" s="173"/>
      <c r="AA24" s="173"/>
      <c r="AB24" s="173"/>
      <c r="AC24" s="173"/>
      <c r="AD24" s="173"/>
      <c r="AE24" s="173"/>
      <c r="AF24" s="173"/>
      <c r="AG24" s="173"/>
      <c r="AH24" s="173"/>
      <c r="AI24" s="173"/>
      <c r="AJ24" s="173"/>
      <c r="AK24" s="173"/>
      <c r="AL24" s="173"/>
      <c r="AM24" s="173"/>
      <c r="AN24" s="173"/>
      <c r="AO24" s="173"/>
      <c r="AP24" s="173"/>
      <c r="AQ24" s="173"/>
      <c r="AR24" s="173"/>
      <c r="AS24" s="173"/>
      <c r="AT24" s="173"/>
      <c r="AU24" s="173"/>
      <c r="AV24" s="173"/>
      <c r="AW24" s="173"/>
      <c r="AX24" s="173"/>
      <c r="AY24" s="173"/>
      <c r="AZ24" s="173"/>
      <c r="BA24" s="173"/>
      <c r="BB24" s="173"/>
      <c r="BC24" s="173"/>
      <c r="BD24" s="173"/>
      <c r="BE24" s="173"/>
      <c r="BF24" s="173"/>
      <c r="BG24" s="172"/>
    </row>
    <row r="25" spans="1:59" s="62" customFormat="1" ht="63" customHeight="1">
      <c r="A25" s="340"/>
      <c r="B25" s="336"/>
      <c r="C25" s="368"/>
      <c r="D25" s="417">
        <v>0.37</v>
      </c>
      <c r="E25" s="369" t="s">
        <v>12</v>
      </c>
      <c r="F25" s="402" t="s">
        <v>6</v>
      </c>
      <c r="G25" s="75" t="s">
        <v>364</v>
      </c>
      <c r="H25" s="49" t="s">
        <v>180</v>
      </c>
      <c r="I25" s="75" t="s">
        <v>365</v>
      </c>
      <c r="J25" s="132" t="s">
        <v>473</v>
      </c>
      <c r="K25" s="54" t="s">
        <v>215</v>
      </c>
      <c r="L25" s="249">
        <v>7</v>
      </c>
      <c r="M25" s="70" t="s">
        <v>146</v>
      </c>
      <c r="N25" s="94">
        <v>1</v>
      </c>
      <c r="O25" s="208">
        <f>$A$9*$B$10*$C$19*$D$25*N25</f>
        <v>6.13275E-2</v>
      </c>
      <c r="P25" s="263">
        <v>7</v>
      </c>
      <c r="Q25" s="1">
        <v>2</v>
      </c>
      <c r="R25" s="261">
        <f>100-(P25-L25)*10*Q25</f>
        <v>100</v>
      </c>
      <c r="S25" s="97">
        <f>R25*O25</f>
        <v>6.1327499999999997</v>
      </c>
      <c r="T25" s="299">
        <v>7</v>
      </c>
      <c r="U25" s="300">
        <f>T25-L25</f>
        <v>0</v>
      </c>
      <c r="V25" s="300">
        <f>IF(AND((100-U25*20)&gt;30,(100-U25*20)&lt;100),(100-U25*20),IF((100-U25*20)&gt;=100,100,0))</f>
        <v>100</v>
      </c>
      <c r="W25" s="301">
        <f>V25*O25</f>
        <v>6.1327499999999997</v>
      </c>
      <c r="X25" s="286">
        <f t="shared" si="1"/>
        <v>0</v>
      </c>
      <c r="Y25" s="286"/>
      <c r="Z25" s="173"/>
      <c r="AA25" s="173"/>
      <c r="AB25" s="173"/>
      <c r="AC25" s="173"/>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2"/>
    </row>
    <row r="26" spans="1:59" s="62" customFormat="1" ht="55.5" hidden="1" customHeight="1">
      <c r="A26" s="340"/>
      <c r="B26" s="336"/>
      <c r="C26" s="368"/>
      <c r="D26" s="417"/>
      <c r="E26" s="369"/>
      <c r="F26" s="402"/>
      <c r="G26" s="75" t="s">
        <v>25</v>
      </c>
      <c r="H26" s="49" t="s">
        <v>181</v>
      </c>
      <c r="I26" s="75" t="s">
        <v>25</v>
      </c>
      <c r="J26" s="132" t="s">
        <v>181</v>
      </c>
      <c r="K26" s="54" t="s">
        <v>215</v>
      </c>
      <c r="L26" s="249">
        <v>4.5</v>
      </c>
      <c r="M26" s="70" t="s">
        <v>146</v>
      </c>
      <c r="N26" s="94">
        <v>0</v>
      </c>
      <c r="O26" s="208"/>
      <c r="P26" s="244"/>
      <c r="Q26" s="1">
        <v>2</v>
      </c>
      <c r="R26" s="96">
        <f>100-(P26-L26)*10*Q26</f>
        <v>190</v>
      </c>
      <c r="S26" s="97">
        <f t="shared" si="0"/>
        <v>0</v>
      </c>
      <c r="T26" s="244"/>
      <c r="U26" s="284"/>
      <c r="V26" s="18"/>
      <c r="W26" s="289"/>
      <c r="X26" s="286">
        <f t="shared" si="1"/>
        <v>0</v>
      </c>
      <c r="Y26" s="286"/>
      <c r="Z26" s="173"/>
      <c r="AA26" s="173"/>
      <c r="AB26" s="173"/>
      <c r="AC26" s="173"/>
      <c r="AD26" s="173"/>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2"/>
    </row>
    <row r="27" spans="1:59" s="62" customFormat="1" ht="45" hidden="1" customHeight="1">
      <c r="A27" s="340"/>
      <c r="B27" s="336"/>
      <c r="C27" s="368"/>
      <c r="D27" s="417"/>
      <c r="E27" s="369"/>
      <c r="F27" s="402"/>
      <c r="G27" s="75" t="s">
        <v>32</v>
      </c>
      <c r="H27" s="93" t="s">
        <v>42</v>
      </c>
      <c r="I27" s="75" t="s">
        <v>32</v>
      </c>
      <c r="J27" s="70" t="s">
        <v>42</v>
      </c>
      <c r="K27" s="75" t="s">
        <v>29</v>
      </c>
      <c r="L27" s="249">
        <v>15</v>
      </c>
      <c r="M27" s="70" t="s">
        <v>146</v>
      </c>
      <c r="N27" s="94">
        <v>0</v>
      </c>
      <c r="O27" s="208"/>
      <c r="P27" s="244"/>
      <c r="Q27" s="13"/>
      <c r="R27" s="61">
        <f>100+(P27-L27)*10</f>
        <v>-50</v>
      </c>
      <c r="S27" s="97">
        <f t="shared" si="0"/>
        <v>0</v>
      </c>
      <c r="T27" s="244"/>
      <c r="U27" s="284"/>
      <c r="V27" s="18"/>
      <c r="W27" s="289"/>
      <c r="X27" s="286">
        <f t="shared" si="1"/>
        <v>0</v>
      </c>
      <c r="Y27" s="286"/>
      <c r="Z27" s="173"/>
      <c r="AA27" s="173"/>
      <c r="AB27" s="173"/>
      <c r="AC27" s="17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2"/>
    </row>
    <row r="28" spans="1:59" s="62" customFormat="1" ht="44.25" hidden="1" customHeight="1">
      <c r="A28" s="340"/>
      <c r="B28" s="336"/>
      <c r="C28" s="368"/>
      <c r="D28" s="186">
        <v>0</v>
      </c>
      <c r="E28" s="100" t="s">
        <v>5</v>
      </c>
      <c r="F28" s="52" t="s">
        <v>8</v>
      </c>
      <c r="G28" s="54" t="s">
        <v>366</v>
      </c>
      <c r="H28" s="49" t="s">
        <v>187</v>
      </c>
      <c r="I28" s="54" t="s">
        <v>367</v>
      </c>
      <c r="J28" s="132" t="s">
        <v>187</v>
      </c>
      <c r="K28" s="132" t="s">
        <v>145</v>
      </c>
      <c r="L28" s="249">
        <v>0</v>
      </c>
      <c r="M28" s="70" t="s">
        <v>146</v>
      </c>
      <c r="N28" s="94">
        <v>1</v>
      </c>
      <c r="O28" s="208">
        <f>$A$9*$B$10*$C$19*$D$28*N28</f>
        <v>0</v>
      </c>
      <c r="P28" s="123"/>
      <c r="Q28" s="1">
        <v>10</v>
      </c>
      <c r="R28" s="96">
        <f>100-(P28-L28)*Q28</f>
        <v>100</v>
      </c>
      <c r="S28" s="97">
        <f t="shared" si="0"/>
        <v>0</v>
      </c>
      <c r="T28" s="123"/>
      <c r="U28" s="284"/>
      <c r="V28" s="18"/>
      <c r="W28" s="289"/>
      <c r="X28" s="286">
        <f t="shared" si="1"/>
        <v>0</v>
      </c>
      <c r="Y28" s="286"/>
      <c r="Z28" s="173"/>
      <c r="AA28" s="173"/>
      <c r="AB28" s="173"/>
      <c r="AC28" s="17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c r="BA28" s="173"/>
      <c r="BB28" s="173"/>
      <c r="BC28" s="173"/>
      <c r="BD28" s="173"/>
      <c r="BE28" s="173"/>
      <c r="BF28" s="173"/>
      <c r="BG28" s="172"/>
    </row>
    <row r="29" spans="1:59" s="62" customFormat="1" ht="39" customHeight="1">
      <c r="A29" s="340"/>
      <c r="B29" s="336"/>
      <c r="C29" s="368"/>
      <c r="D29" s="305">
        <v>0.25</v>
      </c>
      <c r="E29" s="392" t="s">
        <v>7</v>
      </c>
      <c r="F29" s="394" t="s">
        <v>33</v>
      </c>
      <c r="G29" s="75" t="s">
        <v>368</v>
      </c>
      <c r="H29" s="70" t="s">
        <v>35</v>
      </c>
      <c r="I29" s="75" t="s">
        <v>369</v>
      </c>
      <c r="J29" s="269" t="s">
        <v>339</v>
      </c>
      <c r="K29" s="54" t="s">
        <v>265</v>
      </c>
      <c r="L29" s="249">
        <v>0</v>
      </c>
      <c r="M29" s="70" t="s">
        <v>146</v>
      </c>
      <c r="N29" s="94">
        <v>0.5</v>
      </c>
      <c r="O29" s="208">
        <f>$A$9*$B$10*$C$19*$D$29*N29</f>
        <v>2.0718750000000001E-2</v>
      </c>
      <c r="P29" s="123">
        <v>0</v>
      </c>
      <c r="Q29" s="1">
        <v>20</v>
      </c>
      <c r="R29" s="96">
        <f>100-(P29-L29)*Q29</f>
        <v>100</v>
      </c>
      <c r="S29" s="97">
        <f t="shared" si="0"/>
        <v>2.0718749999999999</v>
      </c>
      <c r="T29" s="123">
        <v>0</v>
      </c>
      <c r="U29" s="284"/>
      <c r="V29" s="266">
        <v>100</v>
      </c>
      <c r="W29" s="289">
        <f>V29*O29</f>
        <v>2.0718749999999999</v>
      </c>
      <c r="X29" s="286">
        <f t="shared" si="1"/>
        <v>0</v>
      </c>
      <c r="Y29" s="286"/>
      <c r="Z29" s="173"/>
      <c r="AA29" s="173"/>
      <c r="AB29" s="173"/>
      <c r="AC29" s="17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2"/>
    </row>
    <row r="30" spans="1:59" s="62" customFormat="1" ht="57.95" customHeight="1">
      <c r="A30" s="340"/>
      <c r="B30" s="336"/>
      <c r="C30" s="368"/>
      <c r="D30" s="332"/>
      <c r="E30" s="393"/>
      <c r="F30" s="395"/>
      <c r="G30" s="54" t="s">
        <v>370</v>
      </c>
      <c r="H30" s="49" t="s">
        <v>36</v>
      </c>
      <c r="I30" s="54" t="s">
        <v>371</v>
      </c>
      <c r="J30" s="132" t="s">
        <v>36</v>
      </c>
      <c r="K30" s="132" t="s">
        <v>145</v>
      </c>
      <c r="L30" s="249">
        <v>0</v>
      </c>
      <c r="M30" s="70" t="s">
        <v>146</v>
      </c>
      <c r="N30" s="94">
        <v>0.5</v>
      </c>
      <c r="O30" s="208">
        <f>$A$9*$B$10*$C$19*$D$29*N30</f>
        <v>2.0718750000000001E-2</v>
      </c>
      <c r="P30" s="123">
        <v>0</v>
      </c>
      <c r="Q30" s="1">
        <v>10</v>
      </c>
      <c r="R30" s="96">
        <f>100-(P30-L30)*Q30</f>
        <v>100</v>
      </c>
      <c r="S30" s="97">
        <f t="shared" si="0"/>
        <v>2.0718749999999999</v>
      </c>
      <c r="T30" s="123">
        <v>0</v>
      </c>
      <c r="U30" s="284">
        <v>10</v>
      </c>
      <c r="V30" s="266">
        <f>100-U30*T30</f>
        <v>100</v>
      </c>
      <c r="W30" s="289">
        <f>V30*O30</f>
        <v>2.0718749999999999</v>
      </c>
      <c r="X30" s="286">
        <f t="shared" si="1"/>
        <v>0</v>
      </c>
      <c r="Y30" s="286"/>
      <c r="Z30" s="173"/>
      <c r="AA30" s="173"/>
      <c r="AB30" s="173"/>
      <c r="AC30" s="173"/>
      <c r="AD30" s="173"/>
      <c r="AE30" s="173"/>
      <c r="AF30" s="173"/>
      <c r="AG30" s="173"/>
      <c r="AH30" s="173"/>
      <c r="AI30" s="173"/>
      <c r="AJ30" s="173"/>
      <c r="AK30" s="173"/>
      <c r="AL30" s="173"/>
      <c r="AM30" s="173"/>
      <c r="AN30" s="173"/>
      <c r="AO30" s="173"/>
      <c r="AP30" s="173"/>
      <c r="AQ30" s="173"/>
      <c r="AR30" s="173"/>
      <c r="AS30" s="173"/>
      <c r="AT30" s="173"/>
      <c r="AU30" s="173"/>
      <c r="AV30" s="173"/>
      <c r="AW30" s="173"/>
      <c r="AX30" s="173"/>
      <c r="AY30" s="173"/>
      <c r="AZ30" s="173"/>
      <c r="BA30" s="173"/>
      <c r="BB30" s="173"/>
      <c r="BC30" s="173"/>
      <c r="BD30" s="173"/>
      <c r="BE30" s="173"/>
      <c r="BF30" s="173"/>
      <c r="BG30" s="172"/>
    </row>
    <row r="31" spans="1:59" ht="15.75" customHeight="1">
      <c r="A31" s="340"/>
      <c r="B31" s="336"/>
      <c r="C31" s="367">
        <v>7.0000000000000007E-2</v>
      </c>
      <c r="D31" s="90"/>
      <c r="E31" s="91" t="s">
        <v>190</v>
      </c>
      <c r="F31" s="389" t="s">
        <v>144</v>
      </c>
      <c r="G31" s="390"/>
      <c r="H31" s="390"/>
      <c r="I31" s="390"/>
      <c r="J31" s="390"/>
      <c r="K31" s="390"/>
      <c r="L31" s="390"/>
      <c r="M31" s="391"/>
      <c r="N31" s="113"/>
      <c r="O31" s="209"/>
      <c r="P31" s="88"/>
      <c r="Q31" s="88"/>
      <c r="R31" s="114"/>
      <c r="S31" s="130"/>
      <c r="T31" s="88"/>
      <c r="U31" s="88"/>
      <c r="V31" s="114"/>
      <c r="W31" s="291"/>
      <c r="X31" s="286">
        <f t="shared" si="1"/>
        <v>0</v>
      </c>
      <c r="Y31" s="286"/>
    </row>
    <row r="32" spans="1:59" s="116" customFormat="1" ht="30.6" hidden="1" customHeight="1">
      <c r="A32" s="340"/>
      <c r="B32" s="336"/>
      <c r="C32" s="368"/>
      <c r="D32" s="305">
        <v>1</v>
      </c>
      <c r="E32" s="418" t="s">
        <v>24</v>
      </c>
      <c r="F32" s="420" t="s">
        <v>43</v>
      </c>
      <c r="G32" s="104" t="s">
        <v>26</v>
      </c>
      <c r="H32" s="49" t="s">
        <v>13</v>
      </c>
      <c r="I32" s="49"/>
      <c r="J32" s="132"/>
      <c r="K32" s="10" t="s">
        <v>34</v>
      </c>
      <c r="L32" s="252"/>
      <c r="M32" s="70" t="s">
        <v>30</v>
      </c>
      <c r="N32" s="115">
        <v>0</v>
      </c>
      <c r="O32" s="208"/>
      <c r="P32" s="137"/>
      <c r="Q32" s="20"/>
      <c r="R32" s="18"/>
      <c r="S32" s="97">
        <f t="shared" si="0"/>
        <v>0</v>
      </c>
      <c r="T32" s="137"/>
      <c r="U32" s="20"/>
      <c r="V32" s="18"/>
      <c r="W32" s="289"/>
      <c r="X32" s="286">
        <f t="shared" si="1"/>
        <v>0</v>
      </c>
      <c r="Y32" s="286"/>
    </row>
    <row r="33" spans="1:25" s="116" customFormat="1" ht="36" customHeight="1">
      <c r="A33" s="340"/>
      <c r="B33" s="337"/>
      <c r="C33" s="403"/>
      <c r="D33" s="404"/>
      <c r="E33" s="419"/>
      <c r="F33" s="421"/>
      <c r="G33" s="104" t="s">
        <v>372</v>
      </c>
      <c r="H33" s="49" t="s">
        <v>31</v>
      </c>
      <c r="I33" s="104" t="s">
        <v>373</v>
      </c>
      <c r="J33" s="132" t="s">
        <v>31</v>
      </c>
      <c r="K33" s="10" t="s">
        <v>211</v>
      </c>
      <c r="L33" s="252">
        <v>48</v>
      </c>
      <c r="M33" s="70" t="s">
        <v>269</v>
      </c>
      <c r="N33" s="115">
        <v>1</v>
      </c>
      <c r="O33" s="208">
        <f>$A$9*$B$10*$C$31*$D$32*N33</f>
        <v>1.4875000000000001E-2</v>
      </c>
      <c r="P33" s="264">
        <v>0</v>
      </c>
      <c r="Q33" s="20">
        <v>2</v>
      </c>
      <c r="R33" s="262">
        <f>IF(AND((100-(P33-L33)*2)&gt;30,(100-(P33-L33)*2)&lt;=120),100-(P33-L33)*2,IF((100-(P33-L33)*2)&lt;30,0,120))</f>
        <v>120</v>
      </c>
      <c r="S33" s="97">
        <f t="shared" si="0"/>
        <v>1.7850000000000001</v>
      </c>
      <c r="T33" s="264">
        <v>38</v>
      </c>
      <c r="U33" s="165">
        <f>T33-L33</f>
        <v>-10</v>
      </c>
      <c r="V33" s="165">
        <f>IF(AND((100-U33*2)&gt;30,(100-U33*2)&lt;120),(100-U33*2),IF((100-U33*2)&gt;=120,120,0))</f>
        <v>120</v>
      </c>
      <c r="W33" s="289">
        <f>V33*O33</f>
        <v>1.7850000000000001</v>
      </c>
      <c r="X33" s="286">
        <f t="shared" si="1"/>
        <v>0</v>
      </c>
      <c r="Y33" s="286"/>
    </row>
    <row r="34" spans="1:25" s="116" customFormat="1" ht="15.95" customHeight="1">
      <c r="A34" s="340"/>
      <c r="E34" s="35"/>
      <c r="F34" s="35"/>
      <c r="G34" s="103"/>
      <c r="H34" s="117"/>
      <c r="I34" s="117"/>
      <c r="J34" s="191"/>
      <c r="K34" s="192"/>
      <c r="L34" s="253"/>
      <c r="M34" s="118"/>
      <c r="N34" s="119"/>
      <c r="O34" s="208"/>
      <c r="P34" s="245"/>
      <c r="Q34" s="120"/>
      <c r="R34" s="21"/>
      <c r="S34" s="22"/>
      <c r="T34" s="245"/>
      <c r="U34" s="120"/>
      <c r="V34" s="21"/>
      <c r="W34" s="292"/>
      <c r="X34" s="286">
        <f t="shared" si="1"/>
        <v>0</v>
      </c>
      <c r="Y34" s="286"/>
    </row>
    <row r="35" spans="1:25" ht="20.25" customHeight="1">
      <c r="A35" s="340"/>
      <c r="B35" s="335">
        <v>0.63</v>
      </c>
      <c r="C35" s="121"/>
      <c r="D35" s="121"/>
      <c r="E35" s="121" t="s">
        <v>159</v>
      </c>
      <c r="F35" s="372" t="s">
        <v>160</v>
      </c>
      <c r="G35" s="373"/>
      <c r="H35" s="373"/>
      <c r="I35" s="373"/>
      <c r="J35" s="373"/>
      <c r="K35" s="373"/>
      <c r="L35" s="373"/>
      <c r="M35" s="374"/>
      <c r="N35" s="174"/>
      <c r="O35" s="215"/>
      <c r="P35" s="123"/>
      <c r="Q35" s="175"/>
      <c r="R35" s="176"/>
      <c r="S35" s="177">
        <f>SUM(S36:S167)</f>
        <v>53.550000000000018</v>
      </c>
      <c r="T35" s="123"/>
      <c r="U35" s="175"/>
      <c r="V35" s="178"/>
      <c r="W35" s="293"/>
      <c r="X35" s="286">
        <f t="shared" si="1"/>
        <v>-53.550000000000018</v>
      </c>
      <c r="Y35" s="286"/>
    </row>
    <row r="36" spans="1:25" s="67" customFormat="1" ht="21" customHeight="1">
      <c r="A36" s="340"/>
      <c r="B36" s="336"/>
      <c r="C36" s="309">
        <v>0.22</v>
      </c>
      <c r="D36" s="126"/>
      <c r="E36" s="126" t="s">
        <v>191</v>
      </c>
      <c r="F36" s="357" t="s">
        <v>161</v>
      </c>
      <c r="G36" s="358"/>
      <c r="H36" s="358"/>
      <c r="I36" s="358"/>
      <c r="J36" s="358"/>
      <c r="K36" s="358"/>
      <c r="L36" s="358"/>
      <c r="M36" s="359"/>
      <c r="N36" s="127"/>
      <c r="O36" s="217"/>
      <c r="P36" s="128"/>
      <c r="Q36" s="128"/>
      <c r="R36" s="129"/>
      <c r="S36" s="130"/>
      <c r="T36" s="128"/>
      <c r="U36" s="131"/>
      <c r="V36" s="124"/>
      <c r="W36" s="294"/>
      <c r="X36" s="286">
        <f t="shared" si="1"/>
        <v>0</v>
      </c>
      <c r="Y36" s="286"/>
    </row>
    <row r="37" spans="1:25" s="16" customFormat="1" ht="45">
      <c r="A37" s="340"/>
      <c r="B37" s="336"/>
      <c r="C37" s="310"/>
      <c r="D37" s="271">
        <v>0</v>
      </c>
      <c r="E37" s="272" t="s">
        <v>74</v>
      </c>
      <c r="F37" s="273" t="s">
        <v>213</v>
      </c>
      <c r="G37" s="274" t="s">
        <v>374</v>
      </c>
      <c r="H37" s="273" t="s">
        <v>213</v>
      </c>
      <c r="I37" s="272" t="s">
        <v>375</v>
      </c>
      <c r="J37" s="275" t="s">
        <v>293</v>
      </c>
      <c r="K37" s="276" t="s">
        <v>145</v>
      </c>
      <c r="L37" s="277">
        <v>0</v>
      </c>
      <c r="M37" s="273" t="s">
        <v>146</v>
      </c>
      <c r="N37" s="278">
        <v>1</v>
      </c>
      <c r="O37" s="279">
        <f>$A$9*$B$35*$C$36*$D$37*N37</f>
        <v>0</v>
      </c>
      <c r="P37" s="137"/>
      <c r="Q37" s="132"/>
      <c r="R37" s="96">
        <f>100-(P37-L37)*Q37</f>
        <v>100</v>
      </c>
      <c r="S37" s="97">
        <f>R37*O37</f>
        <v>0</v>
      </c>
      <c r="T37" s="137"/>
      <c r="U37" s="284">
        <v>10</v>
      </c>
      <c r="V37" s="266">
        <f t="shared" ref="V37:V52" si="2">100-U37*T37</f>
        <v>100</v>
      </c>
      <c r="W37" s="289">
        <f t="shared" ref="W37:W52" si="3">V37*O37</f>
        <v>0</v>
      </c>
      <c r="X37" s="286">
        <f t="shared" si="1"/>
        <v>0</v>
      </c>
      <c r="Y37" s="286"/>
    </row>
    <row r="38" spans="1:25" s="16" customFormat="1" ht="30">
      <c r="A38" s="340"/>
      <c r="B38" s="336"/>
      <c r="C38" s="310"/>
      <c r="D38" s="305">
        <v>0.7</v>
      </c>
      <c r="E38" s="362" t="s">
        <v>75</v>
      </c>
      <c r="F38" s="326" t="s">
        <v>76</v>
      </c>
      <c r="G38" s="2" t="s">
        <v>376</v>
      </c>
      <c r="H38" s="7" t="s">
        <v>216</v>
      </c>
      <c r="I38" s="280" t="s">
        <v>377</v>
      </c>
      <c r="J38" s="281" t="s">
        <v>340</v>
      </c>
      <c r="K38" s="276" t="s">
        <v>145</v>
      </c>
      <c r="L38" s="277">
        <v>0</v>
      </c>
      <c r="M38" s="273" t="s">
        <v>146</v>
      </c>
      <c r="N38" s="278">
        <v>0</v>
      </c>
      <c r="O38" s="279">
        <f>$A$9*$B$35*$C$36*$D$38*N38</f>
        <v>0</v>
      </c>
      <c r="P38" s="137">
        <v>0</v>
      </c>
      <c r="Q38" s="132"/>
      <c r="R38" s="96">
        <f t="shared" ref="R38:R51" si="4">100-(P38-L38)*Q38</f>
        <v>100</v>
      </c>
      <c r="S38" s="97">
        <f t="shared" ref="S38:S52" si="5">R38*O38</f>
        <v>0</v>
      </c>
      <c r="T38" s="137">
        <v>0</v>
      </c>
      <c r="U38" s="284">
        <v>10</v>
      </c>
      <c r="V38" s="266">
        <f t="shared" si="2"/>
        <v>100</v>
      </c>
      <c r="W38" s="289">
        <f t="shared" si="3"/>
        <v>0</v>
      </c>
      <c r="X38" s="286">
        <f t="shared" si="1"/>
        <v>0</v>
      </c>
      <c r="Y38" s="286"/>
    </row>
    <row r="39" spans="1:25" s="16" customFormat="1" ht="48.75" hidden="1" customHeight="1">
      <c r="A39" s="340"/>
      <c r="B39" s="336"/>
      <c r="C39" s="310"/>
      <c r="D39" s="306"/>
      <c r="E39" s="362"/>
      <c r="F39" s="326"/>
      <c r="G39" s="2" t="s">
        <v>217</v>
      </c>
      <c r="H39" s="77" t="s">
        <v>218</v>
      </c>
      <c r="I39" s="2" t="s">
        <v>219</v>
      </c>
      <c r="J39" s="193" t="s">
        <v>299</v>
      </c>
      <c r="K39" s="132" t="s">
        <v>145</v>
      </c>
      <c r="L39" s="252">
        <v>0</v>
      </c>
      <c r="M39" s="70" t="s">
        <v>146</v>
      </c>
      <c r="N39" s="95">
        <v>0</v>
      </c>
      <c r="O39" s="210"/>
      <c r="P39" s="137"/>
      <c r="Q39" s="132"/>
      <c r="R39" s="96">
        <f t="shared" si="4"/>
        <v>100</v>
      </c>
      <c r="S39" s="97">
        <f t="shared" si="5"/>
        <v>0</v>
      </c>
      <c r="T39" s="137"/>
      <c r="U39" s="284">
        <v>10</v>
      </c>
      <c r="V39" s="266">
        <f t="shared" si="2"/>
        <v>100</v>
      </c>
      <c r="W39" s="289">
        <f t="shared" si="3"/>
        <v>0</v>
      </c>
      <c r="X39" s="286">
        <f t="shared" si="1"/>
        <v>0</v>
      </c>
      <c r="Y39" s="286"/>
    </row>
    <row r="40" spans="1:25" s="16" customFormat="1" ht="33" customHeight="1">
      <c r="A40" s="340"/>
      <c r="B40" s="336"/>
      <c r="C40" s="310"/>
      <c r="D40" s="306"/>
      <c r="E40" s="362"/>
      <c r="F40" s="326"/>
      <c r="G40" s="2" t="s">
        <v>378</v>
      </c>
      <c r="H40" s="77" t="s">
        <v>220</v>
      </c>
      <c r="I40" s="2" t="s">
        <v>381</v>
      </c>
      <c r="J40" s="8" t="s">
        <v>299</v>
      </c>
      <c r="K40" s="132" t="s">
        <v>145</v>
      </c>
      <c r="L40" s="252">
        <v>0</v>
      </c>
      <c r="M40" s="70" t="s">
        <v>269</v>
      </c>
      <c r="N40" s="95">
        <v>0.5</v>
      </c>
      <c r="O40" s="210">
        <f>$A$9*$B$35*$C$36*$D$38*N40</f>
        <v>4.1233499999999999E-2</v>
      </c>
      <c r="P40" s="137">
        <v>0</v>
      </c>
      <c r="Q40" s="132"/>
      <c r="R40" s="96">
        <f t="shared" si="4"/>
        <v>100</v>
      </c>
      <c r="S40" s="97">
        <f t="shared" si="5"/>
        <v>4.1233500000000003</v>
      </c>
      <c r="T40" s="137">
        <v>0</v>
      </c>
      <c r="U40" s="284">
        <v>10</v>
      </c>
      <c r="V40" s="266">
        <f t="shared" si="2"/>
        <v>100</v>
      </c>
      <c r="W40" s="289">
        <f t="shared" si="3"/>
        <v>4.1233500000000003</v>
      </c>
      <c r="X40" s="286">
        <f t="shared" si="1"/>
        <v>0</v>
      </c>
      <c r="Y40" s="286"/>
    </row>
    <row r="41" spans="1:25" s="16" customFormat="1" ht="30" customHeight="1">
      <c r="A41" s="340"/>
      <c r="B41" s="336"/>
      <c r="C41" s="310"/>
      <c r="D41" s="306"/>
      <c r="E41" s="362"/>
      <c r="F41" s="326"/>
      <c r="G41" s="2" t="s">
        <v>380</v>
      </c>
      <c r="H41" s="77" t="s">
        <v>221</v>
      </c>
      <c r="I41" s="2" t="s">
        <v>379</v>
      </c>
      <c r="J41" s="8" t="s">
        <v>341</v>
      </c>
      <c r="K41" s="132" t="s">
        <v>145</v>
      </c>
      <c r="L41" s="252">
        <v>0</v>
      </c>
      <c r="M41" s="70" t="s">
        <v>146</v>
      </c>
      <c r="N41" s="95">
        <v>0.5</v>
      </c>
      <c r="O41" s="210">
        <f>$A$9*$B$35*$C$36*$D$38*N41</f>
        <v>4.1233499999999999E-2</v>
      </c>
      <c r="P41" s="137">
        <v>0</v>
      </c>
      <c r="Q41" s="132"/>
      <c r="R41" s="96">
        <f t="shared" si="4"/>
        <v>100</v>
      </c>
      <c r="S41" s="97">
        <f t="shared" si="5"/>
        <v>4.1233500000000003</v>
      </c>
      <c r="T41" s="137">
        <v>0</v>
      </c>
      <c r="U41" s="284">
        <v>10</v>
      </c>
      <c r="V41" s="266">
        <f t="shared" si="2"/>
        <v>100</v>
      </c>
      <c r="W41" s="289">
        <f t="shared" si="3"/>
        <v>4.1233500000000003</v>
      </c>
      <c r="X41" s="286">
        <f t="shared" si="1"/>
        <v>0</v>
      </c>
      <c r="Y41" s="286"/>
    </row>
    <row r="42" spans="1:25" s="16" customFormat="1" ht="30" hidden="1" customHeight="1">
      <c r="A42" s="340"/>
      <c r="B42" s="336"/>
      <c r="C42" s="310"/>
      <c r="D42" s="194"/>
      <c r="E42" s="187"/>
      <c r="F42" s="188"/>
      <c r="G42" s="187"/>
      <c r="H42" s="188"/>
      <c r="I42" s="2"/>
      <c r="J42" s="193"/>
      <c r="K42" s="132" t="s">
        <v>145</v>
      </c>
      <c r="L42" s="252">
        <v>0</v>
      </c>
      <c r="M42" s="70" t="s">
        <v>146</v>
      </c>
      <c r="N42" s="95">
        <v>0</v>
      </c>
      <c r="O42" s="210">
        <f>$A$9*$B$35*$C$36*$D$38*J42*N42</f>
        <v>0</v>
      </c>
      <c r="P42" s="137"/>
      <c r="Q42" s="132"/>
      <c r="R42" s="96">
        <f t="shared" si="4"/>
        <v>100</v>
      </c>
      <c r="S42" s="97">
        <f t="shared" si="5"/>
        <v>0</v>
      </c>
      <c r="T42" s="137"/>
      <c r="U42" s="284">
        <v>10</v>
      </c>
      <c r="V42" s="266">
        <f t="shared" si="2"/>
        <v>100</v>
      </c>
      <c r="W42" s="289">
        <f t="shared" si="3"/>
        <v>0</v>
      </c>
      <c r="X42" s="286">
        <f t="shared" si="1"/>
        <v>0</v>
      </c>
      <c r="Y42" s="286"/>
    </row>
    <row r="43" spans="1:25" s="16" customFormat="1" ht="30" hidden="1" customHeight="1">
      <c r="A43" s="340"/>
      <c r="B43" s="336"/>
      <c r="C43" s="310"/>
      <c r="D43" s="194"/>
      <c r="E43" s="187"/>
      <c r="F43" s="188"/>
      <c r="G43" s="187"/>
      <c r="H43" s="188"/>
      <c r="I43" s="362" t="s">
        <v>77</v>
      </c>
      <c r="J43" s="326" t="s">
        <v>266</v>
      </c>
      <c r="K43" s="132" t="s">
        <v>145</v>
      </c>
      <c r="L43" s="252">
        <v>0</v>
      </c>
      <c r="M43" s="70" t="s">
        <v>146</v>
      </c>
      <c r="N43" s="95">
        <v>0</v>
      </c>
      <c r="O43" s="210"/>
      <c r="P43" s="137"/>
      <c r="Q43" s="132"/>
      <c r="R43" s="96">
        <f t="shared" si="4"/>
        <v>100</v>
      </c>
      <c r="S43" s="97">
        <f t="shared" si="5"/>
        <v>0</v>
      </c>
      <c r="T43" s="137"/>
      <c r="U43" s="284">
        <v>10</v>
      </c>
      <c r="V43" s="266">
        <f t="shared" si="2"/>
        <v>100</v>
      </c>
      <c r="W43" s="289">
        <f t="shared" si="3"/>
        <v>0</v>
      </c>
      <c r="X43" s="286">
        <f t="shared" si="1"/>
        <v>0</v>
      </c>
      <c r="Y43" s="286"/>
    </row>
    <row r="44" spans="1:25" s="16" customFormat="1" ht="30" hidden="1" customHeight="1">
      <c r="A44" s="340"/>
      <c r="B44" s="336"/>
      <c r="C44" s="310"/>
      <c r="D44" s="194"/>
      <c r="E44" s="187"/>
      <c r="F44" s="188"/>
      <c r="G44" s="187"/>
      <c r="H44" s="188"/>
      <c r="I44" s="362"/>
      <c r="J44" s="326"/>
      <c r="K44" s="132" t="s">
        <v>145</v>
      </c>
      <c r="L44" s="252">
        <v>0</v>
      </c>
      <c r="M44" s="70" t="s">
        <v>146</v>
      </c>
      <c r="N44" s="95"/>
      <c r="O44" s="210">
        <f>$A$9*$B$35*$C$36*$D$43*J44*N44</f>
        <v>0</v>
      </c>
      <c r="P44" s="137"/>
      <c r="Q44" s="132"/>
      <c r="R44" s="96">
        <f t="shared" si="4"/>
        <v>100</v>
      </c>
      <c r="S44" s="97">
        <f t="shared" si="5"/>
        <v>0</v>
      </c>
      <c r="T44" s="137"/>
      <c r="U44" s="284">
        <v>10</v>
      </c>
      <c r="V44" s="266">
        <f t="shared" si="2"/>
        <v>100</v>
      </c>
      <c r="W44" s="289">
        <f t="shared" si="3"/>
        <v>0</v>
      </c>
      <c r="X44" s="286">
        <f t="shared" si="1"/>
        <v>0</v>
      </c>
      <c r="Y44" s="286"/>
    </row>
    <row r="45" spans="1:25" s="16" customFormat="1" ht="34.5" hidden="1" customHeight="1">
      <c r="A45" s="340"/>
      <c r="B45" s="336"/>
      <c r="C45" s="310"/>
      <c r="D45" s="194"/>
      <c r="E45" s="187"/>
      <c r="F45" s="188"/>
      <c r="G45" s="187"/>
      <c r="H45" s="188"/>
      <c r="I45" s="362"/>
      <c r="J45" s="326"/>
      <c r="K45" s="132" t="s">
        <v>145</v>
      </c>
      <c r="L45" s="252">
        <v>0</v>
      </c>
      <c r="M45" s="70" t="s">
        <v>146</v>
      </c>
      <c r="N45" s="95"/>
      <c r="O45" s="210">
        <f>$A$9*$B$35*$C$36*$D$43*J45*N45</f>
        <v>0</v>
      </c>
      <c r="P45" s="137"/>
      <c r="Q45" s="132"/>
      <c r="R45" s="96">
        <f t="shared" si="4"/>
        <v>100</v>
      </c>
      <c r="S45" s="97">
        <f t="shared" si="5"/>
        <v>0</v>
      </c>
      <c r="T45" s="137"/>
      <c r="U45" s="284">
        <v>10</v>
      </c>
      <c r="V45" s="266">
        <f t="shared" si="2"/>
        <v>100</v>
      </c>
      <c r="W45" s="289">
        <f t="shared" si="3"/>
        <v>0</v>
      </c>
      <c r="X45" s="286">
        <f t="shared" si="1"/>
        <v>0</v>
      </c>
      <c r="Y45" s="286"/>
    </row>
    <row r="46" spans="1:25" s="16" customFormat="1" ht="47.25" hidden="1" customHeight="1">
      <c r="A46" s="340"/>
      <c r="B46" s="336"/>
      <c r="C46" s="310"/>
      <c r="D46" s="305"/>
      <c r="E46" s="341" t="s">
        <v>48</v>
      </c>
      <c r="F46" s="314" t="s">
        <v>49</v>
      </c>
      <c r="G46" s="341" t="s">
        <v>382</v>
      </c>
      <c r="H46" s="314" t="s">
        <v>287</v>
      </c>
      <c r="I46" s="341" t="s">
        <v>383</v>
      </c>
      <c r="J46" s="360" t="s">
        <v>342</v>
      </c>
      <c r="K46" s="132" t="s">
        <v>145</v>
      </c>
      <c r="L46" s="252">
        <v>0</v>
      </c>
      <c r="M46" s="70" t="s">
        <v>146</v>
      </c>
      <c r="N46" s="95">
        <v>1</v>
      </c>
      <c r="O46" s="210">
        <f>$A$9*$B$35*$C$36*$D$46*N46</f>
        <v>0</v>
      </c>
      <c r="P46" s="137"/>
      <c r="Q46" s="132"/>
      <c r="R46" s="96">
        <f t="shared" si="4"/>
        <v>100</v>
      </c>
      <c r="S46" s="97">
        <f t="shared" si="5"/>
        <v>0</v>
      </c>
      <c r="T46" s="137"/>
      <c r="U46" s="284">
        <v>10</v>
      </c>
      <c r="V46" s="266">
        <f t="shared" si="2"/>
        <v>100</v>
      </c>
      <c r="W46" s="289">
        <f t="shared" si="3"/>
        <v>0</v>
      </c>
      <c r="X46" s="286">
        <f t="shared" si="1"/>
        <v>0</v>
      </c>
      <c r="Y46" s="286"/>
    </row>
    <row r="47" spans="1:25" s="16" customFormat="1" ht="34.5" hidden="1" customHeight="1">
      <c r="A47" s="340"/>
      <c r="B47" s="336"/>
      <c r="C47" s="310"/>
      <c r="D47" s="306"/>
      <c r="E47" s="342"/>
      <c r="F47" s="344"/>
      <c r="G47" s="342"/>
      <c r="H47" s="344"/>
      <c r="I47" s="342"/>
      <c r="J47" s="366"/>
      <c r="K47" s="132" t="s">
        <v>145</v>
      </c>
      <c r="L47" s="252">
        <v>0</v>
      </c>
      <c r="M47" s="70" t="s">
        <v>146</v>
      </c>
      <c r="N47" s="95">
        <v>0</v>
      </c>
      <c r="O47" s="210">
        <f>$A$9*$B$35*$C$36*$D$46*J47*N47</f>
        <v>0</v>
      </c>
      <c r="P47" s="137"/>
      <c r="Q47" s="132"/>
      <c r="R47" s="96">
        <f t="shared" si="4"/>
        <v>100</v>
      </c>
      <c r="S47" s="97">
        <f t="shared" si="5"/>
        <v>0</v>
      </c>
      <c r="T47" s="137"/>
      <c r="U47" s="284">
        <v>10</v>
      </c>
      <c r="V47" s="266">
        <f t="shared" si="2"/>
        <v>100</v>
      </c>
      <c r="W47" s="289">
        <f t="shared" si="3"/>
        <v>0</v>
      </c>
      <c r="X47" s="286">
        <f t="shared" si="1"/>
        <v>0</v>
      </c>
      <c r="Y47" s="286"/>
    </row>
    <row r="48" spans="1:25" s="16" customFormat="1" ht="33" hidden="1" customHeight="1">
      <c r="A48" s="340"/>
      <c r="B48" s="336"/>
      <c r="C48" s="310"/>
      <c r="D48" s="332"/>
      <c r="E48" s="343"/>
      <c r="F48" s="315"/>
      <c r="G48" s="343"/>
      <c r="H48" s="315"/>
      <c r="I48" s="343"/>
      <c r="J48" s="361"/>
      <c r="K48" s="132" t="s">
        <v>145</v>
      </c>
      <c r="L48" s="252">
        <v>0</v>
      </c>
      <c r="M48" s="70" t="s">
        <v>146</v>
      </c>
      <c r="N48" s="95">
        <v>0</v>
      </c>
      <c r="O48" s="210">
        <f>$A$9*$B$35*$C$36*$D$46*J48*N48</f>
        <v>0</v>
      </c>
      <c r="P48" s="137"/>
      <c r="Q48" s="132"/>
      <c r="R48" s="96">
        <f t="shared" si="4"/>
        <v>100</v>
      </c>
      <c r="S48" s="97">
        <f t="shared" si="5"/>
        <v>0</v>
      </c>
      <c r="T48" s="137"/>
      <c r="U48" s="284">
        <v>10</v>
      </c>
      <c r="V48" s="266">
        <f t="shared" si="2"/>
        <v>100</v>
      </c>
      <c r="W48" s="289">
        <f t="shared" si="3"/>
        <v>0</v>
      </c>
      <c r="X48" s="286">
        <f t="shared" si="1"/>
        <v>0</v>
      </c>
      <c r="Y48" s="286"/>
    </row>
    <row r="49" spans="1:25" s="16" customFormat="1" ht="51" hidden="1" customHeight="1">
      <c r="A49" s="340"/>
      <c r="B49" s="336"/>
      <c r="C49" s="310"/>
      <c r="D49" s="305"/>
      <c r="E49" s="341" t="s">
        <v>50</v>
      </c>
      <c r="F49" s="314" t="s">
        <v>51</v>
      </c>
      <c r="G49" s="341" t="s">
        <v>384</v>
      </c>
      <c r="H49" s="314" t="s">
        <v>294</v>
      </c>
      <c r="I49" s="341" t="s">
        <v>385</v>
      </c>
      <c r="J49" s="360" t="s">
        <v>288</v>
      </c>
      <c r="K49" s="132" t="s">
        <v>145</v>
      </c>
      <c r="L49" s="252">
        <v>0</v>
      </c>
      <c r="M49" s="70" t="s">
        <v>146</v>
      </c>
      <c r="N49" s="95">
        <v>1</v>
      </c>
      <c r="O49" s="210">
        <f>$A$9*$B$35*$C$36*$D$49*N49</f>
        <v>0</v>
      </c>
      <c r="P49" s="137"/>
      <c r="Q49" s="132"/>
      <c r="R49" s="96">
        <f t="shared" si="4"/>
        <v>100</v>
      </c>
      <c r="S49" s="97">
        <f t="shared" si="5"/>
        <v>0</v>
      </c>
      <c r="T49" s="137"/>
      <c r="U49" s="284">
        <v>10</v>
      </c>
      <c r="V49" s="266">
        <f t="shared" si="2"/>
        <v>100</v>
      </c>
      <c r="W49" s="289">
        <f t="shared" si="3"/>
        <v>0</v>
      </c>
      <c r="X49" s="286">
        <f t="shared" si="1"/>
        <v>0</v>
      </c>
      <c r="Y49" s="286"/>
    </row>
    <row r="50" spans="1:25" s="16" customFormat="1" ht="33" hidden="1" customHeight="1">
      <c r="A50" s="340"/>
      <c r="B50" s="336"/>
      <c r="C50" s="310"/>
      <c r="D50" s="306"/>
      <c r="E50" s="342"/>
      <c r="F50" s="344"/>
      <c r="G50" s="342"/>
      <c r="H50" s="344"/>
      <c r="I50" s="342"/>
      <c r="J50" s="366"/>
      <c r="K50" s="132" t="s">
        <v>145</v>
      </c>
      <c r="L50" s="252">
        <v>0</v>
      </c>
      <c r="M50" s="70" t="s">
        <v>146</v>
      </c>
      <c r="N50" s="95">
        <v>0</v>
      </c>
      <c r="O50" s="210">
        <f>$A$9*$B$35*$C$36*$D$49*J50*N50</f>
        <v>0</v>
      </c>
      <c r="P50" s="137"/>
      <c r="Q50" s="132"/>
      <c r="R50" s="96">
        <f t="shared" si="4"/>
        <v>100</v>
      </c>
      <c r="S50" s="97">
        <f t="shared" si="5"/>
        <v>0</v>
      </c>
      <c r="T50" s="137"/>
      <c r="U50" s="284">
        <v>10</v>
      </c>
      <c r="V50" s="266">
        <f t="shared" si="2"/>
        <v>100</v>
      </c>
      <c r="W50" s="289">
        <f t="shared" si="3"/>
        <v>0</v>
      </c>
      <c r="X50" s="286">
        <f t="shared" si="1"/>
        <v>0</v>
      </c>
      <c r="Y50" s="286"/>
    </row>
    <row r="51" spans="1:25" s="16" customFormat="1" ht="45" hidden="1" customHeight="1">
      <c r="A51" s="340"/>
      <c r="B51" s="336"/>
      <c r="C51" s="310"/>
      <c r="D51" s="332"/>
      <c r="E51" s="343"/>
      <c r="F51" s="315"/>
      <c r="G51" s="343"/>
      <c r="H51" s="315"/>
      <c r="I51" s="343"/>
      <c r="J51" s="361"/>
      <c r="K51" s="132" t="s">
        <v>145</v>
      </c>
      <c r="L51" s="252">
        <v>0</v>
      </c>
      <c r="M51" s="70" t="s">
        <v>146</v>
      </c>
      <c r="N51" s="95">
        <v>0</v>
      </c>
      <c r="O51" s="210">
        <f>$A$9*$B$35*$C$36*$D$49*J51*N51</f>
        <v>0</v>
      </c>
      <c r="P51" s="137"/>
      <c r="Q51" s="132"/>
      <c r="R51" s="96">
        <f t="shared" si="4"/>
        <v>100</v>
      </c>
      <c r="S51" s="97">
        <f t="shared" si="5"/>
        <v>0</v>
      </c>
      <c r="T51" s="137"/>
      <c r="U51" s="284">
        <v>10</v>
      </c>
      <c r="V51" s="266">
        <f t="shared" si="2"/>
        <v>100</v>
      </c>
      <c r="W51" s="289">
        <f t="shared" si="3"/>
        <v>0</v>
      </c>
      <c r="X51" s="286">
        <f t="shared" si="1"/>
        <v>0</v>
      </c>
      <c r="Y51" s="286"/>
    </row>
    <row r="52" spans="1:25" s="16" customFormat="1" ht="45" customHeight="1">
      <c r="A52" s="340"/>
      <c r="B52" s="336"/>
      <c r="C52" s="310"/>
      <c r="D52" s="305">
        <v>0.3</v>
      </c>
      <c r="E52" s="341" t="s">
        <v>78</v>
      </c>
      <c r="F52" s="314" t="s">
        <v>79</v>
      </c>
      <c r="G52" s="341" t="s">
        <v>386</v>
      </c>
      <c r="H52" s="314" t="s">
        <v>222</v>
      </c>
      <c r="I52" s="341" t="s">
        <v>387</v>
      </c>
      <c r="J52" s="314" t="s">
        <v>300</v>
      </c>
      <c r="K52" s="132" t="s">
        <v>145</v>
      </c>
      <c r="L52" s="252">
        <v>0</v>
      </c>
      <c r="M52" s="70" t="s">
        <v>146</v>
      </c>
      <c r="N52" s="95">
        <v>1</v>
      </c>
      <c r="O52" s="210">
        <f>$A$9*$B$35*$C$36*$D$52*N52</f>
        <v>3.5342999999999999E-2</v>
      </c>
      <c r="P52" s="137">
        <v>0</v>
      </c>
      <c r="Q52" s="132"/>
      <c r="R52" s="96">
        <f>100-(P52-L52)*Q52</f>
        <v>100</v>
      </c>
      <c r="S52" s="97">
        <f t="shared" si="5"/>
        <v>3.5343</v>
      </c>
      <c r="T52" s="137">
        <v>0</v>
      </c>
      <c r="U52" s="284">
        <v>10</v>
      </c>
      <c r="V52" s="266">
        <f t="shared" si="2"/>
        <v>100</v>
      </c>
      <c r="W52" s="289">
        <f t="shared" si="3"/>
        <v>3.5343</v>
      </c>
      <c r="X52" s="286">
        <f t="shared" si="1"/>
        <v>0</v>
      </c>
      <c r="Y52" s="286"/>
    </row>
    <row r="53" spans="1:25" s="16" customFormat="1" ht="33" hidden="1" customHeight="1">
      <c r="A53" s="340"/>
      <c r="B53" s="336"/>
      <c r="C53" s="311"/>
      <c r="D53" s="332"/>
      <c r="E53" s="343"/>
      <c r="F53" s="315"/>
      <c r="G53" s="343"/>
      <c r="H53" s="315"/>
      <c r="I53" s="343"/>
      <c r="J53" s="315"/>
      <c r="K53" s="132" t="s">
        <v>145</v>
      </c>
      <c r="L53" s="252">
        <v>0</v>
      </c>
      <c r="M53" s="49" t="s">
        <v>158</v>
      </c>
      <c r="N53" s="95">
        <v>0</v>
      </c>
      <c r="O53" s="216"/>
      <c r="P53" s="137"/>
      <c r="Q53" s="49"/>
      <c r="R53" s="96">
        <f>100-(P53-L53)*10</f>
        <v>100</v>
      </c>
      <c r="S53" s="97">
        <f>$A$9*$B$35*$C$36*$D$52*N53*R53</f>
        <v>0</v>
      </c>
      <c r="T53" s="137"/>
      <c r="U53" s="24"/>
      <c r="V53" s="21"/>
      <c r="W53" s="295"/>
      <c r="X53" s="286">
        <f t="shared" si="1"/>
        <v>0</v>
      </c>
      <c r="Y53" s="286"/>
    </row>
    <row r="54" spans="1:25" s="16" customFormat="1" ht="24" customHeight="1">
      <c r="A54" s="340"/>
      <c r="B54" s="336"/>
      <c r="C54" s="309">
        <v>0.05</v>
      </c>
      <c r="D54" s="92"/>
      <c r="E54" s="109" t="s">
        <v>198</v>
      </c>
      <c r="F54" s="357" t="s">
        <v>52</v>
      </c>
      <c r="G54" s="358"/>
      <c r="H54" s="358"/>
      <c r="I54" s="358"/>
      <c r="J54" s="358"/>
      <c r="K54" s="358"/>
      <c r="L54" s="358"/>
      <c r="M54" s="359"/>
      <c r="N54" s="122"/>
      <c r="O54" s="218"/>
      <c r="P54" s="128"/>
      <c r="Q54" s="128"/>
      <c r="R54" s="128"/>
      <c r="S54" s="128"/>
      <c r="T54" s="128"/>
      <c r="U54" s="131"/>
      <c r="V54" s="124"/>
      <c r="W54" s="294"/>
      <c r="X54" s="286">
        <f t="shared" si="1"/>
        <v>0</v>
      </c>
      <c r="Y54" s="286"/>
    </row>
    <row r="55" spans="1:25" s="16" customFormat="1" ht="77.25" customHeight="1">
      <c r="A55" s="340"/>
      <c r="B55" s="336"/>
      <c r="C55" s="312"/>
      <c r="D55" s="171">
        <v>1</v>
      </c>
      <c r="E55" s="55" t="s">
        <v>80</v>
      </c>
      <c r="F55" s="56" t="s">
        <v>81</v>
      </c>
      <c r="G55" s="55" t="s">
        <v>388</v>
      </c>
      <c r="H55" s="56" t="s">
        <v>223</v>
      </c>
      <c r="I55" s="55" t="s">
        <v>389</v>
      </c>
      <c r="J55" s="55" t="s">
        <v>343</v>
      </c>
      <c r="K55" s="132" t="s">
        <v>145</v>
      </c>
      <c r="L55" s="252">
        <v>0</v>
      </c>
      <c r="M55" s="132" t="s">
        <v>146</v>
      </c>
      <c r="N55" s="95">
        <v>1</v>
      </c>
      <c r="O55" s="210">
        <f>$A$9*$B$35*$C$54*$D$55*N55</f>
        <v>2.6775E-2</v>
      </c>
      <c r="P55" s="137">
        <v>0</v>
      </c>
      <c r="Q55" s="132"/>
      <c r="R55" s="96">
        <f>100-(P55-L55)*Q55</f>
        <v>100</v>
      </c>
      <c r="S55" s="97">
        <f>R55*O55</f>
        <v>2.6775000000000002</v>
      </c>
      <c r="T55" s="137">
        <v>0</v>
      </c>
      <c r="U55" s="284">
        <v>10</v>
      </c>
      <c r="V55" s="266">
        <f>100-U55*T55</f>
        <v>100</v>
      </c>
      <c r="W55" s="289">
        <f>V55*O55</f>
        <v>2.6775000000000002</v>
      </c>
      <c r="X55" s="286">
        <f t="shared" si="1"/>
        <v>0</v>
      </c>
      <c r="Y55" s="286"/>
    </row>
    <row r="56" spans="1:25" s="16" customFormat="1" ht="55.5" hidden="1" customHeight="1">
      <c r="A56" s="340"/>
      <c r="B56" s="336"/>
      <c r="C56" s="312"/>
      <c r="D56" s="171">
        <v>0</v>
      </c>
      <c r="E56" s="55" t="s">
        <v>82</v>
      </c>
      <c r="F56" s="56" t="s">
        <v>83</v>
      </c>
      <c r="G56" s="55" t="s">
        <v>82</v>
      </c>
      <c r="H56" s="56" t="s">
        <v>224</v>
      </c>
      <c r="I56" s="55" t="s">
        <v>82</v>
      </c>
      <c r="J56" s="55" t="s">
        <v>277</v>
      </c>
      <c r="K56" s="132" t="s">
        <v>145</v>
      </c>
      <c r="L56" s="252">
        <v>0</v>
      </c>
      <c r="M56" s="132" t="s">
        <v>146</v>
      </c>
      <c r="N56" s="95">
        <v>0</v>
      </c>
      <c r="O56" s="210"/>
      <c r="P56" s="137"/>
      <c r="Q56" s="132"/>
      <c r="R56" s="96">
        <f>100-(P56-L56)*Q56</f>
        <v>100</v>
      </c>
      <c r="S56" s="97">
        <f t="shared" ref="S56:S119" si="6">R56*O56</f>
        <v>0</v>
      </c>
      <c r="T56" s="137"/>
      <c r="U56" s="24"/>
      <c r="V56" s="21"/>
      <c r="W56" s="295"/>
      <c r="X56" s="286">
        <f t="shared" si="1"/>
        <v>0</v>
      </c>
      <c r="Y56" s="286"/>
    </row>
    <row r="57" spans="1:25" s="16" customFormat="1" ht="52.7" hidden="1" customHeight="1">
      <c r="A57" s="340"/>
      <c r="B57" s="336"/>
      <c r="C57" s="311"/>
      <c r="D57" s="171">
        <v>0</v>
      </c>
      <c r="E57" s="168" t="s">
        <v>84</v>
      </c>
      <c r="F57" s="167" t="s">
        <v>85</v>
      </c>
      <c r="G57" s="75" t="s">
        <v>390</v>
      </c>
      <c r="H57" s="167" t="s">
        <v>301</v>
      </c>
      <c r="I57" s="75" t="s">
        <v>391</v>
      </c>
      <c r="J57" s="59" t="s">
        <v>344</v>
      </c>
      <c r="K57" s="241" t="s">
        <v>145</v>
      </c>
      <c r="L57" s="252">
        <v>0</v>
      </c>
      <c r="M57" s="132" t="s">
        <v>146</v>
      </c>
      <c r="N57" s="95">
        <v>1</v>
      </c>
      <c r="O57" s="210">
        <f>$A$9*$B$35*$C$54*$D$57*N57</f>
        <v>0</v>
      </c>
      <c r="P57" s="264"/>
      <c r="Q57" s="132"/>
      <c r="R57" s="261">
        <f>100-(P57-L57)*Q57</f>
        <v>100</v>
      </c>
      <c r="S57" s="97">
        <f t="shared" si="6"/>
        <v>0</v>
      </c>
      <c r="T57" s="264"/>
      <c r="U57" s="284">
        <v>10</v>
      </c>
      <c r="V57" s="266">
        <f>100-U57*T57</f>
        <v>100</v>
      </c>
      <c r="W57" s="289">
        <f>V57*O57</f>
        <v>0</v>
      </c>
      <c r="X57" s="286">
        <f t="shared" si="1"/>
        <v>0</v>
      </c>
      <c r="Y57" s="286"/>
    </row>
    <row r="58" spans="1:25" s="37" customFormat="1" ht="24" customHeight="1">
      <c r="A58" s="340"/>
      <c r="B58" s="336"/>
      <c r="C58" s="309">
        <v>0.05</v>
      </c>
      <c r="D58" s="133"/>
      <c r="E58" s="109" t="s">
        <v>199</v>
      </c>
      <c r="F58" s="345" t="s">
        <v>53</v>
      </c>
      <c r="G58" s="346"/>
      <c r="H58" s="346"/>
      <c r="I58" s="346"/>
      <c r="J58" s="346"/>
      <c r="K58" s="346"/>
      <c r="L58" s="346"/>
      <c r="M58" s="347"/>
      <c r="N58" s="122"/>
      <c r="O58" s="218"/>
      <c r="P58" s="58"/>
      <c r="Q58" s="58"/>
      <c r="R58" s="58"/>
      <c r="S58" s="130"/>
      <c r="T58" s="58"/>
      <c r="U58" s="134"/>
      <c r="V58" s="135"/>
      <c r="W58" s="296"/>
      <c r="X58" s="286">
        <f t="shared" si="1"/>
        <v>0</v>
      </c>
      <c r="Y58" s="286"/>
    </row>
    <row r="59" spans="1:25" s="16" customFormat="1" ht="32.25" hidden="1" customHeight="1">
      <c r="A59" s="340"/>
      <c r="B59" s="336"/>
      <c r="C59" s="310"/>
      <c r="D59" s="305">
        <v>0</v>
      </c>
      <c r="E59" s="341" t="s">
        <v>86</v>
      </c>
      <c r="F59" s="314" t="s">
        <v>87</v>
      </c>
      <c r="G59" s="341" t="s">
        <v>86</v>
      </c>
      <c r="H59" s="314" t="s">
        <v>87</v>
      </c>
      <c r="I59" s="341" t="s">
        <v>86</v>
      </c>
      <c r="J59" s="314" t="s">
        <v>267</v>
      </c>
      <c r="K59" s="132" t="s">
        <v>145</v>
      </c>
      <c r="L59" s="252">
        <v>0</v>
      </c>
      <c r="M59" s="70" t="s">
        <v>269</v>
      </c>
      <c r="N59" s="95">
        <v>0</v>
      </c>
      <c r="O59" s="216"/>
      <c r="P59" s="137"/>
      <c r="Q59" s="132"/>
      <c r="R59" s="96">
        <f>100-(P59-L59)*Q59</f>
        <v>100</v>
      </c>
      <c r="S59" s="97">
        <f t="shared" si="6"/>
        <v>0</v>
      </c>
      <c r="T59" s="137"/>
      <c r="U59" s="24"/>
      <c r="V59" s="21"/>
      <c r="W59" s="295"/>
      <c r="X59" s="286">
        <f t="shared" si="1"/>
        <v>0</v>
      </c>
      <c r="Y59" s="286"/>
    </row>
    <row r="60" spans="1:25" s="16" customFormat="1" ht="32.25" hidden="1" customHeight="1">
      <c r="A60" s="340"/>
      <c r="B60" s="336"/>
      <c r="C60" s="310"/>
      <c r="D60" s="306"/>
      <c r="E60" s="342"/>
      <c r="F60" s="344"/>
      <c r="G60" s="342"/>
      <c r="H60" s="344"/>
      <c r="I60" s="342"/>
      <c r="J60" s="344"/>
      <c r="K60" s="132" t="s">
        <v>145</v>
      </c>
      <c r="L60" s="252">
        <v>0</v>
      </c>
      <c r="M60" s="70" t="s">
        <v>269</v>
      </c>
      <c r="N60" s="95">
        <v>0</v>
      </c>
      <c r="O60" s="216"/>
      <c r="P60" s="137"/>
      <c r="Q60" s="132"/>
      <c r="R60" s="96">
        <f>100-(P60-L60)*Q60</f>
        <v>100</v>
      </c>
      <c r="S60" s="97">
        <f t="shared" si="6"/>
        <v>0</v>
      </c>
      <c r="T60" s="137"/>
      <c r="U60" s="24"/>
      <c r="V60" s="21"/>
      <c r="W60" s="295"/>
      <c r="X60" s="286">
        <f t="shared" si="1"/>
        <v>0</v>
      </c>
      <c r="Y60" s="286"/>
    </row>
    <row r="61" spans="1:25" s="16" customFormat="1" ht="32.25" hidden="1" customHeight="1">
      <c r="A61" s="340"/>
      <c r="B61" s="336"/>
      <c r="C61" s="310"/>
      <c r="D61" s="306"/>
      <c r="E61" s="342"/>
      <c r="F61" s="344"/>
      <c r="G61" s="342"/>
      <c r="H61" s="344"/>
      <c r="I61" s="342"/>
      <c r="J61" s="344"/>
      <c r="K61" s="132" t="s">
        <v>145</v>
      </c>
      <c r="L61" s="252">
        <v>0</v>
      </c>
      <c r="M61" s="70" t="s">
        <v>269</v>
      </c>
      <c r="N61" s="95">
        <v>0</v>
      </c>
      <c r="O61" s="216"/>
      <c r="P61" s="137"/>
      <c r="Q61" s="132"/>
      <c r="R61" s="96">
        <f>100-(P61-L61)*Q61</f>
        <v>100</v>
      </c>
      <c r="S61" s="97">
        <f t="shared" si="6"/>
        <v>0</v>
      </c>
      <c r="T61" s="137"/>
      <c r="U61" s="24"/>
      <c r="V61" s="21"/>
      <c r="W61" s="295"/>
      <c r="X61" s="286">
        <f t="shared" si="1"/>
        <v>0</v>
      </c>
      <c r="Y61" s="286"/>
    </row>
    <row r="62" spans="1:25" s="16" customFormat="1" ht="25.5" hidden="1" customHeight="1">
      <c r="A62" s="340"/>
      <c r="B62" s="336"/>
      <c r="C62" s="310"/>
      <c r="D62" s="306"/>
      <c r="E62" s="342"/>
      <c r="F62" s="344"/>
      <c r="G62" s="342"/>
      <c r="H62" s="344"/>
      <c r="I62" s="342"/>
      <c r="J62" s="344"/>
      <c r="K62" s="132" t="s">
        <v>145</v>
      </c>
      <c r="L62" s="252">
        <v>0</v>
      </c>
      <c r="M62" s="70" t="s">
        <v>269</v>
      </c>
      <c r="N62" s="95">
        <v>0</v>
      </c>
      <c r="O62" s="216"/>
      <c r="P62" s="137"/>
      <c r="Q62" s="132"/>
      <c r="R62" s="96">
        <f>100-(P62-L62)*Q62</f>
        <v>100</v>
      </c>
      <c r="S62" s="97">
        <f t="shared" si="6"/>
        <v>0</v>
      </c>
      <c r="T62" s="137"/>
      <c r="U62" s="24"/>
      <c r="V62" s="21"/>
      <c r="W62" s="295"/>
      <c r="X62" s="286">
        <f t="shared" si="1"/>
        <v>0</v>
      </c>
      <c r="Y62" s="286"/>
    </row>
    <row r="63" spans="1:25" s="16" customFormat="1" ht="33" hidden="1" customHeight="1">
      <c r="A63" s="340"/>
      <c r="B63" s="336"/>
      <c r="C63" s="310"/>
      <c r="D63" s="305">
        <v>0</v>
      </c>
      <c r="E63" s="341" t="s">
        <v>88</v>
      </c>
      <c r="F63" s="314" t="s">
        <v>89</v>
      </c>
      <c r="G63" s="341" t="s">
        <v>88</v>
      </c>
      <c r="H63" s="314" t="s">
        <v>89</v>
      </c>
      <c r="I63" s="341" t="s">
        <v>88</v>
      </c>
      <c r="J63" s="314" t="s">
        <v>268</v>
      </c>
      <c r="K63" s="132" t="s">
        <v>145</v>
      </c>
      <c r="L63" s="252">
        <v>0</v>
      </c>
      <c r="M63" s="70" t="s">
        <v>269</v>
      </c>
      <c r="N63" s="95">
        <v>0</v>
      </c>
      <c r="O63" s="216"/>
      <c r="P63" s="137"/>
      <c r="Q63" s="132"/>
      <c r="R63" s="96">
        <f>100-(P63-L63)*Q63</f>
        <v>100</v>
      </c>
      <c r="S63" s="97">
        <f t="shared" si="6"/>
        <v>0</v>
      </c>
      <c r="T63" s="137"/>
      <c r="U63" s="24"/>
      <c r="V63" s="21"/>
      <c r="W63" s="295"/>
      <c r="X63" s="286">
        <f t="shared" si="1"/>
        <v>0</v>
      </c>
      <c r="Y63" s="286"/>
    </row>
    <row r="64" spans="1:25" s="16" customFormat="1" ht="33" hidden="1" customHeight="1">
      <c r="A64" s="340"/>
      <c r="B64" s="336"/>
      <c r="C64" s="310"/>
      <c r="D64" s="306"/>
      <c r="E64" s="342"/>
      <c r="F64" s="344"/>
      <c r="G64" s="342"/>
      <c r="H64" s="344"/>
      <c r="I64" s="342"/>
      <c r="J64" s="344"/>
      <c r="K64" s="132" t="s">
        <v>145</v>
      </c>
      <c r="L64" s="252">
        <v>0</v>
      </c>
      <c r="M64" s="70" t="s">
        <v>269</v>
      </c>
      <c r="N64" s="95">
        <v>0</v>
      </c>
      <c r="O64" s="216"/>
      <c r="P64" s="137"/>
      <c r="Q64" s="132"/>
      <c r="R64" s="96">
        <f t="shared" ref="R64:R73" si="7">100-(P64-L64)*Q64</f>
        <v>100</v>
      </c>
      <c r="S64" s="97">
        <f t="shared" si="6"/>
        <v>0</v>
      </c>
      <c r="T64" s="137"/>
      <c r="U64" s="24"/>
      <c r="V64" s="21"/>
      <c r="W64" s="295"/>
      <c r="X64" s="286">
        <f t="shared" si="1"/>
        <v>0</v>
      </c>
      <c r="Y64" s="286"/>
    </row>
    <row r="65" spans="1:25" s="16" customFormat="1" ht="33" hidden="1" customHeight="1">
      <c r="A65" s="340"/>
      <c r="B65" s="336"/>
      <c r="C65" s="310"/>
      <c r="D65" s="306"/>
      <c r="E65" s="342"/>
      <c r="F65" s="344"/>
      <c r="G65" s="342"/>
      <c r="H65" s="344"/>
      <c r="I65" s="342"/>
      <c r="J65" s="344"/>
      <c r="K65" s="132" t="s">
        <v>145</v>
      </c>
      <c r="L65" s="252">
        <v>0</v>
      </c>
      <c r="M65" s="70" t="s">
        <v>269</v>
      </c>
      <c r="N65" s="95">
        <v>0</v>
      </c>
      <c r="O65" s="216"/>
      <c r="P65" s="137"/>
      <c r="Q65" s="132"/>
      <c r="R65" s="96">
        <f t="shared" si="7"/>
        <v>100</v>
      </c>
      <c r="S65" s="97">
        <f t="shared" si="6"/>
        <v>0</v>
      </c>
      <c r="T65" s="137"/>
      <c r="U65" s="24"/>
      <c r="V65" s="21"/>
      <c r="W65" s="295"/>
      <c r="X65" s="286">
        <f t="shared" si="1"/>
        <v>0</v>
      </c>
      <c r="Y65" s="286"/>
    </row>
    <row r="66" spans="1:25" s="16" customFormat="1" ht="33" hidden="1" customHeight="1">
      <c r="A66" s="340"/>
      <c r="B66" s="336"/>
      <c r="C66" s="310"/>
      <c r="D66" s="332"/>
      <c r="E66" s="343"/>
      <c r="F66" s="315"/>
      <c r="G66" s="343"/>
      <c r="H66" s="315"/>
      <c r="I66" s="343"/>
      <c r="J66" s="315"/>
      <c r="K66" s="132" t="s">
        <v>145</v>
      </c>
      <c r="L66" s="252">
        <v>0</v>
      </c>
      <c r="M66" s="70" t="s">
        <v>269</v>
      </c>
      <c r="N66" s="95">
        <v>0</v>
      </c>
      <c r="O66" s="216"/>
      <c r="P66" s="137"/>
      <c r="Q66" s="132"/>
      <c r="R66" s="96">
        <f t="shared" si="7"/>
        <v>100</v>
      </c>
      <c r="S66" s="97">
        <f t="shared" si="6"/>
        <v>0</v>
      </c>
      <c r="T66" s="137"/>
      <c r="U66" s="24"/>
      <c r="V66" s="21"/>
      <c r="W66" s="295"/>
      <c r="X66" s="286">
        <f t="shared" si="1"/>
        <v>0</v>
      </c>
      <c r="Y66" s="286"/>
    </row>
    <row r="67" spans="1:25" s="16" customFormat="1" ht="80.25" customHeight="1">
      <c r="A67" s="340"/>
      <c r="B67" s="336"/>
      <c r="C67" s="310"/>
      <c r="D67" s="305">
        <v>1</v>
      </c>
      <c r="E67" s="341" t="s">
        <v>90</v>
      </c>
      <c r="F67" s="314" t="s">
        <v>214</v>
      </c>
      <c r="G67" s="341" t="s">
        <v>392</v>
      </c>
      <c r="H67" s="314" t="s">
        <v>214</v>
      </c>
      <c r="I67" s="341" t="s">
        <v>393</v>
      </c>
      <c r="J67" s="314" t="s">
        <v>302</v>
      </c>
      <c r="K67" s="132" t="s">
        <v>145</v>
      </c>
      <c r="L67" s="252">
        <v>0</v>
      </c>
      <c r="M67" s="70" t="s">
        <v>269</v>
      </c>
      <c r="N67" s="95">
        <v>1</v>
      </c>
      <c r="O67" s="210">
        <f>$A$9*$B$35*$C$58*$D$67*N67</f>
        <v>2.6775E-2</v>
      </c>
      <c r="P67" s="137">
        <v>0</v>
      </c>
      <c r="Q67" s="132"/>
      <c r="R67" s="96">
        <f t="shared" si="7"/>
        <v>100</v>
      </c>
      <c r="S67" s="97">
        <f t="shared" si="6"/>
        <v>2.6775000000000002</v>
      </c>
      <c r="T67" s="137">
        <v>0</v>
      </c>
      <c r="U67" s="284">
        <v>10</v>
      </c>
      <c r="V67" s="266">
        <f>100-U67*T67</f>
        <v>100</v>
      </c>
      <c r="W67" s="289">
        <f>V67*O67</f>
        <v>2.6775000000000002</v>
      </c>
      <c r="X67" s="286">
        <f t="shared" si="1"/>
        <v>0</v>
      </c>
      <c r="Y67" s="286"/>
    </row>
    <row r="68" spans="1:25" s="16" customFormat="1" ht="48.75" hidden="1" customHeight="1">
      <c r="A68" s="340"/>
      <c r="B68" s="336"/>
      <c r="C68" s="310"/>
      <c r="D68" s="306"/>
      <c r="E68" s="342"/>
      <c r="F68" s="344"/>
      <c r="G68" s="342"/>
      <c r="H68" s="344"/>
      <c r="I68" s="342"/>
      <c r="J68" s="344"/>
      <c r="K68" s="132" t="s">
        <v>145</v>
      </c>
      <c r="L68" s="252">
        <v>0</v>
      </c>
      <c r="M68" s="70" t="s">
        <v>269</v>
      </c>
      <c r="N68" s="95">
        <v>0</v>
      </c>
      <c r="O68" s="210"/>
      <c r="P68" s="137"/>
      <c r="Q68" s="132"/>
      <c r="R68" s="96">
        <f t="shared" si="7"/>
        <v>100</v>
      </c>
      <c r="S68" s="97">
        <f t="shared" si="6"/>
        <v>0</v>
      </c>
      <c r="T68" s="137"/>
      <c r="U68" s="24"/>
      <c r="V68" s="21"/>
      <c r="W68" s="295"/>
      <c r="X68" s="286">
        <f t="shared" si="1"/>
        <v>0</v>
      </c>
      <c r="Y68" s="286"/>
    </row>
    <row r="69" spans="1:25" s="16" customFormat="1" ht="47.25" hidden="1" customHeight="1">
      <c r="A69" s="340"/>
      <c r="B69" s="336"/>
      <c r="C69" s="310"/>
      <c r="D69" s="332"/>
      <c r="E69" s="343"/>
      <c r="F69" s="315"/>
      <c r="G69" s="343"/>
      <c r="H69" s="315"/>
      <c r="I69" s="343"/>
      <c r="J69" s="315"/>
      <c r="K69" s="132" t="s">
        <v>145</v>
      </c>
      <c r="L69" s="252">
        <v>0</v>
      </c>
      <c r="M69" s="70" t="s">
        <v>269</v>
      </c>
      <c r="N69" s="95">
        <v>0</v>
      </c>
      <c r="O69" s="210"/>
      <c r="P69" s="137"/>
      <c r="Q69" s="132"/>
      <c r="R69" s="96">
        <f t="shared" si="7"/>
        <v>100</v>
      </c>
      <c r="S69" s="97">
        <f t="shared" si="6"/>
        <v>0</v>
      </c>
      <c r="T69" s="137"/>
      <c r="U69" s="24"/>
      <c r="V69" s="21"/>
      <c r="W69" s="295"/>
      <c r="X69" s="286">
        <f t="shared" si="1"/>
        <v>0</v>
      </c>
      <c r="Y69" s="286"/>
    </row>
    <row r="70" spans="1:25" s="16" customFormat="1" ht="47.25" hidden="1" customHeight="1">
      <c r="A70" s="340"/>
      <c r="B70" s="336"/>
      <c r="C70" s="310"/>
      <c r="D70" s="305">
        <v>0</v>
      </c>
      <c r="E70" s="341" t="s">
        <v>91</v>
      </c>
      <c r="F70" s="314" t="s">
        <v>92</v>
      </c>
      <c r="G70" s="341" t="s">
        <v>91</v>
      </c>
      <c r="H70" s="314" t="s">
        <v>92</v>
      </c>
      <c r="I70" s="341" t="s">
        <v>91</v>
      </c>
      <c r="J70" s="314" t="s">
        <v>270</v>
      </c>
      <c r="K70" s="132" t="s">
        <v>145</v>
      </c>
      <c r="L70" s="252">
        <v>0</v>
      </c>
      <c r="M70" s="70" t="s">
        <v>269</v>
      </c>
      <c r="N70" s="95">
        <v>0</v>
      </c>
      <c r="O70" s="210"/>
      <c r="P70" s="137"/>
      <c r="Q70" s="132"/>
      <c r="R70" s="96">
        <f t="shared" si="7"/>
        <v>100</v>
      </c>
      <c r="S70" s="97">
        <f t="shared" si="6"/>
        <v>0</v>
      </c>
      <c r="T70" s="137"/>
      <c r="U70" s="24"/>
      <c r="V70" s="21"/>
      <c r="W70" s="295"/>
      <c r="X70" s="286">
        <f t="shared" si="1"/>
        <v>0</v>
      </c>
      <c r="Y70" s="286"/>
    </row>
    <row r="71" spans="1:25" s="16" customFormat="1" ht="47.25" hidden="1" customHeight="1">
      <c r="A71" s="340"/>
      <c r="B71" s="336"/>
      <c r="C71" s="310"/>
      <c r="D71" s="306"/>
      <c r="E71" s="342"/>
      <c r="F71" s="344"/>
      <c r="G71" s="342"/>
      <c r="H71" s="344"/>
      <c r="I71" s="342"/>
      <c r="J71" s="344"/>
      <c r="K71" s="132" t="s">
        <v>145</v>
      </c>
      <c r="L71" s="252">
        <v>0</v>
      </c>
      <c r="M71" s="70" t="s">
        <v>269</v>
      </c>
      <c r="N71" s="95">
        <v>0</v>
      </c>
      <c r="O71" s="210"/>
      <c r="P71" s="137"/>
      <c r="Q71" s="132"/>
      <c r="R71" s="96">
        <f t="shared" si="7"/>
        <v>100</v>
      </c>
      <c r="S71" s="97">
        <f t="shared" si="6"/>
        <v>0</v>
      </c>
      <c r="T71" s="137"/>
      <c r="U71" s="24"/>
      <c r="V71" s="21"/>
      <c r="W71" s="295"/>
      <c r="X71" s="286">
        <f t="shared" si="1"/>
        <v>0</v>
      </c>
      <c r="Y71" s="286"/>
    </row>
    <row r="72" spans="1:25" s="16" customFormat="1" ht="44.25" hidden="1" customHeight="1">
      <c r="A72" s="340"/>
      <c r="B72" s="336"/>
      <c r="C72" s="310"/>
      <c r="D72" s="332"/>
      <c r="E72" s="343"/>
      <c r="F72" s="315"/>
      <c r="G72" s="343"/>
      <c r="H72" s="315"/>
      <c r="I72" s="343"/>
      <c r="J72" s="315"/>
      <c r="K72" s="132" t="s">
        <v>145</v>
      </c>
      <c r="L72" s="252">
        <v>0</v>
      </c>
      <c r="M72" s="70" t="s">
        <v>269</v>
      </c>
      <c r="N72" s="95">
        <v>0</v>
      </c>
      <c r="O72" s="210"/>
      <c r="P72" s="137"/>
      <c r="Q72" s="132"/>
      <c r="R72" s="96">
        <f t="shared" si="7"/>
        <v>100</v>
      </c>
      <c r="S72" s="97">
        <f t="shared" si="6"/>
        <v>0</v>
      </c>
      <c r="T72" s="137"/>
      <c r="U72" s="24"/>
      <c r="V72" s="21"/>
      <c r="W72" s="295"/>
      <c r="X72" s="286">
        <f t="shared" si="1"/>
        <v>0</v>
      </c>
      <c r="Y72" s="286"/>
    </row>
    <row r="73" spans="1:25" s="16" customFormat="1" ht="46.5" hidden="1" customHeight="1">
      <c r="A73" s="340"/>
      <c r="B73" s="336"/>
      <c r="C73" s="310"/>
      <c r="D73" s="305">
        <v>0</v>
      </c>
      <c r="E73" s="341" t="s">
        <v>93</v>
      </c>
      <c r="F73" s="314" t="s">
        <v>94</v>
      </c>
      <c r="G73" s="341" t="s">
        <v>93</v>
      </c>
      <c r="H73" s="314" t="s">
        <v>94</v>
      </c>
      <c r="I73" s="341" t="s">
        <v>93</v>
      </c>
      <c r="J73" s="314" t="s">
        <v>271</v>
      </c>
      <c r="K73" s="132" t="s">
        <v>145</v>
      </c>
      <c r="L73" s="252">
        <v>0</v>
      </c>
      <c r="M73" s="70" t="s">
        <v>269</v>
      </c>
      <c r="N73" s="95">
        <v>0</v>
      </c>
      <c r="O73" s="210"/>
      <c r="P73" s="137"/>
      <c r="Q73" s="132"/>
      <c r="R73" s="96">
        <f t="shared" si="7"/>
        <v>100</v>
      </c>
      <c r="S73" s="97">
        <f t="shared" si="6"/>
        <v>0</v>
      </c>
      <c r="T73" s="137"/>
      <c r="U73" s="24"/>
      <c r="V73" s="21"/>
      <c r="W73" s="295"/>
      <c r="X73" s="286">
        <f t="shared" si="1"/>
        <v>0</v>
      </c>
      <c r="Y73" s="286"/>
    </row>
    <row r="74" spans="1:25" s="16" customFormat="1" ht="46.5" hidden="1" customHeight="1">
      <c r="A74" s="340"/>
      <c r="B74" s="336"/>
      <c r="C74" s="310"/>
      <c r="D74" s="306"/>
      <c r="E74" s="342"/>
      <c r="F74" s="344"/>
      <c r="G74" s="342"/>
      <c r="H74" s="344"/>
      <c r="I74" s="342"/>
      <c r="J74" s="344"/>
      <c r="K74" s="132" t="s">
        <v>145</v>
      </c>
      <c r="L74" s="252">
        <v>0</v>
      </c>
      <c r="M74" s="136" t="s">
        <v>30</v>
      </c>
      <c r="N74" s="95">
        <v>0</v>
      </c>
      <c r="O74" s="210"/>
      <c r="P74" s="137"/>
      <c r="Q74" s="49"/>
      <c r="R74" s="96">
        <f>100-(P74-L74)*10</f>
        <v>100</v>
      </c>
      <c r="S74" s="97">
        <f t="shared" si="6"/>
        <v>0</v>
      </c>
      <c r="T74" s="137"/>
      <c r="U74" s="24"/>
      <c r="V74" s="21"/>
      <c r="W74" s="295"/>
      <c r="X74" s="286">
        <f t="shared" si="1"/>
        <v>0</v>
      </c>
      <c r="Y74" s="286"/>
    </row>
    <row r="75" spans="1:25" s="16" customFormat="1" ht="46.5" hidden="1" customHeight="1">
      <c r="A75" s="340"/>
      <c r="B75" s="336"/>
      <c r="C75" s="310"/>
      <c r="D75" s="306"/>
      <c r="E75" s="342"/>
      <c r="F75" s="344"/>
      <c r="G75" s="342"/>
      <c r="H75" s="344"/>
      <c r="I75" s="342"/>
      <c r="J75" s="344"/>
      <c r="K75" s="132" t="s">
        <v>145</v>
      </c>
      <c r="L75" s="252">
        <v>0</v>
      </c>
      <c r="M75" s="136" t="s">
        <v>30</v>
      </c>
      <c r="N75" s="95">
        <v>0</v>
      </c>
      <c r="O75" s="210"/>
      <c r="P75" s="137"/>
      <c r="Q75" s="49"/>
      <c r="R75" s="96">
        <f>100-(P75-L75)*10</f>
        <v>100</v>
      </c>
      <c r="S75" s="97">
        <f t="shared" si="6"/>
        <v>0</v>
      </c>
      <c r="T75" s="137"/>
      <c r="U75" s="24"/>
      <c r="V75" s="21"/>
      <c r="W75" s="295"/>
      <c r="X75" s="286">
        <f t="shared" si="1"/>
        <v>0</v>
      </c>
      <c r="Y75" s="286"/>
    </row>
    <row r="76" spans="1:25" s="16" customFormat="1" ht="29.25" hidden="1" customHeight="1">
      <c r="A76" s="340"/>
      <c r="B76" s="336"/>
      <c r="C76" s="310"/>
      <c r="D76" s="332"/>
      <c r="E76" s="343"/>
      <c r="F76" s="315"/>
      <c r="G76" s="343"/>
      <c r="H76" s="315"/>
      <c r="I76" s="343"/>
      <c r="J76" s="315"/>
      <c r="K76" s="132" t="s">
        <v>145</v>
      </c>
      <c r="L76" s="252">
        <v>0</v>
      </c>
      <c r="M76" s="136" t="s">
        <v>30</v>
      </c>
      <c r="N76" s="95">
        <v>0</v>
      </c>
      <c r="O76" s="210"/>
      <c r="P76" s="137"/>
      <c r="Q76" s="49"/>
      <c r="R76" s="96">
        <f>100-(P76-L76)*10</f>
        <v>100</v>
      </c>
      <c r="S76" s="97">
        <f t="shared" si="6"/>
        <v>0</v>
      </c>
      <c r="T76" s="137"/>
      <c r="U76" s="24"/>
      <c r="V76" s="21"/>
      <c r="W76" s="295"/>
      <c r="X76" s="286">
        <f t="shared" si="1"/>
        <v>0</v>
      </c>
      <c r="Y76" s="286"/>
    </row>
    <row r="77" spans="1:25" s="16" customFormat="1" ht="21.95" customHeight="1">
      <c r="A77" s="340"/>
      <c r="B77" s="336"/>
      <c r="C77" s="309">
        <v>0.05</v>
      </c>
      <c r="D77" s="92"/>
      <c r="E77" s="109" t="s">
        <v>200</v>
      </c>
      <c r="F77" s="357" t="s">
        <v>54</v>
      </c>
      <c r="G77" s="358"/>
      <c r="H77" s="358"/>
      <c r="I77" s="358"/>
      <c r="J77" s="358"/>
      <c r="K77" s="358"/>
      <c r="L77" s="358"/>
      <c r="M77" s="359"/>
      <c r="N77" s="122"/>
      <c r="O77" s="211"/>
      <c r="P77" s="128"/>
      <c r="Q77" s="128"/>
      <c r="R77" s="128"/>
      <c r="S77" s="130"/>
      <c r="T77" s="128"/>
      <c r="U77" s="131"/>
      <c r="V77" s="124"/>
      <c r="W77" s="294"/>
      <c r="X77" s="286">
        <f t="shared" si="1"/>
        <v>0</v>
      </c>
      <c r="Y77" s="286"/>
    </row>
    <row r="78" spans="1:25" s="16" customFormat="1" ht="84" hidden="1" customHeight="1">
      <c r="A78" s="340"/>
      <c r="B78" s="336"/>
      <c r="C78" s="310"/>
      <c r="D78" s="305">
        <v>0</v>
      </c>
      <c r="E78" s="341" t="s">
        <v>95</v>
      </c>
      <c r="F78" s="314" t="s">
        <v>96</v>
      </c>
      <c r="G78" s="341" t="s">
        <v>95</v>
      </c>
      <c r="H78" s="314" t="s">
        <v>96</v>
      </c>
      <c r="I78" s="341" t="s">
        <v>95</v>
      </c>
      <c r="J78" s="314" t="s">
        <v>272</v>
      </c>
      <c r="K78" s="132" t="s">
        <v>145</v>
      </c>
      <c r="L78" s="252">
        <v>0</v>
      </c>
      <c r="M78" s="70" t="s">
        <v>269</v>
      </c>
      <c r="N78" s="95">
        <v>0</v>
      </c>
      <c r="O78" s="210"/>
      <c r="P78" s="137"/>
      <c r="Q78" s="132"/>
      <c r="R78" s="96">
        <f t="shared" ref="R78:R84" si="8">100-(P78-L78)*Q78</f>
        <v>100</v>
      </c>
      <c r="S78" s="97">
        <f t="shared" si="6"/>
        <v>0</v>
      </c>
      <c r="T78" s="137"/>
      <c r="U78" s="24"/>
      <c r="V78" s="21"/>
      <c r="W78" s="295"/>
      <c r="X78" s="286">
        <f t="shared" ref="X78:X141" si="9">W78-S78</f>
        <v>0</v>
      </c>
      <c r="Y78" s="286"/>
    </row>
    <row r="79" spans="1:25" s="16" customFormat="1" ht="66.75" hidden="1" customHeight="1">
      <c r="A79" s="340"/>
      <c r="B79" s="336"/>
      <c r="C79" s="310"/>
      <c r="D79" s="306"/>
      <c r="E79" s="342"/>
      <c r="F79" s="344"/>
      <c r="G79" s="342"/>
      <c r="H79" s="344"/>
      <c r="I79" s="342"/>
      <c r="J79" s="344"/>
      <c r="K79" s="132" t="s">
        <v>145</v>
      </c>
      <c r="L79" s="252">
        <v>0</v>
      </c>
      <c r="M79" s="70" t="s">
        <v>269</v>
      </c>
      <c r="N79" s="95">
        <v>0</v>
      </c>
      <c r="O79" s="210"/>
      <c r="P79" s="137"/>
      <c r="Q79" s="132"/>
      <c r="R79" s="96">
        <f t="shared" si="8"/>
        <v>100</v>
      </c>
      <c r="S79" s="97">
        <f t="shared" si="6"/>
        <v>0</v>
      </c>
      <c r="T79" s="137"/>
      <c r="U79" s="24"/>
      <c r="V79" s="21"/>
      <c r="W79" s="295"/>
      <c r="X79" s="286">
        <f t="shared" si="9"/>
        <v>0</v>
      </c>
      <c r="Y79" s="286"/>
    </row>
    <row r="80" spans="1:25" s="16" customFormat="1" ht="42.75" hidden="1" customHeight="1">
      <c r="A80" s="340"/>
      <c r="B80" s="336"/>
      <c r="C80" s="310"/>
      <c r="D80" s="306"/>
      <c r="E80" s="342"/>
      <c r="F80" s="344"/>
      <c r="G80" s="342"/>
      <c r="H80" s="344"/>
      <c r="I80" s="342"/>
      <c r="J80" s="344"/>
      <c r="K80" s="132" t="s">
        <v>145</v>
      </c>
      <c r="L80" s="252">
        <v>0</v>
      </c>
      <c r="M80" s="70" t="s">
        <v>269</v>
      </c>
      <c r="N80" s="95">
        <v>0</v>
      </c>
      <c r="O80" s="210"/>
      <c r="P80" s="137"/>
      <c r="Q80" s="132"/>
      <c r="R80" s="96">
        <f t="shared" si="8"/>
        <v>100</v>
      </c>
      <c r="S80" s="97">
        <f t="shared" si="6"/>
        <v>0</v>
      </c>
      <c r="T80" s="137"/>
      <c r="U80" s="24"/>
      <c r="V80" s="21"/>
      <c r="W80" s="295"/>
      <c r="X80" s="286">
        <f t="shared" si="9"/>
        <v>0</v>
      </c>
      <c r="Y80" s="286"/>
    </row>
    <row r="81" spans="1:25" s="16" customFormat="1" ht="43.5" hidden="1" customHeight="1">
      <c r="A81" s="340"/>
      <c r="B81" s="336"/>
      <c r="C81" s="310"/>
      <c r="D81" s="332"/>
      <c r="E81" s="343"/>
      <c r="F81" s="315"/>
      <c r="G81" s="343"/>
      <c r="H81" s="315"/>
      <c r="I81" s="343"/>
      <c r="J81" s="315"/>
      <c r="K81" s="132" t="s">
        <v>145</v>
      </c>
      <c r="L81" s="252">
        <v>0</v>
      </c>
      <c r="M81" s="70" t="s">
        <v>269</v>
      </c>
      <c r="N81" s="95">
        <v>0</v>
      </c>
      <c r="O81" s="210"/>
      <c r="P81" s="137"/>
      <c r="Q81" s="132"/>
      <c r="R81" s="96">
        <f t="shared" si="8"/>
        <v>100</v>
      </c>
      <c r="S81" s="97">
        <f t="shared" si="6"/>
        <v>0</v>
      </c>
      <c r="T81" s="137"/>
      <c r="U81" s="24"/>
      <c r="V81" s="21"/>
      <c r="W81" s="295"/>
      <c r="X81" s="286">
        <f t="shared" si="9"/>
        <v>0</v>
      </c>
      <c r="Y81" s="286"/>
    </row>
    <row r="82" spans="1:25" s="16" customFormat="1" ht="81.75" customHeight="1">
      <c r="A82" s="340"/>
      <c r="B82" s="336"/>
      <c r="C82" s="311"/>
      <c r="D82" s="186">
        <v>1</v>
      </c>
      <c r="E82" s="54" t="s">
        <v>97</v>
      </c>
      <c r="F82" s="49" t="s">
        <v>98</v>
      </c>
      <c r="G82" s="54" t="s">
        <v>394</v>
      </c>
      <c r="H82" s="49" t="s">
        <v>98</v>
      </c>
      <c r="I82" s="54" t="s">
        <v>395</v>
      </c>
      <c r="J82" s="314" t="s">
        <v>303</v>
      </c>
      <c r="K82" s="132" t="s">
        <v>145</v>
      </c>
      <c r="L82" s="252">
        <v>0</v>
      </c>
      <c r="M82" s="70" t="s">
        <v>269</v>
      </c>
      <c r="N82" s="95">
        <v>1</v>
      </c>
      <c r="O82" s="210">
        <f>$A$9*$B$35*$C$77*$D$82*N82</f>
        <v>2.6775E-2</v>
      </c>
      <c r="P82" s="137">
        <v>0</v>
      </c>
      <c r="Q82" s="132"/>
      <c r="R82" s="96">
        <f t="shared" si="8"/>
        <v>100</v>
      </c>
      <c r="S82" s="97">
        <f t="shared" si="6"/>
        <v>2.6775000000000002</v>
      </c>
      <c r="T82" s="137">
        <v>0</v>
      </c>
      <c r="U82" s="284">
        <v>10</v>
      </c>
      <c r="V82" s="266">
        <f>100-U82*T82</f>
        <v>100</v>
      </c>
      <c r="W82" s="289">
        <f>V82*O82</f>
        <v>2.6775000000000002</v>
      </c>
      <c r="X82" s="286">
        <f t="shared" si="9"/>
        <v>0</v>
      </c>
      <c r="Y82" s="286"/>
    </row>
    <row r="83" spans="1:25" s="16" customFormat="1" ht="45" hidden="1" customHeight="1">
      <c r="A83" s="340"/>
      <c r="B83" s="336"/>
      <c r="C83" s="159"/>
      <c r="D83" s="186">
        <v>0</v>
      </c>
      <c r="E83" s="54" t="s">
        <v>99</v>
      </c>
      <c r="F83" s="169" t="s">
        <v>100</v>
      </c>
      <c r="G83" s="54" t="s">
        <v>99</v>
      </c>
      <c r="H83" s="170" t="s">
        <v>100</v>
      </c>
      <c r="I83" s="54" t="s">
        <v>99</v>
      </c>
      <c r="J83" s="344" t="s">
        <v>278</v>
      </c>
      <c r="K83" s="132" t="s">
        <v>145</v>
      </c>
      <c r="L83" s="252">
        <v>0</v>
      </c>
      <c r="M83" s="70" t="s">
        <v>269</v>
      </c>
      <c r="N83" s="95">
        <v>0</v>
      </c>
      <c r="O83" s="210"/>
      <c r="P83" s="137"/>
      <c r="Q83" s="132"/>
      <c r="R83" s="96">
        <f t="shared" si="8"/>
        <v>100</v>
      </c>
      <c r="S83" s="97">
        <f t="shared" si="6"/>
        <v>0</v>
      </c>
      <c r="T83" s="137"/>
      <c r="U83" s="24"/>
      <c r="V83" s="21"/>
      <c r="W83" s="295"/>
      <c r="X83" s="286">
        <f t="shared" si="9"/>
        <v>0</v>
      </c>
      <c r="Y83" s="286"/>
    </row>
    <row r="84" spans="1:25" s="16" customFormat="1" ht="45" hidden="1" customHeight="1">
      <c r="A84" s="340"/>
      <c r="B84" s="336"/>
      <c r="C84" s="159"/>
      <c r="D84" s="186">
        <v>0</v>
      </c>
      <c r="E84" s="54" t="s">
        <v>101</v>
      </c>
      <c r="F84" s="5" t="s">
        <v>102</v>
      </c>
      <c r="G84" s="54" t="s">
        <v>101</v>
      </c>
      <c r="H84" s="5" t="s">
        <v>102</v>
      </c>
      <c r="I84" s="54" t="s">
        <v>101</v>
      </c>
      <c r="J84" s="315" t="s">
        <v>279</v>
      </c>
      <c r="K84" s="132" t="s">
        <v>145</v>
      </c>
      <c r="L84" s="252">
        <v>0</v>
      </c>
      <c r="M84" s="70" t="s">
        <v>269</v>
      </c>
      <c r="N84" s="95">
        <v>0</v>
      </c>
      <c r="O84" s="210"/>
      <c r="P84" s="137"/>
      <c r="Q84" s="132"/>
      <c r="R84" s="96">
        <f t="shared" si="8"/>
        <v>100</v>
      </c>
      <c r="S84" s="97">
        <f t="shared" si="6"/>
        <v>0</v>
      </c>
      <c r="T84" s="137"/>
      <c r="U84" s="24"/>
      <c r="V84" s="21"/>
      <c r="W84" s="295"/>
      <c r="X84" s="286">
        <f t="shared" si="9"/>
        <v>0</v>
      </c>
      <c r="Y84" s="286"/>
    </row>
    <row r="85" spans="1:25" s="16" customFormat="1" ht="27" customHeight="1">
      <c r="A85" s="340"/>
      <c r="B85" s="336"/>
      <c r="C85" s="309">
        <v>0.37</v>
      </c>
      <c r="D85" s="92"/>
      <c r="E85" s="109" t="s">
        <v>201</v>
      </c>
      <c r="F85" s="357" t="s">
        <v>55</v>
      </c>
      <c r="G85" s="358"/>
      <c r="H85" s="358"/>
      <c r="I85" s="358"/>
      <c r="J85" s="358"/>
      <c r="K85" s="358"/>
      <c r="L85" s="358"/>
      <c r="M85" s="359"/>
      <c r="N85" s="122"/>
      <c r="O85" s="211"/>
      <c r="P85" s="128"/>
      <c r="Q85" s="128"/>
      <c r="R85" s="128"/>
      <c r="S85" s="130"/>
      <c r="T85" s="128"/>
      <c r="U85" s="131"/>
      <c r="V85" s="124"/>
      <c r="W85" s="294"/>
      <c r="X85" s="286">
        <f t="shared" si="9"/>
        <v>0</v>
      </c>
      <c r="Y85" s="286"/>
    </row>
    <row r="86" spans="1:25" s="16" customFormat="1" ht="59.25" customHeight="1">
      <c r="A86" s="340"/>
      <c r="B86" s="336"/>
      <c r="C86" s="312"/>
      <c r="D86" s="306">
        <v>0.61</v>
      </c>
      <c r="E86" s="341" t="s">
        <v>103</v>
      </c>
      <c r="F86" s="363" t="s">
        <v>104</v>
      </c>
      <c r="G86" s="4" t="s">
        <v>396</v>
      </c>
      <c r="H86" s="8" t="s">
        <v>225</v>
      </c>
      <c r="I86" s="72" t="s">
        <v>397</v>
      </c>
      <c r="J86" s="4" t="s">
        <v>304</v>
      </c>
      <c r="K86" s="132" t="s">
        <v>145</v>
      </c>
      <c r="L86" s="252">
        <v>0</v>
      </c>
      <c r="M86" s="132" t="s">
        <v>146</v>
      </c>
      <c r="N86" s="95">
        <v>0.2</v>
      </c>
      <c r="O86" s="210">
        <f>$A$9*$B$35*$C$85*$D$86*N86</f>
        <v>2.4172469999999998E-2</v>
      </c>
      <c r="P86" s="137">
        <v>0</v>
      </c>
      <c r="Q86" s="132"/>
      <c r="R86" s="96">
        <f>100-(P86-L86)*Q86</f>
        <v>100</v>
      </c>
      <c r="S86" s="97">
        <f t="shared" si="6"/>
        <v>2.4172469999999997</v>
      </c>
      <c r="T86" s="137">
        <v>0</v>
      </c>
      <c r="U86" s="284">
        <v>10</v>
      </c>
      <c r="V86" s="266">
        <f t="shared" ref="V86:V96" si="10">100-U86*T86</f>
        <v>100</v>
      </c>
      <c r="W86" s="289">
        <f t="shared" ref="W86:W96" si="11">V86*O86</f>
        <v>2.4172469999999997</v>
      </c>
      <c r="X86" s="286">
        <f t="shared" si="9"/>
        <v>0</v>
      </c>
      <c r="Y86" s="286"/>
    </row>
    <row r="87" spans="1:25" s="16" customFormat="1" ht="37.5" customHeight="1">
      <c r="A87" s="340"/>
      <c r="B87" s="336"/>
      <c r="C87" s="310"/>
      <c r="D87" s="306"/>
      <c r="E87" s="342"/>
      <c r="F87" s="364"/>
      <c r="G87" s="54" t="s">
        <v>463</v>
      </c>
      <c r="H87" s="195" t="s">
        <v>226</v>
      </c>
      <c r="I87" s="72" t="s">
        <v>398</v>
      </c>
      <c r="J87" s="4" t="s">
        <v>305</v>
      </c>
      <c r="K87" s="132" t="s">
        <v>145</v>
      </c>
      <c r="L87" s="252">
        <v>0</v>
      </c>
      <c r="M87" s="132" t="s">
        <v>146</v>
      </c>
      <c r="N87" s="95">
        <v>0.2</v>
      </c>
      <c r="O87" s="210">
        <f>$A$9*$B$35*$C$85*$D$86*N87</f>
        <v>2.4172469999999998E-2</v>
      </c>
      <c r="P87" s="137">
        <v>0</v>
      </c>
      <c r="Q87" s="132"/>
      <c r="R87" s="96">
        <f t="shared" ref="R87:R101" si="12">100-(P87-L87)*Q87</f>
        <v>100</v>
      </c>
      <c r="S87" s="97">
        <f t="shared" si="6"/>
        <v>2.4172469999999997</v>
      </c>
      <c r="T87" s="137">
        <v>0</v>
      </c>
      <c r="U87" s="284">
        <v>10</v>
      </c>
      <c r="V87" s="266">
        <f t="shared" si="10"/>
        <v>100</v>
      </c>
      <c r="W87" s="289">
        <f t="shared" si="11"/>
        <v>2.4172469999999997</v>
      </c>
      <c r="X87" s="286">
        <f t="shared" si="9"/>
        <v>0</v>
      </c>
      <c r="Y87" s="286"/>
    </row>
    <row r="88" spans="1:25" s="16" customFormat="1" ht="37.5" hidden="1" customHeight="1">
      <c r="A88" s="340"/>
      <c r="B88" s="336"/>
      <c r="C88" s="310"/>
      <c r="D88" s="306"/>
      <c r="E88" s="342"/>
      <c r="F88" s="364"/>
      <c r="G88" s="54"/>
      <c r="H88" s="195"/>
      <c r="I88" s="72" t="s">
        <v>228</v>
      </c>
      <c r="J88" s="4"/>
      <c r="K88" s="132" t="s">
        <v>145</v>
      </c>
      <c r="L88" s="252">
        <v>0</v>
      </c>
      <c r="M88" s="132" t="s">
        <v>146</v>
      </c>
      <c r="N88" s="95">
        <v>0</v>
      </c>
      <c r="O88" s="210">
        <f>$A$9*$B$35*$C$85*$D$86*J88*N88</f>
        <v>0</v>
      </c>
      <c r="P88" s="137"/>
      <c r="Q88" s="132"/>
      <c r="R88" s="96">
        <f t="shared" si="12"/>
        <v>100</v>
      </c>
      <c r="S88" s="97">
        <f t="shared" si="6"/>
        <v>0</v>
      </c>
      <c r="T88" s="137"/>
      <c r="U88" s="284">
        <v>10</v>
      </c>
      <c r="V88" s="266">
        <f t="shared" si="10"/>
        <v>100</v>
      </c>
      <c r="W88" s="289">
        <f t="shared" si="11"/>
        <v>0</v>
      </c>
      <c r="X88" s="286">
        <f t="shared" si="9"/>
        <v>0</v>
      </c>
      <c r="Y88" s="286"/>
    </row>
    <row r="89" spans="1:25" s="16" customFormat="1" ht="37.5" hidden="1" customHeight="1">
      <c r="A89" s="340"/>
      <c r="B89" s="336"/>
      <c r="C89" s="310"/>
      <c r="D89" s="306"/>
      <c r="E89" s="342"/>
      <c r="F89" s="364"/>
      <c r="G89" s="54"/>
      <c r="H89" s="195"/>
      <c r="I89" s="72" t="s">
        <v>230</v>
      </c>
      <c r="J89" s="4"/>
      <c r="K89" s="132" t="s">
        <v>145</v>
      </c>
      <c r="L89" s="252">
        <v>0</v>
      </c>
      <c r="M89" s="132" t="s">
        <v>146</v>
      </c>
      <c r="N89" s="95">
        <v>0</v>
      </c>
      <c r="O89" s="210">
        <f>$A$9*$B$35*$C$85*$D$86*J89*N89</f>
        <v>0</v>
      </c>
      <c r="P89" s="137"/>
      <c r="Q89" s="132"/>
      <c r="R89" s="96">
        <f t="shared" si="12"/>
        <v>100</v>
      </c>
      <c r="S89" s="97">
        <f t="shared" si="6"/>
        <v>0</v>
      </c>
      <c r="T89" s="137"/>
      <c r="U89" s="284">
        <v>10</v>
      </c>
      <c r="V89" s="266">
        <f t="shared" si="10"/>
        <v>100</v>
      </c>
      <c r="W89" s="289">
        <f t="shared" si="11"/>
        <v>0</v>
      </c>
      <c r="X89" s="286">
        <f t="shared" si="9"/>
        <v>0</v>
      </c>
      <c r="Y89" s="286"/>
    </row>
    <row r="90" spans="1:25" s="16" customFormat="1" ht="37.5" hidden="1" customHeight="1">
      <c r="A90" s="340"/>
      <c r="B90" s="336"/>
      <c r="C90" s="310"/>
      <c r="D90" s="306"/>
      <c r="E90" s="342"/>
      <c r="F90" s="364"/>
      <c r="G90" s="54"/>
      <c r="H90" s="195"/>
      <c r="I90" s="72" t="s">
        <v>306</v>
      </c>
      <c r="J90" s="4"/>
      <c r="K90" s="132" t="s">
        <v>145</v>
      </c>
      <c r="L90" s="252">
        <v>0</v>
      </c>
      <c r="M90" s="132" t="s">
        <v>146</v>
      </c>
      <c r="N90" s="95">
        <v>0</v>
      </c>
      <c r="O90" s="210">
        <f>$A$9*$B$35*$C$85*$D$86*J90*N90</f>
        <v>0</v>
      </c>
      <c r="P90" s="137"/>
      <c r="Q90" s="132"/>
      <c r="R90" s="96">
        <f t="shared" si="12"/>
        <v>100</v>
      </c>
      <c r="S90" s="97">
        <f t="shared" si="6"/>
        <v>0</v>
      </c>
      <c r="T90" s="137"/>
      <c r="U90" s="284">
        <v>10</v>
      </c>
      <c r="V90" s="266">
        <f t="shared" si="10"/>
        <v>100</v>
      </c>
      <c r="W90" s="289">
        <f t="shared" si="11"/>
        <v>0</v>
      </c>
      <c r="X90" s="286">
        <f t="shared" si="9"/>
        <v>0</v>
      </c>
      <c r="Y90" s="286"/>
    </row>
    <row r="91" spans="1:25" s="16" customFormat="1" ht="37.5" hidden="1" customHeight="1">
      <c r="A91" s="340"/>
      <c r="B91" s="336"/>
      <c r="C91" s="310"/>
      <c r="D91" s="306"/>
      <c r="E91" s="342"/>
      <c r="F91" s="364"/>
      <c r="G91" s="54"/>
      <c r="H91" s="195"/>
      <c r="I91" s="72" t="s">
        <v>307</v>
      </c>
      <c r="J91" s="4"/>
      <c r="K91" s="132" t="s">
        <v>145</v>
      </c>
      <c r="L91" s="252">
        <v>0</v>
      </c>
      <c r="M91" s="132" t="s">
        <v>146</v>
      </c>
      <c r="N91" s="95">
        <v>0</v>
      </c>
      <c r="O91" s="210">
        <f>$A$9*$B$35*$C$85*$D$86*J91*N91</f>
        <v>0</v>
      </c>
      <c r="P91" s="137"/>
      <c r="Q91" s="132"/>
      <c r="R91" s="96">
        <f t="shared" si="12"/>
        <v>100</v>
      </c>
      <c r="S91" s="97">
        <f t="shared" si="6"/>
        <v>0</v>
      </c>
      <c r="T91" s="137"/>
      <c r="U91" s="284">
        <v>10</v>
      </c>
      <c r="V91" s="266">
        <f t="shared" si="10"/>
        <v>100</v>
      </c>
      <c r="W91" s="289">
        <f t="shared" si="11"/>
        <v>0</v>
      </c>
      <c r="X91" s="286">
        <f t="shared" si="9"/>
        <v>0</v>
      </c>
      <c r="Y91" s="286"/>
    </row>
    <row r="92" spans="1:25" s="16" customFormat="1" ht="45" hidden="1" customHeight="1">
      <c r="A92" s="340"/>
      <c r="B92" s="336"/>
      <c r="C92" s="310"/>
      <c r="D92" s="306"/>
      <c r="E92" s="342"/>
      <c r="F92" s="364"/>
      <c r="G92" s="54"/>
      <c r="H92" s="195"/>
      <c r="I92" s="72" t="s">
        <v>308</v>
      </c>
      <c r="J92" s="4"/>
      <c r="K92" s="132" t="s">
        <v>145</v>
      </c>
      <c r="L92" s="252">
        <v>0</v>
      </c>
      <c r="M92" s="132" t="s">
        <v>146</v>
      </c>
      <c r="N92" s="95"/>
      <c r="O92" s="210">
        <f>$A$9*$B$35*$C$85*$D$86*J92*N92</f>
        <v>0</v>
      </c>
      <c r="P92" s="137"/>
      <c r="Q92" s="132"/>
      <c r="R92" s="96">
        <f t="shared" si="12"/>
        <v>100</v>
      </c>
      <c r="S92" s="97">
        <f t="shared" si="6"/>
        <v>0</v>
      </c>
      <c r="T92" s="137"/>
      <c r="U92" s="284">
        <v>10</v>
      </c>
      <c r="V92" s="266">
        <f t="shared" si="10"/>
        <v>100</v>
      </c>
      <c r="W92" s="289">
        <f t="shared" si="11"/>
        <v>0</v>
      </c>
      <c r="X92" s="286">
        <f t="shared" si="9"/>
        <v>0</v>
      </c>
      <c r="Y92" s="286"/>
    </row>
    <row r="93" spans="1:25" s="16" customFormat="1" ht="51" customHeight="1">
      <c r="A93" s="340"/>
      <c r="B93" s="336"/>
      <c r="C93" s="310"/>
      <c r="D93" s="306"/>
      <c r="E93" s="342"/>
      <c r="F93" s="364"/>
      <c r="G93" s="54" t="s">
        <v>464</v>
      </c>
      <c r="H93" s="196" t="s">
        <v>227</v>
      </c>
      <c r="I93" s="72" t="s">
        <v>399</v>
      </c>
      <c r="J93" s="4" t="s">
        <v>309</v>
      </c>
      <c r="K93" s="132" t="s">
        <v>145</v>
      </c>
      <c r="L93" s="252">
        <v>0</v>
      </c>
      <c r="M93" s="132" t="s">
        <v>146</v>
      </c>
      <c r="N93" s="95">
        <v>0.2</v>
      </c>
      <c r="O93" s="210">
        <f>$A$9*$B$35*$C$85*$D$86*N93</f>
        <v>2.4172469999999998E-2</v>
      </c>
      <c r="P93" s="137">
        <v>0</v>
      </c>
      <c r="Q93" s="132"/>
      <c r="R93" s="96">
        <f t="shared" si="12"/>
        <v>100</v>
      </c>
      <c r="S93" s="97">
        <f t="shared" si="6"/>
        <v>2.4172469999999997</v>
      </c>
      <c r="T93" s="137">
        <v>0</v>
      </c>
      <c r="U93" s="284">
        <v>10</v>
      </c>
      <c r="V93" s="266">
        <f t="shared" si="10"/>
        <v>100</v>
      </c>
      <c r="W93" s="289">
        <f t="shared" si="11"/>
        <v>2.4172469999999997</v>
      </c>
      <c r="X93" s="286">
        <f t="shared" si="9"/>
        <v>0</v>
      </c>
      <c r="Y93" s="286"/>
    </row>
    <row r="94" spans="1:25" s="16" customFormat="1" ht="45.75" customHeight="1">
      <c r="A94" s="340"/>
      <c r="B94" s="336"/>
      <c r="C94" s="310"/>
      <c r="D94" s="306"/>
      <c r="E94" s="342"/>
      <c r="F94" s="364"/>
      <c r="G94" s="54" t="s">
        <v>466</v>
      </c>
      <c r="H94" s="196" t="s">
        <v>229</v>
      </c>
      <c r="I94" s="72" t="s">
        <v>400</v>
      </c>
      <c r="J94" s="4" t="s">
        <v>345</v>
      </c>
      <c r="K94" s="132" t="s">
        <v>145</v>
      </c>
      <c r="L94" s="252">
        <v>0</v>
      </c>
      <c r="M94" s="132" t="s">
        <v>146</v>
      </c>
      <c r="N94" s="95">
        <v>0.2</v>
      </c>
      <c r="O94" s="210">
        <f>$A$9*$B$35*$C$85*$D$86*N94</f>
        <v>2.4172469999999998E-2</v>
      </c>
      <c r="P94" s="137">
        <v>0</v>
      </c>
      <c r="Q94" s="132"/>
      <c r="R94" s="96">
        <f t="shared" si="12"/>
        <v>100</v>
      </c>
      <c r="S94" s="97">
        <f t="shared" si="6"/>
        <v>2.4172469999999997</v>
      </c>
      <c r="T94" s="137">
        <v>0</v>
      </c>
      <c r="U94" s="284">
        <v>10</v>
      </c>
      <c r="V94" s="266">
        <f t="shared" si="10"/>
        <v>100</v>
      </c>
      <c r="W94" s="289">
        <f t="shared" si="11"/>
        <v>2.4172469999999997</v>
      </c>
      <c r="X94" s="286">
        <f t="shared" si="9"/>
        <v>0</v>
      </c>
      <c r="Y94" s="286"/>
    </row>
    <row r="95" spans="1:25" s="16" customFormat="1" ht="48" customHeight="1">
      <c r="A95" s="340"/>
      <c r="B95" s="336"/>
      <c r="C95" s="310"/>
      <c r="D95" s="332"/>
      <c r="E95" s="343"/>
      <c r="F95" s="365"/>
      <c r="G95" s="54" t="s">
        <v>465</v>
      </c>
      <c r="H95" s="196" t="s">
        <v>231</v>
      </c>
      <c r="I95" s="72" t="s">
        <v>401</v>
      </c>
      <c r="J95" s="4" t="s">
        <v>310</v>
      </c>
      <c r="K95" s="132" t="s">
        <v>145</v>
      </c>
      <c r="L95" s="252">
        <v>0</v>
      </c>
      <c r="M95" s="132" t="s">
        <v>146</v>
      </c>
      <c r="N95" s="95">
        <v>0.2</v>
      </c>
      <c r="O95" s="210">
        <f>$A$9*$B$35*$C$85*$D$86*N95</f>
        <v>2.4172469999999998E-2</v>
      </c>
      <c r="P95" s="137">
        <v>0</v>
      </c>
      <c r="Q95" s="132"/>
      <c r="R95" s="96">
        <f t="shared" si="12"/>
        <v>100</v>
      </c>
      <c r="S95" s="97">
        <f t="shared" si="6"/>
        <v>2.4172469999999997</v>
      </c>
      <c r="T95" s="137">
        <v>0</v>
      </c>
      <c r="U95" s="284">
        <v>10</v>
      </c>
      <c r="V95" s="266">
        <f t="shared" si="10"/>
        <v>100</v>
      </c>
      <c r="W95" s="289">
        <f t="shared" si="11"/>
        <v>2.4172469999999997</v>
      </c>
      <c r="X95" s="286">
        <f t="shared" si="9"/>
        <v>0</v>
      </c>
      <c r="Y95" s="286"/>
    </row>
    <row r="96" spans="1:25" s="16" customFormat="1" ht="37.5" customHeight="1">
      <c r="A96" s="340"/>
      <c r="B96" s="336"/>
      <c r="C96" s="310"/>
      <c r="D96" s="305">
        <v>0.13</v>
      </c>
      <c r="E96" s="341" t="s">
        <v>105</v>
      </c>
      <c r="F96" s="314" t="s">
        <v>106</v>
      </c>
      <c r="G96" s="341" t="s">
        <v>402</v>
      </c>
      <c r="H96" s="326" t="s">
        <v>106</v>
      </c>
      <c r="I96" s="341" t="s">
        <v>403</v>
      </c>
      <c r="J96" s="360" t="s">
        <v>311</v>
      </c>
      <c r="K96" s="132" t="s">
        <v>145</v>
      </c>
      <c r="L96" s="252">
        <v>0</v>
      </c>
      <c r="M96" s="132" t="s">
        <v>146</v>
      </c>
      <c r="N96" s="95">
        <v>1</v>
      </c>
      <c r="O96" s="210">
        <f>$A$9*$B$35*$C$85*$D$96*N96</f>
        <v>2.5757549999999997E-2</v>
      </c>
      <c r="P96" s="137">
        <v>0</v>
      </c>
      <c r="Q96" s="132"/>
      <c r="R96" s="96">
        <f t="shared" si="12"/>
        <v>100</v>
      </c>
      <c r="S96" s="97">
        <f t="shared" si="6"/>
        <v>2.5757549999999996</v>
      </c>
      <c r="T96" s="137">
        <v>0</v>
      </c>
      <c r="U96" s="284">
        <v>10</v>
      </c>
      <c r="V96" s="266">
        <f t="shared" si="10"/>
        <v>100</v>
      </c>
      <c r="W96" s="289">
        <f t="shared" si="11"/>
        <v>2.5757549999999996</v>
      </c>
      <c r="X96" s="286">
        <f t="shared" si="9"/>
        <v>0</v>
      </c>
      <c r="Y96" s="286"/>
    </row>
    <row r="97" spans="1:25" s="16" customFormat="1" ht="37.5" hidden="1" customHeight="1">
      <c r="A97" s="340"/>
      <c r="B97" s="336"/>
      <c r="C97" s="310"/>
      <c r="D97" s="306"/>
      <c r="E97" s="342"/>
      <c r="F97" s="344"/>
      <c r="G97" s="342"/>
      <c r="H97" s="326"/>
      <c r="I97" s="343"/>
      <c r="J97" s="361"/>
      <c r="K97" s="132" t="s">
        <v>145</v>
      </c>
      <c r="L97" s="252">
        <v>0</v>
      </c>
      <c r="M97" s="132" t="s">
        <v>146</v>
      </c>
      <c r="N97" s="95">
        <v>0</v>
      </c>
      <c r="O97" s="210">
        <f>$A$9*$B$35*$C$85*$D$96*J97*N97</f>
        <v>0</v>
      </c>
      <c r="P97" s="137"/>
      <c r="Q97" s="132"/>
      <c r="R97" s="96">
        <f t="shared" si="12"/>
        <v>100</v>
      </c>
      <c r="S97" s="97">
        <f t="shared" si="6"/>
        <v>0</v>
      </c>
      <c r="T97" s="137"/>
      <c r="U97" s="24"/>
      <c r="V97" s="21"/>
      <c r="W97" s="295"/>
      <c r="X97" s="286">
        <f t="shared" si="9"/>
        <v>0</v>
      </c>
      <c r="Y97" s="286"/>
    </row>
    <row r="98" spans="1:25" s="16" customFormat="1" ht="82.5" customHeight="1">
      <c r="A98" s="340"/>
      <c r="B98" s="336"/>
      <c r="C98" s="310"/>
      <c r="D98" s="305">
        <v>0.13</v>
      </c>
      <c r="E98" s="341" t="s">
        <v>107</v>
      </c>
      <c r="F98" s="314" t="s">
        <v>108</v>
      </c>
      <c r="G98" s="341" t="s">
        <v>404</v>
      </c>
      <c r="H98" s="314" t="s">
        <v>232</v>
      </c>
      <c r="I98" s="341" t="s">
        <v>405</v>
      </c>
      <c r="J98" s="360" t="s">
        <v>346</v>
      </c>
      <c r="K98" s="241" t="s">
        <v>477</v>
      </c>
      <c r="L98" s="252">
        <v>1</v>
      </c>
      <c r="M98" s="132" t="s">
        <v>146</v>
      </c>
      <c r="N98" s="95">
        <v>1</v>
      </c>
      <c r="O98" s="210">
        <f>$A$9*$B$35*$C$85*$D$98*N98</f>
        <v>2.5757549999999997E-2</v>
      </c>
      <c r="P98" s="264">
        <v>1</v>
      </c>
      <c r="Q98" s="132"/>
      <c r="R98" s="261">
        <f t="shared" si="12"/>
        <v>100</v>
      </c>
      <c r="S98" s="97">
        <f>R98*O98</f>
        <v>2.5757549999999996</v>
      </c>
      <c r="T98" s="264">
        <v>1</v>
      </c>
      <c r="U98" s="284">
        <f>T98-L98</f>
        <v>0</v>
      </c>
      <c r="V98" s="266">
        <f>100-U98*10</f>
        <v>100</v>
      </c>
      <c r="W98" s="289">
        <f>V98*O98</f>
        <v>2.5757549999999996</v>
      </c>
      <c r="X98" s="286">
        <f t="shared" si="9"/>
        <v>0</v>
      </c>
      <c r="Y98" s="286"/>
    </row>
    <row r="99" spans="1:25" s="16" customFormat="1" ht="33.950000000000003" hidden="1" customHeight="1">
      <c r="A99" s="340"/>
      <c r="B99" s="336"/>
      <c r="C99" s="310"/>
      <c r="D99" s="306"/>
      <c r="E99" s="342"/>
      <c r="F99" s="344"/>
      <c r="G99" s="342"/>
      <c r="H99" s="344"/>
      <c r="I99" s="342"/>
      <c r="J99" s="366"/>
      <c r="K99" s="132" t="s">
        <v>145</v>
      </c>
      <c r="L99" s="252">
        <v>0</v>
      </c>
      <c r="M99" s="132" t="s">
        <v>146</v>
      </c>
      <c r="N99" s="95">
        <v>0</v>
      </c>
      <c r="O99" s="210">
        <f>$A$9*$B$35*$C$85*$D$98*J99*N99</f>
        <v>0</v>
      </c>
      <c r="P99" s="137"/>
      <c r="Q99" s="132"/>
      <c r="R99" s="96">
        <f t="shared" si="12"/>
        <v>100</v>
      </c>
      <c r="S99" s="97">
        <f t="shared" si="6"/>
        <v>0</v>
      </c>
      <c r="T99" s="137"/>
      <c r="U99" s="24"/>
      <c r="V99" s="21"/>
      <c r="W99" s="295"/>
      <c r="X99" s="286">
        <f t="shared" si="9"/>
        <v>0</v>
      </c>
      <c r="Y99" s="286"/>
    </row>
    <row r="100" spans="1:25" s="16" customFormat="1" ht="51" hidden="1" customHeight="1">
      <c r="A100" s="340"/>
      <c r="B100" s="336"/>
      <c r="C100" s="310"/>
      <c r="D100" s="332"/>
      <c r="E100" s="343"/>
      <c r="F100" s="315"/>
      <c r="G100" s="343"/>
      <c r="H100" s="315"/>
      <c r="I100" s="343"/>
      <c r="J100" s="361"/>
      <c r="K100" s="132" t="s">
        <v>145</v>
      </c>
      <c r="L100" s="252">
        <v>0</v>
      </c>
      <c r="M100" s="132" t="s">
        <v>146</v>
      </c>
      <c r="N100" s="95">
        <v>0</v>
      </c>
      <c r="O100" s="210">
        <f>$A$9*$B$35*$C$85*$D$98*J100*N100</f>
        <v>0</v>
      </c>
      <c r="P100" s="137"/>
      <c r="Q100" s="132"/>
      <c r="R100" s="96">
        <f t="shared" si="12"/>
        <v>100</v>
      </c>
      <c r="S100" s="97">
        <f t="shared" si="6"/>
        <v>0</v>
      </c>
      <c r="T100" s="137"/>
      <c r="U100" s="24"/>
      <c r="V100" s="21"/>
      <c r="W100" s="295"/>
      <c r="X100" s="286">
        <f t="shared" si="9"/>
        <v>0</v>
      </c>
      <c r="Y100" s="286"/>
    </row>
    <row r="101" spans="1:25" s="16" customFormat="1" ht="38.25" customHeight="1">
      <c r="A101" s="340"/>
      <c r="B101" s="336"/>
      <c r="C101" s="310"/>
      <c r="D101" s="305">
        <v>0.13</v>
      </c>
      <c r="E101" s="341" t="s">
        <v>109</v>
      </c>
      <c r="F101" s="314" t="s">
        <v>110</v>
      </c>
      <c r="G101" s="341" t="s">
        <v>460</v>
      </c>
      <c r="H101" s="314" t="s">
        <v>110</v>
      </c>
      <c r="I101" s="341" t="s">
        <v>406</v>
      </c>
      <c r="J101" s="314" t="s">
        <v>312</v>
      </c>
      <c r="K101" s="132" t="s">
        <v>145</v>
      </c>
      <c r="L101" s="252">
        <v>0</v>
      </c>
      <c r="M101" s="132" t="s">
        <v>146</v>
      </c>
      <c r="N101" s="95">
        <v>1</v>
      </c>
      <c r="O101" s="210">
        <f>$A$9*$B$35*$C$85*$D$101*N101</f>
        <v>2.5757549999999997E-2</v>
      </c>
      <c r="P101" s="137">
        <v>0</v>
      </c>
      <c r="Q101" s="132"/>
      <c r="R101" s="96">
        <f t="shared" si="12"/>
        <v>100</v>
      </c>
      <c r="S101" s="97">
        <f t="shared" si="6"/>
        <v>2.5757549999999996</v>
      </c>
      <c r="T101" s="137">
        <v>0</v>
      </c>
      <c r="U101" s="284">
        <v>10</v>
      </c>
      <c r="V101" s="266">
        <f>100-U101*T101</f>
        <v>100</v>
      </c>
      <c r="W101" s="289">
        <f>V101*O101</f>
        <v>2.5757549999999996</v>
      </c>
      <c r="X101" s="286">
        <f t="shared" si="9"/>
        <v>0</v>
      </c>
      <c r="Y101" s="286"/>
    </row>
    <row r="102" spans="1:25" s="16" customFormat="1" ht="34.5" hidden="1" customHeight="1">
      <c r="A102" s="340"/>
      <c r="B102" s="336"/>
      <c r="C102" s="310"/>
      <c r="D102" s="306"/>
      <c r="E102" s="342"/>
      <c r="F102" s="344"/>
      <c r="G102" s="342"/>
      <c r="H102" s="344"/>
      <c r="I102" s="342"/>
      <c r="J102" s="344"/>
      <c r="K102" s="132" t="s">
        <v>145</v>
      </c>
      <c r="L102" s="252">
        <v>0</v>
      </c>
      <c r="M102" s="132" t="s">
        <v>30</v>
      </c>
      <c r="N102" s="95">
        <v>0</v>
      </c>
      <c r="O102" s="210">
        <f>$A$9*$B$35*$C$85*$D$101*J102*N102</f>
        <v>0</v>
      </c>
      <c r="P102" s="137"/>
      <c r="Q102" s="49"/>
      <c r="R102" s="96">
        <f>100-(P102-L102)*10</f>
        <v>100</v>
      </c>
      <c r="S102" s="97">
        <f t="shared" si="6"/>
        <v>0</v>
      </c>
      <c r="T102" s="137"/>
      <c r="U102" s="24"/>
      <c r="V102" s="21"/>
      <c r="W102" s="295"/>
      <c r="X102" s="286">
        <f t="shared" si="9"/>
        <v>0</v>
      </c>
      <c r="Y102" s="286"/>
    </row>
    <row r="103" spans="1:25" s="16" customFormat="1" ht="34.5" hidden="1" customHeight="1">
      <c r="A103" s="340"/>
      <c r="B103" s="336"/>
      <c r="C103" s="310"/>
      <c r="D103" s="306"/>
      <c r="E103" s="342"/>
      <c r="F103" s="344"/>
      <c r="G103" s="342"/>
      <c r="H103" s="344"/>
      <c r="I103" s="342"/>
      <c r="J103" s="344"/>
      <c r="K103" s="132" t="s">
        <v>145</v>
      </c>
      <c r="L103" s="252">
        <v>0</v>
      </c>
      <c r="M103" s="132" t="s">
        <v>30</v>
      </c>
      <c r="N103" s="95">
        <v>0</v>
      </c>
      <c r="O103" s="210">
        <f>$A$9*$B$35*$C$85*$D$101*J103*N103</f>
        <v>0</v>
      </c>
      <c r="P103" s="137"/>
      <c r="Q103" s="49"/>
      <c r="R103" s="96">
        <f>100-(P103-L103)*10</f>
        <v>100</v>
      </c>
      <c r="S103" s="97">
        <f t="shared" si="6"/>
        <v>0</v>
      </c>
      <c r="T103" s="137"/>
      <c r="U103" s="24"/>
      <c r="V103" s="21"/>
      <c r="W103" s="295"/>
      <c r="X103" s="286">
        <f t="shared" si="9"/>
        <v>0</v>
      </c>
      <c r="Y103" s="286"/>
    </row>
    <row r="104" spans="1:25" s="16" customFormat="1" ht="34.5" hidden="1" customHeight="1">
      <c r="A104" s="340"/>
      <c r="B104" s="336"/>
      <c r="C104" s="310"/>
      <c r="D104" s="306"/>
      <c r="E104" s="342"/>
      <c r="F104" s="344"/>
      <c r="G104" s="342"/>
      <c r="H104" s="344"/>
      <c r="I104" s="342"/>
      <c r="J104" s="344"/>
      <c r="K104" s="132" t="s">
        <v>145</v>
      </c>
      <c r="L104" s="252">
        <v>0</v>
      </c>
      <c r="M104" s="132" t="s">
        <v>30</v>
      </c>
      <c r="N104" s="95">
        <v>0</v>
      </c>
      <c r="O104" s="210">
        <f>$A$9*$B$35*$C$85*$D$101*J104*N104</f>
        <v>0</v>
      </c>
      <c r="P104" s="137"/>
      <c r="Q104" s="49"/>
      <c r="R104" s="96">
        <f>100-(P104-L104)*10</f>
        <v>100</v>
      </c>
      <c r="S104" s="97">
        <f t="shared" si="6"/>
        <v>0</v>
      </c>
      <c r="T104" s="137"/>
      <c r="U104" s="24"/>
      <c r="V104" s="21"/>
      <c r="W104" s="295"/>
      <c r="X104" s="286">
        <f t="shared" si="9"/>
        <v>0</v>
      </c>
      <c r="Y104" s="286"/>
    </row>
    <row r="105" spans="1:25" s="16" customFormat="1" ht="28.5" hidden="1" customHeight="1">
      <c r="A105" s="340"/>
      <c r="B105" s="336"/>
      <c r="C105" s="310"/>
      <c r="D105" s="332"/>
      <c r="E105" s="343"/>
      <c r="F105" s="315"/>
      <c r="G105" s="343"/>
      <c r="H105" s="315"/>
      <c r="I105" s="343"/>
      <c r="J105" s="315"/>
      <c r="K105" s="132" t="s">
        <v>145</v>
      </c>
      <c r="L105" s="252">
        <v>0</v>
      </c>
      <c r="M105" s="132" t="s">
        <v>30</v>
      </c>
      <c r="N105" s="95">
        <v>0</v>
      </c>
      <c r="O105" s="210">
        <f>$A$9*$B$35*$C$85*$D$101*J105*N105</f>
        <v>0</v>
      </c>
      <c r="P105" s="137"/>
      <c r="Q105" s="49"/>
      <c r="R105" s="96">
        <f>100-(P105-L105)*10</f>
        <v>100</v>
      </c>
      <c r="S105" s="97">
        <f t="shared" si="6"/>
        <v>0</v>
      </c>
      <c r="T105" s="137"/>
      <c r="U105" s="24"/>
      <c r="V105" s="21"/>
      <c r="W105" s="295"/>
      <c r="X105" s="286">
        <f t="shared" si="9"/>
        <v>0</v>
      </c>
      <c r="Y105" s="286"/>
    </row>
    <row r="106" spans="1:25" s="37" customFormat="1" ht="18.95" customHeight="1">
      <c r="A106" s="340"/>
      <c r="B106" s="336"/>
      <c r="C106" s="309"/>
      <c r="D106" s="133"/>
      <c r="E106" s="109" t="s">
        <v>192</v>
      </c>
      <c r="F106" s="357" t="s">
        <v>162</v>
      </c>
      <c r="G106" s="358"/>
      <c r="H106" s="358"/>
      <c r="I106" s="358"/>
      <c r="J106" s="358"/>
      <c r="K106" s="358"/>
      <c r="L106" s="358"/>
      <c r="M106" s="359"/>
      <c r="N106" s="122"/>
      <c r="O106" s="211"/>
      <c r="P106" s="58"/>
      <c r="Q106" s="58"/>
      <c r="R106" s="58"/>
      <c r="S106" s="130"/>
      <c r="T106" s="58"/>
      <c r="U106" s="134"/>
      <c r="V106" s="135"/>
      <c r="W106" s="296"/>
      <c r="X106" s="286">
        <f t="shared" si="9"/>
        <v>0</v>
      </c>
      <c r="Y106" s="286"/>
    </row>
    <row r="107" spans="1:25" s="16" customFormat="1" ht="42.75" hidden="1" customHeight="1">
      <c r="A107" s="340"/>
      <c r="B107" s="336"/>
      <c r="C107" s="310"/>
      <c r="D107" s="305">
        <v>0.51</v>
      </c>
      <c r="E107" s="341" t="s">
        <v>111</v>
      </c>
      <c r="F107" s="314" t="s">
        <v>112</v>
      </c>
      <c r="G107" s="48" t="s">
        <v>233</v>
      </c>
      <c r="H107" s="49" t="s">
        <v>234</v>
      </c>
      <c r="I107" s="72" t="s">
        <v>407</v>
      </c>
      <c r="J107" s="314" t="s">
        <v>313</v>
      </c>
      <c r="K107" s="132" t="s">
        <v>145</v>
      </c>
      <c r="L107" s="252">
        <v>0</v>
      </c>
      <c r="M107" s="132" t="s">
        <v>146</v>
      </c>
      <c r="N107" s="95">
        <v>0.16</v>
      </c>
      <c r="O107" s="210">
        <f>$A$9*$B$35*$C$106*$D$107*N107</f>
        <v>0</v>
      </c>
      <c r="P107" s="137"/>
      <c r="Q107" s="132"/>
      <c r="R107" s="96">
        <f t="shared" ref="R107:R128" si="13">100-(P107-L107)*Q107</f>
        <v>100</v>
      </c>
      <c r="S107" s="97">
        <f t="shared" si="6"/>
        <v>0</v>
      </c>
      <c r="T107" s="137"/>
      <c r="U107" s="284">
        <v>10</v>
      </c>
      <c r="V107" s="266">
        <f t="shared" ref="V107:V128" si="14">100-U107*T107</f>
        <v>100</v>
      </c>
      <c r="W107" s="289">
        <f t="shared" ref="W107:W128" si="15">V107*O107</f>
        <v>0</v>
      </c>
      <c r="X107" s="286">
        <f t="shared" si="9"/>
        <v>0</v>
      </c>
      <c r="Y107" s="286"/>
    </row>
    <row r="108" spans="1:25" s="16" customFormat="1" ht="42.75" hidden="1" customHeight="1">
      <c r="A108" s="340"/>
      <c r="B108" s="336"/>
      <c r="C108" s="310"/>
      <c r="D108" s="306"/>
      <c r="E108" s="342"/>
      <c r="F108" s="344"/>
      <c r="G108" s="48" t="s">
        <v>314</v>
      </c>
      <c r="H108" s="49"/>
      <c r="I108" s="72"/>
      <c r="J108" s="344"/>
      <c r="K108" s="132" t="s">
        <v>145</v>
      </c>
      <c r="L108" s="252">
        <v>0</v>
      </c>
      <c r="M108" s="132" t="s">
        <v>146</v>
      </c>
      <c r="N108" s="95">
        <v>0</v>
      </c>
      <c r="O108" s="210">
        <f>$A$9*$B$35*$C$106*$D$107*J108*N108</f>
        <v>0</v>
      </c>
      <c r="P108" s="137"/>
      <c r="Q108" s="132"/>
      <c r="R108" s="96">
        <f t="shared" si="13"/>
        <v>100</v>
      </c>
      <c r="S108" s="97">
        <f t="shared" si="6"/>
        <v>0</v>
      </c>
      <c r="T108" s="137"/>
      <c r="U108" s="284">
        <v>10</v>
      </c>
      <c r="V108" s="266">
        <f t="shared" si="14"/>
        <v>100</v>
      </c>
      <c r="W108" s="289">
        <f t="shared" si="15"/>
        <v>0</v>
      </c>
      <c r="X108" s="286">
        <f t="shared" si="9"/>
        <v>0</v>
      </c>
      <c r="Y108" s="286"/>
    </row>
    <row r="109" spans="1:25" s="16" customFormat="1" ht="42.75" hidden="1" customHeight="1">
      <c r="A109" s="340"/>
      <c r="B109" s="336"/>
      <c r="C109" s="310"/>
      <c r="D109" s="306"/>
      <c r="E109" s="342"/>
      <c r="F109" s="344"/>
      <c r="G109" s="48" t="s">
        <v>315</v>
      </c>
      <c r="H109" s="49"/>
      <c r="I109" s="72"/>
      <c r="J109" s="344"/>
      <c r="K109" s="132" t="s">
        <v>145</v>
      </c>
      <c r="L109" s="252">
        <v>0</v>
      </c>
      <c r="M109" s="132" t="s">
        <v>146</v>
      </c>
      <c r="N109" s="95">
        <v>0</v>
      </c>
      <c r="O109" s="210">
        <f>$A$9*$B$35*$C$106*$D$107*J109*N109</f>
        <v>0</v>
      </c>
      <c r="P109" s="137"/>
      <c r="Q109" s="132"/>
      <c r="R109" s="96">
        <f t="shared" si="13"/>
        <v>100</v>
      </c>
      <c r="S109" s="97">
        <f t="shared" si="6"/>
        <v>0</v>
      </c>
      <c r="T109" s="137"/>
      <c r="U109" s="284">
        <v>10</v>
      </c>
      <c r="V109" s="266">
        <f t="shared" si="14"/>
        <v>100</v>
      </c>
      <c r="W109" s="289">
        <f t="shared" si="15"/>
        <v>0</v>
      </c>
      <c r="X109" s="286">
        <f t="shared" si="9"/>
        <v>0</v>
      </c>
      <c r="Y109" s="286"/>
    </row>
    <row r="110" spans="1:25" s="16" customFormat="1" ht="42.75" hidden="1" customHeight="1">
      <c r="A110" s="340"/>
      <c r="B110" s="336"/>
      <c r="C110" s="310"/>
      <c r="D110" s="306"/>
      <c r="E110" s="342"/>
      <c r="F110" s="344"/>
      <c r="G110" s="48" t="s">
        <v>316</v>
      </c>
      <c r="H110" s="49"/>
      <c r="I110" s="72"/>
      <c r="J110" s="344"/>
      <c r="K110" s="132" t="s">
        <v>145</v>
      </c>
      <c r="L110" s="252">
        <v>0</v>
      </c>
      <c r="M110" s="132" t="s">
        <v>146</v>
      </c>
      <c r="N110" s="95">
        <v>0</v>
      </c>
      <c r="O110" s="210">
        <f>$A$9*$B$35*$C$106*$D$107*J110*N110</f>
        <v>0</v>
      </c>
      <c r="P110" s="137"/>
      <c r="Q110" s="132"/>
      <c r="R110" s="96">
        <f t="shared" si="13"/>
        <v>100</v>
      </c>
      <c r="S110" s="97">
        <f t="shared" si="6"/>
        <v>0</v>
      </c>
      <c r="T110" s="137"/>
      <c r="U110" s="284">
        <v>10</v>
      </c>
      <c r="V110" s="266">
        <f t="shared" si="14"/>
        <v>100</v>
      </c>
      <c r="W110" s="289">
        <f t="shared" si="15"/>
        <v>0</v>
      </c>
      <c r="X110" s="286">
        <f t="shared" si="9"/>
        <v>0</v>
      </c>
      <c r="Y110" s="286"/>
    </row>
    <row r="111" spans="1:25" s="16" customFormat="1" ht="42.75" hidden="1" customHeight="1">
      <c r="A111" s="340"/>
      <c r="B111" s="336"/>
      <c r="C111" s="310"/>
      <c r="D111" s="306"/>
      <c r="E111" s="342"/>
      <c r="F111" s="344"/>
      <c r="G111" s="48" t="s">
        <v>241</v>
      </c>
      <c r="H111" s="49"/>
      <c r="I111" s="72"/>
      <c r="J111" s="315"/>
      <c r="K111" s="132" t="s">
        <v>145</v>
      </c>
      <c r="L111" s="252">
        <v>0</v>
      </c>
      <c r="M111" s="132" t="s">
        <v>146</v>
      </c>
      <c r="N111" s="95">
        <v>0</v>
      </c>
      <c r="O111" s="210">
        <f>$A$9*$B$35*$C$106*$D$107*J111*N111</f>
        <v>0</v>
      </c>
      <c r="P111" s="137"/>
      <c r="Q111" s="132"/>
      <c r="R111" s="96">
        <f t="shared" si="13"/>
        <v>100</v>
      </c>
      <c r="S111" s="97">
        <f t="shared" si="6"/>
        <v>0</v>
      </c>
      <c r="T111" s="137"/>
      <c r="U111" s="284">
        <v>10</v>
      </c>
      <c r="V111" s="266">
        <f t="shared" si="14"/>
        <v>100</v>
      </c>
      <c r="W111" s="289">
        <f t="shared" si="15"/>
        <v>0</v>
      </c>
      <c r="X111" s="286">
        <f t="shared" si="9"/>
        <v>0</v>
      </c>
      <c r="Y111" s="286"/>
    </row>
    <row r="112" spans="1:25" s="16" customFormat="1" ht="48" hidden="1" customHeight="1">
      <c r="A112" s="340"/>
      <c r="B112" s="336"/>
      <c r="C112" s="310"/>
      <c r="D112" s="306"/>
      <c r="E112" s="342"/>
      <c r="F112" s="344"/>
      <c r="G112" s="48" t="s">
        <v>235</v>
      </c>
      <c r="H112" s="49" t="s">
        <v>236</v>
      </c>
      <c r="I112" s="72" t="s">
        <v>408</v>
      </c>
      <c r="J112" s="3" t="s">
        <v>317</v>
      </c>
      <c r="K112" s="132" t="s">
        <v>145</v>
      </c>
      <c r="L112" s="252">
        <v>0</v>
      </c>
      <c r="M112" s="132" t="s">
        <v>146</v>
      </c>
      <c r="N112" s="95">
        <v>0.16</v>
      </c>
      <c r="O112" s="210">
        <f>$A$9*$B$35*$C$106*$D$107*N112</f>
        <v>0</v>
      </c>
      <c r="P112" s="137"/>
      <c r="Q112" s="132"/>
      <c r="R112" s="96">
        <f>100-(P112-L112)*Q112</f>
        <v>100</v>
      </c>
      <c r="S112" s="97">
        <f t="shared" si="6"/>
        <v>0</v>
      </c>
      <c r="T112" s="137"/>
      <c r="U112" s="284">
        <v>10</v>
      </c>
      <c r="V112" s="266">
        <f t="shared" si="14"/>
        <v>100</v>
      </c>
      <c r="W112" s="289">
        <f t="shared" si="15"/>
        <v>0</v>
      </c>
      <c r="X112" s="286">
        <f t="shared" si="9"/>
        <v>0</v>
      </c>
      <c r="Y112" s="286"/>
    </row>
    <row r="113" spans="1:25" s="16" customFormat="1" ht="42.75" hidden="1" customHeight="1">
      <c r="A113" s="340"/>
      <c r="B113" s="336"/>
      <c r="C113" s="310"/>
      <c r="D113" s="306"/>
      <c r="E113" s="342"/>
      <c r="F113" s="344"/>
      <c r="G113" s="48" t="s">
        <v>237</v>
      </c>
      <c r="H113" s="49" t="s">
        <v>238</v>
      </c>
      <c r="I113" s="72" t="s">
        <v>409</v>
      </c>
      <c r="J113" s="185" t="s">
        <v>318</v>
      </c>
      <c r="K113" s="132" t="s">
        <v>145</v>
      </c>
      <c r="L113" s="252">
        <v>0</v>
      </c>
      <c r="M113" s="132" t="s">
        <v>146</v>
      </c>
      <c r="N113" s="95">
        <v>0.17</v>
      </c>
      <c r="O113" s="210">
        <f>$A$9*$B$35*$C$106*$D$107*N113</f>
        <v>0</v>
      </c>
      <c r="P113" s="137"/>
      <c r="Q113" s="132"/>
      <c r="R113" s="96">
        <f>100-(P113-L113)*Q113</f>
        <v>100</v>
      </c>
      <c r="S113" s="97">
        <f t="shared" si="6"/>
        <v>0</v>
      </c>
      <c r="T113" s="137"/>
      <c r="U113" s="284">
        <v>10</v>
      </c>
      <c r="V113" s="266">
        <f t="shared" si="14"/>
        <v>100</v>
      </c>
      <c r="W113" s="289">
        <f t="shared" si="15"/>
        <v>0</v>
      </c>
      <c r="X113" s="286">
        <f t="shared" si="9"/>
        <v>0</v>
      </c>
      <c r="Y113" s="286"/>
    </row>
    <row r="114" spans="1:25" s="16" customFormat="1" ht="48.75" hidden="1" customHeight="1">
      <c r="A114" s="340"/>
      <c r="B114" s="336"/>
      <c r="C114" s="310"/>
      <c r="D114" s="306"/>
      <c r="E114" s="342"/>
      <c r="F114" s="344"/>
      <c r="G114" s="48" t="s">
        <v>239</v>
      </c>
      <c r="H114" s="49" t="s">
        <v>240</v>
      </c>
      <c r="I114" s="72" t="s">
        <v>410</v>
      </c>
      <c r="J114" s="60" t="s">
        <v>319</v>
      </c>
      <c r="K114" s="132" t="s">
        <v>145</v>
      </c>
      <c r="L114" s="252">
        <v>0</v>
      </c>
      <c r="M114" s="132" t="s">
        <v>146</v>
      </c>
      <c r="N114" s="95">
        <v>0.17</v>
      </c>
      <c r="O114" s="210">
        <f>$A$9*$B$35*$C$106*$D$107*N114</f>
        <v>0</v>
      </c>
      <c r="P114" s="137"/>
      <c r="Q114" s="132"/>
      <c r="R114" s="96">
        <f>100-(P114-L114)*Q114</f>
        <v>100</v>
      </c>
      <c r="S114" s="97">
        <f t="shared" si="6"/>
        <v>0</v>
      </c>
      <c r="T114" s="137"/>
      <c r="U114" s="284">
        <v>10</v>
      </c>
      <c r="V114" s="266">
        <f t="shared" si="14"/>
        <v>100</v>
      </c>
      <c r="W114" s="289">
        <f t="shared" si="15"/>
        <v>0</v>
      </c>
      <c r="X114" s="286">
        <f t="shared" si="9"/>
        <v>0</v>
      </c>
      <c r="Y114" s="286"/>
    </row>
    <row r="115" spans="1:25" s="16" customFormat="1" ht="50.25" hidden="1" customHeight="1">
      <c r="A115" s="340"/>
      <c r="B115" s="336"/>
      <c r="C115" s="310"/>
      <c r="D115" s="306"/>
      <c r="E115" s="342"/>
      <c r="F115" s="344"/>
      <c r="G115" s="48" t="s">
        <v>411</v>
      </c>
      <c r="H115" s="49" t="s">
        <v>242</v>
      </c>
      <c r="I115" s="72" t="s">
        <v>412</v>
      </c>
      <c r="J115" s="185" t="s">
        <v>347</v>
      </c>
      <c r="K115" s="132" t="s">
        <v>145</v>
      </c>
      <c r="L115" s="252">
        <v>0</v>
      </c>
      <c r="M115" s="132" t="s">
        <v>146</v>
      </c>
      <c r="N115" s="95">
        <v>0.17</v>
      </c>
      <c r="O115" s="210">
        <f>$A$9*$B$35*$C$106*$D$107*N115</f>
        <v>0</v>
      </c>
      <c r="P115" s="137"/>
      <c r="Q115" s="132"/>
      <c r="R115" s="96">
        <f>100-(P115-L115)*Q115</f>
        <v>100</v>
      </c>
      <c r="S115" s="97">
        <f t="shared" si="6"/>
        <v>0</v>
      </c>
      <c r="T115" s="137"/>
      <c r="U115" s="284">
        <v>10</v>
      </c>
      <c r="V115" s="266">
        <f t="shared" si="14"/>
        <v>100</v>
      </c>
      <c r="W115" s="289">
        <f t="shared" si="15"/>
        <v>0</v>
      </c>
      <c r="X115" s="286">
        <f t="shared" si="9"/>
        <v>0</v>
      </c>
      <c r="Y115" s="286"/>
    </row>
    <row r="116" spans="1:25" s="16" customFormat="1" ht="42.75" hidden="1" customHeight="1">
      <c r="A116" s="340"/>
      <c r="B116" s="336"/>
      <c r="C116" s="310"/>
      <c r="D116" s="332"/>
      <c r="E116" s="343"/>
      <c r="F116" s="315"/>
      <c r="G116" s="48" t="s">
        <v>413</v>
      </c>
      <c r="H116" s="49" t="s">
        <v>243</v>
      </c>
      <c r="I116" s="72" t="s">
        <v>414</v>
      </c>
      <c r="J116" s="185" t="s">
        <v>320</v>
      </c>
      <c r="K116" s="132" t="s">
        <v>145</v>
      </c>
      <c r="L116" s="252">
        <v>0</v>
      </c>
      <c r="M116" s="132" t="s">
        <v>146</v>
      </c>
      <c r="N116" s="95">
        <v>0.17</v>
      </c>
      <c r="O116" s="210">
        <f>$A$9*$B$35*$C$106*$D$107*N116</f>
        <v>0</v>
      </c>
      <c r="P116" s="137"/>
      <c r="Q116" s="132"/>
      <c r="R116" s="96">
        <f>100-(P116-L116)*Q116</f>
        <v>100</v>
      </c>
      <c r="S116" s="97">
        <f t="shared" si="6"/>
        <v>0</v>
      </c>
      <c r="T116" s="137"/>
      <c r="U116" s="284">
        <v>10</v>
      </c>
      <c r="V116" s="266">
        <f t="shared" si="14"/>
        <v>100</v>
      </c>
      <c r="W116" s="289">
        <f t="shared" si="15"/>
        <v>0</v>
      </c>
      <c r="X116" s="286">
        <f t="shared" si="9"/>
        <v>0</v>
      </c>
      <c r="Y116" s="286"/>
    </row>
    <row r="117" spans="1:25" s="16" customFormat="1" ht="66.75" hidden="1" customHeight="1">
      <c r="A117" s="340"/>
      <c r="B117" s="336"/>
      <c r="C117" s="310"/>
      <c r="D117" s="186">
        <v>0.08</v>
      </c>
      <c r="E117" s="54" t="s">
        <v>56</v>
      </c>
      <c r="F117" s="132" t="s">
        <v>57</v>
      </c>
      <c r="G117" s="54" t="s">
        <v>415</v>
      </c>
      <c r="H117" s="132" t="s">
        <v>57</v>
      </c>
      <c r="I117" s="54" t="s">
        <v>416</v>
      </c>
      <c r="J117" s="132" t="s">
        <v>348</v>
      </c>
      <c r="K117" s="132" t="s">
        <v>145</v>
      </c>
      <c r="L117" s="252">
        <v>0</v>
      </c>
      <c r="M117" s="132" t="s">
        <v>146</v>
      </c>
      <c r="N117" s="95">
        <v>1</v>
      </c>
      <c r="O117" s="210">
        <f>$A$9*$B$35*$C$106*$D$117*N117</f>
        <v>0</v>
      </c>
      <c r="P117" s="137"/>
      <c r="Q117" s="132"/>
      <c r="R117" s="96">
        <f t="shared" si="13"/>
        <v>100</v>
      </c>
      <c r="S117" s="97">
        <f t="shared" si="6"/>
        <v>0</v>
      </c>
      <c r="T117" s="137"/>
      <c r="U117" s="284">
        <v>10</v>
      </c>
      <c r="V117" s="266">
        <f t="shared" si="14"/>
        <v>100</v>
      </c>
      <c r="W117" s="289">
        <f t="shared" si="15"/>
        <v>0</v>
      </c>
      <c r="X117" s="286">
        <f t="shared" si="9"/>
        <v>0</v>
      </c>
      <c r="Y117" s="286"/>
    </row>
    <row r="118" spans="1:25" s="16" customFormat="1" ht="52.5" hidden="1" customHeight="1">
      <c r="A118" s="340"/>
      <c r="B118" s="336"/>
      <c r="C118" s="310"/>
      <c r="D118" s="305">
        <v>0.25</v>
      </c>
      <c r="E118" s="341" t="s">
        <v>113</v>
      </c>
      <c r="F118" s="314" t="s">
        <v>114</v>
      </c>
      <c r="G118" s="54" t="s">
        <v>417</v>
      </c>
      <c r="H118" s="326" t="s">
        <v>244</v>
      </c>
      <c r="I118" s="362" t="s">
        <v>418</v>
      </c>
      <c r="J118" s="326" t="s">
        <v>321</v>
      </c>
      <c r="K118" s="132" t="s">
        <v>145</v>
      </c>
      <c r="L118" s="252">
        <v>0</v>
      </c>
      <c r="M118" s="132" t="s">
        <v>146</v>
      </c>
      <c r="N118" s="95">
        <v>0.33</v>
      </c>
      <c r="O118" s="210">
        <f>$A$9*$B$35*$C$106*$D$118*N118</f>
        <v>0</v>
      </c>
      <c r="P118" s="137"/>
      <c r="Q118" s="132"/>
      <c r="R118" s="96">
        <f t="shared" si="13"/>
        <v>100</v>
      </c>
      <c r="S118" s="97">
        <f t="shared" si="6"/>
        <v>0</v>
      </c>
      <c r="T118" s="137"/>
      <c r="U118" s="284">
        <v>10</v>
      </c>
      <c r="V118" s="266">
        <f t="shared" si="14"/>
        <v>100</v>
      </c>
      <c r="W118" s="289">
        <f t="shared" si="15"/>
        <v>0</v>
      </c>
      <c r="X118" s="286">
        <f t="shared" si="9"/>
        <v>0</v>
      </c>
      <c r="Y118" s="286"/>
    </row>
    <row r="119" spans="1:25" s="16" customFormat="1" ht="38.25" hidden="1" customHeight="1">
      <c r="A119" s="340"/>
      <c r="B119" s="336"/>
      <c r="C119" s="310"/>
      <c r="D119" s="306"/>
      <c r="E119" s="342"/>
      <c r="F119" s="344"/>
      <c r="G119" s="54" t="s">
        <v>245</v>
      </c>
      <c r="H119" s="326"/>
      <c r="I119" s="362"/>
      <c r="J119" s="326"/>
      <c r="K119" s="132" t="s">
        <v>145</v>
      </c>
      <c r="L119" s="252">
        <v>0</v>
      </c>
      <c r="M119" s="132" t="s">
        <v>146</v>
      </c>
      <c r="N119" s="95">
        <v>0</v>
      </c>
      <c r="O119" s="210">
        <f>$A$9*$B$35*$C$106*$D$118*J119*N119</f>
        <v>0</v>
      </c>
      <c r="P119" s="137"/>
      <c r="Q119" s="132"/>
      <c r="R119" s="96">
        <f t="shared" si="13"/>
        <v>100</v>
      </c>
      <c r="S119" s="97">
        <f t="shared" si="6"/>
        <v>0</v>
      </c>
      <c r="T119" s="137"/>
      <c r="U119" s="284">
        <v>10</v>
      </c>
      <c r="V119" s="266">
        <f t="shared" si="14"/>
        <v>100</v>
      </c>
      <c r="W119" s="289">
        <f t="shared" si="15"/>
        <v>0</v>
      </c>
      <c r="X119" s="286">
        <f t="shared" si="9"/>
        <v>0</v>
      </c>
      <c r="Y119" s="286"/>
    </row>
    <row r="120" spans="1:25" s="16" customFormat="1" ht="38.25" hidden="1" customHeight="1">
      <c r="A120" s="340"/>
      <c r="B120" s="336"/>
      <c r="C120" s="310"/>
      <c r="D120" s="306"/>
      <c r="E120" s="342"/>
      <c r="F120" s="344"/>
      <c r="G120" s="54" t="s">
        <v>247</v>
      </c>
      <c r="H120" s="326"/>
      <c r="I120" s="362"/>
      <c r="J120" s="326"/>
      <c r="K120" s="132" t="s">
        <v>145</v>
      </c>
      <c r="L120" s="252">
        <v>0</v>
      </c>
      <c r="M120" s="132" t="s">
        <v>146</v>
      </c>
      <c r="N120" s="95">
        <v>0</v>
      </c>
      <c r="O120" s="210">
        <f>$A$9*$B$35*$C$106*$D$118*J120*N120</f>
        <v>0</v>
      </c>
      <c r="P120" s="137"/>
      <c r="Q120" s="132"/>
      <c r="R120" s="96">
        <f t="shared" si="13"/>
        <v>100</v>
      </c>
      <c r="S120" s="97">
        <f t="shared" ref="S120:S167" si="16">R120*O120</f>
        <v>0</v>
      </c>
      <c r="T120" s="137"/>
      <c r="U120" s="284">
        <v>10</v>
      </c>
      <c r="V120" s="266">
        <f t="shared" si="14"/>
        <v>100</v>
      </c>
      <c r="W120" s="289">
        <f t="shared" si="15"/>
        <v>0</v>
      </c>
      <c r="X120" s="286">
        <f t="shared" si="9"/>
        <v>0</v>
      </c>
      <c r="Y120" s="286"/>
    </row>
    <row r="121" spans="1:25" s="16" customFormat="1" ht="38.25" hidden="1" customHeight="1">
      <c r="A121" s="340"/>
      <c r="B121" s="336"/>
      <c r="C121" s="310"/>
      <c r="D121" s="306"/>
      <c r="E121" s="342"/>
      <c r="F121" s="344"/>
      <c r="G121" s="54" t="s">
        <v>322</v>
      </c>
      <c r="H121" s="326"/>
      <c r="I121" s="362"/>
      <c r="J121" s="326"/>
      <c r="K121" s="132" t="s">
        <v>145</v>
      </c>
      <c r="L121" s="252">
        <v>0</v>
      </c>
      <c r="M121" s="132" t="s">
        <v>146</v>
      </c>
      <c r="N121" s="95">
        <v>0</v>
      </c>
      <c r="O121" s="210">
        <f>$A$9*$B$35*$C$106*$D$118*J121*N121</f>
        <v>0</v>
      </c>
      <c r="P121" s="137"/>
      <c r="Q121" s="132"/>
      <c r="R121" s="96">
        <f t="shared" si="13"/>
        <v>100</v>
      </c>
      <c r="S121" s="97">
        <f t="shared" si="16"/>
        <v>0</v>
      </c>
      <c r="T121" s="137"/>
      <c r="U121" s="284">
        <v>10</v>
      </c>
      <c r="V121" s="266">
        <f t="shared" si="14"/>
        <v>100</v>
      </c>
      <c r="W121" s="289">
        <f t="shared" si="15"/>
        <v>0</v>
      </c>
      <c r="X121" s="286">
        <f t="shared" si="9"/>
        <v>0</v>
      </c>
      <c r="Y121" s="286"/>
    </row>
    <row r="122" spans="1:25" s="16" customFormat="1" ht="38.25" hidden="1" customHeight="1">
      <c r="A122" s="340"/>
      <c r="B122" s="336"/>
      <c r="C122" s="310"/>
      <c r="D122" s="306"/>
      <c r="E122" s="342"/>
      <c r="F122" s="344"/>
      <c r="G122" s="54" t="s">
        <v>419</v>
      </c>
      <c r="H122" s="132" t="s">
        <v>246</v>
      </c>
      <c r="I122" s="54" t="s">
        <v>420</v>
      </c>
      <c r="J122" s="132" t="s">
        <v>323</v>
      </c>
      <c r="K122" s="132" t="s">
        <v>145</v>
      </c>
      <c r="L122" s="252">
        <v>0</v>
      </c>
      <c r="M122" s="132" t="s">
        <v>146</v>
      </c>
      <c r="N122" s="95">
        <v>0.33</v>
      </c>
      <c r="O122" s="210">
        <f>$A$9*$B$35*$C$106*$D$118*N122</f>
        <v>0</v>
      </c>
      <c r="P122" s="137"/>
      <c r="Q122" s="132"/>
      <c r="R122" s="96">
        <f>100-(P122-L122)*Q122</f>
        <v>100</v>
      </c>
      <c r="S122" s="97">
        <f t="shared" si="16"/>
        <v>0</v>
      </c>
      <c r="T122" s="137"/>
      <c r="U122" s="284">
        <v>10</v>
      </c>
      <c r="V122" s="266">
        <f t="shared" si="14"/>
        <v>100</v>
      </c>
      <c r="W122" s="289">
        <f t="shared" si="15"/>
        <v>0</v>
      </c>
      <c r="X122" s="286">
        <f t="shared" si="9"/>
        <v>0</v>
      </c>
      <c r="Y122" s="286"/>
    </row>
    <row r="123" spans="1:25" s="16" customFormat="1" ht="63" hidden="1" customHeight="1">
      <c r="A123" s="340"/>
      <c r="B123" s="336"/>
      <c r="C123" s="310"/>
      <c r="D123" s="332"/>
      <c r="E123" s="343"/>
      <c r="F123" s="315"/>
      <c r="G123" s="54" t="s">
        <v>421</v>
      </c>
      <c r="H123" s="132" t="s">
        <v>248</v>
      </c>
      <c r="I123" s="54" t="s">
        <v>422</v>
      </c>
      <c r="J123" s="132" t="s">
        <v>324</v>
      </c>
      <c r="K123" s="132" t="s">
        <v>145</v>
      </c>
      <c r="L123" s="252">
        <v>0</v>
      </c>
      <c r="M123" s="132" t="s">
        <v>146</v>
      </c>
      <c r="N123" s="95">
        <v>0.34</v>
      </c>
      <c r="O123" s="210">
        <f>$A$9*$B$35*$C$106*$D$118*N123</f>
        <v>0</v>
      </c>
      <c r="P123" s="137"/>
      <c r="Q123" s="132"/>
      <c r="R123" s="96">
        <f>100-(P123-L123)*Q123</f>
        <v>100</v>
      </c>
      <c r="S123" s="97">
        <f t="shared" si="16"/>
        <v>0</v>
      </c>
      <c r="T123" s="137"/>
      <c r="U123" s="284">
        <v>10</v>
      </c>
      <c r="V123" s="266">
        <f t="shared" si="14"/>
        <v>100</v>
      </c>
      <c r="W123" s="289">
        <f t="shared" si="15"/>
        <v>0</v>
      </c>
      <c r="X123" s="286">
        <f t="shared" si="9"/>
        <v>0</v>
      </c>
      <c r="Y123" s="286"/>
    </row>
    <row r="124" spans="1:25" s="16" customFormat="1" ht="47.25" hidden="1" customHeight="1">
      <c r="A124" s="340"/>
      <c r="B124" s="336"/>
      <c r="C124" s="310"/>
      <c r="D124" s="305">
        <v>0.08</v>
      </c>
      <c r="E124" s="341" t="s">
        <v>115</v>
      </c>
      <c r="F124" s="314" t="s">
        <v>116</v>
      </c>
      <c r="G124" s="341" t="s">
        <v>423</v>
      </c>
      <c r="H124" s="314" t="s">
        <v>116</v>
      </c>
      <c r="I124" s="341" t="s">
        <v>424</v>
      </c>
      <c r="J124" s="314" t="s">
        <v>325</v>
      </c>
      <c r="K124" s="132" t="s">
        <v>145</v>
      </c>
      <c r="L124" s="252">
        <v>0</v>
      </c>
      <c r="M124" s="132" t="s">
        <v>146</v>
      </c>
      <c r="N124" s="95">
        <v>1</v>
      </c>
      <c r="O124" s="210">
        <f>$A$9*$B$35*$C$106*$D$124*N124</f>
        <v>0</v>
      </c>
      <c r="P124" s="137"/>
      <c r="Q124" s="132"/>
      <c r="R124" s="96">
        <f t="shared" si="13"/>
        <v>100</v>
      </c>
      <c r="S124" s="97">
        <f t="shared" si="16"/>
        <v>0</v>
      </c>
      <c r="T124" s="137"/>
      <c r="U124" s="284">
        <v>10</v>
      </c>
      <c r="V124" s="266">
        <f t="shared" si="14"/>
        <v>100</v>
      </c>
      <c r="W124" s="289">
        <f t="shared" si="15"/>
        <v>0</v>
      </c>
      <c r="X124" s="286">
        <f t="shared" si="9"/>
        <v>0</v>
      </c>
      <c r="Y124" s="286"/>
    </row>
    <row r="125" spans="1:25" s="16" customFormat="1" ht="47.25" hidden="1" customHeight="1">
      <c r="A125" s="340"/>
      <c r="B125" s="336"/>
      <c r="C125" s="310"/>
      <c r="D125" s="306"/>
      <c r="E125" s="342"/>
      <c r="F125" s="344"/>
      <c r="G125" s="342"/>
      <c r="H125" s="344"/>
      <c r="I125" s="342"/>
      <c r="J125" s="344"/>
      <c r="K125" s="132" t="s">
        <v>145</v>
      </c>
      <c r="L125" s="252">
        <v>0</v>
      </c>
      <c r="M125" s="132" t="s">
        <v>147</v>
      </c>
      <c r="N125" s="95">
        <v>0</v>
      </c>
      <c r="O125" s="210">
        <f>$A$9*$B$35*$C$106*$D$124*J125*N125</f>
        <v>0</v>
      </c>
      <c r="P125" s="137"/>
      <c r="Q125" s="132"/>
      <c r="R125" s="96">
        <f t="shared" si="13"/>
        <v>100</v>
      </c>
      <c r="S125" s="97">
        <f t="shared" si="16"/>
        <v>0</v>
      </c>
      <c r="T125" s="137"/>
      <c r="U125" s="284">
        <v>10</v>
      </c>
      <c r="V125" s="266">
        <f t="shared" si="14"/>
        <v>100</v>
      </c>
      <c r="W125" s="289">
        <f t="shared" si="15"/>
        <v>0</v>
      </c>
      <c r="X125" s="286">
        <f t="shared" si="9"/>
        <v>0</v>
      </c>
      <c r="Y125" s="286"/>
    </row>
    <row r="126" spans="1:25" s="16" customFormat="1" ht="47.25" hidden="1" customHeight="1">
      <c r="A126" s="340"/>
      <c r="B126" s="336"/>
      <c r="C126" s="310"/>
      <c r="D126" s="306"/>
      <c r="E126" s="342"/>
      <c r="F126" s="344"/>
      <c r="G126" s="342"/>
      <c r="H126" s="344"/>
      <c r="I126" s="342"/>
      <c r="J126" s="344"/>
      <c r="K126" s="132" t="s">
        <v>145</v>
      </c>
      <c r="L126" s="252">
        <v>0</v>
      </c>
      <c r="M126" s="132" t="s">
        <v>158</v>
      </c>
      <c r="N126" s="95">
        <v>0</v>
      </c>
      <c r="O126" s="210">
        <f>$A$9*$B$35*$C$106*$D$124*J126*N126</f>
        <v>0</v>
      </c>
      <c r="P126" s="137"/>
      <c r="Q126" s="132"/>
      <c r="R126" s="96">
        <f t="shared" si="13"/>
        <v>100</v>
      </c>
      <c r="S126" s="97">
        <f t="shared" si="16"/>
        <v>0</v>
      </c>
      <c r="T126" s="137"/>
      <c r="U126" s="284">
        <v>10</v>
      </c>
      <c r="V126" s="266">
        <f t="shared" si="14"/>
        <v>100</v>
      </c>
      <c r="W126" s="289">
        <f t="shared" si="15"/>
        <v>0</v>
      </c>
      <c r="X126" s="286">
        <f t="shared" si="9"/>
        <v>0</v>
      </c>
      <c r="Y126" s="286"/>
    </row>
    <row r="127" spans="1:25" s="16" customFormat="1" ht="45" hidden="1" customHeight="1">
      <c r="A127" s="340"/>
      <c r="B127" s="336"/>
      <c r="C127" s="310"/>
      <c r="D127" s="332"/>
      <c r="E127" s="343"/>
      <c r="F127" s="315"/>
      <c r="G127" s="343"/>
      <c r="H127" s="315"/>
      <c r="I127" s="343"/>
      <c r="J127" s="315"/>
      <c r="K127" s="132" t="s">
        <v>145</v>
      </c>
      <c r="L127" s="252">
        <v>0</v>
      </c>
      <c r="M127" s="132" t="s">
        <v>147</v>
      </c>
      <c r="N127" s="95">
        <v>0</v>
      </c>
      <c r="O127" s="210">
        <f>$A$9*$B$35*$C$106*$D$124*J127*N127</f>
        <v>0</v>
      </c>
      <c r="P127" s="137"/>
      <c r="Q127" s="132"/>
      <c r="R127" s="96">
        <f t="shared" si="13"/>
        <v>100</v>
      </c>
      <c r="S127" s="97">
        <f t="shared" si="16"/>
        <v>0</v>
      </c>
      <c r="T127" s="137"/>
      <c r="U127" s="284">
        <v>10</v>
      </c>
      <c r="V127" s="266">
        <f t="shared" si="14"/>
        <v>100</v>
      </c>
      <c r="W127" s="289">
        <f t="shared" si="15"/>
        <v>0</v>
      </c>
      <c r="X127" s="286">
        <f t="shared" si="9"/>
        <v>0</v>
      </c>
      <c r="Y127" s="286"/>
    </row>
    <row r="128" spans="1:25" s="16" customFormat="1" ht="45" hidden="1" customHeight="1">
      <c r="A128" s="340"/>
      <c r="B128" s="336"/>
      <c r="C128" s="310"/>
      <c r="D128" s="305">
        <v>0.08</v>
      </c>
      <c r="E128" s="341" t="s">
        <v>117</v>
      </c>
      <c r="F128" s="314" t="s">
        <v>118</v>
      </c>
      <c r="G128" s="341" t="s">
        <v>425</v>
      </c>
      <c r="H128" s="314" t="s">
        <v>118</v>
      </c>
      <c r="I128" s="341" t="s">
        <v>426</v>
      </c>
      <c r="J128" s="314" t="s">
        <v>326</v>
      </c>
      <c r="K128" s="132" t="s">
        <v>145</v>
      </c>
      <c r="L128" s="252">
        <v>0</v>
      </c>
      <c r="M128" s="132" t="s">
        <v>146</v>
      </c>
      <c r="N128" s="95">
        <v>1</v>
      </c>
      <c r="O128" s="210">
        <f>$A$9*$B$35*$C$106*$D$128*N128</f>
        <v>0</v>
      </c>
      <c r="P128" s="137"/>
      <c r="Q128" s="132"/>
      <c r="R128" s="96">
        <f t="shared" si="13"/>
        <v>100</v>
      </c>
      <c r="S128" s="97">
        <f t="shared" si="16"/>
        <v>0</v>
      </c>
      <c r="T128" s="137"/>
      <c r="U128" s="284">
        <v>10</v>
      </c>
      <c r="V128" s="266">
        <f t="shared" si="14"/>
        <v>100</v>
      </c>
      <c r="W128" s="289">
        <f t="shared" si="15"/>
        <v>0</v>
      </c>
      <c r="X128" s="286">
        <f t="shared" si="9"/>
        <v>0</v>
      </c>
      <c r="Y128" s="286"/>
    </row>
    <row r="129" spans="1:25" s="16" customFormat="1" ht="36.950000000000003" hidden="1" customHeight="1">
      <c r="A129" s="340"/>
      <c r="B129" s="336"/>
      <c r="C129" s="311"/>
      <c r="D129" s="332"/>
      <c r="E129" s="343"/>
      <c r="F129" s="315"/>
      <c r="G129" s="343"/>
      <c r="H129" s="315"/>
      <c r="I129" s="343"/>
      <c r="J129" s="315"/>
      <c r="K129" s="132" t="s">
        <v>145</v>
      </c>
      <c r="L129" s="252">
        <v>0</v>
      </c>
      <c r="M129" s="49" t="s">
        <v>30</v>
      </c>
      <c r="N129" s="95">
        <v>0</v>
      </c>
      <c r="O129" s="210">
        <f>$A$9*$B$35*$C$106*$D$128*J129*N129</f>
        <v>0</v>
      </c>
      <c r="P129" s="137"/>
      <c r="Q129" s="49"/>
      <c r="R129" s="96">
        <f>100-(P129-L129)*10</f>
        <v>100</v>
      </c>
      <c r="S129" s="97">
        <f t="shared" si="16"/>
        <v>0</v>
      </c>
      <c r="T129" s="137"/>
      <c r="U129" s="24"/>
      <c r="V129" s="21"/>
      <c r="W129" s="295"/>
      <c r="X129" s="286">
        <f t="shared" si="9"/>
        <v>0</v>
      </c>
      <c r="Y129" s="286"/>
    </row>
    <row r="130" spans="1:25" s="37" customFormat="1">
      <c r="A130" s="340"/>
      <c r="B130" s="336"/>
      <c r="C130" s="309">
        <v>0.09</v>
      </c>
      <c r="D130" s="133"/>
      <c r="E130" s="109" t="s">
        <v>202</v>
      </c>
      <c r="F130" s="357" t="s">
        <v>182</v>
      </c>
      <c r="G130" s="358"/>
      <c r="H130" s="358"/>
      <c r="I130" s="358"/>
      <c r="J130" s="358"/>
      <c r="K130" s="358"/>
      <c r="L130" s="358"/>
      <c r="M130" s="359"/>
      <c r="N130" s="122"/>
      <c r="O130" s="211"/>
      <c r="P130" s="137"/>
      <c r="Q130" s="58"/>
      <c r="R130" s="58"/>
      <c r="S130" s="130"/>
      <c r="T130" s="137"/>
      <c r="U130" s="134"/>
      <c r="V130" s="135"/>
      <c r="W130" s="296"/>
      <c r="X130" s="286">
        <f t="shared" si="9"/>
        <v>0</v>
      </c>
      <c r="Y130" s="286"/>
    </row>
    <row r="131" spans="1:25" s="16" customFormat="1" ht="37.5" customHeight="1">
      <c r="A131" s="340"/>
      <c r="B131" s="336"/>
      <c r="C131" s="310"/>
      <c r="D131" s="186">
        <v>0.5</v>
      </c>
      <c r="E131" s="257" t="s">
        <v>119</v>
      </c>
      <c r="F131" s="258" t="s">
        <v>120</v>
      </c>
      <c r="G131" s="257" t="s">
        <v>427</v>
      </c>
      <c r="H131" s="258" t="s">
        <v>120</v>
      </c>
      <c r="I131" s="54" t="s">
        <v>428</v>
      </c>
      <c r="J131" s="270" t="s">
        <v>349</v>
      </c>
      <c r="K131" s="132" t="s">
        <v>145</v>
      </c>
      <c r="L131" s="20">
        <v>0</v>
      </c>
      <c r="M131" s="132" t="s">
        <v>146</v>
      </c>
      <c r="N131" s="95">
        <v>1</v>
      </c>
      <c r="O131" s="210">
        <f>$A$9*$B$35*$C$130*$D$131*N131</f>
        <v>2.4097499999999997E-2</v>
      </c>
      <c r="P131" s="20">
        <v>0</v>
      </c>
      <c r="Q131" s="132"/>
      <c r="R131" s="96">
        <f>100-(P131-L131)*Q131</f>
        <v>100</v>
      </c>
      <c r="S131" s="97">
        <f t="shared" si="16"/>
        <v>2.4097499999999998</v>
      </c>
      <c r="T131" s="20">
        <v>0</v>
      </c>
      <c r="U131" s="284">
        <v>10</v>
      </c>
      <c r="V131" s="266">
        <f>100-U131*T131</f>
        <v>100</v>
      </c>
      <c r="W131" s="289">
        <f>V131*O131</f>
        <v>2.4097499999999998</v>
      </c>
      <c r="X131" s="286">
        <f t="shared" si="9"/>
        <v>0</v>
      </c>
      <c r="Y131" s="286"/>
    </row>
    <row r="132" spans="1:25" s="16" customFormat="1" ht="36.75" customHeight="1">
      <c r="A132" s="340"/>
      <c r="B132" s="336"/>
      <c r="C132" s="310"/>
      <c r="D132" s="186">
        <v>0.5</v>
      </c>
      <c r="E132" s="54" t="s">
        <v>121</v>
      </c>
      <c r="F132" s="132" t="s">
        <v>212</v>
      </c>
      <c r="G132" s="54" t="s">
        <v>429</v>
      </c>
      <c r="H132" s="132" t="s">
        <v>212</v>
      </c>
      <c r="I132" s="54" t="s">
        <v>430</v>
      </c>
      <c r="J132" s="136" t="s">
        <v>327</v>
      </c>
      <c r="K132" s="132" t="s">
        <v>145</v>
      </c>
      <c r="L132" s="252">
        <v>0</v>
      </c>
      <c r="M132" s="132" t="s">
        <v>146</v>
      </c>
      <c r="N132" s="95">
        <v>1</v>
      </c>
      <c r="O132" s="210">
        <f>$A$9*$B$35*$C$130*$D$132*N132</f>
        <v>2.4097499999999997E-2</v>
      </c>
      <c r="P132" s="137">
        <v>0</v>
      </c>
      <c r="Q132" s="132"/>
      <c r="R132" s="96">
        <f>100-(P132-L132)*Q132</f>
        <v>100</v>
      </c>
      <c r="S132" s="97">
        <f t="shared" si="16"/>
        <v>2.4097499999999998</v>
      </c>
      <c r="T132" s="137">
        <v>0</v>
      </c>
      <c r="U132" s="284">
        <v>10</v>
      </c>
      <c r="V132" s="266">
        <f>100-U132*T132</f>
        <v>100</v>
      </c>
      <c r="W132" s="289">
        <f>V132*O132</f>
        <v>2.4097499999999998</v>
      </c>
      <c r="X132" s="286">
        <f t="shared" si="9"/>
        <v>0</v>
      </c>
      <c r="Y132" s="286"/>
    </row>
    <row r="133" spans="1:25" s="16" customFormat="1">
      <c r="A133" s="340"/>
      <c r="B133" s="336"/>
      <c r="C133" s="309">
        <v>0.09</v>
      </c>
      <c r="D133" s="92"/>
      <c r="E133" s="109" t="s">
        <v>203</v>
      </c>
      <c r="F133" s="357" t="s">
        <v>183</v>
      </c>
      <c r="G133" s="358"/>
      <c r="H133" s="358"/>
      <c r="I133" s="358"/>
      <c r="J133" s="358"/>
      <c r="K133" s="358"/>
      <c r="L133" s="358"/>
      <c r="M133" s="359"/>
      <c r="N133" s="127"/>
      <c r="O133" s="211"/>
      <c r="P133" s="137"/>
      <c r="Q133" s="128"/>
      <c r="R133" s="128"/>
      <c r="S133" s="130"/>
      <c r="T133" s="137"/>
      <c r="U133" s="131"/>
      <c r="V133" s="124"/>
      <c r="W133" s="294"/>
      <c r="X133" s="286">
        <f t="shared" si="9"/>
        <v>0</v>
      </c>
      <c r="Y133" s="286"/>
    </row>
    <row r="134" spans="1:25" s="16" customFormat="1" ht="37.5" customHeight="1">
      <c r="A134" s="340"/>
      <c r="B134" s="336"/>
      <c r="C134" s="310"/>
      <c r="D134" s="305">
        <v>0.5</v>
      </c>
      <c r="E134" s="341" t="s">
        <v>122</v>
      </c>
      <c r="F134" s="314" t="s">
        <v>123</v>
      </c>
      <c r="G134" s="341" t="s">
        <v>431</v>
      </c>
      <c r="H134" s="314" t="s">
        <v>123</v>
      </c>
      <c r="I134" s="341" t="s">
        <v>432</v>
      </c>
      <c r="J134" s="360" t="s">
        <v>350</v>
      </c>
      <c r="K134" s="132" t="s">
        <v>145</v>
      </c>
      <c r="L134" s="252">
        <v>0</v>
      </c>
      <c r="M134" s="132" t="s">
        <v>146</v>
      </c>
      <c r="N134" s="95">
        <v>1</v>
      </c>
      <c r="O134" s="210">
        <f>$A$9*$B$35*$C$133*$D$134*N134</f>
        <v>2.4097499999999997E-2</v>
      </c>
      <c r="P134" s="137">
        <v>0</v>
      </c>
      <c r="Q134" s="132"/>
      <c r="R134" s="96">
        <f>100-(P134-L134)*Q134</f>
        <v>100</v>
      </c>
      <c r="S134" s="97">
        <f t="shared" si="16"/>
        <v>2.4097499999999998</v>
      </c>
      <c r="T134" s="137">
        <v>0</v>
      </c>
      <c r="U134" s="284">
        <v>10</v>
      </c>
      <c r="V134" s="266">
        <f>100-U134*T134</f>
        <v>100</v>
      </c>
      <c r="W134" s="289">
        <f>V134*O134</f>
        <v>2.4097499999999998</v>
      </c>
      <c r="X134" s="286">
        <f t="shared" si="9"/>
        <v>0</v>
      </c>
      <c r="Y134" s="286"/>
    </row>
    <row r="135" spans="1:25" s="16" customFormat="1" ht="27.75" hidden="1" customHeight="1">
      <c r="A135" s="340"/>
      <c r="B135" s="336"/>
      <c r="C135" s="310"/>
      <c r="D135" s="332"/>
      <c r="E135" s="343"/>
      <c r="F135" s="315"/>
      <c r="G135" s="343"/>
      <c r="H135" s="315"/>
      <c r="I135" s="343"/>
      <c r="J135" s="361"/>
      <c r="K135" s="132" t="s">
        <v>145</v>
      </c>
      <c r="L135" s="252">
        <v>0</v>
      </c>
      <c r="M135" s="132" t="s">
        <v>146</v>
      </c>
      <c r="N135" s="95">
        <v>0</v>
      </c>
      <c r="O135" s="210">
        <f>$A$9*$B$35*$C$133*$D$134*J135*N135</f>
        <v>0</v>
      </c>
      <c r="P135" s="137"/>
      <c r="Q135" s="132"/>
      <c r="R135" s="96">
        <f>100-(P135-L135)*Q135</f>
        <v>100</v>
      </c>
      <c r="S135" s="97">
        <f t="shared" si="16"/>
        <v>0</v>
      </c>
      <c r="T135" s="137"/>
      <c r="U135" s="284">
        <v>10</v>
      </c>
      <c r="V135" s="266">
        <f>100-U135*T135</f>
        <v>100</v>
      </c>
      <c r="W135" s="289">
        <f>V135*O135</f>
        <v>0</v>
      </c>
      <c r="X135" s="286">
        <f t="shared" si="9"/>
        <v>0</v>
      </c>
      <c r="Y135" s="286"/>
    </row>
    <row r="136" spans="1:25" s="16" customFormat="1" ht="36" customHeight="1">
      <c r="A136" s="340"/>
      <c r="B136" s="336"/>
      <c r="C136" s="310"/>
      <c r="D136" s="186">
        <v>0.5</v>
      </c>
      <c r="E136" s="54" t="s">
        <v>124</v>
      </c>
      <c r="F136" s="3" t="s">
        <v>188</v>
      </c>
      <c r="G136" s="54" t="s">
        <v>433</v>
      </c>
      <c r="H136" s="3" t="s">
        <v>188</v>
      </c>
      <c r="I136" s="54" t="s">
        <v>434</v>
      </c>
      <c r="J136" s="136" t="s">
        <v>327</v>
      </c>
      <c r="K136" s="132" t="s">
        <v>145</v>
      </c>
      <c r="L136" s="252">
        <v>0</v>
      </c>
      <c r="M136" s="132" t="s">
        <v>146</v>
      </c>
      <c r="N136" s="95">
        <v>1</v>
      </c>
      <c r="O136" s="210">
        <f>$A$9*$B$35*$C$133*$D$136*N136</f>
        <v>2.4097499999999997E-2</v>
      </c>
      <c r="P136" s="137">
        <v>0</v>
      </c>
      <c r="Q136" s="132"/>
      <c r="R136" s="96">
        <f>100-(P136-L136)*Q136</f>
        <v>100</v>
      </c>
      <c r="S136" s="97">
        <f t="shared" si="16"/>
        <v>2.4097499999999998</v>
      </c>
      <c r="T136" s="137">
        <v>0</v>
      </c>
      <c r="U136" s="284">
        <v>10</v>
      </c>
      <c r="V136" s="266">
        <f>100-U136*T136</f>
        <v>100</v>
      </c>
      <c r="W136" s="289">
        <f>V136*O136</f>
        <v>2.4097499999999998</v>
      </c>
      <c r="X136" s="286">
        <f t="shared" si="9"/>
        <v>0</v>
      </c>
      <c r="Y136" s="286"/>
    </row>
    <row r="137" spans="1:25" s="16" customFormat="1" ht="45" hidden="1" customHeight="1">
      <c r="A137" s="340"/>
      <c r="B137" s="336"/>
      <c r="C137" s="221"/>
      <c r="D137" s="186">
        <v>0</v>
      </c>
      <c r="E137" s="54" t="s">
        <v>125</v>
      </c>
      <c r="F137" s="132" t="s">
        <v>249</v>
      </c>
      <c r="G137" s="54" t="s">
        <v>125</v>
      </c>
      <c r="H137" s="132" t="s">
        <v>249</v>
      </c>
      <c r="I137" s="54" t="s">
        <v>125</v>
      </c>
      <c r="J137" s="132" t="s">
        <v>249</v>
      </c>
      <c r="K137" s="132" t="s">
        <v>145</v>
      </c>
      <c r="L137" s="252">
        <v>0</v>
      </c>
      <c r="M137" s="132" t="s">
        <v>147</v>
      </c>
      <c r="N137" s="95">
        <v>0</v>
      </c>
      <c r="O137" s="211"/>
      <c r="P137" s="137"/>
      <c r="Q137" s="132"/>
      <c r="R137" s="96">
        <f>100-(P137-L137)*Q137</f>
        <v>100</v>
      </c>
      <c r="S137" s="130">
        <f t="shared" si="16"/>
        <v>0</v>
      </c>
      <c r="T137" s="137"/>
      <c r="U137" s="24"/>
      <c r="V137" s="21"/>
      <c r="W137" s="295"/>
      <c r="X137" s="286">
        <f t="shared" si="9"/>
        <v>0</v>
      </c>
      <c r="Y137" s="286"/>
    </row>
    <row r="138" spans="1:25" s="16" customFormat="1" ht="23.25" customHeight="1">
      <c r="A138" s="340"/>
      <c r="B138" s="336"/>
      <c r="C138" s="309"/>
      <c r="D138" s="90"/>
      <c r="E138" s="109" t="s">
        <v>193</v>
      </c>
      <c r="F138" s="357" t="s">
        <v>58</v>
      </c>
      <c r="G138" s="358"/>
      <c r="H138" s="358"/>
      <c r="I138" s="358"/>
      <c r="J138" s="358"/>
      <c r="K138" s="358"/>
      <c r="L138" s="358"/>
      <c r="M138" s="359"/>
      <c r="N138" s="122"/>
      <c r="O138" s="211"/>
      <c r="P138" s="128"/>
      <c r="Q138" s="128"/>
      <c r="R138" s="128"/>
      <c r="S138" s="130"/>
      <c r="T138" s="128"/>
      <c r="U138" s="131"/>
      <c r="V138" s="124"/>
      <c r="W138" s="294"/>
      <c r="X138" s="286">
        <f t="shared" si="9"/>
        <v>0</v>
      </c>
      <c r="Y138" s="286"/>
    </row>
    <row r="139" spans="1:25" s="16" customFormat="1" ht="30" hidden="1">
      <c r="A139" s="340"/>
      <c r="B139" s="336"/>
      <c r="C139" s="310"/>
      <c r="D139" s="186">
        <v>0</v>
      </c>
      <c r="E139" s="54" t="s">
        <v>59</v>
      </c>
      <c r="F139" s="132" t="s">
        <v>60</v>
      </c>
      <c r="G139" s="54" t="s">
        <v>435</v>
      </c>
      <c r="H139" s="132" t="s">
        <v>60</v>
      </c>
      <c r="I139" s="54" t="s">
        <v>436</v>
      </c>
      <c r="J139" s="132" t="s">
        <v>289</v>
      </c>
      <c r="K139" s="132" t="s">
        <v>145</v>
      </c>
      <c r="L139" s="252">
        <v>0</v>
      </c>
      <c r="M139" s="132" t="s">
        <v>146</v>
      </c>
      <c r="N139" s="95">
        <v>1</v>
      </c>
      <c r="O139" s="210">
        <f>$A$9*$B$35*$C$138*$D$139*N139</f>
        <v>0</v>
      </c>
      <c r="P139" s="137"/>
      <c r="Q139" s="132"/>
      <c r="R139" s="96">
        <f>100-(P139-L139)*Q139</f>
        <v>100</v>
      </c>
      <c r="S139" s="97">
        <f t="shared" si="16"/>
        <v>0</v>
      </c>
      <c r="T139" s="137"/>
      <c r="U139" s="284">
        <v>10</v>
      </c>
      <c r="V139" s="266">
        <f>100-U139*T139</f>
        <v>100</v>
      </c>
      <c r="W139" s="289">
        <f>V139*O139</f>
        <v>0</v>
      </c>
      <c r="X139" s="286">
        <f t="shared" si="9"/>
        <v>0</v>
      </c>
      <c r="Y139" s="286"/>
    </row>
    <row r="140" spans="1:25" s="16" customFormat="1" ht="39.75" hidden="1" customHeight="1">
      <c r="A140" s="340"/>
      <c r="B140" s="336"/>
      <c r="C140" s="310"/>
      <c r="D140" s="305">
        <v>0</v>
      </c>
      <c r="E140" s="341" t="s">
        <v>61</v>
      </c>
      <c r="F140" s="314" t="s">
        <v>62</v>
      </c>
      <c r="G140" s="341" t="s">
        <v>61</v>
      </c>
      <c r="H140" s="314" t="s">
        <v>62</v>
      </c>
      <c r="I140" s="341" t="s">
        <v>61</v>
      </c>
      <c r="J140" s="314" t="s">
        <v>280</v>
      </c>
      <c r="K140" s="132" t="s">
        <v>145</v>
      </c>
      <c r="L140" s="252">
        <v>0</v>
      </c>
      <c r="M140" s="132" t="s">
        <v>146</v>
      </c>
      <c r="N140" s="95">
        <v>0</v>
      </c>
      <c r="O140" s="210"/>
      <c r="P140" s="137"/>
      <c r="Q140" s="132"/>
      <c r="R140" s="96">
        <f>100-(P140-L140)*Q140</f>
        <v>100</v>
      </c>
      <c r="S140" s="97">
        <f t="shared" si="16"/>
        <v>0</v>
      </c>
      <c r="T140" s="137"/>
      <c r="U140" s="24"/>
      <c r="V140" s="21"/>
      <c r="W140" s="295"/>
      <c r="X140" s="286">
        <f t="shared" si="9"/>
        <v>0</v>
      </c>
      <c r="Y140" s="286"/>
    </row>
    <row r="141" spans="1:25" s="16" customFormat="1" ht="51.75" hidden="1" customHeight="1">
      <c r="A141" s="340"/>
      <c r="B141" s="336"/>
      <c r="C141" s="310"/>
      <c r="D141" s="306"/>
      <c r="E141" s="342"/>
      <c r="F141" s="344"/>
      <c r="G141" s="342"/>
      <c r="H141" s="344"/>
      <c r="I141" s="342"/>
      <c r="J141" s="344"/>
      <c r="K141" s="132" t="s">
        <v>145</v>
      </c>
      <c r="L141" s="252">
        <v>0</v>
      </c>
      <c r="M141" s="49" t="s">
        <v>30</v>
      </c>
      <c r="N141" s="95">
        <v>0</v>
      </c>
      <c r="O141" s="210">
        <f>$A$9*$B$35*$C$138*$D$140*J141*N141</f>
        <v>0</v>
      </c>
      <c r="P141" s="137"/>
      <c r="Q141" s="49"/>
      <c r="R141" s="96">
        <f>100-(P141-L141)*10</f>
        <v>100</v>
      </c>
      <c r="S141" s="97">
        <f t="shared" si="16"/>
        <v>0</v>
      </c>
      <c r="T141" s="137"/>
      <c r="U141" s="24"/>
      <c r="V141" s="21"/>
      <c r="W141" s="295"/>
      <c r="X141" s="286">
        <f t="shared" si="9"/>
        <v>0</v>
      </c>
      <c r="Y141" s="286"/>
    </row>
    <row r="142" spans="1:25" s="16" customFormat="1" ht="30.95" hidden="1" customHeight="1">
      <c r="A142" s="340"/>
      <c r="B142" s="336"/>
      <c r="C142" s="311"/>
      <c r="D142" s="332"/>
      <c r="E142" s="343"/>
      <c r="F142" s="315"/>
      <c r="G142" s="343"/>
      <c r="H142" s="315"/>
      <c r="I142" s="343"/>
      <c r="J142" s="315"/>
      <c r="K142" s="132" t="s">
        <v>145</v>
      </c>
      <c r="L142" s="252">
        <v>0</v>
      </c>
      <c r="M142" s="49" t="s">
        <v>30</v>
      </c>
      <c r="N142" s="95">
        <v>0</v>
      </c>
      <c r="O142" s="210">
        <f>$A$9*$B$35*$C$138*$D$140*J142*N142</f>
        <v>0</v>
      </c>
      <c r="P142" s="137"/>
      <c r="Q142" s="49"/>
      <c r="R142" s="96">
        <f>100-(P142-L142)*10</f>
        <v>100</v>
      </c>
      <c r="S142" s="97">
        <f t="shared" si="16"/>
        <v>0</v>
      </c>
      <c r="T142" s="137"/>
      <c r="U142" s="24"/>
      <c r="V142" s="21"/>
      <c r="W142" s="295"/>
      <c r="X142" s="286">
        <f t="shared" ref="X142:X178" si="17">W142-S142</f>
        <v>0</v>
      </c>
      <c r="Y142" s="286"/>
    </row>
    <row r="143" spans="1:25" s="16" customFormat="1" ht="21.6" customHeight="1">
      <c r="A143" s="340"/>
      <c r="B143" s="336"/>
      <c r="C143" s="309"/>
      <c r="D143" s="92"/>
      <c r="E143" s="109" t="s">
        <v>194</v>
      </c>
      <c r="F143" s="345" t="s">
        <v>163</v>
      </c>
      <c r="G143" s="346"/>
      <c r="H143" s="346"/>
      <c r="I143" s="346"/>
      <c r="J143" s="346"/>
      <c r="K143" s="346"/>
      <c r="L143" s="346"/>
      <c r="M143" s="347"/>
      <c r="N143" s="122"/>
      <c r="O143" s="211"/>
      <c r="P143" s="128"/>
      <c r="Q143" s="128"/>
      <c r="R143" s="128"/>
      <c r="S143" s="130"/>
      <c r="T143" s="128"/>
      <c r="U143" s="131"/>
      <c r="V143" s="124"/>
      <c r="W143" s="294"/>
      <c r="X143" s="286">
        <f t="shared" si="17"/>
        <v>0</v>
      </c>
      <c r="Y143" s="286"/>
    </row>
    <row r="144" spans="1:25" s="16" customFormat="1" ht="54" hidden="1" customHeight="1">
      <c r="A144" s="340"/>
      <c r="B144" s="336"/>
      <c r="C144" s="312"/>
      <c r="D144" s="306">
        <v>1</v>
      </c>
      <c r="E144" s="341" t="s">
        <v>63</v>
      </c>
      <c r="F144" s="351" t="s">
        <v>64</v>
      </c>
      <c r="G144" s="341" t="s">
        <v>437</v>
      </c>
      <c r="H144" s="351" t="s">
        <v>64</v>
      </c>
      <c r="I144" s="341" t="s">
        <v>438</v>
      </c>
      <c r="J144" s="351" t="s">
        <v>290</v>
      </c>
      <c r="K144" s="132" t="s">
        <v>145</v>
      </c>
      <c r="L144" s="252">
        <v>0</v>
      </c>
      <c r="M144" s="132" t="s">
        <v>146</v>
      </c>
      <c r="N144" s="95">
        <v>1</v>
      </c>
      <c r="O144" s="210">
        <f>$A$9*$B$35*$C$143*$D$144*N144</f>
        <v>0</v>
      </c>
      <c r="P144" s="137"/>
      <c r="Q144" s="132"/>
      <c r="R144" s="96">
        <f>100-(P144-L144)*Q144</f>
        <v>100</v>
      </c>
      <c r="S144" s="97">
        <f t="shared" si="16"/>
        <v>0</v>
      </c>
      <c r="T144" s="137"/>
      <c r="U144" s="24"/>
      <c r="V144" s="21"/>
      <c r="W144" s="295"/>
      <c r="X144" s="286">
        <f t="shared" si="17"/>
        <v>0</v>
      </c>
      <c r="Y144" s="286"/>
    </row>
    <row r="145" spans="1:25" s="16" customFormat="1" ht="33" hidden="1" customHeight="1">
      <c r="A145" s="340"/>
      <c r="B145" s="336"/>
      <c r="C145" s="310"/>
      <c r="D145" s="332"/>
      <c r="E145" s="343"/>
      <c r="F145" s="352"/>
      <c r="G145" s="343"/>
      <c r="H145" s="352"/>
      <c r="I145" s="343"/>
      <c r="J145" s="352"/>
      <c r="K145" s="132" t="s">
        <v>145</v>
      </c>
      <c r="L145" s="252">
        <v>0</v>
      </c>
      <c r="M145" s="132" t="s">
        <v>146</v>
      </c>
      <c r="N145" s="95">
        <v>0</v>
      </c>
      <c r="O145" s="210">
        <f>$A$9*$B$35*$C$143*$D$144*J145*N145</f>
        <v>0</v>
      </c>
      <c r="P145" s="137"/>
      <c r="Q145" s="132"/>
      <c r="R145" s="96">
        <f>100-(P145-L145)*Q145</f>
        <v>100</v>
      </c>
      <c r="S145" s="97">
        <f t="shared" si="16"/>
        <v>0</v>
      </c>
      <c r="T145" s="137"/>
      <c r="U145" s="24"/>
      <c r="V145" s="21"/>
      <c r="W145" s="295"/>
      <c r="X145" s="286">
        <f t="shared" si="17"/>
        <v>0</v>
      </c>
      <c r="Y145" s="286"/>
    </row>
    <row r="146" spans="1:25" s="16" customFormat="1" ht="30" hidden="1" customHeight="1">
      <c r="A146" s="340"/>
      <c r="B146" s="336"/>
      <c r="C146" s="310"/>
      <c r="D146" s="186">
        <v>0</v>
      </c>
      <c r="E146" s="54" t="s">
        <v>126</v>
      </c>
      <c r="F146" s="132" t="s">
        <v>127</v>
      </c>
      <c r="G146" s="54" t="s">
        <v>126</v>
      </c>
      <c r="H146" s="132" t="s">
        <v>127</v>
      </c>
      <c r="I146" s="54" t="s">
        <v>126</v>
      </c>
      <c r="J146" s="132" t="s">
        <v>281</v>
      </c>
      <c r="K146" s="132" t="s">
        <v>145</v>
      </c>
      <c r="L146" s="252">
        <v>0</v>
      </c>
      <c r="M146" s="132" t="s">
        <v>146</v>
      </c>
      <c r="N146" s="95">
        <v>0</v>
      </c>
      <c r="O146" s="210"/>
      <c r="P146" s="137"/>
      <c r="Q146" s="132"/>
      <c r="R146" s="96">
        <f>100-(P146-L146)*Q146</f>
        <v>100</v>
      </c>
      <c r="S146" s="97">
        <f t="shared" si="16"/>
        <v>0</v>
      </c>
      <c r="T146" s="137"/>
      <c r="U146" s="24"/>
      <c r="V146" s="21"/>
      <c r="W146" s="295"/>
      <c r="X146" s="286">
        <f t="shared" si="17"/>
        <v>0</v>
      </c>
      <c r="Y146" s="286"/>
    </row>
    <row r="147" spans="1:25" s="16" customFormat="1" ht="30" hidden="1" customHeight="1">
      <c r="A147" s="340"/>
      <c r="B147" s="336"/>
      <c r="C147" s="310"/>
      <c r="D147" s="305">
        <v>0</v>
      </c>
      <c r="E147" s="341" t="s">
        <v>210</v>
      </c>
      <c r="F147" s="314" t="s">
        <v>128</v>
      </c>
      <c r="G147" s="341" t="s">
        <v>210</v>
      </c>
      <c r="H147" s="314" t="s">
        <v>128</v>
      </c>
      <c r="I147" s="341" t="s">
        <v>210</v>
      </c>
      <c r="J147" s="314" t="s">
        <v>282</v>
      </c>
      <c r="K147" s="132" t="s">
        <v>145</v>
      </c>
      <c r="L147" s="252">
        <v>0</v>
      </c>
      <c r="M147" s="132" t="s">
        <v>146</v>
      </c>
      <c r="N147" s="95">
        <v>0</v>
      </c>
      <c r="O147" s="210"/>
      <c r="P147" s="137"/>
      <c r="Q147" s="132"/>
      <c r="R147" s="96">
        <f>100-(P147-L147)*Q147</f>
        <v>100</v>
      </c>
      <c r="S147" s="97">
        <f t="shared" si="16"/>
        <v>0</v>
      </c>
      <c r="T147" s="137"/>
      <c r="U147" s="24"/>
      <c r="V147" s="21"/>
      <c r="W147" s="295"/>
      <c r="X147" s="286">
        <f t="shared" si="17"/>
        <v>0</v>
      </c>
      <c r="Y147" s="286"/>
    </row>
    <row r="148" spans="1:25" s="16" customFormat="1" ht="30" hidden="1" customHeight="1">
      <c r="A148" s="340"/>
      <c r="B148" s="336"/>
      <c r="C148" s="310"/>
      <c r="D148" s="306"/>
      <c r="E148" s="342"/>
      <c r="F148" s="344"/>
      <c r="G148" s="342"/>
      <c r="H148" s="344"/>
      <c r="I148" s="342"/>
      <c r="J148" s="344"/>
      <c r="K148" s="132" t="s">
        <v>145</v>
      </c>
      <c r="L148" s="252">
        <v>0</v>
      </c>
      <c r="M148" s="49" t="s">
        <v>30</v>
      </c>
      <c r="N148" s="95">
        <v>0</v>
      </c>
      <c r="O148" s="210">
        <f>$A$9*$B$35*$C$143*$D$147*J148*N148</f>
        <v>0</v>
      </c>
      <c r="P148" s="137"/>
      <c r="Q148" s="49"/>
      <c r="R148" s="96">
        <f>100-(P148-L148)*10</f>
        <v>100</v>
      </c>
      <c r="S148" s="97">
        <f t="shared" si="16"/>
        <v>0</v>
      </c>
      <c r="T148" s="137"/>
      <c r="U148" s="24"/>
      <c r="V148" s="21"/>
      <c r="W148" s="295"/>
      <c r="X148" s="286">
        <f t="shared" si="17"/>
        <v>0</v>
      </c>
      <c r="Y148" s="286"/>
    </row>
    <row r="149" spans="1:25" s="16" customFormat="1" ht="30" hidden="1" customHeight="1">
      <c r="A149" s="340"/>
      <c r="B149" s="336"/>
      <c r="C149" s="310"/>
      <c r="D149" s="306"/>
      <c r="E149" s="342"/>
      <c r="F149" s="344"/>
      <c r="G149" s="342"/>
      <c r="H149" s="344"/>
      <c r="I149" s="342"/>
      <c r="J149" s="344"/>
      <c r="K149" s="132" t="s">
        <v>145</v>
      </c>
      <c r="L149" s="252">
        <v>0</v>
      </c>
      <c r="M149" s="49" t="s">
        <v>30</v>
      </c>
      <c r="N149" s="95">
        <v>0</v>
      </c>
      <c r="O149" s="210">
        <f>$A$9*$B$35*$C$143*$D$147*J149*N149</f>
        <v>0</v>
      </c>
      <c r="P149" s="137"/>
      <c r="Q149" s="49"/>
      <c r="R149" s="96">
        <f>100-(P149-L149)*10</f>
        <v>100</v>
      </c>
      <c r="S149" s="97">
        <f t="shared" si="16"/>
        <v>0</v>
      </c>
      <c r="T149" s="137"/>
      <c r="U149" s="24"/>
      <c r="V149" s="21"/>
      <c r="W149" s="295"/>
      <c r="X149" s="286">
        <f t="shared" si="17"/>
        <v>0</v>
      </c>
      <c r="Y149" s="286"/>
    </row>
    <row r="150" spans="1:25" s="16" customFormat="1" ht="30" hidden="1" customHeight="1">
      <c r="A150" s="340"/>
      <c r="B150" s="336"/>
      <c r="C150" s="311"/>
      <c r="D150" s="332"/>
      <c r="E150" s="343"/>
      <c r="F150" s="315"/>
      <c r="G150" s="343"/>
      <c r="H150" s="315"/>
      <c r="I150" s="343"/>
      <c r="J150" s="315"/>
      <c r="K150" s="132" t="s">
        <v>145</v>
      </c>
      <c r="L150" s="252">
        <v>0</v>
      </c>
      <c r="M150" s="49" t="s">
        <v>30</v>
      </c>
      <c r="N150" s="95">
        <v>0</v>
      </c>
      <c r="O150" s="210">
        <f>$A$9*$B$35*$C$143*$D$147*J150*N150</f>
        <v>0</v>
      </c>
      <c r="P150" s="137"/>
      <c r="Q150" s="49"/>
      <c r="R150" s="96">
        <f>100-(P150-L150)*10</f>
        <v>100</v>
      </c>
      <c r="S150" s="97">
        <f t="shared" si="16"/>
        <v>0</v>
      </c>
      <c r="T150" s="137"/>
      <c r="U150" s="24"/>
      <c r="V150" s="21"/>
      <c r="W150" s="295"/>
      <c r="X150" s="286">
        <f t="shared" si="17"/>
        <v>0</v>
      </c>
      <c r="Y150" s="286"/>
    </row>
    <row r="151" spans="1:25" s="37" customFormat="1" ht="21.95" customHeight="1">
      <c r="A151" s="340"/>
      <c r="B151" s="336"/>
      <c r="C151" s="309">
        <v>0.04</v>
      </c>
      <c r="D151" s="133"/>
      <c r="E151" s="109" t="s">
        <v>204</v>
      </c>
      <c r="F151" s="345" t="s">
        <v>65</v>
      </c>
      <c r="G151" s="346"/>
      <c r="H151" s="346"/>
      <c r="I151" s="346"/>
      <c r="J151" s="346"/>
      <c r="K151" s="346"/>
      <c r="L151" s="346"/>
      <c r="M151" s="347"/>
      <c r="N151" s="125"/>
      <c r="O151" s="211"/>
      <c r="P151" s="58"/>
      <c r="Q151" s="58"/>
      <c r="R151" s="58"/>
      <c r="S151" s="130"/>
      <c r="T151" s="58"/>
      <c r="U151" s="134"/>
      <c r="V151" s="135"/>
      <c r="W151" s="296"/>
      <c r="X151" s="286">
        <f t="shared" si="17"/>
        <v>0</v>
      </c>
      <c r="Y151" s="286"/>
    </row>
    <row r="152" spans="1:25" s="37" customFormat="1" ht="48" customHeight="1">
      <c r="A152" s="340"/>
      <c r="B152" s="336"/>
      <c r="C152" s="312"/>
      <c r="D152" s="186">
        <v>1</v>
      </c>
      <c r="E152" s="138" t="s">
        <v>129</v>
      </c>
      <c r="F152" s="49" t="s">
        <v>130</v>
      </c>
      <c r="G152" s="138" t="s">
        <v>439</v>
      </c>
      <c r="H152" s="49" t="s">
        <v>130</v>
      </c>
      <c r="I152" s="138" t="s">
        <v>440</v>
      </c>
      <c r="J152" s="206" t="s">
        <v>351</v>
      </c>
      <c r="K152" s="132" t="s">
        <v>145</v>
      </c>
      <c r="L152" s="252">
        <v>0</v>
      </c>
      <c r="M152" s="132" t="s">
        <v>146</v>
      </c>
      <c r="N152" s="95">
        <v>1</v>
      </c>
      <c r="O152" s="210">
        <f>$A$9*$B$35*$C$151*$D$152*N152</f>
        <v>2.1419999999999998E-2</v>
      </c>
      <c r="P152" s="137">
        <v>0</v>
      </c>
      <c r="Q152" s="132"/>
      <c r="R152" s="96">
        <f>100-(P152-L152)*Q152</f>
        <v>100</v>
      </c>
      <c r="S152" s="97">
        <f t="shared" si="16"/>
        <v>2.1419999999999999</v>
      </c>
      <c r="T152" s="137">
        <v>0</v>
      </c>
      <c r="U152" s="284">
        <v>10</v>
      </c>
      <c r="V152" s="266">
        <f>100-U152*T152</f>
        <v>100</v>
      </c>
      <c r="W152" s="289">
        <f>V152*O152</f>
        <v>2.1419999999999999</v>
      </c>
      <c r="X152" s="286">
        <f t="shared" si="17"/>
        <v>0</v>
      </c>
      <c r="Y152" s="286"/>
    </row>
    <row r="153" spans="1:25" s="37" customFormat="1" ht="48.75" hidden="1" customHeight="1">
      <c r="A153" s="340"/>
      <c r="B153" s="336"/>
      <c r="C153" s="312"/>
      <c r="D153" s="186">
        <v>0</v>
      </c>
      <c r="E153" s="138" t="s">
        <v>131</v>
      </c>
      <c r="F153" s="49" t="s">
        <v>132</v>
      </c>
      <c r="G153" s="138" t="s">
        <v>131</v>
      </c>
      <c r="H153" s="49" t="s">
        <v>132</v>
      </c>
      <c r="I153" s="138" t="s">
        <v>131</v>
      </c>
      <c r="J153" s="132" t="s">
        <v>283</v>
      </c>
      <c r="K153" s="132" t="s">
        <v>145</v>
      </c>
      <c r="L153" s="252">
        <v>0</v>
      </c>
      <c r="M153" s="132" t="s">
        <v>146</v>
      </c>
      <c r="N153" s="95">
        <v>0</v>
      </c>
      <c r="O153" s="210"/>
      <c r="P153" s="137"/>
      <c r="Q153" s="132"/>
      <c r="R153" s="96">
        <f>100-(P153-L153)*Q153</f>
        <v>100</v>
      </c>
      <c r="S153" s="97">
        <f t="shared" si="16"/>
        <v>0</v>
      </c>
      <c r="T153" s="137"/>
      <c r="U153" s="25"/>
      <c r="V153" s="36"/>
      <c r="W153" s="297"/>
      <c r="X153" s="286">
        <f t="shared" si="17"/>
        <v>0</v>
      </c>
      <c r="Y153" s="286"/>
    </row>
    <row r="154" spans="1:25" s="16" customFormat="1" ht="33.6" hidden="1" customHeight="1">
      <c r="A154" s="340"/>
      <c r="B154" s="336"/>
      <c r="C154" s="312"/>
      <c r="D154" s="305"/>
      <c r="E154" s="307" t="s">
        <v>66</v>
      </c>
      <c r="F154" s="351" t="s">
        <v>67</v>
      </c>
      <c r="G154" s="353" t="s">
        <v>441</v>
      </c>
      <c r="H154" s="326" t="s">
        <v>67</v>
      </c>
      <c r="I154" s="214" t="s">
        <v>338</v>
      </c>
      <c r="J154" s="56" t="s">
        <v>250</v>
      </c>
      <c r="K154" s="132" t="s">
        <v>145</v>
      </c>
      <c r="L154" s="252">
        <v>0</v>
      </c>
      <c r="M154" s="132" t="s">
        <v>146</v>
      </c>
      <c r="N154" s="95">
        <v>0.5</v>
      </c>
      <c r="O154" s="210">
        <f>$A$9*$B$35*$C$151*$D$154*N154</f>
        <v>0</v>
      </c>
      <c r="P154" s="137"/>
      <c r="Q154" s="132"/>
      <c r="R154" s="96">
        <f>100-(P154-L154)*Q154</f>
        <v>100</v>
      </c>
      <c r="S154" s="97">
        <f t="shared" si="16"/>
        <v>0</v>
      </c>
      <c r="T154" s="137"/>
      <c r="U154" s="24"/>
      <c r="V154" s="21"/>
      <c r="W154" s="295"/>
      <c r="X154" s="286">
        <f t="shared" si="17"/>
        <v>0</v>
      </c>
      <c r="Y154" s="286"/>
    </row>
    <row r="155" spans="1:25" s="16" customFormat="1" ht="33.6" hidden="1" customHeight="1">
      <c r="A155" s="340"/>
      <c r="B155" s="336"/>
      <c r="C155" s="313"/>
      <c r="D155" s="306"/>
      <c r="E155" s="308"/>
      <c r="F155" s="352"/>
      <c r="G155" s="353"/>
      <c r="H155" s="326"/>
      <c r="I155" s="207" t="s">
        <v>337</v>
      </c>
      <c r="J155" s="56" t="s">
        <v>251</v>
      </c>
      <c r="K155" s="132" t="s">
        <v>145</v>
      </c>
      <c r="L155" s="252">
        <v>0</v>
      </c>
      <c r="M155" s="132" t="s">
        <v>146</v>
      </c>
      <c r="N155" s="204">
        <v>0.5</v>
      </c>
      <c r="O155" s="210">
        <f>$A$9*$B$35*$C$151*$D$154*N155</f>
        <v>0</v>
      </c>
      <c r="P155" s="137"/>
      <c r="Q155" s="132"/>
      <c r="R155" s="96">
        <f>100-(P155-L155)*Q155</f>
        <v>100</v>
      </c>
      <c r="S155" s="97">
        <f t="shared" si="16"/>
        <v>0</v>
      </c>
      <c r="T155" s="137"/>
      <c r="U155" s="24"/>
      <c r="V155" s="21"/>
      <c r="W155" s="295"/>
      <c r="X155" s="286">
        <f t="shared" si="17"/>
        <v>0</v>
      </c>
      <c r="Y155" s="286"/>
    </row>
    <row r="156" spans="1:25" s="16" customFormat="1" ht="25.7" customHeight="1">
      <c r="A156" s="340"/>
      <c r="B156" s="336"/>
      <c r="C156" s="309">
        <v>0.04</v>
      </c>
      <c r="D156" s="92"/>
      <c r="E156" s="109" t="s">
        <v>195</v>
      </c>
      <c r="F156" s="354" t="s">
        <v>164</v>
      </c>
      <c r="G156" s="355"/>
      <c r="H156" s="355"/>
      <c r="I156" s="355"/>
      <c r="J156" s="355"/>
      <c r="K156" s="355"/>
      <c r="L156" s="355"/>
      <c r="M156" s="356"/>
      <c r="N156" s="139"/>
      <c r="O156" s="211"/>
      <c r="P156" s="134"/>
      <c r="Q156" s="134"/>
      <c r="R156" s="135"/>
      <c r="S156" s="130"/>
      <c r="T156" s="134"/>
      <c r="U156" s="131"/>
      <c r="V156" s="124"/>
      <c r="W156" s="294"/>
      <c r="X156" s="286">
        <f t="shared" si="17"/>
        <v>0</v>
      </c>
      <c r="Y156" s="286"/>
    </row>
    <row r="157" spans="1:25" s="16" customFormat="1" ht="33.6" hidden="1" customHeight="1">
      <c r="A157" s="340"/>
      <c r="B157" s="336"/>
      <c r="C157" s="310"/>
      <c r="D157" s="186">
        <v>0</v>
      </c>
      <c r="E157" s="2" t="s">
        <v>133</v>
      </c>
      <c r="F157" s="49" t="s">
        <v>134</v>
      </c>
      <c r="G157" s="2" t="s">
        <v>133</v>
      </c>
      <c r="H157" s="49" t="s">
        <v>134</v>
      </c>
      <c r="I157" s="2" t="s">
        <v>133</v>
      </c>
      <c r="J157" s="132" t="s">
        <v>285</v>
      </c>
      <c r="K157" s="132" t="s">
        <v>145</v>
      </c>
      <c r="L157" s="252">
        <v>0</v>
      </c>
      <c r="M157" s="136" t="s">
        <v>184</v>
      </c>
      <c r="N157" s="95">
        <v>0</v>
      </c>
      <c r="O157" s="210"/>
      <c r="P157" s="137"/>
      <c r="Q157" s="132"/>
      <c r="R157" s="96">
        <f>100-(P157-L157)*Q157</f>
        <v>100</v>
      </c>
      <c r="S157" s="97">
        <f t="shared" si="16"/>
        <v>0</v>
      </c>
      <c r="T157" s="137"/>
      <c r="U157" s="24"/>
      <c r="V157" s="21"/>
      <c r="W157" s="295"/>
      <c r="X157" s="286">
        <f t="shared" si="17"/>
        <v>0</v>
      </c>
      <c r="Y157" s="286"/>
    </row>
    <row r="158" spans="1:25" s="16" customFormat="1" ht="30" hidden="1" customHeight="1">
      <c r="A158" s="340"/>
      <c r="B158" s="336"/>
      <c r="C158" s="310"/>
      <c r="D158" s="186">
        <v>0</v>
      </c>
      <c r="E158" s="2" t="s">
        <v>135</v>
      </c>
      <c r="F158" s="49" t="s">
        <v>136</v>
      </c>
      <c r="G158" s="2" t="s">
        <v>135</v>
      </c>
      <c r="H158" s="49" t="s">
        <v>136</v>
      </c>
      <c r="I158" s="2" t="s">
        <v>135</v>
      </c>
      <c r="J158" s="132" t="s">
        <v>284</v>
      </c>
      <c r="K158" s="132" t="s">
        <v>145</v>
      </c>
      <c r="L158" s="252">
        <v>0</v>
      </c>
      <c r="M158" s="136" t="s">
        <v>184</v>
      </c>
      <c r="N158" s="95">
        <v>0</v>
      </c>
      <c r="O158" s="210"/>
      <c r="P158" s="137"/>
      <c r="Q158" s="132"/>
      <c r="R158" s="96">
        <f>100-(P158-L158)*Q158</f>
        <v>100</v>
      </c>
      <c r="S158" s="97">
        <f t="shared" si="16"/>
        <v>0</v>
      </c>
      <c r="T158" s="137"/>
      <c r="U158" s="24"/>
      <c r="V158" s="21"/>
      <c r="W158" s="295"/>
      <c r="X158" s="286">
        <f t="shared" si="17"/>
        <v>0</v>
      </c>
      <c r="Y158" s="286"/>
    </row>
    <row r="159" spans="1:25" s="16" customFormat="1" ht="36" hidden="1" customHeight="1">
      <c r="A159" s="340"/>
      <c r="B159" s="336"/>
      <c r="C159" s="310"/>
      <c r="D159" s="186">
        <v>0</v>
      </c>
      <c r="E159" s="2" t="s">
        <v>137</v>
      </c>
      <c r="F159" s="49" t="s">
        <v>138</v>
      </c>
      <c r="G159" s="2" t="s">
        <v>137</v>
      </c>
      <c r="H159" s="49" t="s">
        <v>138</v>
      </c>
      <c r="I159" s="2" t="s">
        <v>137</v>
      </c>
      <c r="J159" s="132" t="s">
        <v>286</v>
      </c>
      <c r="K159" s="132" t="s">
        <v>145</v>
      </c>
      <c r="L159" s="252">
        <v>0</v>
      </c>
      <c r="M159" s="136" t="s">
        <v>184</v>
      </c>
      <c r="N159" s="95">
        <v>0</v>
      </c>
      <c r="O159" s="210"/>
      <c r="P159" s="137"/>
      <c r="Q159" s="132"/>
      <c r="R159" s="96">
        <f>100-(P159-L159)*Q159</f>
        <v>100</v>
      </c>
      <c r="S159" s="97">
        <f t="shared" si="16"/>
        <v>0</v>
      </c>
      <c r="T159" s="137"/>
      <c r="U159" s="24"/>
      <c r="V159" s="21"/>
      <c r="W159" s="295"/>
      <c r="X159" s="286">
        <f t="shared" si="17"/>
        <v>0</v>
      </c>
      <c r="Y159" s="286"/>
    </row>
    <row r="160" spans="1:25" s="16" customFormat="1" ht="35.25">
      <c r="A160" s="340"/>
      <c r="B160" s="336"/>
      <c r="C160" s="311"/>
      <c r="D160" s="186">
        <v>1</v>
      </c>
      <c r="E160" s="2" t="s">
        <v>139</v>
      </c>
      <c r="F160" s="49" t="s">
        <v>140</v>
      </c>
      <c r="G160" s="2" t="s">
        <v>442</v>
      </c>
      <c r="H160" s="79" t="s">
        <v>252</v>
      </c>
      <c r="I160" s="2" t="s">
        <v>443</v>
      </c>
      <c r="J160" s="132" t="s">
        <v>295</v>
      </c>
      <c r="K160" s="132" t="s">
        <v>145</v>
      </c>
      <c r="L160" s="252">
        <v>0</v>
      </c>
      <c r="M160" s="38" t="s">
        <v>146</v>
      </c>
      <c r="N160" s="95">
        <v>1</v>
      </c>
      <c r="O160" s="210">
        <f>$A$9*$B$35*$C$156*$D$160*N160</f>
        <v>2.1419999999999998E-2</v>
      </c>
      <c r="P160" s="137">
        <v>0</v>
      </c>
      <c r="Q160" s="132"/>
      <c r="R160" s="96">
        <f>100-(P160-L160)*Q160</f>
        <v>100</v>
      </c>
      <c r="S160" s="97">
        <f t="shared" si="16"/>
        <v>2.1419999999999999</v>
      </c>
      <c r="T160" s="137">
        <v>0</v>
      </c>
      <c r="U160" s="284">
        <v>10</v>
      </c>
      <c r="V160" s="266">
        <f>100-U160*T160</f>
        <v>100</v>
      </c>
      <c r="W160" s="289">
        <f>V160*O160</f>
        <v>2.1419999999999999</v>
      </c>
      <c r="X160" s="286">
        <f t="shared" si="17"/>
        <v>0</v>
      </c>
      <c r="Y160" s="286"/>
    </row>
    <row r="161" spans="1:25" s="16" customFormat="1" ht="24.6" customHeight="1">
      <c r="A161" s="340"/>
      <c r="B161" s="336"/>
      <c r="C161" s="309"/>
      <c r="D161" s="92"/>
      <c r="E161" s="126" t="s">
        <v>196</v>
      </c>
      <c r="F161" s="345" t="s">
        <v>165</v>
      </c>
      <c r="G161" s="346"/>
      <c r="H161" s="346"/>
      <c r="I161" s="346"/>
      <c r="J161" s="346"/>
      <c r="K161" s="346"/>
      <c r="L161" s="346"/>
      <c r="M161" s="347"/>
      <c r="N161" s="139"/>
      <c r="O161" s="211"/>
      <c r="P161" s="131"/>
      <c r="Q161" s="131"/>
      <c r="R161" s="124"/>
      <c r="S161" s="130"/>
      <c r="T161" s="131"/>
      <c r="U161" s="131"/>
      <c r="V161" s="124"/>
      <c r="W161" s="294"/>
      <c r="X161" s="286">
        <f t="shared" si="17"/>
        <v>0</v>
      </c>
      <c r="Y161" s="286"/>
    </row>
    <row r="162" spans="1:25" s="16" customFormat="1" ht="78" hidden="1" customHeight="1">
      <c r="A162" s="340"/>
      <c r="B162" s="336"/>
      <c r="C162" s="312"/>
      <c r="D162" s="305">
        <v>0.5</v>
      </c>
      <c r="E162" s="314" t="s">
        <v>68</v>
      </c>
      <c r="F162" s="314" t="s">
        <v>69</v>
      </c>
      <c r="G162" s="314" t="s">
        <v>444</v>
      </c>
      <c r="H162" s="314" t="s">
        <v>298</v>
      </c>
      <c r="I162" s="314" t="s">
        <v>445</v>
      </c>
      <c r="J162" s="314" t="s">
        <v>352</v>
      </c>
      <c r="K162" s="140" t="s">
        <v>145</v>
      </c>
      <c r="L162" s="252">
        <v>0</v>
      </c>
      <c r="M162" s="38" t="s">
        <v>146</v>
      </c>
      <c r="N162" s="95">
        <v>1</v>
      </c>
      <c r="O162" s="210">
        <f>$A$9*$B$35*$C$161*$D$162*N162</f>
        <v>0</v>
      </c>
      <c r="P162" s="137"/>
      <c r="Q162" s="132"/>
      <c r="R162" s="96">
        <f>100-(P162-L162)*Q162</f>
        <v>100</v>
      </c>
      <c r="S162" s="97">
        <f t="shared" si="16"/>
        <v>0</v>
      </c>
      <c r="T162" s="137"/>
      <c r="U162" s="24"/>
      <c r="V162" s="21"/>
      <c r="W162" s="295"/>
      <c r="X162" s="286">
        <f t="shared" si="17"/>
        <v>0</v>
      </c>
      <c r="Y162" s="286"/>
    </row>
    <row r="163" spans="1:25" s="16" customFormat="1" ht="39.75" hidden="1" customHeight="1">
      <c r="A163" s="340"/>
      <c r="B163" s="336"/>
      <c r="C163" s="312"/>
      <c r="D163" s="332"/>
      <c r="E163" s="315"/>
      <c r="F163" s="315"/>
      <c r="G163" s="315"/>
      <c r="H163" s="315"/>
      <c r="I163" s="315"/>
      <c r="J163" s="315"/>
      <c r="K163" s="140" t="s">
        <v>145</v>
      </c>
      <c r="L163" s="252">
        <v>0</v>
      </c>
      <c r="M163" s="38" t="s">
        <v>146</v>
      </c>
      <c r="N163" s="95">
        <v>0</v>
      </c>
      <c r="O163" s="210">
        <f>$A$9*$B$35*$C$161*$D$162*J163*N163</f>
        <v>0</v>
      </c>
      <c r="P163" s="137"/>
      <c r="Q163" s="132"/>
      <c r="R163" s="96">
        <f>100-(P163-L163)*Q163</f>
        <v>100</v>
      </c>
      <c r="S163" s="97">
        <f t="shared" si="16"/>
        <v>0</v>
      </c>
      <c r="T163" s="137"/>
      <c r="U163" s="24"/>
      <c r="V163" s="21"/>
      <c r="W163" s="295"/>
      <c r="X163" s="286">
        <f t="shared" si="17"/>
        <v>0</v>
      </c>
      <c r="Y163" s="286"/>
    </row>
    <row r="164" spans="1:25" s="16" customFormat="1" ht="46.5" hidden="1" customHeight="1">
      <c r="A164" s="340"/>
      <c r="B164" s="336"/>
      <c r="C164" s="312"/>
      <c r="D164" s="305">
        <v>0.5</v>
      </c>
      <c r="E164" s="314" t="s">
        <v>70</v>
      </c>
      <c r="F164" s="314" t="s">
        <v>71</v>
      </c>
      <c r="G164" s="314" t="s">
        <v>446</v>
      </c>
      <c r="H164" s="314" t="s">
        <v>297</v>
      </c>
      <c r="I164" s="314" t="s">
        <v>447</v>
      </c>
      <c r="J164" s="314" t="s">
        <v>353</v>
      </c>
      <c r="K164" s="140" t="s">
        <v>145</v>
      </c>
      <c r="L164" s="252">
        <v>0</v>
      </c>
      <c r="M164" s="38" t="s">
        <v>146</v>
      </c>
      <c r="N164" s="95">
        <v>1</v>
      </c>
      <c r="O164" s="210">
        <f>$A$9*$B$35*$C$161*$D$164*N164</f>
        <v>0</v>
      </c>
      <c r="P164" s="137"/>
      <c r="Q164" s="132"/>
      <c r="R164" s="96">
        <f>100-(P164-L164)*Q164</f>
        <v>100</v>
      </c>
      <c r="S164" s="97">
        <f t="shared" si="16"/>
        <v>0</v>
      </c>
      <c r="T164" s="137"/>
      <c r="U164" s="24"/>
      <c r="V164" s="21"/>
      <c r="W164" s="295"/>
      <c r="X164" s="286">
        <f t="shared" si="17"/>
        <v>0</v>
      </c>
      <c r="Y164" s="286"/>
    </row>
    <row r="165" spans="1:25" s="16" customFormat="1" ht="45" hidden="1" customHeight="1">
      <c r="A165" s="340"/>
      <c r="B165" s="336"/>
      <c r="C165" s="313"/>
      <c r="D165" s="332"/>
      <c r="E165" s="315"/>
      <c r="F165" s="315"/>
      <c r="G165" s="315"/>
      <c r="H165" s="315"/>
      <c r="I165" s="315"/>
      <c r="J165" s="315"/>
      <c r="K165" s="140" t="s">
        <v>145</v>
      </c>
      <c r="L165" s="252">
        <v>0</v>
      </c>
      <c r="M165" s="38" t="s">
        <v>30</v>
      </c>
      <c r="N165" s="95">
        <v>0</v>
      </c>
      <c r="O165" s="210">
        <f>$A$9*$B$35*$C$161*$D$164*J165*N165</f>
        <v>0</v>
      </c>
      <c r="P165" s="137"/>
      <c r="Q165" s="24"/>
      <c r="R165" s="96">
        <f>100-(P165-L165)*10</f>
        <v>100</v>
      </c>
      <c r="S165" s="97">
        <f t="shared" si="16"/>
        <v>0</v>
      </c>
      <c r="T165" s="137"/>
      <c r="U165" s="24"/>
      <c r="V165" s="21"/>
      <c r="W165" s="295"/>
      <c r="X165" s="286">
        <f t="shared" si="17"/>
        <v>0</v>
      </c>
      <c r="Y165" s="286"/>
    </row>
    <row r="166" spans="1:25" s="16" customFormat="1" ht="21" customHeight="1">
      <c r="A166" s="340"/>
      <c r="B166" s="337"/>
      <c r="C166" s="240"/>
      <c r="D166" s="90"/>
      <c r="E166" s="109" t="s">
        <v>197</v>
      </c>
      <c r="F166" s="348" t="s">
        <v>166</v>
      </c>
      <c r="G166" s="349"/>
      <c r="H166" s="349"/>
      <c r="I166" s="349"/>
      <c r="J166" s="349"/>
      <c r="K166" s="349"/>
      <c r="L166" s="349"/>
      <c r="M166" s="350"/>
      <c r="N166" s="139"/>
      <c r="O166" s="211"/>
      <c r="P166" s="131"/>
      <c r="Q166" s="131"/>
      <c r="R166" s="124"/>
      <c r="S166" s="130"/>
      <c r="T166" s="131"/>
      <c r="U166" s="131"/>
      <c r="V166" s="124"/>
      <c r="W166" s="294"/>
      <c r="X166" s="286">
        <f t="shared" si="17"/>
        <v>0</v>
      </c>
      <c r="Y166" s="286"/>
    </row>
    <row r="167" spans="1:25" s="16" customFormat="1" ht="36.6" hidden="1" customHeight="1">
      <c r="A167" s="340"/>
      <c r="B167" s="239"/>
      <c r="C167" s="238"/>
      <c r="D167" s="186">
        <v>1</v>
      </c>
      <c r="E167" s="132" t="s">
        <v>72</v>
      </c>
      <c r="F167" s="49" t="s">
        <v>73</v>
      </c>
      <c r="G167" s="132" t="s">
        <v>448</v>
      </c>
      <c r="H167" s="49" t="s">
        <v>273</v>
      </c>
      <c r="I167" s="132" t="s">
        <v>449</v>
      </c>
      <c r="J167" s="132" t="s">
        <v>296</v>
      </c>
      <c r="K167" s="140" t="s">
        <v>145</v>
      </c>
      <c r="L167" s="252">
        <v>0</v>
      </c>
      <c r="M167" s="38" t="s">
        <v>146</v>
      </c>
      <c r="N167" s="95">
        <v>1</v>
      </c>
      <c r="O167" s="210">
        <f>$A$9*$B$35*$C$166*$D$167*N167</f>
        <v>0</v>
      </c>
      <c r="P167" s="137"/>
      <c r="Q167" s="132"/>
      <c r="R167" s="96">
        <f>100-(P167-L167)*Q167</f>
        <v>100</v>
      </c>
      <c r="S167" s="97">
        <f t="shared" si="16"/>
        <v>0</v>
      </c>
      <c r="T167" s="137"/>
      <c r="U167" s="24"/>
      <c r="V167" s="21"/>
      <c r="W167" s="295"/>
      <c r="X167" s="286">
        <f t="shared" si="17"/>
        <v>0</v>
      </c>
      <c r="Y167" s="286"/>
    </row>
    <row r="168" spans="1:25" s="16" customFormat="1" ht="12.75" customHeight="1">
      <c r="A168" s="340"/>
      <c r="B168" s="236"/>
      <c r="C168" s="237"/>
      <c r="D168" s="236"/>
      <c r="E168" s="70"/>
      <c r="F168" s="170"/>
      <c r="G168" s="225"/>
      <c r="H168" s="170"/>
      <c r="I168" s="225"/>
      <c r="J168" s="225"/>
      <c r="K168" s="142"/>
      <c r="L168" s="254"/>
      <c r="M168" s="39"/>
      <c r="N168" s="204"/>
      <c r="O168" s="226"/>
      <c r="P168" s="137"/>
      <c r="Q168" s="132"/>
      <c r="R168" s="96"/>
      <c r="S168" s="97"/>
      <c r="T168" s="137"/>
      <c r="U168" s="24"/>
      <c r="V168" s="21"/>
      <c r="W168" s="295"/>
      <c r="X168" s="286">
        <f t="shared" si="17"/>
        <v>0</v>
      </c>
      <c r="Y168" s="286"/>
    </row>
    <row r="169" spans="1:25" s="16" customFormat="1" ht="21" customHeight="1">
      <c r="A169" s="340"/>
      <c r="B169" s="335">
        <v>0.12</v>
      </c>
      <c r="C169" s="232"/>
      <c r="D169" s="57"/>
      <c r="E169" s="180" t="s">
        <v>475</v>
      </c>
      <c r="F169" s="323" t="s">
        <v>474</v>
      </c>
      <c r="G169" s="324"/>
      <c r="H169" s="324"/>
      <c r="I169" s="324"/>
      <c r="J169" s="324"/>
      <c r="K169" s="324"/>
      <c r="L169" s="324"/>
      <c r="M169" s="325"/>
      <c r="N169" s="227"/>
      <c r="O169" s="228"/>
      <c r="P169" s="137"/>
      <c r="Q169" s="229"/>
      <c r="R169" s="230"/>
      <c r="S169" s="235">
        <f>SUM(S170:S178)</f>
        <v>10.199999999999999</v>
      </c>
      <c r="T169" s="137"/>
      <c r="U169" s="231"/>
      <c r="V169" s="178"/>
      <c r="W169" s="293"/>
      <c r="X169" s="286">
        <f t="shared" si="17"/>
        <v>-10.199999999999999</v>
      </c>
      <c r="Y169" s="286"/>
    </row>
    <row r="170" spans="1:25" s="16" customFormat="1" ht="72" customHeight="1">
      <c r="A170" s="340"/>
      <c r="B170" s="336"/>
      <c r="C170" s="53">
        <v>0.12</v>
      </c>
      <c r="D170" s="186">
        <v>1</v>
      </c>
      <c r="E170" s="103" t="s">
        <v>18</v>
      </c>
      <c r="F170" s="17" t="s">
        <v>41</v>
      </c>
      <c r="G170" s="104" t="s">
        <v>358</v>
      </c>
      <c r="H170" s="17" t="s">
        <v>41</v>
      </c>
      <c r="I170" s="104" t="s">
        <v>359</v>
      </c>
      <c r="J170" s="17" t="s">
        <v>261</v>
      </c>
      <c r="K170" s="105" t="s">
        <v>262</v>
      </c>
      <c r="L170" s="250">
        <v>0</v>
      </c>
      <c r="M170" s="105" t="s">
        <v>146</v>
      </c>
      <c r="N170" s="106">
        <v>1</v>
      </c>
      <c r="O170" s="208">
        <f>$A$9*$B$169*$C$170*$D$170*N170</f>
        <v>1.2239999999999999E-2</v>
      </c>
      <c r="P170" s="243">
        <v>0</v>
      </c>
      <c r="Q170" s="162"/>
      <c r="R170" s="96">
        <f>100-(L170-P170)*Q170</f>
        <v>100</v>
      </c>
      <c r="S170" s="97">
        <f>R170*O170</f>
        <v>1.224</v>
      </c>
      <c r="T170" s="243">
        <v>0</v>
      </c>
      <c r="U170" s="284">
        <v>10</v>
      </c>
      <c r="V170" s="266">
        <f t="shared" ref="V170:V177" si="18">100-U170*T170</f>
        <v>100</v>
      </c>
      <c r="W170" s="289">
        <f t="shared" ref="W170:W178" si="19">V170*O170</f>
        <v>1.224</v>
      </c>
      <c r="X170" s="286">
        <f t="shared" si="17"/>
        <v>0</v>
      </c>
      <c r="Y170" s="286"/>
    </row>
    <row r="171" spans="1:25" s="16" customFormat="1" ht="36" hidden="1" customHeight="1">
      <c r="A171" s="340"/>
      <c r="B171" s="336"/>
      <c r="C171" s="53">
        <v>0</v>
      </c>
      <c r="D171" s="222">
        <v>1</v>
      </c>
      <c r="E171" s="75" t="s">
        <v>48</v>
      </c>
      <c r="F171" s="70" t="s">
        <v>49</v>
      </c>
      <c r="G171" s="75" t="s">
        <v>382</v>
      </c>
      <c r="H171" s="70" t="s">
        <v>287</v>
      </c>
      <c r="I171" s="75" t="s">
        <v>383</v>
      </c>
      <c r="J171" s="203" t="s">
        <v>342</v>
      </c>
      <c r="K171" s="132" t="s">
        <v>145</v>
      </c>
      <c r="L171" s="252">
        <v>0</v>
      </c>
      <c r="M171" s="70" t="s">
        <v>146</v>
      </c>
      <c r="N171" s="95">
        <v>1</v>
      </c>
      <c r="O171" s="208">
        <f>$A$9*$B$169*$C$171*$D$171*N171</f>
        <v>0</v>
      </c>
      <c r="P171" s="137"/>
      <c r="Q171" s="132"/>
      <c r="R171" s="96">
        <f t="shared" ref="R171:R177" si="20">100-(P171-L171)*Q171</f>
        <v>100</v>
      </c>
      <c r="S171" s="97">
        <f t="shared" ref="S171:S178" si="21">R171*O171</f>
        <v>0</v>
      </c>
      <c r="T171" s="137"/>
      <c r="U171" s="284">
        <v>10</v>
      </c>
      <c r="V171" s="266">
        <f t="shared" si="18"/>
        <v>100</v>
      </c>
      <c r="W171" s="289">
        <f t="shared" si="19"/>
        <v>0</v>
      </c>
      <c r="X171" s="286">
        <f t="shared" si="17"/>
        <v>0</v>
      </c>
      <c r="Y171" s="286"/>
    </row>
    <row r="172" spans="1:25" s="16" customFormat="1" ht="38.25" hidden="1" customHeight="1">
      <c r="A172" s="340"/>
      <c r="B172" s="336"/>
      <c r="C172" s="53">
        <v>0</v>
      </c>
      <c r="D172" s="186">
        <v>1</v>
      </c>
      <c r="E172" s="75" t="s">
        <v>50</v>
      </c>
      <c r="F172" s="70" t="s">
        <v>51</v>
      </c>
      <c r="G172" s="75" t="s">
        <v>384</v>
      </c>
      <c r="H172" s="70" t="s">
        <v>294</v>
      </c>
      <c r="I172" s="75" t="s">
        <v>385</v>
      </c>
      <c r="J172" s="203" t="s">
        <v>288</v>
      </c>
      <c r="K172" s="132" t="s">
        <v>145</v>
      </c>
      <c r="L172" s="252">
        <v>0</v>
      </c>
      <c r="M172" s="70" t="s">
        <v>146</v>
      </c>
      <c r="N172" s="95">
        <v>1</v>
      </c>
      <c r="O172" s="208">
        <f>$A$9*$B$169*$C$172*$D$172*N172</f>
        <v>0</v>
      </c>
      <c r="P172" s="137"/>
      <c r="Q172" s="132"/>
      <c r="R172" s="96">
        <f t="shared" si="20"/>
        <v>100</v>
      </c>
      <c r="S172" s="97">
        <f t="shared" si="21"/>
        <v>0</v>
      </c>
      <c r="T172" s="137"/>
      <c r="U172" s="284">
        <v>10</v>
      </c>
      <c r="V172" s="266">
        <f t="shared" si="18"/>
        <v>100</v>
      </c>
      <c r="W172" s="289">
        <f t="shared" si="19"/>
        <v>0</v>
      </c>
      <c r="X172" s="286">
        <f t="shared" si="17"/>
        <v>0</v>
      </c>
      <c r="Y172" s="286"/>
    </row>
    <row r="173" spans="1:25" s="16" customFormat="1" ht="36" customHeight="1">
      <c r="A173" s="340"/>
      <c r="B173" s="336"/>
      <c r="C173" s="53">
        <v>0.12</v>
      </c>
      <c r="D173" s="223">
        <v>1</v>
      </c>
      <c r="E173" s="75" t="s">
        <v>63</v>
      </c>
      <c r="F173" s="224" t="s">
        <v>64</v>
      </c>
      <c r="G173" s="75" t="s">
        <v>437</v>
      </c>
      <c r="H173" s="224" t="s">
        <v>64</v>
      </c>
      <c r="I173" s="75" t="s">
        <v>438</v>
      </c>
      <c r="J173" s="224" t="s">
        <v>290</v>
      </c>
      <c r="K173" s="132" t="s">
        <v>145</v>
      </c>
      <c r="L173" s="252">
        <v>0</v>
      </c>
      <c r="M173" s="132" t="s">
        <v>146</v>
      </c>
      <c r="N173" s="95">
        <v>1</v>
      </c>
      <c r="O173" s="208">
        <f>$A$9*$B$169*$C$173*$D$173*N173</f>
        <v>1.2239999999999999E-2</v>
      </c>
      <c r="P173" s="137">
        <v>0</v>
      </c>
      <c r="Q173" s="132"/>
      <c r="R173" s="96">
        <f t="shared" si="20"/>
        <v>100</v>
      </c>
      <c r="S173" s="97">
        <f t="shared" si="21"/>
        <v>1.224</v>
      </c>
      <c r="T173" s="137">
        <v>0</v>
      </c>
      <c r="U173" s="284">
        <v>10</v>
      </c>
      <c r="V173" s="266">
        <f t="shared" si="18"/>
        <v>100</v>
      </c>
      <c r="W173" s="289">
        <f t="shared" si="19"/>
        <v>1.224</v>
      </c>
      <c r="X173" s="286">
        <f t="shared" si="17"/>
        <v>0</v>
      </c>
      <c r="Y173" s="286"/>
    </row>
    <row r="174" spans="1:25" s="16" customFormat="1" ht="63.75" customHeight="1">
      <c r="A174" s="340"/>
      <c r="B174" s="336"/>
      <c r="C174" s="309">
        <v>0.23</v>
      </c>
      <c r="D174" s="338">
        <v>1</v>
      </c>
      <c r="E174" s="307" t="s">
        <v>66</v>
      </c>
      <c r="F174" s="351" t="s">
        <v>67</v>
      </c>
      <c r="G174" s="353" t="s">
        <v>441</v>
      </c>
      <c r="H174" s="326" t="s">
        <v>67</v>
      </c>
      <c r="I174" s="214" t="s">
        <v>338</v>
      </c>
      <c r="J174" s="78" t="s">
        <v>250</v>
      </c>
      <c r="K174" s="132" t="s">
        <v>145</v>
      </c>
      <c r="L174" s="252">
        <v>0</v>
      </c>
      <c r="M174" s="132" t="s">
        <v>146</v>
      </c>
      <c r="N174" s="95">
        <v>0.5</v>
      </c>
      <c r="O174" s="208">
        <f>$A$9*$B$169*$C$174*$D$174*N174</f>
        <v>1.1729999999999999E-2</v>
      </c>
      <c r="P174" s="137">
        <v>0</v>
      </c>
      <c r="Q174" s="132"/>
      <c r="R174" s="96">
        <f t="shared" si="20"/>
        <v>100</v>
      </c>
      <c r="S174" s="97">
        <f t="shared" si="21"/>
        <v>1.1729999999999998</v>
      </c>
      <c r="T174" s="137">
        <v>0</v>
      </c>
      <c r="U174" s="284">
        <v>10</v>
      </c>
      <c r="V174" s="266">
        <f t="shared" si="18"/>
        <v>100</v>
      </c>
      <c r="W174" s="289">
        <f t="shared" si="19"/>
        <v>1.1729999999999998</v>
      </c>
      <c r="X174" s="286">
        <f t="shared" si="17"/>
        <v>0</v>
      </c>
      <c r="Y174" s="286"/>
    </row>
    <row r="175" spans="1:25" s="16" customFormat="1" ht="42.75" customHeight="1">
      <c r="A175" s="340"/>
      <c r="B175" s="336"/>
      <c r="C175" s="313"/>
      <c r="D175" s="338"/>
      <c r="E175" s="308"/>
      <c r="F175" s="352"/>
      <c r="G175" s="353"/>
      <c r="H175" s="326"/>
      <c r="I175" s="207" t="s">
        <v>337</v>
      </c>
      <c r="J175" s="56" t="s">
        <v>251</v>
      </c>
      <c r="K175" s="132" t="s">
        <v>145</v>
      </c>
      <c r="L175" s="252">
        <v>0</v>
      </c>
      <c r="M175" s="132" t="s">
        <v>146</v>
      </c>
      <c r="N175" s="204">
        <v>0.5</v>
      </c>
      <c r="O175" s="208">
        <f>$A$9*$B$169*$C$174*$D$174*N175</f>
        <v>1.1729999999999999E-2</v>
      </c>
      <c r="P175" s="137">
        <v>0</v>
      </c>
      <c r="Q175" s="132"/>
      <c r="R175" s="96">
        <f t="shared" si="20"/>
        <v>100</v>
      </c>
      <c r="S175" s="97">
        <f t="shared" si="21"/>
        <v>1.1729999999999998</v>
      </c>
      <c r="T175" s="137">
        <v>0</v>
      </c>
      <c r="U175" s="284">
        <v>10</v>
      </c>
      <c r="V175" s="266">
        <f t="shared" si="18"/>
        <v>100</v>
      </c>
      <c r="W175" s="289">
        <f t="shared" si="19"/>
        <v>1.1729999999999998</v>
      </c>
      <c r="X175" s="286">
        <f t="shared" si="17"/>
        <v>0</v>
      </c>
      <c r="Y175" s="286"/>
    </row>
    <row r="176" spans="1:25" s="16" customFormat="1" ht="52.5" customHeight="1">
      <c r="A176" s="340"/>
      <c r="B176" s="336"/>
      <c r="C176" s="53">
        <v>0.23</v>
      </c>
      <c r="D176" s="222">
        <v>1</v>
      </c>
      <c r="E176" s="70" t="s">
        <v>68</v>
      </c>
      <c r="F176" s="70" t="s">
        <v>69</v>
      </c>
      <c r="G176" s="70" t="s">
        <v>444</v>
      </c>
      <c r="H176" s="70" t="s">
        <v>298</v>
      </c>
      <c r="I176" s="70" t="s">
        <v>445</v>
      </c>
      <c r="J176" s="70" t="s">
        <v>352</v>
      </c>
      <c r="K176" s="140" t="s">
        <v>145</v>
      </c>
      <c r="L176" s="252">
        <v>0</v>
      </c>
      <c r="M176" s="38" t="s">
        <v>146</v>
      </c>
      <c r="N176" s="95">
        <v>1</v>
      </c>
      <c r="O176" s="208">
        <f>$A$9*$B$169*$C$176*$D$176*N176</f>
        <v>2.3459999999999998E-2</v>
      </c>
      <c r="P176" s="137">
        <v>0</v>
      </c>
      <c r="Q176" s="132"/>
      <c r="R176" s="96">
        <f t="shared" si="20"/>
        <v>100</v>
      </c>
      <c r="S176" s="97">
        <f t="shared" si="21"/>
        <v>2.3459999999999996</v>
      </c>
      <c r="T176" s="137">
        <v>0</v>
      </c>
      <c r="U176" s="284">
        <v>10</v>
      </c>
      <c r="V176" s="266">
        <f t="shared" si="18"/>
        <v>100</v>
      </c>
      <c r="W176" s="289">
        <f t="shared" si="19"/>
        <v>2.3459999999999996</v>
      </c>
      <c r="X176" s="286">
        <f t="shared" si="17"/>
        <v>0</v>
      </c>
      <c r="Y176" s="286"/>
    </row>
    <row r="177" spans="1:25" s="16" customFormat="1" ht="42" customHeight="1">
      <c r="A177" s="340"/>
      <c r="B177" s="336"/>
      <c r="C177" s="53">
        <v>0.2</v>
      </c>
      <c r="D177" s="222">
        <v>1</v>
      </c>
      <c r="E177" s="70" t="s">
        <v>70</v>
      </c>
      <c r="F177" s="70" t="s">
        <v>71</v>
      </c>
      <c r="G177" s="70" t="s">
        <v>446</v>
      </c>
      <c r="H177" s="70" t="s">
        <v>297</v>
      </c>
      <c r="I177" s="70" t="s">
        <v>447</v>
      </c>
      <c r="J177" s="70" t="s">
        <v>353</v>
      </c>
      <c r="K177" s="140" t="s">
        <v>145</v>
      </c>
      <c r="L177" s="252">
        <v>0</v>
      </c>
      <c r="M177" s="38" t="s">
        <v>146</v>
      </c>
      <c r="N177" s="95">
        <v>1</v>
      </c>
      <c r="O177" s="208">
        <f>$A$9*$B$169*$C$177*$D$177*N177</f>
        <v>2.0400000000000001E-2</v>
      </c>
      <c r="P177" s="137">
        <v>0</v>
      </c>
      <c r="Q177" s="132"/>
      <c r="R177" s="96">
        <f t="shared" si="20"/>
        <v>100</v>
      </c>
      <c r="S177" s="97">
        <f t="shared" si="21"/>
        <v>2.04</v>
      </c>
      <c r="T177" s="137">
        <v>0</v>
      </c>
      <c r="U177" s="284">
        <v>10</v>
      </c>
      <c r="V177" s="266">
        <f t="shared" si="18"/>
        <v>100</v>
      </c>
      <c r="W177" s="289">
        <f t="shared" si="19"/>
        <v>2.04</v>
      </c>
      <c r="X177" s="286">
        <f t="shared" si="17"/>
        <v>0</v>
      </c>
      <c r="Y177" s="286"/>
    </row>
    <row r="178" spans="1:25" s="16" customFormat="1" ht="38.25" customHeight="1">
      <c r="A178" s="340"/>
      <c r="B178" s="337"/>
      <c r="C178" s="53">
        <v>0.1</v>
      </c>
      <c r="D178" s="186">
        <v>1</v>
      </c>
      <c r="E178" s="132" t="s">
        <v>72</v>
      </c>
      <c r="F178" s="49" t="s">
        <v>73</v>
      </c>
      <c r="G178" s="132" t="s">
        <v>448</v>
      </c>
      <c r="H178" s="49" t="s">
        <v>273</v>
      </c>
      <c r="I178" s="132" t="s">
        <v>449</v>
      </c>
      <c r="J178" s="132" t="s">
        <v>296</v>
      </c>
      <c r="K178" s="259" t="s">
        <v>479</v>
      </c>
      <c r="L178" s="252">
        <v>100</v>
      </c>
      <c r="M178" s="38" t="s">
        <v>146</v>
      </c>
      <c r="N178" s="95">
        <v>1</v>
      </c>
      <c r="O178" s="208">
        <f>$A$9*$B$169*$C$178*$D$178*N178</f>
        <v>1.0200000000000001E-2</v>
      </c>
      <c r="P178" s="264">
        <v>99</v>
      </c>
      <c r="Q178" s="132"/>
      <c r="R178" s="261">
        <v>100</v>
      </c>
      <c r="S178" s="97">
        <f t="shared" si="21"/>
        <v>1.02</v>
      </c>
      <c r="T178" s="264">
        <v>99</v>
      </c>
      <c r="U178" s="284">
        <v>0</v>
      </c>
      <c r="V178" s="266">
        <v>100</v>
      </c>
      <c r="W178" s="289">
        <f t="shared" si="19"/>
        <v>1.02</v>
      </c>
      <c r="X178" s="286">
        <f t="shared" si="17"/>
        <v>0</v>
      </c>
      <c r="Y178" s="286"/>
    </row>
    <row r="179" spans="1:25" s="16" customFormat="1">
      <c r="E179" s="32"/>
      <c r="F179" s="51"/>
      <c r="G179" s="141"/>
      <c r="H179" s="26"/>
      <c r="I179" s="26"/>
      <c r="J179" s="184"/>
      <c r="K179" s="142"/>
      <c r="L179" s="254"/>
      <c r="M179" s="39"/>
      <c r="N179" s="143"/>
      <c r="O179" s="219"/>
      <c r="P179" s="131"/>
      <c r="Q179" s="24"/>
      <c r="R179" s="21"/>
      <c r="S179" s="23"/>
      <c r="T179" s="131"/>
      <c r="U179" s="24"/>
      <c r="V179" s="21"/>
      <c r="W179" s="295"/>
      <c r="Y179" s="286"/>
    </row>
    <row r="180" spans="1:25" s="16" customFormat="1" ht="21" customHeight="1">
      <c r="A180" s="327"/>
      <c r="B180" s="327"/>
      <c r="C180" s="327"/>
      <c r="D180" s="328"/>
      <c r="E180" s="144" t="s">
        <v>167</v>
      </c>
      <c r="F180" s="329" t="s">
        <v>168</v>
      </c>
      <c r="G180" s="330"/>
      <c r="H180" s="330"/>
      <c r="I180" s="330"/>
      <c r="J180" s="330"/>
      <c r="K180" s="330"/>
      <c r="L180" s="330"/>
      <c r="M180" s="331"/>
      <c r="N180" s="145"/>
      <c r="O180" s="220"/>
      <c r="P180" s="131"/>
      <c r="Q180" s="146"/>
      <c r="R180" s="233"/>
      <c r="S180" s="234">
        <f>SUM(S181:S186)</f>
        <v>16.049999999999997</v>
      </c>
      <c r="T180" s="131"/>
      <c r="U180" s="146"/>
      <c r="V180" s="147"/>
      <c r="W180" s="298"/>
      <c r="Y180" s="286"/>
    </row>
    <row r="181" spans="1:25" s="16" customFormat="1" ht="42.75" customHeight="1">
      <c r="A181" s="333">
        <v>0.15</v>
      </c>
      <c r="B181" s="57">
        <v>0.7</v>
      </c>
      <c r="C181" s="53">
        <v>1</v>
      </c>
      <c r="D181" s="186">
        <v>1</v>
      </c>
      <c r="E181" s="73" t="s">
        <v>169</v>
      </c>
      <c r="F181" s="49" t="s">
        <v>170</v>
      </c>
      <c r="G181" s="73" t="s">
        <v>454</v>
      </c>
      <c r="H181" s="49" t="s">
        <v>170</v>
      </c>
      <c r="I181" s="73" t="s">
        <v>456</v>
      </c>
      <c r="J181" s="132" t="s">
        <v>170</v>
      </c>
      <c r="K181" s="140" t="s">
        <v>145</v>
      </c>
      <c r="L181" s="252">
        <v>0</v>
      </c>
      <c r="M181" s="38" t="s">
        <v>146</v>
      </c>
      <c r="N181" s="95">
        <v>1</v>
      </c>
      <c r="O181" s="210">
        <f>$A$181*$B$181*$C$181*$D$181*N181</f>
        <v>0.105</v>
      </c>
      <c r="P181" s="137">
        <v>0</v>
      </c>
      <c r="Q181" s="24"/>
      <c r="R181" s="96">
        <v>110</v>
      </c>
      <c r="S181" s="97">
        <f>R181*O181</f>
        <v>11.549999999999999</v>
      </c>
      <c r="T181" s="137">
        <v>0</v>
      </c>
      <c r="U181" s="24"/>
      <c r="V181" s="267">
        <v>100</v>
      </c>
      <c r="W181" s="295">
        <f>V181*O181</f>
        <v>10.5</v>
      </c>
      <c r="X181" s="286">
        <f t="shared" ref="X181:X182" si="22">W181-S181</f>
        <v>-1.0499999999999989</v>
      </c>
      <c r="Y181" s="286"/>
    </row>
    <row r="182" spans="1:25" s="16" customFormat="1" ht="41.25" customHeight="1">
      <c r="A182" s="334"/>
      <c r="B182" s="57">
        <v>0.3</v>
      </c>
      <c r="C182" s="53">
        <v>1</v>
      </c>
      <c r="D182" s="186">
        <v>1</v>
      </c>
      <c r="E182" s="100" t="s">
        <v>171</v>
      </c>
      <c r="F182" s="49" t="s">
        <v>172</v>
      </c>
      <c r="G182" s="100" t="s">
        <v>455</v>
      </c>
      <c r="H182" s="49" t="s">
        <v>172</v>
      </c>
      <c r="I182" s="100" t="s">
        <v>457</v>
      </c>
      <c r="J182" s="132" t="s">
        <v>172</v>
      </c>
      <c r="K182" s="140" t="s">
        <v>145</v>
      </c>
      <c r="L182" s="252">
        <v>0</v>
      </c>
      <c r="M182" s="38" t="s">
        <v>146</v>
      </c>
      <c r="N182" s="95">
        <v>1</v>
      </c>
      <c r="O182" s="210">
        <f>$A$181*$B$182*$C$182*$D$182*N182</f>
        <v>4.4999999999999998E-2</v>
      </c>
      <c r="P182" s="137">
        <v>0</v>
      </c>
      <c r="Q182" s="24"/>
      <c r="R182" s="96">
        <f>100-(P182-L182)*10</f>
        <v>100</v>
      </c>
      <c r="S182" s="97">
        <f>R182*O182</f>
        <v>4.5</v>
      </c>
      <c r="T182" s="137">
        <v>0</v>
      </c>
      <c r="U182" s="24"/>
      <c r="V182" s="267">
        <v>100</v>
      </c>
      <c r="W182" s="295">
        <f>V182*O182</f>
        <v>4.5</v>
      </c>
      <c r="X182" s="286">
        <f t="shared" si="22"/>
        <v>0</v>
      </c>
      <c r="Y182" s="286"/>
    </row>
    <row r="183" spans="1:25" s="16" customFormat="1" ht="18.600000000000001" customHeight="1">
      <c r="E183" s="148" t="s">
        <v>47</v>
      </c>
      <c r="F183" s="302" t="s">
        <v>173</v>
      </c>
      <c r="G183" s="303"/>
      <c r="H183" s="303"/>
      <c r="I183" s="303"/>
      <c r="J183" s="303"/>
      <c r="K183" s="303"/>
      <c r="L183" s="303"/>
      <c r="M183" s="304"/>
      <c r="N183" s="145"/>
      <c r="O183" s="145"/>
      <c r="P183" s="131"/>
      <c r="Q183" s="146"/>
      <c r="R183" s="147"/>
      <c r="S183" s="149"/>
      <c r="T183" s="131"/>
      <c r="U183" s="146"/>
      <c r="V183" s="147"/>
      <c r="W183" s="149"/>
      <c r="Y183" s="286"/>
    </row>
    <row r="184" spans="1:25" s="16" customFormat="1" ht="62.25" customHeight="1">
      <c r="E184" s="73" t="s">
        <v>18</v>
      </c>
      <c r="F184" s="63" t="s">
        <v>274</v>
      </c>
      <c r="G184" s="100" t="s">
        <v>358</v>
      </c>
      <c r="H184" s="63" t="s">
        <v>274</v>
      </c>
      <c r="I184" s="100" t="s">
        <v>359</v>
      </c>
      <c r="J184" s="24" t="s">
        <v>274</v>
      </c>
      <c r="K184" s="140" t="s">
        <v>476</v>
      </c>
      <c r="L184" s="252">
        <v>0</v>
      </c>
      <c r="M184" s="38" t="s">
        <v>146</v>
      </c>
      <c r="N184" s="95">
        <v>1</v>
      </c>
      <c r="O184" s="95"/>
      <c r="P184" s="137">
        <v>0</v>
      </c>
      <c r="Q184" s="24"/>
      <c r="R184" s="19">
        <v>0</v>
      </c>
      <c r="S184" s="19">
        <v>0</v>
      </c>
      <c r="T184" s="137">
        <v>0</v>
      </c>
      <c r="U184" s="24"/>
      <c r="V184" s="63"/>
      <c r="W184" s="28"/>
      <c r="Y184" s="286"/>
    </row>
    <row r="185" spans="1:25" s="16" customFormat="1" ht="62.25" customHeight="1">
      <c r="E185" s="100" t="s">
        <v>467</v>
      </c>
      <c r="F185" s="63" t="s">
        <v>275</v>
      </c>
      <c r="G185" s="100" t="s">
        <v>468</v>
      </c>
      <c r="H185" s="63" t="s">
        <v>275</v>
      </c>
      <c r="I185" s="100" t="s">
        <v>469</v>
      </c>
      <c r="J185" s="24" t="s">
        <v>275</v>
      </c>
      <c r="K185" s="140" t="s">
        <v>476</v>
      </c>
      <c r="L185" s="252">
        <v>0</v>
      </c>
      <c r="M185" s="38" t="s">
        <v>146</v>
      </c>
      <c r="N185" s="95">
        <v>1</v>
      </c>
      <c r="O185" s="95"/>
      <c r="P185" s="137">
        <v>0</v>
      </c>
      <c r="Q185" s="24"/>
      <c r="R185" s="19">
        <v>0</v>
      </c>
      <c r="S185" s="19">
        <v>0</v>
      </c>
      <c r="T185" s="137">
        <v>0</v>
      </c>
      <c r="U185" s="24"/>
      <c r="V185" s="63"/>
      <c r="W185" s="28"/>
      <c r="Y185" s="286"/>
    </row>
    <row r="186" spans="1:25" ht="57.95" customHeight="1">
      <c r="E186" s="100" t="s">
        <v>470</v>
      </c>
      <c r="F186" s="150" t="s">
        <v>174</v>
      </c>
      <c r="G186" s="100" t="s">
        <v>471</v>
      </c>
      <c r="H186" s="150" t="s">
        <v>174</v>
      </c>
      <c r="I186" s="74" t="s">
        <v>472</v>
      </c>
      <c r="J186" s="197" t="s">
        <v>174</v>
      </c>
      <c r="K186" s="140" t="s">
        <v>476</v>
      </c>
      <c r="L186" s="252">
        <v>0</v>
      </c>
      <c r="M186" s="38" t="s">
        <v>146</v>
      </c>
      <c r="N186" s="95">
        <v>1</v>
      </c>
      <c r="O186" s="95"/>
      <c r="P186" s="137">
        <v>0</v>
      </c>
      <c r="Q186" s="24"/>
      <c r="R186" s="19">
        <v>0</v>
      </c>
      <c r="S186" s="19">
        <v>0</v>
      </c>
      <c r="T186" s="137">
        <v>0</v>
      </c>
      <c r="U186" s="24"/>
      <c r="V186" s="63"/>
      <c r="W186" s="28"/>
      <c r="X186" s="285"/>
      <c r="Y186" s="286"/>
    </row>
    <row r="187" spans="1:25" s="151" customFormat="1" ht="36.950000000000003" customHeight="1">
      <c r="E187" s="317" t="s">
        <v>175</v>
      </c>
      <c r="F187" s="318"/>
      <c r="G187" s="318"/>
      <c r="H187" s="318"/>
      <c r="I187" s="318"/>
      <c r="J187" s="318"/>
      <c r="K187" s="318"/>
      <c r="L187" s="318"/>
      <c r="M187" s="318"/>
      <c r="N187" s="318"/>
      <c r="O187" s="318"/>
      <c r="P187" s="318"/>
      <c r="Q187" s="318"/>
      <c r="R187" s="319"/>
      <c r="S187" s="265">
        <f>S10+S35+S169+S180</f>
        <v>102.79973105327943</v>
      </c>
      <c r="T187" s="152"/>
      <c r="U187" s="152"/>
      <c r="V187" s="153"/>
      <c r="W187" s="154">
        <f>SUM(W13:W186)</f>
        <v>102.18697063478112</v>
      </c>
      <c r="X187" s="286">
        <f t="shared" ref="X187" si="23">W187-S187</f>
        <v>-0.61276041849831131</v>
      </c>
      <c r="Y187" s="286"/>
    </row>
    <row r="188" spans="1:25">
      <c r="E188" s="320" t="s">
        <v>276</v>
      </c>
      <c r="F188" s="321"/>
      <c r="G188" s="321"/>
      <c r="H188" s="321"/>
      <c r="I188" s="321"/>
      <c r="J188" s="321"/>
      <c r="K188" s="321"/>
      <c r="L188" s="321"/>
      <c r="M188" s="321"/>
      <c r="N188" s="321"/>
      <c r="O188" s="321"/>
      <c r="P188" s="321"/>
      <c r="Q188" s="321"/>
      <c r="R188" s="322"/>
      <c r="S188" s="182" t="str">
        <f>IF(S187&gt;105,"A",IF(AND(S187&gt;100,S187&lt;=105),"B",IF(AND(S187&gt;=95,S187&lt;=100),"C",IF(AND(S187&gt;=90,S187&lt;95),"D",IF(S187&lt;90,"E",0)))))</f>
        <v>B</v>
      </c>
      <c r="T188" s="183"/>
      <c r="U188" s="183"/>
      <c r="V188" s="183"/>
      <c r="W188" s="183"/>
    </row>
    <row r="189" spans="1:25" ht="17.25" customHeight="1">
      <c r="E189" s="40"/>
      <c r="F189" s="40"/>
      <c r="G189" s="155"/>
      <c r="H189" s="69"/>
      <c r="I189" s="69"/>
      <c r="J189" s="198"/>
      <c r="K189" s="11"/>
      <c r="L189" s="256"/>
      <c r="M189" s="41"/>
      <c r="N189" s="156"/>
      <c r="O189" s="156"/>
      <c r="P189" s="65"/>
      <c r="Q189" s="65"/>
      <c r="R189" s="66"/>
    </row>
    <row r="190" spans="1:25" s="43" customFormat="1">
      <c r="E190" s="29"/>
      <c r="F190" s="29"/>
      <c r="G190" s="29"/>
      <c r="H190" s="47" t="s">
        <v>185</v>
      </c>
      <c r="I190" s="47"/>
      <c r="J190" s="199"/>
      <c r="K190" s="199"/>
      <c r="L190" s="37"/>
      <c r="N190" s="316" t="s">
        <v>186</v>
      </c>
      <c r="O190" s="316"/>
      <c r="P190" s="316"/>
      <c r="Q190" s="316"/>
      <c r="R190" s="316"/>
      <c r="S190" s="316"/>
      <c r="T190" s="316"/>
      <c r="U190" s="46"/>
      <c r="V190" s="37"/>
      <c r="W190" s="37"/>
    </row>
    <row r="191" spans="1:25">
      <c r="E191" s="40"/>
      <c r="F191" s="40"/>
      <c r="G191" s="155"/>
      <c r="H191" s="69"/>
      <c r="I191" s="69"/>
      <c r="J191" s="198"/>
      <c r="K191" s="11"/>
      <c r="L191" s="256"/>
      <c r="M191" s="41"/>
      <c r="N191" s="156"/>
      <c r="O191" s="156"/>
      <c r="P191" s="65"/>
      <c r="Q191" s="65"/>
      <c r="R191" s="66"/>
    </row>
    <row r="192" spans="1:25">
      <c r="E192" s="40"/>
      <c r="F192" s="40"/>
      <c r="G192" s="155"/>
      <c r="H192" s="69"/>
      <c r="I192" s="69"/>
      <c r="J192" s="198"/>
      <c r="K192" s="11"/>
      <c r="L192" s="256"/>
      <c r="M192" s="41"/>
      <c r="N192" s="156"/>
      <c r="O192" s="156"/>
      <c r="P192" s="65"/>
      <c r="Q192" s="65"/>
      <c r="R192" s="66"/>
    </row>
    <row r="193" spans="12:12">
      <c r="L193" s="16"/>
    </row>
    <row r="194" spans="12:12">
      <c r="L194" s="16"/>
    </row>
    <row r="195" spans="12:12">
      <c r="L195" s="16"/>
    </row>
    <row r="196" spans="12:12">
      <c r="L196" s="16"/>
    </row>
    <row r="197" spans="12:12">
      <c r="L197" s="16"/>
    </row>
    <row r="198" spans="12:12">
      <c r="L198" s="16"/>
    </row>
    <row r="199" spans="12:12">
      <c r="L199" s="16"/>
    </row>
    <row r="200" spans="12:12">
      <c r="L200" s="16"/>
    </row>
    <row r="201" spans="12:12">
      <c r="L201" s="16"/>
    </row>
    <row r="202" spans="12:12">
      <c r="L202" s="16"/>
    </row>
    <row r="203" spans="12:12">
      <c r="L203" s="16"/>
    </row>
    <row r="204" spans="12:12">
      <c r="L204" s="16"/>
    </row>
    <row r="205" spans="12:12">
      <c r="L205" s="16"/>
    </row>
    <row r="206" spans="12:12">
      <c r="L206" s="16"/>
    </row>
    <row r="207" spans="12:12">
      <c r="L207" s="16"/>
    </row>
    <row r="208" spans="12:12">
      <c r="L208" s="16"/>
    </row>
    <row r="209" spans="12:12">
      <c r="L209" s="16"/>
    </row>
    <row r="210" spans="12:12">
      <c r="L210" s="16"/>
    </row>
    <row r="211" spans="12:12">
      <c r="L211" s="16"/>
    </row>
    <row r="212" spans="12:12">
      <c r="L212" s="16"/>
    </row>
    <row r="213" spans="12:12">
      <c r="L213" s="16"/>
    </row>
    <row r="214" spans="12:12">
      <c r="L214" s="16"/>
    </row>
    <row r="215" spans="12:12">
      <c r="L215" s="16"/>
    </row>
    <row r="216" spans="12:12">
      <c r="L216" s="16"/>
    </row>
    <row r="217" spans="12:12">
      <c r="L217" s="16"/>
    </row>
    <row r="218" spans="12:12">
      <c r="L218" s="16"/>
    </row>
    <row r="219" spans="12:12">
      <c r="L219" s="16"/>
    </row>
    <row r="220" spans="12:12">
      <c r="L220" s="16"/>
    </row>
    <row r="221" spans="12:12">
      <c r="L221" s="16"/>
    </row>
    <row r="222" spans="12:12">
      <c r="L222" s="16"/>
    </row>
    <row r="223" spans="12:12">
      <c r="L223" s="16"/>
    </row>
    <row r="224" spans="12:12">
      <c r="L224" s="16"/>
    </row>
    <row r="225" spans="12:12">
      <c r="L225" s="16"/>
    </row>
    <row r="226" spans="12:12">
      <c r="L226" s="16"/>
    </row>
    <row r="227" spans="12:12">
      <c r="L227" s="16"/>
    </row>
    <row r="228" spans="12:12">
      <c r="L228" s="16"/>
    </row>
    <row r="229" spans="12:12">
      <c r="L229" s="16"/>
    </row>
    <row r="230" spans="12:12">
      <c r="L230" s="16"/>
    </row>
    <row r="231" spans="12:12">
      <c r="L231" s="16"/>
    </row>
    <row r="232" spans="12:12">
      <c r="L232" s="16"/>
    </row>
    <row r="233" spans="12:12">
      <c r="L233" s="16"/>
    </row>
    <row r="234" spans="12:12">
      <c r="L234" s="16"/>
    </row>
    <row r="235" spans="12:12">
      <c r="L235" s="16"/>
    </row>
    <row r="236" spans="12:12">
      <c r="L236" s="16"/>
    </row>
    <row r="237" spans="12:12">
      <c r="L237" s="16"/>
    </row>
    <row r="238" spans="12:12">
      <c r="L238" s="16"/>
    </row>
    <row r="239" spans="12:12">
      <c r="L239" s="16"/>
    </row>
    <row r="240" spans="12:12">
      <c r="L240" s="16"/>
    </row>
    <row r="241" spans="12:12">
      <c r="L241" s="16"/>
    </row>
    <row r="242" spans="12:12">
      <c r="L242" s="16"/>
    </row>
    <row r="243" spans="12:12">
      <c r="L243" s="16"/>
    </row>
    <row r="244" spans="12:12">
      <c r="L244" s="16"/>
    </row>
    <row r="245" spans="12:12">
      <c r="L245" s="16"/>
    </row>
    <row r="246" spans="12:12">
      <c r="L246" s="16"/>
    </row>
    <row r="247" spans="12:12">
      <c r="L247" s="16"/>
    </row>
    <row r="248" spans="12:12">
      <c r="L248" s="16"/>
    </row>
    <row r="249" spans="12:12">
      <c r="L249" s="16"/>
    </row>
    <row r="250" spans="12:12">
      <c r="L250" s="16"/>
    </row>
    <row r="251" spans="12:12">
      <c r="L251" s="16"/>
    </row>
    <row r="252" spans="12:12">
      <c r="L252" s="16"/>
    </row>
    <row r="253" spans="12:12">
      <c r="L253" s="16"/>
    </row>
    <row r="254" spans="12:12">
      <c r="L254" s="16"/>
    </row>
    <row r="255" spans="12:12">
      <c r="L255" s="16"/>
    </row>
    <row r="256" spans="12:12">
      <c r="L256" s="16"/>
    </row>
    <row r="257" spans="12:12">
      <c r="L257" s="16"/>
    </row>
    <row r="258" spans="12:12">
      <c r="L258" s="16"/>
    </row>
    <row r="259" spans="12:12">
      <c r="L259" s="16"/>
    </row>
    <row r="260" spans="12:12">
      <c r="L260" s="16"/>
    </row>
    <row r="261" spans="12:12">
      <c r="L261" s="16"/>
    </row>
    <row r="262" spans="12:12">
      <c r="L262" s="16"/>
    </row>
    <row r="263" spans="12:12">
      <c r="L263" s="16"/>
    </row>
    <row r="264" spans="12:12">
      <c r="L264" s="16"/>
    </row>
    <row r="265" spans="12:12">
      <c r="L265" s="16"/>
    </row>
    <row r="266" spans="12:12">
      <c r="L266" s="16"/>
    </row>
    <row r="267" spans="12:12">
      <c r="L267" s="16"/>
    </row>
    <row r="268" spans="12:12">
      <c r="L268" s="16"/>
    </row>
    <row r="269" spans="12:12">
      <c r="L269" s="16"/>
    </row>
    <row r="270" spans="12:12">
      <c r="L270" s="16"/>
    </row>
    <row r="271" spans="12:12">
      <c r="L271" s="16"/>
    </row>
    <row r="272" spans="12:12">
      <c r="L272" s="16"/>
    </row>
    <row r="273" spans="12:12">
      <c r="L273" s="16"/>
    </row>
    <row r="274" spans="12:12">
      <c r="L274" s="16"/>
    </row>
    <row r="275" spans="12:12">
      <c r="L275" s="16"/>
    </row>
    <row r="276" spans="12:12">
      <c r="L276" s="16"/>
    </row>
    <row r="277" spans="12:12">
      <c r="L277" s="16"/>
    </row>
    <row r="278" spans="12:12">
      <c r="L278" s="16"/>
    </row>
    <row r="279" spans="12:12">
      <c r="L279" s="16"/>
    </row>
    <row r="280" spans="12:12">
      <c r="L280" s="16"/>
    </row>
    <row r="281" spans="12:12">
      <c r="L281" s="16"/>
    </row>
    <row r="282" spans="12:12">
      <c r="L282" s="16"/>
    </row>
    <row r="283" spans="12:12">
      <c r="L283" s="16"/>
    </row>
    <row r="284" spans="12:12">
      <c r="L284" s="16"/>
    </row>
    <row r="285" spans="12:12">
      <c r="L285" s="16"/>
    </row>
  </sheetData>
  <mergeCells count="267">
    <mergeCell ref="P3:W4"/>
    <mergeCell ref="P5:S5"/>
    <mergeCell ref="T5:W5"/>
    <mergeCell ref="I1:R1"/>
    <mergeCell ref="S1:W1"/>
    <mergeCell ref="I2:J2"/>
    <mergeCell ref="K2:N2"/>
    <mergeCell ref="P2:R2"/>
    <mergeCell ref="S2:V2"/>
    <mergeCell ref="O3:O6"/>
    <mergeCell ref="N3:N6"/>
    <mergeCell ref="I3:I6"/>
    <mergeCell ref="C11:C16"/>
    <mergeCell ref="F11:M11"/>
    <mergeCell ref="D12:D13"/>
    <mergeCell ref="E12:E13"/>
    <mergeCell ref="M3:M6"/>
    <mergeCell ref="A1:H2"/>
    <mergeCell ref="A3:A6"/>
    <mergeCell ref="B3:B6"/>
    <mergeCell ref="G3:G6"/>
    <mergeCell ref="H3:H6"/>
    <mergeCell ref="B9:D9"/>
    <mergeCell ref="C3:C6"/>
    <mergeCell ref="D3:D6"/>
    <mergeCell ref="B10:B33"/>
    <mergeCell ref="D23:D24"/>
    <mergeCell ref="D29:D30"/>
    <mergeCell ref="D15:D16"/>
    <mergeCell ref="D20:D22"/>
    <mergeCell ref="D25:D27"/>
    <mergeCell ref="C31:C33"/>
    <mergeCell ref="F31:M31"/>
    <mergeCell ref="D32:D33"/>
    <mergeCell ref="E32:E33"/>
    <mergeCell ref="F32:F33"/>
    <mergeCell ref="F12:F13"/>
    <mergeCell ref="F35:M35"/>
    <mergeCell ref="E25:E27"/>
    <mergeCell ref="K4:K6"/>
    <mergeCell ref="L4:L6"/>
    <mergeCell ref="K3:L3"/>
    <mergeCell ref="J3:J6"/>
    <mergeCell ref="F9:M9"/>
    <mergeCell ref="E3:E6"/>
    <mergeCell ref="F3:F6"/>
    <mergeCell ref="F17:M17"/>
    <mergeCell ref="E29:E30"/>
    <mergeCell ref="F29:F30"/>
    <mergeCell ref="F10:M10"/>
    <mergeCell ref="E15:E16"/>
    <mergeCell ref="F15:F16"/>
    <mergeCell ref="F19:H19"/>
    <mergeCell ref="E20:E22"/>
    <mergeCell ref="F20:F22"/>
    <mergeCell ref="F25:F27"/>
    <mergeCell ref="F23:F24"/>
    <mergeCell ref="C19:C30"/>
    <mergeCell ref="I49:I51"/>
    <mergeCell ref="C36:C53"/>
    <mergeCell ref="F36:M36"/>
    <mergeCell ref="H52:H53"/>
    <mergeCell ref="I52:I53"/>
    <mergeCell ref="J49:J51"/>
    <mergeCell ref="D52:D53"/>
    <mergeCell ref="D49:D51"/>
    <mergeCell ref="E52:E53"/>
    <mergeCell ref="F52:F53"/>
    <mergeCell ref="J46:J48"/>
    <mergeCell ref="F46:F48"/>
    <mergeCell ref="I43:I45"/>
    <mergeCell ref="J43:J45"/>
    <mergeCell ref="G46:G48"/>
    <mergeCell ref="H46:H48"/>
    <mergeCell ref="I46:I48"/>
    <mergeCell ref="D38:D41"/>
    <mergeCell ref="F38:F41"/>
    <mergeCell ref="E23:E24"/>
    <mergeCell ref="G59:G62"/>
    <mergeCell ref="F67:F69"/>
    <mergeCell ref="G67:G69"/>
    <mergeCell ref="E67:E69"/>
    <mergeCell ref="D46:D48"/>
    <mergeCell ref="E46:E48"/>
    <mergeCell ref="G52:G53"/>
    <mergeCell ref="E49:E51"/>
    <mergeCell ref="E38:E41"/>
    <mergeCell ref="F49:F51"/>
    <mergeCell ref="G49:G51"/>
    <mergeCell ref="J63:J66"/>
    <mergeCell ref="I59:I62"/>
    <mergeCell ref="H67:H69"/>
    <mergeCell ref="G63:G66"/>
    <mergeCell ref="H63:H66"/>
    <mergeCell ref="F63:F66"/>
    <mergeCell ref="J52:J53"/>
    <mergeCell ref="H49:H51"/>
    <mergeCell ref="C54:C57"/>
    <mergeCell ref="F54:M54"/>
    <mergeCell ref="C58:C76"/>
    <mergeCell ref="F58:M58"/>
    <mergeCell ref="D59:D62"/>
    <mergeCell ref="D63:D66"/>
    <mergeCell ref="E63:E66"/>
    <mergeCell ref="D67:D69"/>
    <mergeCell ref="H59:H62"/>
    <mergeCell ref="J70:J72"/>
    <mergeCell ref="E59:E62"/>
    <mergeCell ref="F59:F62"/>
    <mergeCell ref="I67:I69"/>
    <mergeCell ref="J59:J62"/>
    <mergeCell ref="I63:I66"/>
    <mergeCell ref="H70:H72"/>
    <mergeCell ref="J67:J69"/>
    <mergeCell ref="C77:C82"/>
    <mergeCell ref="F77:M77"/>
    <mergeCell ref="D78:D81"/>
    <mergeCell ref="E78:E81"/>
    <mergeCell ref="F78:F81"/>
    <mergeCell ref="G78:G81"/>
    <mergeCell ref="H78:H81"/>
    <mergeCell ref="I78:I81"/>
    <mergeCell ref="J78:J81"/>
    <mergeCell ref="J82:J84"/>
    <mergeCell ref="D70:D72"/>
    <mergeCell ref="E70:E72"/>
    <mergeCell ref="F70:F72"/>
    <mergeCell ref="G70:G72"/>
    <mergeCell ref="I70:I72"/>
    <mergeCell ref="J73:J76"/>
    <mergeCell ref="D73:D76"/>
    <mergeCell ref="E73:E76"/>
    <mergeCell ref="H73:H76"/>
    <mergeCell ref="I73:I76"/>
    <mergeCell ref="F73:F76"/>
    <mergeCell ref="G73:G76"/>
    <mergeCell ref="C85:C105"/>
    <mergeCell ref="F85:M85"/>
    <mergeCell ref="D86:D95"/>
    <mergeCell ref="E86:E95"/>
    <mergeCell ref="F86:F95"/>
    <mergeCell ref="D96:D97"/>
    <mergeCell ref="E96:E97"/>
    <mergeCell ref="H98:H100"/>
    <mergeCell ref="I98:I100"/>
    <mergeCell ref="J98:J100"/>
    <mergeCell ref="J101:J105"/>
    <mergeCell ref="D101:D105"/>
    <mergeCell ref="E101:E105"/>
    <mergeCell ref="F101:F105"/>
    <mergeCell ref="G101:G105"/>
    <mergeCell ref="H101:H105"/>
    <mergeCell ref="I101:I105"/>
    <mergeCell ref="H96:H97"/>
    <mergeCell ref="I96:I97"/>
    <mergeCell ref="J96:J97"/>
    <mergeCell ref="D98:D100"/>
    <mergeCell ref="E98:E100"/>
    <mergeCell ref="F98:F100"/>
    <mergeCell ref="G98:G100"/>
    <mergeCell ref="H128:H129"/>
    <mergeCell ref="I128:I129"/>
    <mergeCell ref="I118:I121"/>
    <mergeCell ref="J118:J121"/>
    <mergeCell ref="H124:H127"/>
    <mergeCell ref="D128:D129"/>
    <mergeCell ref="E128:E129"/>
    <mergeCell ref="F128:F129"/>
    <mergeCell ref="G128:G129"/>
    <mergeCell ref="D124:D127"/>
    <mergeCell ref="E124:E127"/>
    <mergeCell ref="F124:F127"/>
    <mergeCell ref="G124:G127"/>
    <mergeCell ref="J124:J127"/>
    <mergeCell ref="F96:F97"/>
    <mergeCell ref="G96:G97"/>
    <mergeCell ref="C130:C132"/>
    <mergeCell ref="F130:M130"/>
    <mergeCell ref="C133:C136"/>
    <mergeCell ref="F133:M133"/>
    <mergeCell ref="D134:D135"/>
    <mergeCell ref="E134:E135"/>
    <mergeCell ref="F134:F135"/>
    <mergeCell ref="G134:G135"/>
    <mergeCell ref="H134:H135"/>
    <mergeCell ref="I134:I135"/>
    <mergeCell ref="J134:J135"/>
    <mergeCell ref="C106:C129"/>
    <mergeCell ref="F106:M106"/>
    <mergeCell ref="D107:D116"/>
    <mergeCell ref="E107:E116"/>
    <mergeCell ref="F107:F116"/>
    <mergeCell ref="J107:J111"/>
    <mergeCell ref="E118:E123"/>
    <mergeCell ref="F118:F123"/>
    <mergeCell ref="H118:H121"/>
    <mergeCell ref="J128:J129"/>
    <mergeCell ref="I124:I127"/>
    <mergeCell ref="I162:I163"/>
    <mergeCell ref="C138:C142"/>
    <mergeCell ref="F138:M138"/>
    <mergeCell ref="D140:D142"/>
    <mergeCell ref="E140:E142"/>
    <mergeCell ref="F140:F142"/>
    <mergeCell ref="G140:G142"/>
    <mergeCell ref="H140:H142"/>
    <mergeCell ref="I140:I142"/>
    <mergeCell ref="J140:J142"/>
    <mergeCell ref="J144:J145"/>
    <mergeCell ref="C143:C150"/>
    <mergeCell ref="F143:M143"/>
    <mergeCell ref="D144:D145"/>
    <mergeCell ref="E144:E145"/>
    <mergeCell ref="F144:F145"/>
    <mergeCell ref="G144:G145"/>
    <mergeCell ref="H144:H145"/>
    <mergeCell ref="G147:G150"/>
    <mergeCell ref="I144:I145"/>
    <mergeCell ref="J147:J150"/>
    <mergeCell ref="A9:A178"/>
    <mergeCell ref="G164:G165"/>
    <mergeCell ref="F162:F163"/>
    <mergeCell ref="D147:D150"/>
    <mergeCell ref="E147:E150"/>
    <mergeCell ref="F147:F150"/>
    <mergeCell ref="E174:E175"/>
    <mergeCell ref="C151:C155"/>
    <mergeCell ref="D164:D165"/>
    <mergeCell ref="D118:D123"/>
    <mergeCell ref="F161:M161"/>
    <mergeCell ref="F166:M166"/>
    <mergeCell ref="F174:F175"/>
    <mergeCell ref="G174:G175"/>
    <mergeCell ref="H147:H150"/>
    <mergeCell ref="I147:I150"/>
    <mergeCell ref="G154:G155"/>
    <mergeCell ref="F156:M156"/>
    <mergeCell ref="F164:F165"/>
    <mergeCell ref="F151:M151"/>
    <mergeCell ref="H164:H165"/>
    <mergeCell ref="F154:F155"/>
    <mergeCell ref="H154:H155"/>
    <mergeCell ref="H162:H163"/>
    <mergeCell ref="F183:M183"/>
    <mergeCell ref="D154:D155"/>
    <mergeCell ref="E154:E155"/>
    <mergeCell ref="C156:C160"/>
    <mergeCell ref="C161:C165"/>
    <mergeCell ref="C174:C175"/>
    <mergeCell ref="J162:J163"/>
    <mergeCell ref="N190:T190"/>
    <mergeCell ref="E187:R187"/>
    <mergeCell ref="E188:R188"/>
    <mergeCell ref="G162:G163"/>
    <mergeCell ref="I164:I165"/>
    <mergeCell ref="J164:J165"/>
    <mergeCell ref="E162:E163"/>
    <mergeCell ref="E164:E165"/>
    <mergeCell ref="F169:M169"/>
    <mergeCell ref="H174:H175"/>
    <mergeCell ref="A180:D180"/>
    <mergeCell ref="F180:M180"/>
    <mergeCell ref="D162:D163"/>
    <mergeCell ref="A181:A182"/>
    <mergeCell ref="B169:B178"/>
    <mergeCell ref="D174:D175"/>
    <mergeCell ref="B35:B166"/>
  </mergeCells>
  <phoneticPr fontId="46" type="noConversion"/>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KPI PGĐ KT</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2018-10-17T02:09:41Z</dcterms:modified>
</cp:coreProperties>
</file>