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0" yWindow="360" windowWidth="11760" windowHeight="7395" firstSheet="3" activeTab="4"/>
  </bookViews>
  <sheets>
    <sheet name="Ban do chien luoc PCYB" sheetId="17" r:id="rId1"/>
    <sheet name="BSC PCYB" sheetId="2" r:id="rId2"/>
    <sheet name="Ma tran chuc năng PCYB" sheetId="13" r:id="rId3"/>
    <sheet name="MA TRAN CHUC NANG - DIEN LUC" sheetId="37" r:id="rId4"/>
    <sheet name="KPI DIEN LUC" sheetId="39" r:id="rId5"/>
  </sheets>
  <definedNames>
    <definedName name="_Fill" localSheetId="1" hidden="1">#REF!</definedName>
    <definedName name="_Fill" localSheetId="3" hidden="1">#REF!</definedName>
    <definedName name="_Fill" hidden="1">#REF!</definedName>
    <definedName name="Company2013" localSheetId="1" hidden="1">#REF!</definedName>
    <definedName name="Company2013" localSheetId="3" hidden="1">#REF!</definedName>
    <definedName name="Company2013" hidden="1">#REF!</definedName>
    <definedName name="_xlnm.Print_Titles" localSheetId="4">'KPI DIEN LUC'!$3:$8</definedName>
    <definedName name="SFF" localSheetId="3" hidden="1">#REF!</definedName>
    <definedName name="SFF" hidden="1">#REF!</definedName>
  </definedNames>
  <calcPr calcId="144525"/>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Y57" i="39" l="1"/>
  <c r="X59" i="39" l="1"/>
  <c r="X60" i="39"/>
  <c r="X61" i="39"/>
  <c r="X62" i="39"/>
  <c r="X63" i="39"/>
  <c r="X64" i="39"/>
  <c r="X65" i="39"/>
  <c r="X66" i="39"/>
  <c r="X67" i="39"/>
  <c r="X68" i="39"/>
  <c r="X69" i="39"/>
  <c r="X70" i="39"/>
  <c r="X71" i="39"/>
  <c r="X72" i="39"/>
  <c r="X73" i="39"/>
  <c r="X74" i="39"/>
  <c r="X75" i="39"/>
  <c r="X76" i="39"/>
  <c r="X77" i="39"/>
  <c r="X78" i="39"/>
  <c r="X79" i="39"/>
  <c r="X80" i="39"/>
  <c r="X81" i="39"/>
  <c r="X82" i="39"/>
  <c r="X83" i="39"/>
  <c r="X84" i="39"/>
  <c r="X85" i="39"/>
  <c r="X86" i="39"/>
  <c r="X87" i="39"/>
  <c r="X88" i="39"/>
  <c r="X89" i="39"/>
  <c r="X90" i="39"/>
  <c r="X91" i="39"/>
  <c r="X92" i="39"/>
  <c r="X93" i="39"/>
  <c r="X94" i="39"/>
  <c r="X95" i="39"/>
  <c r="X96" i="39"/>
  <c r="X97" i="39"/>
  <c r="X98" i="39"/>
  <c r="X58" i="39"/>
  <c r="X16" i="39"/>
  <c r="X17" i="39"/>
  <c r="X18" i="39"/>
  <c r="X28" i="39"/>
  <c r="X30" i="39"/>
  <c r="X31" i="39"/>
  <c r="X32" i="39"/>
  <c r="X33" i="39"/>
  <c r="X34" i="39"/>
  <c r="X35" i="39"/>
  <c r="X36" i="39"/>
  <c r="X37" i="39"/>
  <c r="X38" i="39"/>
  <c r="X39" i="39"/>
  <c r="X40" i="39"/>
  <c r="X41" i="39"/>
  <c r="X42" i="39"/>
  <c r="X43" i="39"/>
  <c r="X44" i="39"/>
  <c r="X45" i="39"/>
  <c r="X48" i="39"/>
  <c r="X49" i="39"/>
  <c r="X50" i="39"/>
  <c r="X51" i="39"/>
  <c r="X52" i="39"/>
  <c r="X53" i="39"/>
  <c r="X54" i="39"/>
  <c r="X55" i="39"/>
  <c r="X56" i="39"/>
  <c r="U47" i="39" l="1"/>
  <c r="V47" i="39" s="1"/>
  <c r="V91" i="39"/>
  <c r="V90" i="39"/>
  <c r="V88" i="39"/>
  <c r="V87" i="39"/>
  <c r="U86" i="39"/>
  <c r="V86" i="39" s="1"/>
  <c r="V84" i="39"/>
  <c r="V83" i="39"/>
  <c r="U81" i="39"/>
  <c r="V81" i="39" s="1"/>
  <c r="V80" i="39"/>
  <c r="V79" i="39"/>
  <c r="V78" i="39"/>
  <c r="V76" i="39"/>
  <c r="V75" i="39"/>
  <c r="V74" i="39"/>
  <c r="V72" i="39"/>
  <c r="V70" i="39"/>
  <c r="V69" i="39"/>
  <c r="V67" i="39"/>
  <c r="V66" i="39"/>
  <c r="V64" i="39"/>
  <c r="V63" i="39"/>
  <c r="V62" i="39"/>
  <c r="V61" i="39"/>
  <c r="V60" i="39"/>
  <c r="U58" i="39"/>
  <c r="V58" i="39" s="1"/>
  <c r="V57" i="39"/>
  <c r="V56" i="39"/>
  <c r="V54" i="39"/>
  <c r="V53" i="39"/>
  <c r="V52" i="39"/>
  <c r="V51" i="39"/>
  <c r="V49" i="39"/>
  <c r="V48" i="39"/>
  <c r="V45" i="39"/>
  <c r="V44" i="39"/>
  <c r="V42" i="39"/>
  <c r="V41" i="39"/>
  <c r="V40" i="39"/>
  <c r="V38" i="39"/>
  <c r="V37" i="39"/>
  <c r="V36" i="39"/>
  <c r="V35" i="39"/>
  <c r="V34" i="39"/>
  <c r="U29" i="39"/>
  <c r="V29" i="39" s="1"/>
  <c r="V27" i="39"/>
  <c r="U24" i="39"/>
  <c r="V24" i="39" s="1"/>
  <c r="U23" i="39"/>
  <c r="V23" i="39" s="1"/>
  <c r="V22" i="39"/>
  <c r="U22" i="39"/>
  <c r="U21" i="39"/>
  <c r="V21" i="39" s="1"/>
  <c r="U20" i="39"/>
  <c r="V20" i="39" s="1"/>
  <c r="U19" i="39"/>
  <c r="V19" i="39" s="1"/>
  <c r="V17" i="39"/>
  <c r="U15" i="39"/>
  <c r="V15" i="39" s="1"/>
  <c r="U14" i="39"/>
  <c r="V14" i="39" s="1"/>
  <c r="U13" i="39"/>
  <c r="V13" i="39" s="1"/>
  <c r="U12" i="39"/>
  <c r="V12" i="39" s="1"/>
  <c r="P86" i="39" l="1"/>
  <c r="P21" i="39" l="1"/>
  <c r="AA93" i="39"/>
  <c r="R29" i="39" l="1"/>
  <c r="R27" i="39"/>
  <c r="R24" i="39"/>
  <c r="R23" i="39"/>
  <c r="R22" i="39"/>
  <c r="R21" i="39"/>
  <c r="R20" i="39"/>
  <c r="R19" i="39"/>
  <c r="R15" i="39"/>
  <c r="R14" i="39"/>
  <c r="R13" i="39"/>
  <c r="R12" i="39"/>
  <c r="O22" i="39" l="1"/>
  <c r="W22" i="39" s="1"/>
  <c r="O23" i="39"/>
  <c r="O24" i="39"/>
  <c r="W24" i="39" s="1"/>
  <c r="S22" i="39" l="1"/>
  <c r="X22" i="39" s="1"/>
  <c r="W23" i="39"/>
  <c r="X23" i="39" s="1"/>
  <c r="S23" i="39"/>
  <c r="S24" i="39"/>
  <c r="X24" i="39" s="1"/>
  <c r="O81" i="39"/>
  <c r="W81" i="39" l="1"/>
  <c r="S81" i="39"/>
  <c r="I25" i="2"/>
  <c r="O76" i="39"/>
  <c r="O93" i="39"/>
  <c r="O91" i="39"/>
  <c r="O90" i="39"/>
  <c r="O87" i="39"/>
  <c r="O88" i="39"/>
  <c r="O86" i="39"/>
  <c r="O84" i="39"/>
  <c r="O83" i="39"/>
  <c r="O80" i="39"/>
  <c r="O79" i="39"/>
  <c r="O78" i="39"/>
  <c r="O75" i="39"/>
  <c r="O74" i="39"/>
  <c r="O72" i="39"/>
  <c r="O70" i="39"/>
  <c r="O69" i="39"/>
  <c r="O67" i="39"/>
  <c r="O66" i="39"/>
  <c r="W66" i="39" s="1"/>
  <c r="O61" i="39"/>
  <c r="O62" i="39"/>
  <c r="O63" i="39"/>
  <c r="O64" i="39"/>
  <c r="O60" i="39"/>
  <c r="O57" i="39"/>
  <c r="O58" i="39"/>
  <c r="O56" i="39"/>
  <c r="O52" i="39"/>
  <c r="O53" i="39"/>
  <c r="O54" i="39"/>
  <c r="O51" i="39"/>
  <c r="O47" i="39"/>
  <c r="O48" i="39"/>
  <c r="O49" i="39"/>
  <c r="O45" i="39"/>
  <c r="O44" i="39"/>
  <c r="O42" i="39"/>
  <c r="O41" i="39"/>
  <c r="O40" i="39"/>
  <c r="O36" i="39"/>
  <c r="O37" i="39"/>
  <c r="O38" i="39"/>
  <c r="O35" i="39"/>
  <c r="O34" i="39"/>
  <c r="O29" i="39"/>
  <c r="O27" i="39"/>
  <c r="O26" i="39"/>
  <c r="O25" i="39"/>
  <c r="W25" i="39" s="1"/>
  <c r="X25" i="39" s="1"/>
  <c r="O21" i="39"/>
  <c r="O20" i="39"/>
  <c r="O19" i="39"/>
  <c r="O17" i="39"/>
  <c r="W17" i="39" s="1"/>
  <c r="O15" i="39"/>
  <c r="O14" i="39"/>
  <c r="O13" i="39"/>
  <c r="O12" i="39"/>
  <c r="I31" i="2"/>
  <c r="I30" i="2"/>
  <c r="I29" i="2"/>
  <c r="I28" i="2"/>
  <c r="I27" i="2"/>
  <c r="I24" i="2"/>
  <c r="I23" i="2"/>
  <c r="I22" i="2"/>
  <c r="I21" i="2"/>
  <c r="I20" i="2"/>
  <c r="I19" i="2"/>
  <c r="I18" i="2"/>
  <c r="I17" i="2"/>
  <c r="I16" i="2"/>
  <c r="I15" i="2"/>
  <c r="I13" i="2"/>
  <c r="I12" i="2"/>
  <c r="I11" i="2"/>
  <c r="I10" i="2"/>
  <c r="I9" i="2"/>
  <c r="I8" i="2"/>
  <c r="I7" i="2"/>
  <c r="I6" i="2"/>
  <c r="K6" i="17"/>
  <c r="K13" i="17"/>
  <c r="K19" i="17"/>
  <c r="K33" i="17"/>
  <c r="B40" i="17"/>
  <c r="D41" i="17"/>
  <c r="H41" i="17"/>
  <c r="D42" i="17"/>
  <c r="H42" i="17"/>
  <c r="D43" i="17"/>
  <c r="H43" i="17"/>
  <c r="D44" i="17"/>
  <c r="H44" i="17"/>
  <c r="D45" i="17"/>
  <c r="H45" i="17"/>
  <c r="D46" i="17"/>
  <c r="H46" i="17"/>
  <c r="D47" i="17"/>
  <c r="H47" i="17"/>
  <c r="D48" i="17"/>
  <c r="H48" i="17"/>
  <c r="D49" i="17"/>
  <c r="H49" i="17"/>
  <c r="D50" i="17"/>
  <c r="H50" i="17"/>
  <c r="D51" i="17"/>
  <c r="H51" i="17"/>
  <c r="D52" i="17"/>
  <c r="H52" i="17"/>
  <c r="D53" i="17"/>
  <c r="H53" i="17"/>
  <c r="D54" i="17"/>
  <c r="H54" i="17"/>
  <c r="D55" i="17"/>
  <c r="H55" i="17"/>
  <c r="D56" i="17"/>
  <c r="H56" i="17"/>
  <c r="D57" i="17"/>
  <c r="H57" i="17"/>
  <c r="D58"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D59" i="17" l="1"/>
  <c r="W13" i="39"/>
  <c r="S13" i="39"/>
  <c r="W15" i="39"/>
  <c r="X15" i="39" s="1"/>
  <c r="S15" i="39"/>
  <c r="W19" i="39"/>
  <c r="X19" i="39" s="1"/>
  <c r="S19" i="39"/>
  <c r="W21" i="39"/>
  <c r="X21" i="39" s="1"/>
  <c r="S21" i="39"/>
  <c r="W26" i="39"/>
  <c r="X26" i="39" s="1"/>
  <c r="S26" i="39"/>
  <c r="W29" i="39"/>
  <c r="X29" i="39" s="1"/>
  <c r="S29" i="39"/>
  <c r="W35" i="39"/>
  <c r="S35" i="39"/>
  <c r="W37" i="39"/>
  <c r="S37" i="39"/>
  <c r="W40" i="39"/>
  <c r="S40" i="39"/>
  <c r="W42" i="39"/>
  <c r="S42" i="39"/>
  <c r="W45" i="39"/>
  <c r="S45" i="39"/>
  <c r="W48" i="39"/>
  <c r="S48" i="39"/>
  <c r="W51" i="39"/>
  <c r="S51" i="39"/>
  <c r="W53" i="39"/>
  <c r="S53" i="39"/>
  <c r="W56" i="39"/>
  <c r="S56" i="39"/>
  <c r="W57" i="39"/>
  <c r="S57" i="39"/>
  <c r="W64" i="39"/>
  <c r="S64" i="39"/>
  <c r="W62" i="39"/>
  <c r="S62" i="39"/>
  <c r="W69" i="39"/>
  <c r="S69" i="39"/>
  <c r="W72" i="39"/>
  <c r="S72" i="39"/>
  <c r="W75" i="39"/>
  <c r="S75" i="39"/>
  <c r="W79" i="39"/>
  <c r="S79" i="39"/>
  <c r="W83" i="39"/>
  <c r="S83" i="39"/>
  <c r="W86" i="39"/>
  <c r="S86" i="39"/>
  <c r="W87" i="39"/>
  <c r="S87" i="39"/>
  <c r="W91" i="39"/>
  <c r="S91" i="39"/>
  <c r="W76" i="39"/>
  <c r="S76" i="39"/>
  <c r="W12" i="39"/>
  <c r="X12" i="39" s="1"/>
  <c r="S12" i="39"/>
  <c r="W14" i="39"/>
  <c r="S14" i="39"/>
  <c r="W20" i="39"/>
  <c r="X20" i="39" s="1"/>
  <c r="S20" i="39"/>
  <c r="W27" i="39"/>
  <c r="X27" i="39" s="1"/>
  <c r="S27" i="39"/>
  <c r="W34" i="39"/>
  <c r="S34" i="39"/>
  <c r="W38" i="39"/>
  <c r="S38" i="39"/>
  <c r="W36" i="39"/>
  <c r="S36" i="39"/>
  <c r="W41" i="39"/>
  <c r="S41" i="39"/>
  <c r="W44" i="39"/>
  <c r="S44" i="39"/>
  <c r="W49" i="39"/>
  <c r="S49" i="39"/>
  <c r="W47" i="39"/>
  <c r="S47" i="39"/>
  <c r="W54" i="39"/>
  <c r="S54" i="39"/>
  <c r="W52" i="39"/>
  <c r="S52" i="39"/>
  <c r="W58" i="39"/>
  <c r="S58" i="39"/>
  <c r="W60" i="39"/>
  <c r="S60" i="39"/>
  <c r="W63" i="39"/>
  <c r="S63" i="39"/>
  <c r="W61" i="39"/>
  <c r="S61" i="39"/>
  <c r="W67" i="39"/>
  <c r="S67" i="39"/>
  <c r="W70" i="39"/>
  <c r="S70" i="39"/>
  <c r="W74" i="39"/>
  <c r="S74" i="39"/>
  <c r="W78" i="39"/>
  <c r="S78" i="39"/>
  <c r="W80" i="39"/>
  <c r="S80" i="39"/>
  <c r="W84" i="39"/>
  <c r="S84" i="39"/>
  <c r="W88" i="39"/>
  <c r="S88" i="39"/>
  <c r="W90" i="39"/>
  <c r="S90" i="39"/>
  <c r="W93" i="39"/>
  <c r="S93" i="39"/>
  <c r="I33" i="2"/>
  <c r="H91" i="17"/>
  <c r="O94" i="39"/>
  <c r="X14" i="39" l="1"/>
  <c r="X13" i="39"/>
  <c r="W99" i="39"/>
  <c r="X47" i="39"/>
  <c r="S99" i="39"/>
  <c r="X99" i="39" l="1"/>
</calcChain>
</file>

<file path=xl/sharedStrings.xml><?xml version="1.0" encoding="utf-8"?>
<sst xmlns="http://schemas.openxmlformats.org/spreadsheetml/2006/main" count="2786" uniqueCount="986">
  <si>
    <t>Khía cạnh Tài chính</t>
  </si>
  <si>
    <t>Lợi nhuận</t>
  </si>
  <si>
    <t>Kiểm soát chi phí hiệu quả</t>
  </si>
  <si>
    <t>Tăng trưởng doanh thu</t>
  </si>
  <si>
    <t>Khía cạnh Khách hàng</t>
  </si>
  <si>
    <t>I1</t>
  </si>
  <si>
    <t>Gia tăng chất lượng cấp điện</t>
  </si>
  <si>
    <t>I2</t>
  </si>
  <si>
    <t>Nâng cao hiệu suất vận hành hệ thống</t>
  </si>
  <si>
    <t>I4</t>
  </si>
  <si>
    <t>Cải thiện dịch vụ khách hàng</t>
  </si>
  <si>
    <t>I5</t>
  </si>
  <si>
    <t>Cải tiến công nghệ</t>
  </si>
  <si>
    <t>Thời gian mất điện trung bình của hệ thống (SAIDI)</t>
  </si>
  <si>
    <t>Tần suất mất điện trung bình của hệ thống (SAIFI)</t>
  </si>
  <si>
    <t>Số lần mất điện thoáng qua của hệ thống/ khách hàng (MAIFI)</t>
  </si>
  <si>
    <t>I3</t>
  </si>
  <si>
    <t>I6</t>
  </si>
  <si>
    <t>Vận hành</t>
  </si>
  <si>
    <t>Đổi mới &amp; 
Trách nhiệm xã hội</t>
  </si>
  <si>
    <t>Số sự cố hệ thống CNTT</t>
  </si>
  <si>
    <t>Nguồn nhân lực</t>
  </si>
  <si>
    <t>Năng lực tổ chức</t>
  </si>
  <si>
    <t>F1</t>
  </si>
  <si>
    <t>F11</t>
  </si>
  <si>
    <t>F2</t>
  </si>
  <si>
    <t>F21</t>
  </si>
  <si>
    <t>F3</t>
  </si>
  <si>
    <t>F22</t>
  </si>
  <si>
    <t>F4</t>
  </si>
  <si>
    <t>C1</t>
  </si>
  <si>
    <t>F31</t>
  </si>
  <si>
    <t>C2</t>
  </si>
  <si>
    <t>F41</t>
  </si>
  <si>
    <t>C3</t>
  </si>
  <si>
    <t>F42</t>
  </si>
  <si>
    <t>C11</t>
  </si>
  <si>
    <t>C21</t>
  </si>
  <si>
    <t>I11</t>
  </si>
  <si>
    <t>I12</t>
  </si>
  <si>
    <t>I13</t>
  </si>
  <si>
    <t>I7</t>
  </si>
  <si>
    <t>I14</t>
  </si>
  <si>
    <t>L1</t>
  </si>
  <si>
    <t>I15</t>
  </si>
  <si>
    <t>L2</t>
  </si>
  <si>
    <t>L3</t>
  </si>
  <si>
    <t>L4</t>
  </si>
  <si>
    <t>I21</t>
  </si>
  <si>
    <t>I31</t>
  </si>
  <si>
    <t>I32</t>
  </si>
  <si>
    <t>I41</t>
  </si>
  <si>
    <t>I42</t>
  </si>
  <si>
    <t>I43</t>
  </si>
  <si>
    <t>I51</t>
  </si>
  <si>
    <t>I52</t>
  </si>
  <si>
    <t>I53</t>
  </si>
  <si>
    <t>I61</t>
  </si>
  <si>
    <t>L11</t>
  </si>
  <si>
    <t>L12</t>
  </si>
  <si>
    <t>L13</t>
  </si>
  <si>
    <t>L21</t>
  </si>
  <si>
    <t>L22</t>
  </si>
  <si>
    <t>L31</t>
  </si>
  <si>
    <t>L32</t>
  </si>
  <si>
    <t>L41</t>
  </si>
  <si>
    <t>L42</t>
  </si>
  <si>
    <t>L43</t>
  </si>
  <si>
    <t>L44</t>
  </si>
  <si>
    <t>Trọng số của mục tiêu</t>
  </si>
  <si>
    <t>Mã KPI</t>
  </si>
  <si>
    <t>Tiêu chí đo lường (KPI)</t>
  </si>
  <si>
    <t>Trọng số của chỉ tiêu</t>
  </si>
  <si>
    <t>Trọng số chung</t>
  </si>
  <si>
    <t>Tần suất theo dõi</t>
  </si>
  <si>
    <t>Công thức/ Cách đo lường</t>
  </si>
  <si>
    <t>ĐVT</t>
  </si>
  <si>
    <t>Tài chính</t>
  </si>
  <si>
    <t>%</t>
  </si>
  <si>
    <t>Năm</t>
  </si>
  <si>
    <t>Quý</t>
  </si>
  <si>
    <t>Khách hàng</t>
  </si>
  <si>
    <t>điểm</t>
  </si>
  <si>
    <t>Quy trình nội bộ</t>
  </si>
  <si>
    <t>F32</t>
  </si>
  <si>
    <t>Điện thương phẩm/ lao động</t>
  </si>
  <si>
    <t>F23</t>
  </si>
  <si>
    <t>I62</t>
  </si>
  <si>
    <t>I44</t>
  </si>
  <si>
    <t>Quý</t>
  </si>
  <si>
    <t>(Sản lượng năm nay- Sản lượng năm trước)/ Sản lượng năm trước</t>
  </si>
  <si>
    <t>đ/ kWh</t>
  </si>
  <si>
    <t>Chỉ số tiếp cận điện năng (của khách hàng có trạm biến áp chuyên dùng)</t>
  </si>
  <si>
    <t>Tổng thời gian dừng hệ thống CNTT do sự cố</t>
  </si>
  <si>
    <t>C31</t>
  </si>
  <si>
    <t>F24</t>
  </si>
  <si>
    <t>I33</t>
  </si>
  <si>
    <t>I34</t>
  </si>
  <si>
    <t>I35</t>
  </si>
  <si>
    <t>I71</t>
  </si>
  <si>
    <t>I72</t>
  </si>
  <si>
    <t>I73</t>
  </si>
  <si>
    <t>I74</t>
  </si>
  <si>
    <t>I63</t>
  </si>
  <si>
    <t>An toàn, bảo vệ môi trường</t>
  </si>
  <si>
    <t>KH/ LĐ</t>
  </si>
  <si>
    <t>kWh/ LĐ</t>
  </si>
  <si>
    <t>Sự cố</t>
  </si>
  <si>
    <t>Lợi nhuận/ kế hoạch</t>
  </si>
  <si>
    <t>Tỷ lệ giảm các vụ tai nạn lao động</t>
  </si>
  <si>
    <t>Số  lần bị cơ quan chức năng nhắc nhở bằng văn bản về kiểm soát chất thải nguy hại</t>
  </si>
  <si>
    <t>Số lượng khách hàng/ Lao động</t>
  </si>
  <si>
    <t>C22</t>
  </si>
  <si>
    <t>I45</t>
  </si>
  <si>
    <t>Trung bình thời gian thực hiện của Công ty của tất cả các khách hàng cấp điện mới (Chỉ số này được lấy từ phân hệ của quản lý cấp điện trung áp của CMIS 2.0)</t>
  </si>
  <si>
    <t>Khía cạnh Quy trình  Nội bộ</t>
  </si>
  <si>
    <t>Bình quân gia quyền của thời gian thực hiện cấp điện cho tất cả các khách hàng mới (hạ áp)</t>
  </si>
  <si>
    <t>Tỷ lệ giảm các vụ TNLĐ so với năm trước</t>
  </si>
  <si>
    <t>Điện thương phẩm/ lao động b/q</t>
  </si>
  <si>
    <t>Số lượng khách hàng/ lao động b/q</t>
  </si>
  <si>
    <t>Giá b/q thực hiện - giá b/q được giao theo kế hoạch</t>
  </si>
  <si>
    <t>Tỷ lệ thu hồi công nợ khách hàng</t>
  </si>
  <si>
    <t>Chi phí/ kWh điện thương phẩm</t>
  </si>
  <si>
    <t>Tăng hiệu quả sử dụng vốn</t>
  </si>
  <si>
    <t>Giá bán điện b/q so với kế hoạch</t>
  </si>
  <si>
    <t>Tổng số sự cố hệ thống CNTT trong kỳ</t>
  </si>
  <si>
    <t>Phần 1: Mục tiêu</t>
  </si>
  <si>
    <t xml:space="preserve"> Mục tiêu chiến lược</t>
  </si>
  <si>
    <t>Test</t>
  </si>
  <si>
    <t>Lợi nhuận/ Kế hoạch</t>
  </si>
  <si>
    <t>Cải thiện sự hài lòng của khách hàng về chất lượng điện, chất lượng dịch vụ và hình ảnh thương hiệu EVN  trách nhiệm &amp; minh bạch</t>
  </si>
  <si>
    <t>Cải thiện sự hài lòng của khách hàng về chất lượng điện, dịch vụ và hình ảnh thương hiệu EVN  trách nhiệm &amp; minh bạch</t>
  </si>
  <si>
    <t>Chỉ số hài lòng của KH được lấy từ kết quả khảo sát hài lòng của KH hằng năm do tư vấn độc lập thực hiện</t>
  </si>
  <si>
    <t>Số lần sai sót có Quyết định của cơ quan chức năng xử phạt</t>
  </si>
  <si>
    <t>Tỷ lệ đào tạo chuyên môn nghiệp vụ/ Kế hoạch được giao</t>
  </si>
  <si>
    <t>Tỷ lệ hóa đơn được thanh toán qua ngân hàng hoặc tổ chức trung gian</t>
  </si>
  <si>
    <t>Số hóa đơn được thanh toán qua ngân hàng hoặc tổ chức trung gian/ Tổng số hóa đơn</t>
  </si>
  <si>
    <t>Điện thương phẩm/ Lao động</t>
  </si>
  <si>
    <t>Phát triển đội ngũ nhân sự và nâng cao năng suất lao động</t>
  </si>
  <si>
    <t>Số lượng khách hàng/Lao động</t>
  </si>
  <si>
    <t>Quản lý vận hành hệ thống CNTT</t>
  </si>
  <si>
    <t>Số lần bị cơ quan chức năng nhắc nhở bằng văn bản về kiểm soát chất thải nguy hại</t>
  </si>
  <si>
    <t>Học hỏi phát triển</t>
  </si>
  <si>
    <t>Chiến lược tăng trưởng &amp; Quản lý chi phí</t>
  </si>
  <si>
    <t xml:space="preserve">Khía cạnh Học hỏi phát triển </t>
  </si>
  <si>
    <t xml:space="preserve">Tiết kiêm chí phí /kế hoạch </t>
  </si>
  <si>
    <t>BẢN ĐỒ CHIẾN LƯỢC CÔNG TY ĐIỆN LỰC YÊN BÁI NĂM 2018</t>
  </si>
  <si>
    <t>Giá trị hàng tồn kho hằng quý so kế hoạch</t>
  </si>
  <si>
    <t>Thay công tơ định kỳ/kế hoach</t>
  </si>
  <si>
    <t>Tổn thất điện năng /kế hoạch</t>
  </si>
  <si>
    <t>Chỉ số tiếp cận điện năng ( lưới điện hạ áp)</t>
  </si>
  <si>
    <t>Số lượt người đươc đào tạo chuyên môn nghiệp vụ/Kế hoạch giao</t>
  </si>
  <si>
    <t>Tiết kiệm chi phí / kế hoạch</t>
  </si>
  <si>
    <t>trđ</t>
  </si>
  <si>
    <t>I22</t>
  </si>
  <si>
    <t>Thay công tơ định kỳ/Kế hoạch</t>
  </si>
  <si>
    <t>Tiết kiệm chi phí biến động / kế hoạch</t>
  </si>
  <si>
    <t>Tỷ lệ thu hồi công nợ tiền điện khách hàng</t>
  </si>
  <si>
    <t>Giá trị hàng tồn kho hàng quý</t>
  </si>
  <si>
    <t>Theo kế hoạch quý</t>
  </si>
  <si>
    <t>Số công tơ đã thay đk/kế hoạch</t>
  </si>
  <si>
    <t>Số T/T</t>
  </si>
  <si>
    <t>Mã CN</t>
  </si>
  <si>
    <t>Các chức năng bộ phận</t>
  </si>
  <si>
    <t>No</t>
  </si>
  <si>
    <t>CL. Quản trị chiến lược</t>
  </si>
  <si>
    <t>CL1</t>
  </si>
  <si>
    <t xml:space="preserve">Lập kế hoạch SXKD dài hạn của Công ty </t>
  </si>
  <si>
    <t>C</t>
  </si>
  <si>
    <t>KH. Lập kế hoạch SXKD</t>
  </si>
  <si>
    <t>KH4</t>
  </si>
  <si>
    <t>Xây dựng, triển khai kế hoạch đào tạo của công ty</t>
  </si>
  <si>
    <t>TG</t>
  </si>
  <si>
    <t>KH5</t>
  </si>
  <si>
    <t xml:space="preserve">Lập, triển khai kế hoạch CCHC của Công ty </t>
  </si>
  <si>
    <t>KH6</t>
  </si>
  <si>
    <t xml:space="preserve">Lập, triển khai kế hoạch thực hiện Quy chế dân chủ của Công ty </t>
  </si>
  <si>
    <t>VT.Mua sắm, quản lý vật tư thiết bị, tài sản</t>
  </si>
  <si>
    <t>KD.Kinh doanh điện năng</t>
  </si>
  <si>
    <t>TC.Quản trị tài chính-kế toán</t>
  </si>
  <si>
    <t>KT.Quản lý kỹ thuật-vận hành</t>
  </si>
  <si>
    <t>AT.ATLĐ-môi trường</t>
  </si>
  <si>
    <t>AT2</t>
  </si>
  <si>
    <t>Thực hiện công tác điều tra tai nạn lao động, các vụ cháy nổ lớn, sự cố lưới điện</t>
  </si>
  <si>
    <t>XD.Đầu tư xây dựng</t>
  </si>
  <si>
    <t>SC.Sửa chữa lớn</t>
  </si>
  <si>
    <t>SX.Dịch vụ SXK</t>
  </si>
  <si>
    <t>LD.Tổ chức, lao động, tiền lương</t>
  </si>
  <si>
    <t>LD1</t>
  </si>
  <si>
    <t>Công tác tổ chức bộ máy quản lý</t>
  </si>
  <si>
    <t>LD2</t>
  </si>
  <si>
    <t>Công tác cán bộ</t>
  </si>
  <si>
    <t>LD3</t>
  </si>
  <si>
    <t>Công tác đào tạo</t>
  </si>
  <si>
    <t>LD4</t>
  </si>
  <si>
    <t>Công tác lao động, tiền lương</t>
  </si>
  <si>
    <t>LD5</t>
  </si>
  <si>
    <t>Công tác thi đua khen thưởng</t>
  </si>
  <si>
    <t>HC.Quản trị hành chính, quan hệ cộng đồng</t>
  </si>
  <si>
    <t>HC1</t>
  </si>
  <si>
    <t>Công tác Văn thư</t>
  </si>
  <si>
    <t>PC.Pháp chế</t>
  </si>
  <si>
    <t>CN.Công nghệ thông tin</t>
  </si>
  <si>
    <t>CN3</t>
  </si>
  <si>
    <t>Khai thác hiệu quả các phần mềm được trang bị</t>
  </si>
  <si>
    <t>KS.Thanh tra-kiểm soát nội bộ</t>
  </si>
  <si>
    <t>KS3</t>
  </si>
  <si>
    <t>Xây dựng và tổ chức thực hiện kế hoạch thanh tra, kiểm tra định kỳ hoặc đột xuất trong toàn Công ty về việc thực hiện các chính sách, pháp luật của Nhà nước, quy chế phân cấp quản lý, quy định của Công ty và Tổng công ty</t>
  </si>
  <si>
    <t>QT.Quy trình đảm bảo chất lượng</t>
  </si>
  <si>
    <t>QT1</t>
  </si>
  <si>
    <t>Lập kế hoạch và tổ chức triển khai duy trì áp dụng và cải tiến hệ thống quản lý chất lượng ISO 9001:2015 trong toàn Công ty</t>
  </si>
  <si>
    <t>QT2</t>
  </si>
  <si>
    <t>Lập kế hoạch triển khai duy trì áp dụng và cải tiến công cụ 5S trong toàn Công ty.</t>
  </si>
  <si>
    <t>VH.Văn hóa doanh nghiệp</t>
  </si>
  <si>
    <t>VH1</t>
  </si>
  <si>
    <t>Công tác văn hóa doanh nghiệp</t>
  </si>
  <si>
    <t>MA TRẬN CHỨC NĂNG CÔNG TY ĐIỆN LỰC YÊN BÁI</t>
  </si>
  <si>
    <t xml:space="preserve">GIÁM ĐỐC </t>
  </si>
  <si>
    <t>PGĐ KD</t>
  </si>
  <si>
    <t>PGĐ KT</t>
  </si>
  <si>
    <t>PGĐ ĐTXD</t>
  </si>
  <si>
    <t>PGĐ VT-SXK</t>
  </si>
  <si>
    <t>P1</t>
  </si>
  <si>
    <t>P2</t>
  </si>
  <si>
    <t>P3</t>
  </si>
  <si>
    <t>P4</t>
  </si>
  <si>
    <t>P5</t>
  </si>
  <si>
    <t>P6</t>
  </si>
  <si>
    <t>P7</t>
  </si>
  <si>
    <t>P8</t>
  </si>
  <si>
    <t>P9</t>
  </si>
  <si>
    <t>P10</t>
  </si>
  <si>
    <t>P11</t>
  </si>
  <si>
    <t>P12</t>
  </si>
  <si>
    <t>PXSC&amp;TNĐ</t>
  </si>
  <si>
    <t>ĐIỆN LỰC</t>
  </si>
  <si>
    <r>
      <t xml:space="preserve">                                  </t>
    </r>
    <r>
      <rPr>
        <b/>
        <sz val="12"/>
        <rFont val="Times New Roman"/>
        <family val="1"/>
      </rPr>
      <t xml:space="preserve">      Chức năng cơ bản</t>
    </r>
    <r>
      <rPr>
        <sz val="12"/>
        <rFont val="Times New Roman"/>
        <family val="1"/>
      </rPr>
      <t xml:space="preserve">
   </t>
    </r>
    <r>
      <rPr>
        <b/>
        <sz val="12"/>
        <rFont val="Times New Roman"/>
        <family val="1"/>
      </rPr>
      <t>Chức năng chi tiết</t>
    </r>
  </si>
  <si>
    <t xml:space="preserve">Điều hành chung </t>
  </si>
  <si>
    <t>Điều hành công tác kinh doanh điện năng</t>
  </si>
  <si>
    <t>Điều hành công tác kỹ thuật, vận hành, ATLĐ</t>
  </si>
  <si>
    <t>Điều hành công tác ĐTXD, CNTT</t>
  </si>
  <si>
    <t>Điều hành công tác VT, SCL, SXK, văn phòng</t>
  </si>
  <si>
    <t>Văn thư, lưu trữ, quản trị hành chính, quan hệ cộng đồng, y tế</t>
  </si>
  <si>
    <t>Lập và triển khai kế hoạch sản xuất kinh doanh,  kế hoạch SCL, quản lý vật tư và sản xuất khác.</t>
  </si>
  <si>
    <t>Công tác cán bộ, lao động, tiền lương, chế độ chính sách cho người lao động; đào tạo, khen thưởng, văn hóa doanh nghiệp</t>
  </si>
  <si>
    <t>Quản lý kỹ thuật, sáng kiến cải tiến, bảo vệ môi trường</t>
  </si>
  <si>
    <t>Quản lý tài chính; hạch toán kế toán</t>
  </si>
  <si>
    <t xml:space="preserve"> Kiểm tra, giám sát và xử lý vi phạm trong thực hiện HĐMBĐ</t>
  </si>
  <si>
    <t xml:space="preserve">Chỉ huy, vận hành lưới điện </t>
  </si>
  <si>
    <t>Quản lý các dự án đầu tư xây dựng</t>
  </si>
  <si>
    <t>Kinh doanh điện năng, quản lý điện nông thôn, dịch vụ khách hàng</t>
  </si>
  <si>
    <t>Quản lý mạng viễn thông và CNTT</t>
  </si>
  <si>
    <t>Công tác an toàn, bảo hộ lao động, phòng chống cháy nổ, phòng chống lụt bão và bảo vệ hành lang lưới điện</t>
  </si>
  <si>
    <t>Thanh tra, kiểm tra, bảo vệ, pháp chế, an ninh quốc phòng</t>
  </si>
  <si>
    <t>Thí nghiệm, sửa chữa thiết bị điện</t>
  </si>
  <si>
    <t>Vận hành lưới điện, kinh doanh điện năng</t>
  </si>
  <si>
    <t>KH1</t>
  </si>
  <si>
    <t>KH2</t>
  </si>
  <si>
    <t>Lập kế hoạch, triển khai công tác SCTX</t>
  </si>
  <si>
    <t>KH3</t>
  </si>
  <si>
    <t>Quản lý, phân bổ chi phí biến động</t>
  </si>
  <si>
    <t>KH7</t>
  </si>
  <si>
    <t>Lập phương thức vận hành lưới điện.</t>
  </si>
  <si>
    <t>VT1</t>
  </si>
  <si>
    <t>Tổ chức mua sắm tài sản, VTTB phục vụ SXKD, ĐTXD, SCL, SCTX, Khắc phục thiên tai</t>
  </si>
  <si>
    <t>VT2</t>
  </si>
  <si>
    <t>Quản lý, phân bổ VTTB, tài sản của công ty</t>
  </si>
  <si>
    <t>VT3</t>
  </si>
  <si>
    <t>Thanh lý tài sản, vật tư ứ đọng kém mất phẩm chất không có nhu cầu sử dụng.</t>
  </si>
  <si>
    <t>VT4</t>
  </si>
  <si>
    <t>Thực hiện tiếp nhận tài sản các công trình điện khách hàng bàn giao.</t>
  </si>
  <si>
    <t>KD1</t>
  </si>
  <si>
    <t>Triển khai thực hiện công tác kinh doanh điện năng</t>
  </si>
  <si>
    <t>KD2</t>
  </si>
  <si>
    <t>Quản lý hệ thống đo đếm điện năng</t>
  </si>
  <si>
    <t>KD3</t>
  </si>
  <si>
    <t>KD4</t>
  </si>
  <si>
    <t>Công tác tuyên truyền, chăm sóc KH và tiết kiệm điện</t>
  </si>
  <si>
    <t>KD5</t>
  </si>
  <si>
    <t>Công tác QL điện nông thôn</t>
  </si>
  <si>
    <t>TC1</t>
  </si>
  <si>
    <t>Thực hiện công tác quản lý tài chính. Quản lý sử dụng vốn, kiểm soát dòng tiền, theo dõi tài sản, phân tích hiệu quả tài chính.</t>
  </si>
  <si>
    <t>TC2</t>
  </si>
  <si>
    <t>Thực hiện hạch toán kế toán (tài khoản, sổ sách chứng từ, quy trình), vận hành và kiểm soát nghiệp vụ thu chi, chứng từ kế toán.</t>
  </si>
  <si>
    <t>TC3</t>
  </si>
  <si>
    <t>Lập các báo cáo kế toán tài chính.</t>
  </si>
  <si>
    <t>TC4</t>
  </si>
  <si>
    <t>Theo dõi kế hoạch chi phí giá thành của Công ty</t>
  </si>
  <si>
    <t>TC5</t>
  </si>
  <si>
    <t>KT1</t>
  </si>
  <si>
    <t>Quản lý kỹ thuật, sửa chữa hệ thống điện</t>
  </si>
  <si>
    <t>KT2</t>
  </si>
  <si>
    <t>Chỉ huy vận hành, xử lý sự cố lưới điện.</t>
  </si>
  <si>
    <t>KT3</t>
  </si>
  <si>
    <t>Quản lý, vận hành rơ le bảo vệ, tự động và điều khiển từ xa.</t>
  </si>
  <si>
    <t>KT4</t>
  </si>
  <si>
    <t>Quản lý tổn thất điện năng</t>
  </si>
  <si>
    <t>AT1</t>
  </si>
  <si>
    <t>Lập và thực hiện kế hoạch công tác ATVSLĐ, BHLĐ, PCCN</t>
  </si>
  <si>
    <t>AT3</t>
  </si>
  <si>
    <t>Quản lý trang thiết bị, dụng cụ an toàn, phòng cháy chữa cháy.</t>
  </si>
  <si>
    <t>AT4</t>
  </si>
  <si>
    <t>Tổ chức phòng chống và khắc phục thiên tai</t>
  </si>
  <si>
    <t>AT5</t>
  </si>
  <si>
    <t>Công tác bảo vệ môi trường</t>
  </si>
  <si>
    <t>XD1</t>
  </si>
  <si>
    <t>Lập kế hoạch ĐTXD hàng năm</t>
  </si>
  <si>
    <t>XD2</t>
  </si>
  <si>
    <t>XD3</t>
  </si>
  <si>
    <t>XD4</t>
  </si>
  <si>
    <t>SC1</t>
  </si>
  <si>
    <t>Lập kế hoạch SCL</t>
  </si>
  <si>
    <t>SC2</t>
  </si>
  <si>
    <t>SC3</t>
  </si>
  <si>
    <t>SX1</t>
  </si>
  <si>
    <t>HC2</t>
  </si>
  <si>
    <t>Công tác lưu trữ</t>
  </si>
  <si>
    <t>HC3</t>
  </si>
  <si>
    <t>Công tác Hành chính quản trị</t>
  </si>
  <si>
    <t>HC4</t>
  </si>
  <si>
    <t>Công tác Quan hệ cộng đồng</t>
  </si>
  <si>
    <t>HC5</t>
  </si>
  <si>
    <t>Công tác Y tế, Chăm sóc sức khỏe người lao động</t>
  </si>
  <si>
    <t>HC6</t>
  </si>
  <si>
    <t>Công tác Vệ sinh Công nghiệp</t>
  </si>
  <si>
    <t>Quản lý, điều phối và sử dụng xe ô tô</t>
  </si>
  <si>
    <t>PC1</t>
  </si>
  <si>
    <t>Rà soát, thẩm định, hệ thống hoá các quy trình, quy định trong toàn Công ty đảm bảo tuân thủ đúng quy định của pháp luật</t>
  </si>
  <si>
    <t>PC2</t>
  </si>
  <si>
    <t>Thực hiện công tác tuyên truyền phổ biến pháp luật</t>
  </si>
  <si>
    <t>PC3</t>
  </si>
  <si>
    <t>Tư vấn pháp lý cho Lãnh đạo công ty để bảo vệ quyền lợi hợp pháp của công ty và người lao động</t>
  </si>
  <si>
    <t>CN1</t>
  </si>
  <si>
    <t>Quản lý, vận hành, sửa chữa hạ tầng mạng viễn thông, công nghệ thông tin</t>
  </si>
  <si>
    <t>CN2</t>
  </si>
  <si>
    <t>Quản lý vận hành, sửa chữa các phần mềm được trang bị</t>
  </si>
  <si>
    <t>KS1</t>
  </si>
  <si>
    <t>Kiểm tra, giám sát thực hiện HĐMBĐ</t>
  </si>
  <si>
    <t>KS4</t>
  </si>
  <si>
    <t>Công tác bảo vệ, quốc phòng an ninh</t>
  </si>
  <si>
    <t>KS5</t>
  </si>
  <si>
    <t>Công tác phòng chống tham nhũng</t>
  </si>
  <si>
    <t>KS6</t>
  </si>
  <si>
    <t>Công tác giải quyết khiếu nại, tố cáo</t>
  </si>
  <si>
    <t>PGĐ ĐT</t>
  </si>
  <si>
    <r>
      <t>G</t>
    </r>
    <r>
      <rPr>
        <b/>
        <sz val="12"/>
        <rFont val="Arial"/>
        <family val="2"/>
      </rPr>
      <t>Đ</t>
    </r>
  </si>
  <si>
    <r>
      <t>PG</t>
    </r>
    <r>
      <rPr>
        <b/>
        <sz val="12"/>
        <rFont val="Arial"/>
        <family val="2"/>
      </rPr>
      <t>Đ</t>
    </r>
    <r>
      <rPr>
        <b/>
        <sz val="11"/>
        <rFont val="Arial"/>
        <family val="2"/>
      </rPr>
      <t xml:space="preserve"> KD</t>
    </r>
  </si>
  <si>
    <t>PGĐ SX #</t>
  </si>
  <si>
    <t>PX</t>
  </si>
  <si>
    <t>ĐL</t>
  </si>
  <si>
    <t>SC4</t>
  </si>
  <si>
    <t>HỆ THỐNG CHỈ TIÊU CỦA CÔNG TY ĐIỆN LỰC YÊN BÁI 2018 (BSC Công ty)</t>
  </si>
  <si>
    <t>Nghiên cứu áp dụng công nghệ mới vào SXKD</t>
  </si>
  <si>
    <t>Theo kế hoạch của EVNNPC và của Công ty</t>
  </si>
  <si>
    <t>Tăng trưởng sản lượng điện thương phẩm</t>
  </si>
  <si>
    <t>'Tăng trưởng sản lượng điện thương phẩm</t>
  </si>
  <si>
    <t>Đảm bảo chỉ tiêu tiết kiệm chi phí</t>
  </si>
  <si>
    <t xml:space="preserve">Thực hiện  lựa chọn nhà thầu đúng quy định </t>
  </si>
  <si>
    <t>Hạch toán chi phí SCL vào giá thành đúng tiến độ.</t>
  </si>
  <si>
    <t>Thẩm tra quyết toán, xin vốn và giải ngân đúng kế hoạch công trình XDCB, SCL, khắc phục thiên tai</t>
  </si>
  <si>
    <t>Hoàn thành SCL theo kế hoạch</t>
  </si>
  <si>
    <t>Tổ chức, thực hiện các hoạt động SXK đạt chỉ tiêu kế hoạch</t>
  </si>
  <si>
    <t>Mã cấp 2</t>
  </si>
  <si>
    <t>Mã cấp 3</t>
  </si>
  <si>
    <t>HC7</t>
  </si>
  <si>
    <t>Phần 2: Phân bổ mục tiêu</t>
  </si>
  <si>
    <t>Quản lý vận hành đường dây trung, hạ áp và TBA</t>
  </si>
  <si>
    <t>Tổ chức, thực hiện các hoạt động SXK</t>
  </si>
  <si>
    <t>P. Tổng Hợp</t>
  </si>
  <si>
    <t>P. KHKT</t>
  </si>
  <si>
    <t>P, Kinh doanh</t>
  </si>
  <si>
    <t>Tài chính, kế toán, LĐTL, VHDN, Văn thư, lưu trữ</t>
  </si>
  <si>
    <t>Lập và triển khai kế hoạch SXKD, Vật tư, SCTX, QLKT, ATVSLĐ.</t>
  </si>
  <si>
    <t>Triển khai thực hiện Quy chế dân chủ theo kế hoạch của Công ty</t>
  </si>
  <si>
    <t xml:space="preserve"> Triển khai thực hiện CCHC theo kế hoạch của Công ty</t>
  </si>
  <si>
    <t>Thực hiện tuyên truyền tiết kiệm điện.</t>
  </si>
  <si>
    <t>Thực hiện quản lý và giao nhận công văn đi, đến của Điện lực</t>
  </si>
  <si>
    <t xml:space="preserve">Thực hiện công tác phòng chống tham nhũng </t>
  </si>
  <si>
    <t xml:space="preserve"> Phối hợp tham gia khắc phục sự cố, sửa chữa hạ tầng mạng viễn thông, công nghệ thông tin.</t>
  </si>
  <si>
    <t>Thực hiện công tác lưu trữ các hồ sơ tài liệu của Điện lực.</t>
  </si>
  <si>
    <t xml:space="preserve"> Thực hiện quản lý và sử dụng con dấu theo quy định.</t>
  </si>
  <si>
    <t>Thực hiện thanh toán tiền lương, thưởng cho CBCNV theo quy định.</t>
  </si>
  <si>
    <t>Thực hiện chế độ nâng lương, nâng bậc công nhân theo quy định.</t>
  </si>
  <si>
    <t xml:space="preserve"> Tham gia phối hợp thực hiện các hoạt động sản xuất khác</t>
  </si>
  <si>
    <t>Lập báo cáo công tác điện nông thôn.</t>
  </si>
  <si>
    <t>Thực hiện thay định kỳ hệ thống đo đếm điện năng theo kế hoạch.</t>
  </si>
  <si>
    <t xml:space="preserve"> Tham gia với Công ty thực hiện tiếp nhận tài sản các công trình điện khách hàng bàn giao trên địa bàn quản lý </t>
  </si>
  <si>
    <t>Tham gia phối hợp lập kế hoạch đầu tư tài sản và lưới điện hàng năm.</t>
  </si>
  <si>
    <t>Giờ</t>
  </si>
  <si>
    <t>TH</t>
  </si>
  <si>
    <t>TK</t>
  </si>
  <si>
    <r>
      <rPr>
        <b/>
        <i/>
        <u/>
        <sz val="12"/>
        <rFont val="Times New Roman"/>
        <family val="1"/>
      </rPr>
      <t xml:space="preserve">Quy ước Ký hiệu: </t>
    </r>
    <r>
      <rPr>
        <b/>
        <i/>
        <sz val="12"/>
        <rFont val="Times New Roman"/>
        <family val="1"/>
      </rPr>
      <t xml:space="preserve">
</t>
    </r>
    <r>
      <rPr>
        <i/>
        <sz val="12"/>
        <rFont val="Times New Roman"/>
        <family val="1"/>
      </rPr>
      <t>C: Chỉ đạo, phê duyệt;
TK: Triển khai;
TH: Thực hiện;
TG: Tham gia thực hiện theo công đoạn</t>
    </r>
  </si>
  <si>
    <t>Các chức năng chính</t>
  </si>
  <si>
    <t>Thực hiện  ĐTXD theo kế hoạch</t>
  </si>
  <si>
    <t>MA TRẬN CHỨC NĂNG ĐIỆN LỰC ……..</t>
  </si>
  <si>
    <t>Thực hiện giao nhận, quyết toán với của các tổ chức dịch vụ thu hộ tiền điện và thu ngân viên. Theo dõi nợ, chấm xoá nợ , kiểm soát việc thu và nộp tiền điện, đối chiếu công nợ</t>
  </si>
  <si>
    <t>Phối hợp đốc thu tiền điện, cắt điện đòi nợ</t>
  </si>
  <si>
    <t>Vận hành và quản lý hệ các thống đo xa như AMI.One; DCU…</t>
  </si>
  <si>
    <t>Thực hiện triển khai các chương trình chăm sóc khách hàng.</t>
  </si>
  <si>
    <t>Quản lý kho bãi và nhập xuất vật tư cho các bộ phận</t>
  </si>
  <si>
    <t>Thực hiện kiểm tra các chứng từ gốc, đảm bảo tính hợp lý hợp pháp, hợp lệ của các chứng từ thanh toán.</t>
  </si>
  <si>
    <t>Thực hiện kiểm soát chính xác, đầy đủ phiếu nhập - xuất kho trong tháng, đúng thời gian qui định.</t>
  </si>
  <si>
    <t>Thực hiện in sổ sách kế toán theo từng Phần hành kế toán</t>
  </si>
  <si>
    <t>Thực hiện công tác Thủ quỹ tại Điện lực.</t>
  </si>
  <si>
    <t>Báo cáo định kỳ công tác BVMT.</t>
  </si>
  <si>
    <t>Quản lý chất thải theo quy trình 714-01/P4</t>
  </si>
  <si>
    <t>AT1.1</t>
  </si>
  <si>
    <t>Lập, triển khai thực hiện kế hoạch công tác ATVSLĐ</t>
  </si>
  <si>
    <t>AT1.2</t>
  </si>
  <si>
    <t>AT1.3</t>
  </si>
  <si>
    <t>AT1.4</t>
  </si>
  <si>
    <t>Quản lý trang thiết bị phòng cháy chữa cháy</t>
  </si>
  <si>
    <t>Quản lý trang thiết bị, dụng cụ an toàn có yêu cầu nghiêm ngặt về ATLĐ</t>
  </si>
  <si>
    <t>Lập kế hoạch kinh doanh điện năng.</t>
  </si>
  <si>
    <t>Lập kế hoạch kiểm tra giám sát mua bán điện</t>
  </si>
  <si>
    <t xml:space="preserve">Lập kế hoạch giá bán điện bình quân của Điện lực theo quý, năm </t>
  </si>
  <si>
    <t xml:space="preserve">Lập kế hoạch tổn thất điện năng của Điện lực theo quý, năm </t>
  </si>
  <si>
    <t xml:space="preserve">Lập kế hoạch điện thương phẩm của  Điện lực theo quý, năm </t>
  </si>
  <si>
    <t xml:space="preserve">Lập kế hoạch thay thế định kỳ hệ thống đo đếm điện theo quý, năm </t>
  </si>
  <si>
    <t>Đăng ký danh mục SCTX</t>
  </si>
  <si>
    <t xml:space="preserve">Lập kế hoạch SCTX của Điện lực theo quý, năm </t>
  </si>
  <si>
    <t>Thực hiện SCTX</t>
  </si>
  <si>
    <t>Nghiệm thu, quyết toán</t>
  </si>
  <si>
    <t>Đăng ký kế hoạch cắt điện công tác của Điện lực theo tuần, tháng, quý</t>
  </si>
  <si>
    <t>Thực hiện mua sắm vật tư theo phân cấp</t>
  </si>
  <si>
    <t>Tiếp nhận, giải quyết yêu cầu  của khách hàng về các dịch vụ điện</t>
  </si>
  <si>
    <t>Cập nhật tính toán tổn thất điện năng chu kỳ kinh doanh và chu kỳ ngày 01 hàng tháng. Lập danh sách các ĐZ, TBA có tỷ lệ tổn thất bất thường, tổn thất tăng cao để giải trình tìm nguyên nhân tổn thất.</t>
  </si>
  <si>
    <t>Giải quyết các kiến nghị, khiếu nại của khách hàng liên quan đến hệ thống đo đếm điện năng</t>
  </si>
  <si>
    <t>Quản lý, kiểm tra giám sát hoạt động của các Tổ dịch vụ bán lẻ điện năng</t>
  </si>
  <si>
    <t>Thực hiện theo dõi, kiểm soát dòng tiền ( Công ty cấp tiền và các khoản thanh toán tại Điện lực)</t>
  </si>
  <si>
    <t>Tham gia nghiệm thu các hạng mục SCL trên địa bàn Điện lực quản lý</t>
  </si>
  <si>
    <t xml:space="preserve">Thực hiện hạch toán kế toán các nghiệp vụ phát sinh có liên quan đến hoạt động SXKD của Điện lực vào các phân hệ kế toán của chương trình ERP. </t>
  </si>
  <si>
    <t>Thực hiện kiểm soát, đối chiếu số liệu các biểu báo cáo tài chính của từng phân hệ</t>
  </si>
  <si>
    <t>Thực hiện đối chiếu các khoản công nợ nội bộ của Điện lực và Công ty</t>
  </si>
  <si>
    <t>Thực hiện kiểm tra các định khoản nghiệp vụ phát sinh. Kiểm tra sự cân đối giữa số liệu kế toán chi tiết và tổng hợp của Điện lực</t>
  </si>
  <si>
    <t xml:space="preserve">Thực hiện lập tờ khai thuế (thuế GTGT, thu nhập cá nhân) của Điện lực </t>
  </si>
  <si>
    <t>Lập báo cáo quyết toán tình hình sử dụng hóa đơn</t>
  </si>
  <si>
    <t>Lập báo cáo thu chi quỹ tiền mặt hàng ngày</t>
  </si>
  <si>
    <t>Lập báo cáo kiểm kê tồn quỹ hàng năm</t>
  </si>
  <si>
    <t>Lập báo cáo kiểm kê tài sản vật tư, CCDC hàng năm</t>
  </si>
  <si>
    <t>Theo dõi số liệu, kiểm soát chi phí giá thành của Điện lực không vượt kế hoạch Công ty giao</t>
  </si>
  <si>
    <t>Lập các bảng kê đường dây, TBA và các thiết bị lưới điện trung, hạ áp</t>
  </si>
  <si>
    <t>Cập nhật dữ liệu vào phần mềm GIS, PMIS</t>
  </si>
  <si>
    <t>Lập, thẩm định phương án kỹ thuật sửa chữa thường xuyên lưới điện; thiết bị điện theo phân cấp.</t>
  </si>
  <si>
    <t>Lập và thực hiện công tác thí nghiệm định kỳ, khắc phục các tồn tại sau thí nghiệm</t>
  </si>
  <si>
    <t>Cập nhật, phổ biến, lưu trữ quy phạm, quy trình, quy định, tiêu chuẩn kỹ thuật.</t>
  </si>
  <si>
    <t>Thực hiện công tác chỉnh trang lưới điện</t>
  </si>
  <si>
    <t>Kiểm tra định kỳ lưới điện, tổng hợp các tồn tại, lập kế hoạch và triển khai phương án khắc phục</t>
  </si>
  <si>
    <t>Giám sát thông số vận hành đường dây, TBA, trạm đo đếm và các thiết bị điện</t>
  </si>
  <si>
    <t>Kiểm tra phát dọn hành lang lưới điện, đường dây trung, hạ thế</t>
  </si>
  <si>
    <t>Xây dựng các phương án, kế hoạch, chương trình thực hiện công tác ATVSLĐ theo phân cấp;</t>
  </si>
  <si>
    <t>Xây dựng Phương án phòng chống TNLĐ của Bộ phận, cá nhân</t>
  </si>
  <si>
    <t xml:space="preserve">Cấp Phiếu công tác, Lệnh công tác, Phiếu thao tác đúng quy trình </t>
  </si>
  <si>
    <t>Kiểm soát Phiếu công tác, Lệnh công tác, Phiếu thao tác đúng quy định</t>
  </si>
  <si>
    <t>Triển khai thực hiện các chuyên đề, phong trào thi đua trong công tác ATVSLĐ do cấp trên phát động</t>
  </si>
  <si>
    <t>Kiểm tra, bổ sung phương án PCCC nếu có thay đổi so với phương án đã được duyệt</t>
  </si>
  <si>
    <t>Cập nhật, lưu trữ hồ sơ theo dõi quản lý về hoạt động PCCC theo hướng dẫn tại mục I của Thông tư 04/2004/TT-BCA</t>
  </si>
  <si>
    <t>Lập các báo cáo theo qui định</t>
  </si>
  <si>
    <t>Huấn luyện QT, QP và các quy định về công tác ATVSLĐ cho công nhân người lao động trực tiếp sản xuất tại các tổ đội: 1lần/1tuần</t>
  </si>
  <si>
    <t>Bồi huấn ATVSLĐ cho các tổ dịch vụ bán lẻ điện</t>
  </si>
  <si>
    <t>Quản lý hành lang bảo vệ an toàn công trình điện</t>
  </si>
  <si>
    <t>Đánh số cột, ký hiệu tên đường dây, TBA, thiết bị điện, đặt biển báo an toàn điện đúng quy định theo Thông tư 31/2014/TT-BCT trên tất cả các cột.</t>
  </si>
  <si>
    <t>Thông báo cho chính quyền địa phương ở dọc công trình điện đi qua và đề nghị chính quyền thông báo đến nhân dân khi đóng điện vào công trình mới</t>
  </si>
  <si>
    <t xml:space="preserve">Phối hợp xử lý vi phạm HLBVATCTĐ theo phân cấp </t>
  </si>
  <si>
    <t>Tổ chức kiểm tra đột xuất các đơn vị công tác trên hiện trường</t>
  </si>
  <si>
    <t>Lập phương án PCTT&amp;TKCN</t>
  </si>
  <si>
    <t>Kiểm tra công tác chuẩn bị PCTT&amp; TKCN vào trước mùa mưa bão lập thành biên bản và lưu hồ sơ</t>
  </si>
  <si>
    <t>Chỉ huy vận hành lưới điện theo phân cấp.</t>
  </si>
  <si>
    <t>Cập nhật sơ đồ lưới điện (Sơ đồ 1 sợi)</t>
  </si>
  <si>
    <t>Lập, cập nhật và quản lý hồ sơ lưới điện trung áp (đường dây trung áp, TBA trung gian, máy cắt phân đoạn, cầu dao phụ tải, cầu dao cách ly, tụ bù trung áp, trạm đo đếm ranh giới, thiết bị cảnh báo sự cố, chống sét đường dây)</t>
  </si>
  <si>
    <t>Lập, cập nhật và quản lý hồ sơ lưới điện hạ áp (TBA phân phối, đường dây 0,4kV, tụ bù)</t>
  </si>
  <si>
    <t>Thực hiện chế độ báo cáo theo quy định</t>
  </si>
  <si>
    <t xml:space="preserve">Cập nhật thông tin vào phần mềm OMS theo quy định </t>
  </si>
  <si>
    <t>Kiểm tra, giám sát hệ thống rơ le bảo vệ và điều khiển từ xa thuộc quản lý,  kịp thời phát hiện các hiện tượng bất thường, báo cáo và xử lý theo quy định.</t>
  </si>
  <si>
    <t>Tính toán tổn thất kỹ thuật lưới trung, hạ áp</t>
  </si>
  <si>
    <t>Cung cấp thông tin về thay đổi kết dây lưới điện để cập nhật cây tổn thất trên phần mềm CMIS</t>
  </si>
  <si>
    <t xml:space="preserve">Lập kế hoạch bảo hộ lao đông, đăng ký kế hoạch với Công ty </t>
  </si>
  <si>
    <t>Cấp phát trang bị, công cụ dụng cụ an toàn, bảo hộ lao động</t>
  </si>
  <si>
    <t>Lập và thực hiện kế hoạch công tác ATVSLĐ, BHLĐ, PCCC</t>
  </si>
  <si>
    <t>Lập và thực hiện kế hoạch PCCC</t>
  </si>
  <si>
    <t>Kiểm tra định kỳ, đột xuất công tác PCCC theo quy định</t>
  </si>
  <si>
    <t>Lập kế hoạch, phương án công tác PCCC</t>
  </si>
  <si>
    <t>Huấn luyện và diễn tập PCCC 1 năm 1 lần theo phương án</t>
  </si>
  <si>
    <t>Lập, triển khai kế hoạch Huấn luyện và kiểm tra QTAT của Công ty và Điện lực</t>
  </si>
  <si>
    <t>Lập,triển khai thực hiện kế hoạch huấn luyện và kiểm tra QTAT của Điện lực</t>
  </si>
  <si>
    <t>Lập, triển khai thực hiện kế hoạch giảm thiểu vi phạm  HLBVATCTĐ</t>
  </si>
  <si>
    <t>Tập hợp tài liệu, hồ sơ vi phạm HLBVAT công trình điện, lưu trữ  theo quy định</t>
  </si>
  <si>
    <t xml:space="preserve">Phối hợp với Ban chỉ đạo bảo vệ an toàn công trình lưới điện cao áp địa phương tổ chức các hoạt động tuyên truyền, hội nghị chuyên đề trong quản lý HLBVATCTĐ. </t>
  </si>
  <si>
    <t>Lập lịch công tác trên lưới điện tuần tới đăng ký với Điện lực</t>
  </si>
  <si>
    <t xml:space="preserve">Thực hiện công tác Huấn luyện và kiểm tra QTAT tại Điện lực  theo kế hoạch của Công ty </t>
  </si>
  <si>
    <t>Lập và triển khai kế hoạch kiểm tra toàn diện công tác an toàn vệ sinh lao động theo quy định 01lần /Quý</t>
  </si>
  <si>
    <t xml:space="preserve"> Công tác kiểm tra kiểm soát, an toàn, vệ sinh lao động</t>
  </si>
  <si>
    <t>Kiểm soát hình ảnh thực hiện biện pháp an toàn tại hiện trường để phát hiện và ngăn chặn ngay các vi phạm nếu có</t>
  </si>
  <si>
    <t>Thực hiện giao ban an toàn tuần, duyệt lịch công tác tuần trên lưới điện, phân công cán bộ kiểm tra, kiểm soát an toàn để đăng ký với Công ty theo quy định</t>
  </si>
  <si>
    <t>Thực hiện khai báo, tham gia điều tra các vụ tai nạn lao động theo phân cấp và quy định của Pháp luật</t>
  </si>
  <si>
    <t>Điều tra các vụ cháy nổ theo phân cấp</t>
  </si>
  <si>
    <t xml:space="preserve">Điều tra các vụ sự cố lưới điện theo phân cấp </t>
  </si>
  <si>
    <t>Quản lý, bảo quản trang thiết bị phòng cháy chữa cháy theo quy định</t>
  </si>
  <si>
    <t>Cập nhật, lưu trữ hồ sơ trang thiết bị PCCC đúng quy định</t>
  </si>
  <si>
    <t>Quản lý, bảo quản, sử dụng trang thiết bị, dụng cụ an toàn, BHLĐ theo quy định</t>
  </si>
  <si>
    <t>Quản lý trang thiết bị, dụng cụ an toàn, BHLĐ</t>
  </si>
  <si>
    <t>Quản lý trang thiết bị, dụng cụ an toàn, BHLĐ, phòng cháy chữa cháy.</t>
  </si>
  <si>
    <t>Kiểm tra, thử nghiệm định kỳ, đột xuất đối với các trang thiết bị dụng cụ an toàn, BHLĐ theo quy định</t>
  </si>
  <si>
    <t>Kiểm tra định kỳ, đột xuất đối với các trang thiết bị PCCC theo quy định</t>
  </si>
  <si>
    <t xml:space="preserve">Cập nhật, lưu trữ hồ sơ trang thiết bị dụng cụ an toàn, BHLĐ theo quy định </t>
  </si>
  <si>
    <t>Quản lý, bảo quản, sử dụng trang thiết bị, dụng cụ an toàn có yêu cầu nghiêm ngặt về ATLĐ theo quy định</t>
  </si>
  <si>
    <t xml:space="preserve">Cập nhật, lưu trữ hồ sơ trang thiết bị, dụng cụ an toàn có yêu cầu nghiêm ngặt về ATLĐ theo quy định </t>
  </si>
  <si>
    <t>Kiểm tra thường xuyên, đăng ký kiểm định định kỳ, đột xuất đối với cáctrang thiết bị, dụng cụ an toàn có yêu cầu nghiêm ngặt về ATLĐ theo quy định</t>
  </si>
  <si>
    <t xml:space="preserve">Kiểm tra hệ thống điện, lập kế hoạch khắc phục các vị trí xung yếu có khả năng bị sự cố khi xảy ra thiên tai (mưa, bão, lũ...) </t>
  </si>
  <si>
    <t>Triển khai công tác chuẩn bị PCTT&amp;TKCN theo phương án đã được duyệt</t>
  </si>
  <si>
    <t xml:space="preserve">Tổ chức trực theo dõi, cập nhật thông tin, báo cáo tình hình thiên tai lụt, bão 24/24h khi xảy ra. </t>
  </si>
  <si>
    <t>Tổ chức khắc phục sự cố do thiên tai (mưa, bão, lũ..), tổng hợp các thiệt hại báo cáo đúng quy định</t>
  </si>
  <si>
    <t xml:space="preserve">Tổ chức diễn tập PCTT&amp;TKCN cấp Điện lực tối thiểu 02 năm một lần </t>
  </si>
  <si>
    <t>Tham gia giám sát thực hiện dự án</t>
  </si>
  <si>
    <t>Tham gia giải phóng mặt bằng</t>
  </si>
  <si>
    <t>Tham gia nghiệm thu, đóng điện</t>
  </si>
  <si>
    <t>Khảo sát sơ bộ, đăng ký danh mục SCL hàng năm về công ty</t>
  </si>
  <si>
    <t>Khảo sát, lập phương án kỹ thuật các hạng mục SCL của Điện lực</t>
  </si>
  <si>
    <t xml:space="preserve">Tham gia giám sát các hạng mục SCL </t>
  </si>
  <si>
    <t xml:space="preserve"> Thực hiện công tác cán bộ theo phân cấp </t>
  </si>
  <si>
    <t>Xây dựng ban hành các quy chế thanh toán tiền lương, thưởng vận hành an toàn áp dụng trong nội bộ Điện lực theo phân cấp.</t>
  </si>
  <si>
    <t>Thực hiện báo cáo theo quy định</t>
  </si>
  <si>
    <t>Thực hiện công tác soạn thảo, kiểm soát văn bản theo quy định.</t>
  </si>
  <si>
    <t>Thực hiện thanh quyết toán xăng dầu theo quy định.</t>
  </si>
  <si>
    <t>Theo dõi và quản lý công tác vận hành, điều phối và sử dụng xe ô tô của Điện lực  an toàn, hiệu quả.</t>
  </si>
  <si>
    <t>Thực hiện tốt việc bảo quản phương tiện vận chuyển, bảo quản tốt dụng cụ đồ nghề đã được trang bị, không để mất mát, hư hỏng.</t>
  </si>
  <si>
    <t>Quản lý, vận hành, khắc phục lỗi các phần mềm ứng dụng.</t>
  </si>
  <si>
    <t>Khai thác hiệu quả các phần mềm dùng chung được trang bị như Eoffice; Microsoft Office; visio</t>
  </si>
  <si>
    <t>Khai thác hiệu quả các phần mềm chuyên môn được trang bị</t>
  </si>
  <si>
    <t>Thực hiện kiểm tra định kỳ, đột xuất về công tác kinh doanh theo quy định: mục đích sử dụng, số hộ dùng chung, phúc tra công tác ghi chỉ số công tơ, lộ trình GCS, thu tiền điện. Thực hiện xử lý theo quy định các trường hợp vi phạm.</t>
  </si>
  <si>
    <t>Giải quyết khiếu nại tố cáo theo phân cấp</t>
  </si>
  <si>
    <t>Thực hiện, duy trì áp dụng và cải tiến hệ thống quản lý chất lượng ISO 9001:2015 của Điện lực, lập báo cáo.</t>
  </si>
  <si>
    <t>Thực hiện, duy trì áp dụng  5S của Điện lực, lập báo cáo.</t>
  </si>
  <si>
    <t>Giám sát và đánh giá việc thực hiện công tác ISO của CBCNV trong Điện lực</t>
  </si>
  <si>
    <t>Giám sát và đánh giá việc thực hiện công tác 5S của CBCNV trong Điện lực</t>
  </si>
  <si>
    <t>Thực hiện VHDN theo quy định</t>
  </si>
  <si>
    <r>
      <t>Khảo sát, lập phương án TCTC và BPAT theo phân cấp</t>
    </r>
    <r>
      <rPr>
        <i/>
        <sz val="12"/>
        <rFont val="Times New Roman"/>
        <family val="1"/>
      </rPr>
      <t xml:space="preserve"> </t>
    </r>
    <r>
      <rPr>
        <sz val="12"/>
        <rFont val="Times New Roman"/>
        <family val="1"/>
      </rPr>
      <t>.</t>
    </r>
  </si>
  <si>
    <r>
      <t>Thẩm duyệt phương án TCTC và BPAT theo phân cấp</t>
    </r>
    <r>
      <rPr>
        <i/>
        <sz val="12"/>
        <rFont val="Times New Roman"/>
        <family val="1"/>
      </rPr>
      <t xml:space="preserve"> </t>
    </r>
  </si>
  <si>
    <t xml:space="preserve">Đội QLVHĐZ và Trạm </t>
  </si>
  <si>
    <t>Tổ Trực vận hành</t>
  </si>
  <si>
    <t>Soạn thảo, in ấn hợp đồng mua bán điện theo quy định. Phát triển KH trên CMIS</t>
  </si>
  <si>
    <t>Ghi chỉ số</t>
  </si>
  <si>
    <t>cập nhật chỉ số, phát hành hóa đơn tiền điện, thực hiện việc sửa sai hóa đơn, truy thu, thoái hoàn</t>
  </si>
  <si>
    <t xml:space="preserve">Theo dõi, kiểm soát sản lượng, kịp thời phát hiện sự bất thường. </t>
  </si>
  <si>
    <t>Quản lý kìm kẹp chì, viên và dây chì niêm phong theo đúng quy định.</t>
  </si>
  <si>
    <t>Sử dụng kìm  kẹp chì, viên và dây chì niêm phong theo đúng quy định.</t>
  </si>
  <si>
    <t xml:space="preserve">Giải quyết các  sự cố bất thường của hệ thống đo đếm điện năng ; </t>
  </si>
  <si>
    <t>Khảo sát lập phương án cấp điện.</t>
  </si>
  <si>
    <t xml:space="preserve">Thi công lắp đặt, nghiệm thu hệ thống đo đếm </t>
  </si>
  <si>
    <t>Khảo sát, thỏa thuận đấu nối và các yêu cầu kỹ thuật</t>
  </si>
  <si>
    <t>Tiếp nhận đề nghị của khách hàng trong quá trình thực hiện hợp đồng mua bán điện</t>
  </si>
  <si>
    <t>Giải quyết đề nghị của khách hàng trong quá trình thực hiện hợp đồng mua bán điện</t>
  </si>
  <si>
    <t>Thực hiện thu, nộp tiền điện theo đúng quy định.</t>
  </si>
  <si>
    <t>Thực hiện thu, nộp các nguồn tiền thu từ SXK theo đúng quy định.</t>
  </si>
  <si>
    <t>Thực hiện công tác thí nghiệm định kỳ, khắc phục các tồn tại sau thí nghiệm</t>
  </si>
  <si>
    <t>Lập kế hoạch công tác thí nghiệm định kỳ</t>
  </si>
  <si>
    <t>Tiếp nhận  các thông tin trên phần mềm CRM</t>
  </si>
  <si>
    <t>Xử lý các thông tin trên phần mềm CRM</t>
  </si>
  <si>
    <t xml:space="preserve"> Lập chương trình giảm tổn thất hàng năm</t>
  </si>
  <si>
    <t>Triển khai thực hiện chương trình giảm tổn thất hàng năm và báo cáo hàng tháng, quý theo quy định</t>
  </si>
  <si>
    <t xml:space="preserve">Phân tích tổn thất đường dây trung, hạ áp. Đánh giá nguyên nhân tổn thất bất thường </t>
  </si>
  <si>
    <t xml:space="preserve"> Thực hiện các biện pháp giảm TTĐN.</t>
  </si>
  <si>
    <t>Lập, triển khai thực hiện kế hoạch bảo hộ lao động</t>
  </si>
  <si>
    <t>Tuyên truyền an toàn điện trước mùa mưa, bão</t>
  </si>
  <si>
    <t>Công tác soạn thảo văn bản</t>
  </si>
  <si>
    <t>Thực hiện các nghiệp vụ kinh doanh</t>
  </si>
  <si>
    <t xml:space="preserve">Lập, cập nhật và quản lý hồ sơ lưới điện, thiết bị điện trung, hạ áp </t>
  </si>
  <si>
    <t>Quản lý, vận hành lưới điện trung, hạ áp</t>
  </si>
  <si>
    <t>Theo dõi lập danh sách các khách hàng thuộc đối tượng 3 giá để thực hiện  lắp đặt công tơ .</t>
  </si>
  <si>
    <t>Quản lý, theo dõi tình trạng hoạt động của hệ thống đo đếm điện năng</t>
  </si>
  <si>
    <t>Tiếp nhận yêu cầu mua điện của khách hàng thuộc lưới điện hạ áp</t>
  </si>
  <si>
    <t>Tiếp nhận yêu cầu mua điện của lưới điện trung áp</t>
  </si>
  <si>
    <t>Thi công lắp đặt hệ thống đo đếm cho khách hàng</t>
  </si>
  <si>
    <t>Thực hiện đánh giá vật tư thu hồi nhập kho, lập biên bản đánh giá vật tư thu hồi.</t>
  </si>
  <si>
    <t>Chỉ huy, sử lý sự cố lưới điện theo phân cấp.</t>
  </si>
  <si>
    <t>CÔNG TY ĐIỆN LỰC YÊN BÁI</t>
  </si>
  <si>
    <t>Trọng số cấp 1 (a1)</t>
  </si>
  <si>
    <t>Trọng số cấp 2 (a2)</t>
  </si>
  <si>
    <t>Trọng số cấp 3 (a3)</t>
  </si>
  <si>
    <t>Trọng số cấp 4 (a4)</t>
  </si>
  <si>
    <t>Mã cấp 1</t>
  </si>
  <si>
    <t>KPI cấp Công ty</t>
  </si>
  <si>
    <t xml:space="preserve">KPI Điện lực </t>
  </si>
  <si>
    <t>Mục tiêu trong kỳ</t>
  </si>
  <si>
    <t xml:space="preserve">Tần suất </t>
  </si>
  <si>
    <t xml:space="preserve">Trọng số chỉ tiêu (a5) </t>
  </si>
  <si>
    <t>Kết quả thực hiện</t>
  </si>
  <si>
    <t>Đơn vị đo</t>
  </si>
  <si>
    <t>Chỉ tiêu kế hoạch</t>
  </si>
  <si>
    <t>Điện lực tự chấm</t>
  </si>
  <si>
    <t>Ban giám đốc Công ty chấm</t>
  </si>
  <si>
    <t>Kết quả</t>
  </si>
  <si>
    <t>Điểm chấm</t>
  </si>
  <si>
    <t>Điểm qui đổi</t>
  </si>
  <si>
    <t>A</t>
  </si>
  <si>
    <t>NHÓM CÁC CHỈ TIÊU THỰC HIỆN NHIỆM VỤ (Cấp 1)</t>
  </si>
  <si>
    <t>A.1</t>
  </si>
  <si>
    <t>NHÓM KPI THEO MỤC TIÊU (Cấp 2)</t>
  </si>
  <si>
    <t>F</t>
  </si>
  <si>
    <t>Viễn cảnh tài chính (Cấp 3)</t>
  </si>
  <si>
    <t>Tăng trưởng Doanh thu</t>
  </si>
  <si>
    <t>đ/kWh</t>
  </si>
  <si>
    <t>Viễn cảnh khách hàng</t>
  </si>
  <si>
    <t xml:space="preserve">điểm </t>
  </si>
  <si>
    <t>I</t>
  </si>
  <si>
    <t>Viễn cảnh hoạt động nội bộ</t>
  </si>
  <si>
    <t>Số lượng sai sót</t>
  </si>
  <si>
    <t>L</t>
  </si>
  <si>
    <t>Viễn cảnh học hỏi và phát triển</t>
  </si>
  <si>
    <t>A.2</t>
  </si>
  <si>
    <t>NHÓM KPI THEO MTCV</t>
  </si>
  <si>
    <t>CL</t>
  </si>
  <si>
    <t>Quản trị chiến lược</t>
  </si>
  <si>
    <t>KH</t>
  </si>
  <si>
    <t xml:space="preserve"> Lập kế hoạch SXKD</t>
  </si>
  <si>
    <t>VT</t>
  </si>
  <si>
    <t>KD</t>
  </si>
  <si>
    <t>TC</t>
  </si>
  <si>
    <t>KT</t>
  </si>
  <si>
    <t>AT</t>
  </si>
  <si>
    <t>ATLĐ - Môi trường</t>
  </si>
  <si>
    <t>XD</t>
  </si>
  <si>
    <t>XD. Đầu tư xây dựng</t>
  </si>
  <si>
    <t>SC</t>
  </si>
  <si>
    <t>Sửa chữa lớn</t>
  </si>
  <si>
    <t>SX</t>
  </si>
  <si>
    <t xml:space="preserve"> Dịch vụ sản xuất khác</t>
  </si>
  <si>
    <t>LD</t>
  </si>
  <si>
    <t>HC</t>
  </si>
  <si>
    <t>Quản trị hành chính, quan hệ cộng đồng</t>
  </si>
  <si>
    <t>CN</t>
  </si>
  <si>
    <t>KS</t>
  </si>
  <si>
    <t>Thanh tra - kiểm soát nội bộ</t>
  </si>
  <si>
    <t>QT</t>
  </si>
  <si>
    <t>Quy trình đảm bảo chất lượng</t>
  </si>
  <si>
    <t>VH</t>
  </si>
  <si>
    <t>Văn hóa doanh nghiệp</t>
  </si>
  <si>
    <t>ĐIỂM THƯỜNG</t>
  </si>
  <si>
    <t>C.1</t>
  </si>
  <si>
    <t>Có sáng kiến, cải tiến, hợp lý hóa sản xuất được công nhận</t>
  </si>
  <si>
    <t>C.2</t>
  </si>
  <si>
    <t>Hoàn thành tốt các công việc được giao bổ xung khi có phát sinh</t>
  </si>
  <si>
    <t>Tổng điểm</t>
  </si>
  <si>
    <t xml:space="preserve">Người lập </t>
  </si>
  <si>
    <t>Người duyệt</t>
  </si>
  <si>
    <t xml:space="preserve">Triển khai kế hoạch CCHC của Công ty </t>
  </si>
  <si>
    <t>Lập các báo cáo kế toán tài chính</t>
  </si>
  <si>
    <t>Công tác văn thư</t>
  </si>
  <si>
    <t>Có sáng kiến được công nhận</t>
  </si>
  <si>
    <t>Có cải tiến, hợp lý hóa sản xuất được công nhận</t>
  </si>
  <si>
    <t>C.3</t>
  </si>
  <si>
    <t xml:space="preserve">Tỷ lệ, hệ số, hiệu số </t>
  </si>
  <si>
    <t>VT1.1</t>
  </si>
  <si>
    <t>VT2.1</t>
  </si>
  <si>
    <t>VT4.1</t>
  </si>
  <si>
    <t>KD1.1</t>
  </si>
  <si>
    <t>KD2.1</t>
  </si>
  <si>
    <t>KD3.1</t>
  </si>
  <si>
    <t>KD4.1</t>
  </si>
  <si>
    <t>KD5.1</t>
  </si>
  <si>
    <t>TC1.1</t>
  </si>
  <si>
    <t>TC2.1</t>
  </si>
  <si>
    <t>TC3.1</t>
  </si>
  <si>
    <t>TC4.1</t>
  </si>
  <si>
    <t>KT1.1</t>
  </si>
  <si>
    <t>KT2.11</t>
  </si>
  <si>
    <t>KT3.1</t>
  </si>
  <si>
    <t>AT2.1</t>
  </si>
  <si>
    <t>AT3.1</t>
  </si>
  <si>
    <t>AT4.1</t>
  </si>
  <si>
    <t>AT5.1</t>
  </si>
  <si>
    <t>XD1.1</t>
  </si>
  <si>
    <t>XD2.1</t>
  </si>
  <si>
    <t>SC1.1</t>
  </si>
  <si>
    <t>SC3.1</t>
  </si>
  <si>
    <t>SX1.1</t>
  </si>
  <si>
    <t>LD2.1</t>
  </si>
  <si>
    <t>LD4.1</t>
  </si>
  <si>
    <t>HC1.1</t>
  </si>
  <si>
    <t>HC1.2</t>
  </si>
  <si>
    <t>HC2.1</t>
  </si>
  <si>
    <t>CN1.1</t>
  </si>
  <si>
    <t>CN2.1</t>
  </si>
  <si>
    <t>CN3.1</t>
  </si>
  <si>
    <t>KS1.1</t>
  </si>
  <si>
    <t>KS5.1</t>
  </si>
  <si>
    <t>KS6.1</t>
  </si>
  <si>
    <t>QT1.1</t>
  </si>
  <si>
    <t>QT2.1</t>
  </si>
  <si>
    <t>VH1.1</t>
  </si>
  <si>
    <t>C1.1</t>
  </si>
  <si>
    <t>C2.1</t>
  </si>
  <si>
    <t>a1</t>
  </si>
  <si>
    <t>a2</t>
  </si>
  <si>
    <t>a3</t>
  </si>
  <si>
    <t>a4</t>
  </si>
  <si>
    <t>TS</t>
  </si>
  <si>
    <t>a5</t>
  </si>
  <si>
    <t>KQ</t>
  </si>
  <si>
    <t>Trọng số chung (a)</t>
  </si>
  <si>
    <t>a=a1*a2*a3*a4*a5</t>
  </si>
  <si>
    <t>G</t>
  </si>
  <si>
    <t>Gqđ=G*a</t>
  </si>
  <si>
    <t>TL=TH/KH; TH-KH; Hệ số</t>
  </si>
  <si>
    <t>F2.1.1</t>
  </si>
  <si>
    <t>F2.1.2</t>
  </si>
  <si>
    <t>Giá bán điện bình quân</t>
  </si>
  <si>
    <t>Sản lượng điện thương phẩm</t>
  </si>
  <si>
    <t>F4.1.1</t>
  </si>
  <si>
    <t>F4.1.2</t>
  </si>
  <si>
    <t>6 tháng</t>
  </si>
  <si>
    <t>C1.1.1</t>
  </si>
  <si>
    <t>phút</t>
  </si>
  <si>
    <t>lần</t>
  </si>
  <si>
    <t>Thay công tơ định kỳ</t>
  </si>
  <si>
    <t>cái</t>
  </si>
  <si>
    <t xml:space="preserve">Chỉ số tiếp cận điện năng của Kh có TBA chuyên dùng </t>
  </si>
  <si>
    <t>ngày</t>
  </si>
  <si>
    <t>Số vụ tai nạn lao động</t>
  </si>
  <si>
    <t>vụ</t>
  </si>
  <si>
    <t>I1.1.1</t>
  </si>
  <si>
    <t>I2.1.1</t>
  </si>
  <si>
    <t>I2.2.1</t>
  </si>
  <si>
    <t>I3.1.1</t>
  </si>
  <si>
    <t>I3.2.1</t>
  </si>
  <si>
    <t>I4.1.1</t>
  </si>
  <si>
    <t>I5.1.1</t>
  </si>
  <si>
    <t>I5.2.1</t>
  </si>
  <si>
    <t>L2.2.1</t>
  </si>
  <si>
    <t>KH1.1</t>
  </si>
  <si>
    <t>KH1.1.1</t>
  </si>
  <si>
    <t>KH2.1</t>
  </si>
  <si>
    <t>KH2.1.1</t>
  </si>
  <si>
    <t>KH5.1</t>
  </si>
  <si>
    <t>KH5.1.1</t>
  </si>
  <si>
    <t>KH6.1</t>
  </si>
  <si>
    <t>KH6.1.1</t>
  </si>
  <si>
    <t>KH7.1</t>
  </si>
  <si>
    <t>KH7.1.1</t>
  </si>
  <si>
    <t>VT1.1.1</t>
  </si>
  <si>
    <t>VT2.1.1</t>
  </si>
  <si>
    <t>VT4.1.1</t>
  </si>
  <si>
    <t>KD1.1.1</t>
  </si>
  <si>
    <t>KD2.1.1</t>
  </si>
  <si>
    <t>KD3.1.1</t>
  </si>
  <si>
    <t>KD4.1.1</t>
  </si>
  <si>
    <t>KD5.1.1</t>
  </si>
  <si>
    <t>TC1.1.1</t>
  </si>
  <si>
    <t>TC2.1.1</t>
  </si>
  <si>
    <t>TC3.1.1</t>
  </si>
  <si>
    <t>TC4.1.1</t>
  </si>
  <si>
    <t>KT1.1.1</t>
  </si>
  <si>
    <t>KT2.1.1</t>
  </si>
  <si>
    <t>KT3.1.1</t>
  </si>
  <si>
    <t>AT1.1.1</t>
  </si>
  <si>
    <t>AT2.1.1</t>
  </si>
  <si>
    <t>AT3.1.1</t>
  </si>
  <si>
    <t>AT4.1.1</t>
  </si>
  <si>
    <t>AT5.1.1</t>
  </si>
  <si>
    <t>Tham gia lập kế hoạch ĐTXD hàng năm</t>
  </si>
  <si>
    <t>XD1.1.1</t>
  </si>
  <si>
    <t>Tham gia GPMB, giám sát, nghiệm thu, đóng điện</t>
  </si>
  <si>
    <t>XD2.1.1</t>
  </si>
  <si>
    <t>Tham gia lập kế hoạch SCL</t>
  </si>
  <si>
    <t>SC1.1.1</t>
  </si>
  <si>
    <t>SC3.1.1</t>
  </si>
  <si>
    <t>Tham gia thực hiện các hoạt động SXK</t>
  </si>
  <si>
    <t>SX1.1.1</t>
  </si>
  <si>
    <t>LD2.1.1</t>
  </si>
  <si>
    <t xml:space="preserve">Phân phối tiền lương theo quy định </t>
  </si>
  <si>
    <t>LD4.1.2</t>
  </si>
  <si>
    <t>LD4.1.1</t>
  </si>
  <si>
    <t>HC1.1.1</t>
  </si>
  <si>
    <t>HC1.2.1</t>
  </si>
  <si>
    <t>HC2.1.1</t>
  </si>
  <si>
    <t>CN1.1.1</t>
  </si>
  <si>
    <t>CN2.1.1</t>
  </si>
  <si>
    <t>CN3.1.1</t>
  </si>
  <si>
    <t>KS1.1.1</t>
  </si>
  <si>
    <t>KS5.1.1</t>
  </si>
  <si>
    <t>KS6.1.1</t>
  </si>
  <si>
    <t>QT1.1.1</t>
  </si>
  <si>
    <t xml:space="preserve">Số lượng phiếu NC </t>
  </si>
  <si>
    <t>Theo dõi số liệu, kiểm soát chi phí biến động của Điện lực không vượt kế hoạch Công ty giao</t>
  </si>
  <si>
    <t>Kiểm tra, giám sát hệ thống rơ le bảo vệ và điều khiển từ xa,  kịp thời phát hiện các hiện tượng bất thường, báo cáo và xử lý theo quy định.</t>
  </si>
  <si>
    <t xml:space="preserve">Xây dựng quy định phân phối tiền lương SXĐ, SXK của Điện lực </t>
  </si>
  <si>
    <t>Thực hiện công tác văn thư của phòng theo đúng quy trình quy định của EVNNPC và của Công ty.</t>
  </si>
  <si>
    <t>Soạn thảo và soát kỹ các văn bản, quy trình, quy định… Điện lực đảm bảo đúng đủ nội dung và thể thức trình bầy</t>
  </si>
  <si>
    <t>Lập kế hoạch và tổ chức triển khai duy trì áp dụng và cải tiến hệ thống quản lý chất lượng ISO 9001:2015 trong Điện lực</t>
  </si>
  <si>
    <t>Lập kế hoạch triển khai duy trì áp dụng và cải tiến công cụ 5S trong Điện lực.</t>
  </si>
  <si>
    <t>Tham gia,thực hiện công tác điều tra tai nạn lao động, các vụ cháy nổ lớn, sự cố lưới điện theo phân cấp</t>
  </si>
  <si>
    <t>TrkWh</t>
  </si>
  <si>
    <t>Trđ</t>
  </si>
  <si>
    <t>QT2.1.1</t>
  </si>
  <si>
    <t>VH1.1.1</t>
  </si>
  <si>
    <t>Tham gia nghiệm thu kỹ thuật, đóng điện</t>
  </si>
  <si>
    <t xml:space="preserve">Quản lý, lưu trữ hồ sơ khách hàng theo quy định. </t>
  </si>
  <si>
    <t>Các chức năng của Điện lực</t>
  </si>
  <si>
    <t>Nhiệm vụ của Điện lực</t>
  </si>
  <si>
    <t>Nhiệm vụ của cá nhân</t>
  </si>
  <si>
    <t xml:space="preserve">Thực hiện kiểm soát  an toàn đầu giờ hàng ngày tại các  Tổ, Đội </t>
  </si>
  <si>
    <t xml:space="preserve">Thực hiện kiểm tra ngày và đêm theo quy trình quản lý vận hành để phát hiện kịp thời các điểm vi phạm và nguy cơ gây mất an toàn HLBVAT công trình điện và xử lý theo quy định
</t>
  </si>
  <si>
    <t>C2.1.1</t>
  </si>
  <si>
    <t>C3.1</t>
  </si>
  <si>
    <t>C3.1.1</t>
  </si>
  <si>
    <t>Chỉ số tiếp cận điện năng của Khách hàng trên lưới hạ áp khu vực Thành phố, Thị xã, Thị trấn</t>
  </si>
  <si>
    <t>I3.2.2</t>
  </si>
  <si>
    <t>Chỉ số tiếp cận điện năng của Khách hàng trên lưới hạ áp khu vực nông thôn</t>
  </si>
  <si>
    <t>Kiểm tra, giám sát thực hiện MBĐ</t>
  </si>
  <si>
    <t>Thực hiện công tác kiểm tra, giám sát thực hiện MBĐ</t>
  </si>
  <si>
    <t>KH1.2</t>
  </si>
  <si>
    <t>KH1.3</t>
  </si>
  <si>
    <t>KH1.4</t>
  </si>
  <si>
    <t>KH1.5</t>
  </si>
  <si>
    <t>KH2.2</t>
  </si>
  <si>
    <t>KH2.3</t>
  </si>
  <si>
    <t>KH2.4</t>
  </si>
  <si>
    <t>KD1.2</t>
  </si>
  <si>
    <t>KD2.2</t>
  </si>
  <si>
    <t>KT1.2</t>
  </si>
  <si>
    <t>KT1.3</t>
  </si>
  <si>
    <t>KT1.4</t>
  </si>
  <si>
    <t>KT1.5</t>
  </si>
  <si>
    <t>KT2.1</t>
  </si>
  <si>
    <t>KT4.1</t>
  </si>
  <si>
    <t>AT1.5</t>
  </si>
  <si>
    <t>AT1.6</t>
  </si>
  <si>
    <t>AT3.2</t>
  </si>
  <si>
    <t>AT3.3</t>
  </si>
  <si>
    <t>SC2.1</t>
  </si>
  <si>
    <t>HC7.1</t>
  </si>
  <si>
    <t>KH1.2.1</t>
  </si>
  <si>
    <t>KH1.3.1</t>
  </si>
  <si>
    <t>KH1.4.1</t>
  </si>
  <si>
    <t>KH1.5.1</t>
  </si>
  <si>
    <t>KH2.2.1</t>
  </si>
  <si>
    <t>KH2.3.1</t>
  </si>
  <si>
    <t>KH2.4.1</t>
  </si>
  <si>
    <t>KH3.5.1</t>
  </si>
  <si>
    <t>KH3.6.1</t>
  </si>
  <si>
    <t>KH3.7.1</t>
  </si>
  <si>
    <t>KD1.1.2</t>
  </si>
  <si>
    <t>KD1.1.3</t>
  </si>
  <si>
    <t>KD1.1.4</t>
  </si>
  <si>
    <t>KD1.1.5</t>
  </si>
  <si>
    <t>KD1.1.6</t>
  </si>
  <si>
    <t>KD1.1.7</t>
  </si>
  <si>
    <t>KD1.1.8</t>
  </si>
  <si>
    <t>KD1.1.9</t>
  </si>
  <si>
    <t>KD1.2.1</t>
  </si>
  <si>
    <t>KD2.1.2</t>
  </si>
  <si>
    <t>KD2.1.3</t>
  </si>
  <si>
    <t>KD2.1.4</t>
  </si>
  <si>
    <t>KD2.1.5</t>
  </si>
  <si>
    <t>KD2.1.6</t>
  </si>
  <si>
    <t>KD2.2.1</t>
  </si>
  <si>
    <t>KD3.1.2</t>
  </si>
  <si>
    <t>KD3.1.3</t>
  </si>
  <si>
    <t>KD3.1.4</t>
  </si>
  <si>
    <t>KD3.1.5</t>
  </si>
  <si>
    <t>KD3.1.6</t>
  </si>
  <si>
    <t>KD3.1.7</t>
  </si>
  <si>
    <t>KD3.1.8</t>
  </si>
  <si>
    <t>KD3.1.9</t>
  </si>
  <si>
    <t>KD4.1.2</t>
  </si>
  <si>
    <t>KD5.1.2</t>
  </si>
  <si>
    <t>TC1.1.2</t>
  </si>
  <si>
    <t>TC1.1.3</t>
  </si>
  <si>
    <t>TC1.1.4</t>
  </si>
  <si>
    <t>TC2.1.2</t>
  </si>
  <si>
    <t>TC2.1.3</t>
  </si>
  <si>
    <t>TC2.1.4</t>
  </si>
  <si>
    <t>TC2.1.5</t>
  </si>
  <si>
    <t>TC3.1.2</t>
  </si>
  <si>
    <t>TC3.1.3</t>
  </si>
  <si>
    <t>TC3.1.4</t>
  </si>
  <si>
    <t>TC3.1.5</t>
  </si>
  <si>
    <t>TC3.1.6</t>
  </si>
  <si>
    <t>TC3.1.7</t>
  </si>
  <si>
    <t>TC3.1.8</t>
  </si>
  <si>
    <t>KT1.2.1</t>
  </si>
  <si>
    <t>KT1.2.2</t>
  </si>
  <si>
    <t>KT1.2.3</t>
  </si>
  <si>
    <t>KT1.2.4</t>
  </si>
  <si>
    <t>KT1.2.5</t>
  </si>
  <si>
    <t>KT1.3.1</t>
  </si>
  <si>
    <t>KT1.3.2</t>
  </si>
  <si>
    <t>KT1.4.1</t>
  </si>
  <si>
    <t>KT1.5.1</t>
  </si>
  <si>
    <t>KT1.5.2</t>
  </si>
  <si>
    <t>KT1.5.3</t>
  </si>
  <si>
    <t>KT2.1.2</t>
  </si>
  <si>
    <t>KT2.1.3</t>
  </si>
  <si>
    <t>KT2.1.4</t>
  </si>
  <si>
    <t>KT2.1.5</t>
  </si>
  <si>
    <t>KT2.1.6</t>
  </si>
  <si>
    <t>KT2.1.7</t>
  </si>
  <si>
    <t>KT4.1.1</t>
  </si>
  <si>
    <t>KT4.1.2</t>
  </si>
  <si>
    <t>KT4.1.3</t>
  </si>
  <si>
    <t>KT4.1.4</t>
  </si>
  <si>
    <t>KT4.1.5</t>
  </si>
  <si>
    <t>KT4.1.6</t>
  </si>
  <si>
    <t>AT1.1.2</t>
  </si>
  <si>
    <t>AT1.1.3</t>
  </si>
  <si>
    <t>AT1.1.4</t>
  </si>
  <si>
    <t>AT1.1.5</t>
  </si>
  <si>
    <t>AT1.1.6</t>
  </si>
  <si>
    <t>AT1.1.7</t>
  </si>
  <si>
    <t>AT1.2.1</t>
  </si>
  <si>
    <t>AT1.2.2</t>
  </si>
  <si>
    <t>AT1.3.1</t>
  </si>
  <si>
    <t>AT1.3.2</t>
  </si>
  <si>
    <t>AT1.3.3</t>
  </si>
  <si>
    <t>AT1.3.4</t>
  </si>
  <si>
    <t>AT1.3.5</t>
  </si>
  <si>
    <t>AT1.3.6</t>
  </si>
  <si>
    <t>AT1.4.1</t>
  </si>
  <si>
    <t>AT1.4.2</t>
  </si>
  <si>
    <t>AT1.4.3</t>
  </si>
  <si>
    <t>AT1.4.4</t>
  </si>
  <si>
    <t>AT1.5.1</t>
  </si>
  <si>
    <t>AT1.5.2</t>
  </si>
  <si>
    <t>AT1.5.3</t>
  </si>
  <si>
    <t>AT1.5.4</t>
  </si>
  <si>
    <t>AT1.5.6</t>
  </si>
  <si>
    <t>AT1.5.7</t>
  </si>
  <si>
    <t>AT1.5.8</t>
  </si>
  <si>
    <t>AT1.5.9</t>
  </si>
  <si>
    <t>AT1.6.1</t>
  </si>
  <si>
    <t>AT1.6.2</t>
  </si>
  <si>
    <t>AT1.6.3</t>
  </si>
  <si>
    <t>AT1.6.4</t>
  </si>
  <si>
    <t>AT1.6.5</t>
  </si>
  <si>
    <t>AT1.6.6</t>
  </si>
  <si>
    <t>AT2.1.2</t>
  </si>
  <si>
    <t>AT2.1.3</t>
  </si>
  <si>
    <t>AT3.1.2</t>
  </si>
  <si>
    <t>AT3.1.3</t>
  </si>
  <si>
    <t>AT3.2.1</t>
  </si>
  <si>
    <t>AT3.2.2</t>
  </si>
  <si>
    <t>AT3.2.3</t>
  </si>
  <si>
    <t>AT3.3.1</t>
  </si>
  <si>
    <t>AT3.3.2</t>
  </si>
  <si>
    <t>AT3.3.3</t>
  </si>
  <si>
    <t>AT4.1.2</t>
  </si>
  <si>
    <t>AT4.1.3</t>
  </si>
  <si>
    <t>AT4.1.4</t>
  </si>
  <si>
    <t>AT4.1.5</t>
  </si>
  <si>
    <t>AT4.1.6</t>
  </si>
  <si>
    <t>AT4.1.7</t>
  </si>
  <si>
    <t>AT4.1.8</t>
  </si>
  <si>
    <t>AT5.1.2</t>
  </si>
  <si>
    <t>XD2.1.2</t>
  </si>
  <si>
    <t>XD2.1.3</t>
  </si>
  <si>
    <t>SC1.1.2</t>
  </si>
  <si>
    <t>SC2.1.1</t>
  </si>
  <si>
    <t>SC2.1.2</t>
  </si>
  <si>
    <t>LD4.1.3</t>
  </si>
  <si>
    <t>LD4.1.4</t>
  </si>
  <si>
    <t>HC1.1.2</t>
  </si>
  <si>
    <t>HC7.1.1</t>
  </si>
  <si>
    <t>HC7.1.2</t>
  </si>
  <si>
    <t>HC7.1.3</t>
  </si>
  <si>
    <t>CN3.1.2</t>
  </si>
  <si>
    <t>QT1.1.2</t>
  </si>
  <si>
    <t>QT2.1.2</t>
  </si>
  <si>
    <t>HC4.1</t>
  </si>
  <si>
    <t>Thực hiện viết bài cho trang website của Công ty theo quy định</t>
  </si>
  <si>
    <t>HC4.1.1</t>
  </si>
  <si>
    <t>KS2</t>
  </si>
  <si>
    <t>Kiểm tra chống trộm cắp điện</t>
  </si>
  <si>
    <t>Số lượng công trình</t>
  </si>
  <si>
    <t>Số lần kiểm tra</t>
  </si>
  <si>
    <t>Số lượng bài viết</t>
  </si>
  <si>
    <t>Số lượt kiểm tra</t>
  </si>
  <si>
    <t xml:space="preserve">Điểm </t>
  </si>
  <si>
    <r>
      <rPr>
        <sz val="12"/>
        <color rgb="FFFF0000"/>
        <rFont val="Calibri"/>
        <family val="2"/>
      </rPr>
      <t>≥</t>
    </r>
    <r>
      <rPr>
        <sz val="10.199999999999999"/>
        <color rgb="FFFF0000"/>
        <rFont val="Times New Roman"/>
        <family val="1"/>
      </rPr>
      <t xml:space="preserve"> 70</t>
    </r>
  </si>
  <si>
    <t>Số lượng</t>
  </si>
  <si>
    <t>ĐIỆN LỰC YÊN BÌNH</t>
  </si>
  <si>
    <t>ĐLYB</t>
  </si>
  <si>
    <t>Tháng</t>
  </si>
  <si>
    <t>Ngày 29 tháng 8 năm 2018</t>
  </si>
  <si>
    <t>20; 40; 100</t>
  </si>
  <si>
    <t>CRM</t>
  </si>
  <si>
    <t>Ngày 07/8 ĐL tự thao tác tách MBA T12.6 khi sự cố nổ chì 1 pha không báo B12</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</si>
</sst>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1" formatCode="_(* #,##0_);_(* \(#,##0\);_(* &quot;-&quot;_);_(@_)"/>
    <numFmt numFmtId="44" formatCode="_(&quot;$&quot;* #,##0.00_);_(&quot;$&quot;* \(#,##0.00\);_(&quot;$&quot;* &quot;-&quot;??_);_(@_)"/>
    <numFmt numFmtId="43" formatCode="_(* #,##0.00_);_(* \(#,##0.00\);_(* &quot;-&quot;??_);_(@_)"/>
    <numFmt numFmtId="164" formatCode="_-* #,##0.00_-;\-* #,##0.00_-;_-* &quot;-&quot;??_-;_-@_-"/>
    <numFmt numFmtId="165" formatCode="_-* #,##0.00\ _₫_-;\-* #,##0.00\ _₫_-;_-* &quot;-&quot;??\ _₫_-;_-@_-"/>
    <numFmt numFmtId="166" formatCode="&quot;\&quot;#,##0.00;[Red]&quot;\&quot;&quot;\&quot;&quot;\&quot;&quot;\&quot;&quot;\&quot;&quot;\&quot;\-#,##0.00"/>
    <numFmt numFmtId="167" formatCode="&quot;\&quot;#,##0;[Red]&quot;\&quot;&quot;\&quot;\-#,##0"/>
    <numFmt numFmtId="168" formatCode="0.0%"/>
    <numFmt numFmtId="169" formatCode="_-* #,##0.0_-;\-* #,##0.0_-;_-* &quot;-&quot;??_-;_-@_-"/>
    <numFmt numFmtId="170" formatCode="\$#,##0\ ;\(\$#,##0\)"/>
    <numFmt numFmtId="171" formatCode="_(* #,##0.00_);_(* \(#,##0.00\);_(* \-??_);_(@_)"/>
    <numFmt numFmtId="172" formatCode="_-* #,##0.00_-;\-* #,##0.00_-;_-* \-??_-;_-@_-"/>
    <numFmt numFmtId="173" formatCode="_(* #,##0_);_(* \(#,##0\);_(* &quot;-&quot;??_);_(@_)"/>
    <numFmt numFmtId="174" formatCode="_(* #,##0.0_);_(* \(#,##0.0\);_(* &quot;-&quot;??_);_(@_)"/>
    <numFmt numFmtId="175" formatCode="_(* #,##0.0_);_(* \(#,##0.0\);_(* &quot;-&quot;?_);_(@_)"/>
    <numFmt numFmtId="176" formatCode="0.0"/>
  </numFmts>
  <fonts count="86">
    <font>
      <sz val="12"/>
      <color theme="1"/>
      <name val="Calibri"/>
      <family val="2"/>
      <scheme val="minor"/>
    </font>
    <font>
      <sz val="11"/>
      <color indexed="8"/>
      <name val="Calibri"/>
      <family val="2"/>
    </font>
    <font>
      <sz val="12"/>
      <color indexed="8"/>
      <name val="Calibri"/>
      <family val="2"/>
    </font>
    <font>
      <b/>
      <sz val="12"/>
      <name val="Arial"/>
      <family val="2"/>
    </font>
    <font>
      <sz val="10"/>
      <name val="Arial"/>
      <family val="2"/>
    </font>
    <font>
      <sz val="14"/>
      <name val="??"/>
      <family val="3"/>
    </font>
    <font>
      <sz val="10"/>
      <name val="???"/>
      <family val="3"/>
    </font>
    <font>
      <sz val="10"/>
      <name val=".VnTime"/>
      <family val="2"/>
    </font>
    <font>
      <sz val="11"/>
      <color indexed="8"/>
      <name val="Calibri"/>
      <family val="2"/>
    </font>
    <font>
      <sz val="10"/>
      <color indexed="8"/>
      <name val="Arial"/>
      <family val="2"/>
    </font>
    <font>
      <sz val="9"/>
      <color indexed="8"/>
      <name val="Arial"/>
      <family val="2"/>
    </font>
    <font>
      <sz val="11"/>
      <color indexed="8"/>
      <name val="Arial"/>
      <family val="2"/>
    </font>
    <font>
      <sz val="14"/>
      <name val="Times New Roman"/>
      <family val="1"/>
    </font>
    <font>
      <sz val="11"/>
      <name val="ＭＳ Ｐゴシック"/>
      <family val="3"/>
      <charset val="128"/>
    </font>
    <font>
      <sz val="10"/>
      <name val="Arial"/>
      <family val="2"/>
    </font>
    <font>
      <b/>
      <sz val="18"/>
      <color indexed="18"/>
      <name val="Arial"/>
      <family val="2"/>
    </font>
    <font>
      <sz val="16"/>
      <color indexed="18"/>
      <name val="Arial"/>
      <family val="2"/>
    </font>
    <font>
      <b/>
      <sz val="16"/>
      <color indexed="18"/>
      <name val="Arial"/>
      <family val="2"/>
    </font>
    <font>
      <b/>
      <sz val="14"/>
      <color indexed="18"/>
      <name val="Arial"/>
      <family val="2"/>
    </font>
    <font>
      <sz val="12"/>
      <color indexed="18"/>
      <name val="Arial"/>
      <family val="2"/>
    </font>
    <font>
      <sz val="9"/>
      <color indexed="18"/>
      <name val="Arial"/>
      <family val="2"/>
    </font>
    <font>
      <b/>
      <sz val="12"/>
      <color indexed="18"/>
      <name val="Arial"/>
      <family val="2"/>
    </font>
    <font>
      <i/>
      <sz val="12"/>
      <color indexed="18"/>
      <name val="Arial"/>
      <family val="2"/>
    </font>
    <font>
      <sz val="18"/>
      <color indexed="18"/>
      <name val="Arial"/>
      <family val="2"/>
    </font>
    <font>
      <sz val="12"/>
      <name val="Arial"/>
      <family val="2"/>
    </font>
    <font>
      <sz val="14"/>
      <name val="Times New Roman"/>
      <family val="1"/>
    </font>
    <font>
      <sz val="11"/>
      <color indexed="8"/>
      <name val="Calibri"/>
      <family val="2"/>
    </font>
    <font>
      <b/>
      <sz val="18"/>
      <color indexed="18"/>
      <name val="Times New Roman"/>
      <family val="1"/>
    </font>
    <font>
      <sz val="15"/>
      <color indexed="18"/>
      <name val="Arial"/>
      <family val="2"/>
    </font>
    <font>
      <b/>
      <sz val="14"/>
      <name val="Arial"/>
      <family val="2"/>
    </font>
    <font>
      <b/>
      <sz val="11"/>
      <name val="Arial"/>
      <family val="2"/>
    </font>
    <font>
      <b/>
      <i/>
      <sz val="12"/>
      <name val="Arial"/>
      <family val="2"/>
    </font>
    <font>
      <i/>
      <sz val="12"/>
      <name val="Arial"/>
      <family val="2"/>
    </font>
    <font>
      <sz val="8"/>
      <name val="Calibri"/>
      <family val="2"/>
    </font>
    <font>
      <b/>
      <sz val="12"/>
      <name val="Times New Roman"/>
      <family val="1"/>
    </font>
    <font>
      <sz val="12"/>
      <name val="Times New Roman"/>
      <family val="1"/>
    </font>
    <font>
      <b/>
      <i/>
      <sz val="12"/>
      <name val="Times New Roman"/>
      <family val="1"/>
    </font>
    <font>
      <b/>
      <i/>
      <u/>
      <sz val="12"/>
      <name val="Times New Roman"/>
      <family val="1"/>
    </font>
    <font>
      <i/>
      <sz val="12"/>
      <name val="Times New Roman"/>
      <family val="1"/>
    </font>
    <font>
      <b/>
      <sz val="12"/>
      <color indexed="9"/>
      <name val="Times New Roman"/>
      <family val="1"/>
    </font>
    <font>
      <sz val="12"/>
      <color indexed="9"/>
      <name val="Times New Roman"/>
      <family val="1"/>
    </font>
    <font>
      <sz val="12"/>
      <color indexed="10"/>
      <name val="Times New Roman"/>
      <family val="1"/>
    </font>
    <font>
      <sz val="12"/>
      <color indexed="8"/>
      <name val="Times New Roman"/>
      <family val="1"/>
    </font>
    <font>
      <sz val="10"/>
      <name val="Arial"/>
      <family val="2"/>
      <charset val="163"/>
    </font>
    <font>
      <sz val="14"/>
      <name val="Times New Roman"/>
      <family val="1"/>
      <charset val="1"/>
    </font>
    <font>
      <sz val="11"/>
      <color indexed="8"/>
      <name val="Calibri"/>
      <family val="2"/>
      <charset val="1"/>
    </font>
    <font>
      <sz val="12"/>
      <color indexed="10"/>
      <name val="Arial"/>
      <family val="2"/>
    </font>
    <font>
      <sz val="12"/>
      <name val="Calibri"/>
      <family val="2"/>
    </font>
    <font>
      <b/>
      <sz val="11"/>
      <name val="Times New Roman"/>
      <family val="1"/>
    </font>
    <font>
      <sz val="11"/>
      <name val="Times New Roman"/>
      <family val="1"/>
      <charset val="163"/>
    </font>
    <font>
      <sz val="11"/>
      <name val="Times New Roman"/>
      <family val="1"/>
    </font>
    <font>
      <sz val="11"/>
      <name val="Arial"/>
      <family val="2"/>
    </font>
    <font>
      <sz val="12"/>
      <color indexed="15"/>
      <name val="Times New Roman"/>
      <family val="1"/>
    </font>
    <font>
      <sz val="12"/>
      <color indexed="15"/>
      <name val="Tahoma"/>
      <family val="2"/>
    </font>
    <font>
      <sz val="11"/>
      <color indexed="15"/>
      <name val="Times New Roman"/>
      <family val="1"/>
    </font>
    <font>
      <b/>
      <sz val="11"/>
      <color indexed="15"/>
      <name val="Times New Roman"/>
      <family val="1"/>
    </font>
    <font>
      <i/>
      <sz val="12"/>
      <color indexed="8"/>
      <name val="Times New Roman"/>
      <family val="1"/>
    </font>
    <font>
      <b/>
      <sz val="12"/>
      <color indexed="8"/>
      <name val="Times New Roman"/>
      <family val="1"/>
    </font>
    <font>
      <b/>
      <i/>
      <sz val="12"/>
      <color indexed="8"/>
      <name val="Times New Roman"/>
      <family val="1"/>
    </font>
    <font>
      <sz val="11"/>
      <color indexed="8"/>
      <name val="Times New Roman"/>
      <family val="1"/>
    </font>
    <font>
      <i/>
      <sz val="11.5"/>
      <color indexed="8"/>
      <name val="Times New Roman"/>
      <family val="1"/>
    </font>
    <font>
      <b/>
      <sz val="11"/>
      <color indexed="8"/>
      <name val="Times New Roman"/>
      <family val="1"/>
    </font>
    <font>
      <sz val="11"/>
      <color theme="1"/>
      <name val="Calibri"/>
      <family val="2"/>
      <scheme val="minor"/>
    </font>
    <font>
      <u/>
      <sz val="12"/>
      <color theme="10"/>
      <name val="Calibri"/>
      <family val="2"/>
      <scheme val="minor"/>
    </font>
    <font>
      <sz val="11"/>
      <color theme="1"/>
      <name val="Arial"/>
      <family val="2"/>
    </font>
    <font>
      <sz val="10"/>
      <color rgb="FF000000"/>
      <name val="Arial"/>
      <family val="2"/>
    </font>
    <font>
      <sz val="9"/>
      <color theme="1"/>
      <name val="Arial"/>
      <family val="2"/>
    </font>
    <font>
      <sz val="12"/>
      <color theme="1"/>
      <name val="Times New Roman"/>
      <family val="1"/>
    </font>
    <font>
      <b/>
      <sz val="12"/>
      <color rgb="FFC00000"/>
      <name val="Times New Roman"/>
      <family val="1"/>
    </font>
    <font>
      <b/>
      <i/>
      <sz val="12"/>
      <color rgb="FFC00000"/>
      <name val="Times New Roman"/>
      <family val="1"/>
    </font>
    <font>
      <sz val="12"/>
      <color rgb="FFC00000"/>
      <name val="Times New Roman"/>
      <family val="1"/>
    </font>
    <font>
      <sz val="12"/>
      <color rgb="FFFF0000"/>
      <name val="Times New Roman"/>
      <family val="1"/>
    </font>
    <font>
      <sz val="11"/>
      <color rgb="FFFF0000"/>
      <name val="Times New Roman"/>
      <family val="1"/>
      <charset val="163"/>
    </font>
    <font>
      <sz val="12"/>
      <name val="Times New Roman"/>
      <family val="1"/>
      <charset val="163"/>
    </font>
    <font>
      <b/>
      <sz val="12"/>
      <color rgb="FFFF0000"/>
      <name val="Times New Roman"/>
      <family val="1"/>
    </font>
    <font>
      <b/>
      <sz val="11"/>
      <color rgb="FFFF0000"/>
      <name val="Times New Roman"/>
      <family val="1"/>
    </font>
    <font>
      <sz val="11"/>
      <color rgb="FFFF0000"/>
      <name val="Times New Roman"/>
      <family val="1"/>
    </font>
    <font>
      <b/>
      <sz val="12"/>
      <color theme="1"/>
      <name val="Times New Roman"/>
      <family val="1"/>
    </font>
    <font>
      <sz val="11"/>
      <color theme="1"/>
      <name val="Times New Roman"/>
      <family val="1"/>
    </font>
    <font>
      <sz val="12"/>
      <color rgb="FFFF0000"/>
      <name val="Calibri"/>
      <family val="2"/>
    </font>
    <font>
      <sz val="10.199999999999999"/>
      <color rgb="FFFF0000"/>
      <name val="Times New Roman"/>
      <family val="1"/>
    </font>
    <font>
      <sz val="12"/>
      <color rgb="FFFF0000"/>
      <name val="Times New Roman"/>
      <family val="1"/>
      <charset val="163"/>
    </font>
    <font>
      <i/>
      <sz val="12"/>
      <color rgb="FFFF0000"/>
      <name val="Times New Roman"/>
      <family val="1"/>
    </font>
    <font>
      <sz val="12"/>
      <color indexed="10"/>
      <name val="Times New Roman"/>
      <family val="1"/>
      <charset val="163"/>
    </font>
    <font>
      <sz val="11"/>
      <color indexed="10"/>
      <name val="Times New Roman"/>
      <family val="1"/>
      <charset val="163"/>
    </font>
    <font>
      <sz val="11"/>
      <color indexed="10"/>
      <name val="Times New Roman"/>
      <family val="1"/>
    </font>
  </fonts>
  <fills count="27">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51"/>
        <bgColor indexed="64"/>
      </patternFill>
    </fill>
    <fill>
      <patternFill patternType="solid">
        <fgColor indexed="47"/>
        <bgColor indexed="64"/>
      </patternFill>
    </fill>
    <fill>
      <patternFill patternType="solid">
        <fgColor indexed="52"/>
        <bgColor indexed="64"/>
      </patternFill>
    </fill>
    <fill>
      <patternFill patternType="solid">
        <fgColor indexed="11"/>
        <bgColor indexed="64"/>
      </patternFill>
    </fill>
    <fill>
      <patternFill patternType="solid">
        <fgColor indexed="13"/>
        <bgColor indexed="64"/>
      </patternFill>
    </fill>
    <fill>
      <patternFill patternType="solid">
        <fgColor indexed="42"/>
        <bgColor indexed="64"/>
      </patternFill>
    </fill>
    <fill>
      <patternFill patternType="solid">
        <fgColor indexed="49"/>
        <bgColor indexed="64"/>
      </patternFill>
    </fill>
    <fill>
      <patternFill patternType="solid">
        <fgColor indexed="27"/>
        <bgColor indexed="64"/>
      </patternFill>
    </fill>
    <fill>
      <patternFill patternType="solid">
        <fgColor indexed="43"/>
        <bgColor indexed="64"/>
      </patternFill>
    </fill>
    <fill>
      <patternFill patternType="solid">
        <fgColor indexed="62"/>
        <bgColor indexed="64"/>
      </patternFill>
    </fill>
    <fill>
      <patternFill patternType="solid">
        <fgColor indexed="26"/>
        <bgColor indexed="64"/>
      </patternFill>
    </fill>
    <fill>
      <patternFill patternType="solid">
        <fgColor indexed="53"/>
        <bgColor indexed="64"/>
      </patternFill>
    </fill>
    <fill>
      <patternFill patternType="solid">
        <fgColor indexed="22"/>
        <bgColor indexed="64"/>
      </patternFill>
    </fill>
    <fill>
      <patternFill patternType="solid">
        <fgColor indexed="21"/>
        <bgColor indexed="64"/>
      </patternFill>
    </fill>
    <fill>
      <patternFill patternType="solid">
        <fgColor indexed="10"/>
        <bgColor indexed="64"/>
      </patternFill>
    </fill>
    <fill>
      <patternFill patternType="solid">
        <fgColor theme="0"/>
        <bgColor indexed="64"/>
      </patternFill>
    </fill>
    <fill>
      <patternFill patternType="solid">
        <fgColor rgb="FF00B050"/>
        <bgColor indexed="64"/>
      </patternFill>
    </fill>
    <fill>
      <patternFill patternType="solid">
        <fgColor rgb="FFC00000"/>
        <bgColor indexed="64"/>
      </patternFill>
    </fill>
    <fill>
      <patternFill patternType="solid">
        <fgColor rgb="FFFFFF00"/>
        <bgColor indexed="64"/>
      </patternFill>
    </fill>
    <fill>
      <patternFill patternType="solid">
        <fgColor theme="2"/>
        <bgColor indexed="64"/>
      </patternFill>
    </fill>
    <fill>
      <patternFill patternType="solid">
        <fgColor rgb="FF00B0F0"/>
        <bgColor indexed="64"/>
      </patternFill>
    </fill>
    <fill>
      <patternFill patternType="solid">
        <fgColor rgb="FF92D050"/>
        <bgColor indexed="64"/>
      </patternFill>
    </fill>
    <fill>
      <patternFill patternType="solid">
        <fgColor theme="6" tint="-0.249977111117893"/>
        <bgColor indexed="64"/>
      </patternFill>
    </fill>
  </fills>
  <borders count="35">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thin">
        <color indexed="64"/>
      </left>
      <right style="thin">
        <color indexed="64"/>
      </right>
      <top style="hair">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style="thin">
        <color indexed="64"/>
      </right>
      <top/>
      <bottom/>
      <diagonal/>
    </border>
    <border>
      <left style="medium">
        <color indexed="64"/>
      </left>
      <right/>
      <top/>
      <bottom style="medium">
        <color indexed="64"/>
      </bottom>
      <diagonal/>
    </border>
    <border>
      <left style="thin">
        <color indexed="64"/>
      </left>
      <right style="thin">
        <color indexed="64"/>
      </right>
      <top/>
      <bottom style="hair">
        <color indexed="64"/>
      </bottom>
      <diagonal/>
    </border>
    <border diagonalDown="1">
      <left style="thin">
        <color indexed="64"/>
      </left>
      <right style="thin">
        <color indexed="64"/>
      </right>
      <top style="thin">
        <color indexed="64"/>
      </top>
      <bottom style="thin">
        <color indexed="64"/>
      </bottom>
      <diagonal style="thin">
        <color indexed="64"/>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s>
  <cellStyleXfs count="138">
    <xf numFmtId="0" fontId="0" fillId="0" borderId="0"/>
    <xf numFmtId="166" fontId="4" fillId="0" borderId="0" applyFont="0" applyFill="0" applyBorder="0" applyAlignment="0" applyProtection="0"/>
    <xf numFmtId="0" fontId="5" fillId="0" borderId="0" applyFont="0" applyFill="0" applyBorder="0" applyAlignment="0" applyProtection="0"/>
    <xf numFmtId="167" fontId="4" fillId="0" borderId="0" applyFont="0" applyFill="0" applyBorder="0" applyAlignment="0" applyProtection="0"/>
    <xf numFmtId="40" fontId="5" fillId="0" borderId="0" applyFont="0" applyFill="0" applyBorder="0" applyAlignment="0" applyProtection="0"/>
    <xf numFmtId="38" fontId="5" fillId="0" borderId="0" applyFont="0" applyFill="0" applyBorder="0" applyAlignment="0" applyProtection="0"/>
    <xf numFmtId="10" fontId="4" fillId="0" borderId="0" applyFont="0" applyFill="0" applyBorder="0" applyAlignment="0" applyProtection="0"/>
    <xf numFmtId="0" fontId="6" fillId="0" borderId="0"/>
    <xf numFmtId="43" fontId="2" fillId="0" borderId="0" applyFont="0" applyFill="0" applyBorder="0" applyAlignment="0" applyProtection="0"/>
    <xf numFmtId="41" fontId="7"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165"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5" fontId="1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4" fontId="11" fillId="0" borderId="0" applyFont="0" applyFill="0" applyBorder="0" applyAlignment="0" applyProtection="0"/>
    <xf numFmtId="169" fontId="11" fillId="0" borderId="0" applyFont="0" applyFill="0" applyBorder="0" applyAlignment="0" applyProtection="0"/>
    <xf numFmtId="164" fontId="2" fillId="0" borderId="0" applyFont="0" applyFill="0" applyBorder="0" applyAlignment="0" applyProtection="0"/>
    <xf numFmtId="3" fontId="4"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0" fontId="4" fillId="0" borderId="0" applyFont="0" applyFill="0" applyBorder="0" applyAlignment="0" applyProtection="0"/>
    <xf numFmtId="0" fontId="4" fillId="0" borderId="0" applyFont="0" applyFill="0" applyBorder="0" applyAlignment="0" applyProtection="0"/>
    <xf numFmtId="171" fontId="8" fillId="0" borderId="0" applyBorder="0" applyProtection="0"/>
    <xf numFmtId="171" fontId="26" fillId="0" borderId="0" applyBorder="0" applyProtection="0"/>
    <xf numFmtId="171" fontId="45" fillId="0" borderId="0" applyBorder="0" applyProtection="0"/>
    <xf numFmtId="171" fontId="1" fillId="0" borderId="0" applyBorder="0" applyProtection="0"/>
    <xf numFmtId="171" fontId="1" fillId="0" borderId="0" applyBorder="0" applyProtection="0"/>
    <xf numFmtId="171" fontId="1" fillId="0" borderId="0" applyBorder="0" applyProtection="0"/>
    <xf numFmtId="171" fontId="1" fillId="0" borderId="0" applyBorder="0" applyProtection="0"/>
    <xf numFmtId="172" fontId="8" fillId="0" borderId="0" applyBorder="0" applyProtection="0"/>
    <xf numFmtId="172" fontId="8" fillId="0" borderId="0" applyBorder="0" applyProtection="0"/>
    <xf numFmtId="172" fontId="1" fillId="0" borderId="0" applyBorder="0" applyProtection="0"/>
    <xf numFmtId="172" fontId="26" fillId="0" borderId="0" applyBorder="0" applyProtection="0"/>
    <xf numFmtId="172" fontId="45" fillId="0" borderId="0" applyBorder="0" applyProtection="0"/>
    <xf numFmtId="172" fontId="1" fillId="0" borderId="0" applyBorder="0" applyProtection="0"/>
    <xf numFmtId="172" fontId="1" fillId="0" borderId="0" applyBorder="0" applyProtection="0"/>
    <xf numFmtId="172" fontId="1" fillId="0" borderId="0" applyBorder="0" applyProtection="0"/>
    <xf numFmtId="172" fontId="1" fillId="0" borderId="0" applyBorder="0" applyProtection="0"/>
    <xf numFmtId="0" fontId="12" fillId="0" borderId="0"/>
    <xf numFmtId="0" fontId="25" fillId="0" borderId="0"/>
    <xf numFmtId="0" fontId="12" fillId="0" borderId="0"/>
    <xf numFmtId="0" fontId="44" fillId="0" borderId="0"/>
    <xf numFmtId="0" fontId="13" fillId="0" borderId="0">
      <alignment vertical="center"/>
    </xf>
    <xf numFmtId="9" fontId="8" fillId="0" borderId="0" applyBorder="0" applyProtection="0"/>
    <xf numFmtId="9" fontId="26" fillId="0" borderId="0" applyBorder="0" applyProtection="0"/>
    <xf numFmtId="9" fontId="8" fillId="0" borderId="0" applyBorder="0" applyProtection="0"/>
    <xf numFmtId="9" fontId="1" fillId="0" borderId="0" applyBorder="0" applyProtection="0"/>
    <xf numFmtId="9" fontId="45"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26" fillId="0" borderId="0" applyBorder="0" applyProtection="0"/>
    <xf numFmtId="9" fontId="45" fillId="0" borderId="0" applyBorder="0" applyProtection="0"/>
    <xf numFmtId="9" fontId="1" fillId="0" borderId="0" applyBorder="0" applyProtection="0"/>
    <xf numFmtId="9" fontId="1" fillId="0" borderId="0" applyBorder="0" applyProtection="0"/>
    <xf numFmtId="9" fontId="1" fillId="0" borderId="0" applyBorder="0" applyProtection="0"/>
    <xf numFmtId="9" fontId="1" fillId="0" borderId="0" applyBorder="0" applyProtection="0"/>
    <xf numFmtId="0" fontId="14" fillId="0" borderId="0">
      <alignment vertical="center"/>
    </xf>
    <xf numFmtId="0" fontId="4" fillId="0" borderId="0">
      <alignment vertical="center"/>
    </xf>
    <xf numFmtId="0" fontId="43" fillId="0" borderId="0">
      <alignment vertical="center"/>
    </xf>
    <xf numFmtId="2" fontId="4" fillId="0" borderId="0" applyFont="0" applyFill="0" applyBorder="0" applyAlignment="0" applyProtection="0"/>
    <xf numFmtId="0" fontId="3" fillId="0" borderId="1" applyNumberFormat="0" applyAlignment="0" applyProtection="0">
      <alignment horizontal="left" vertical="center"/>
    </xf>
    <xf numFmtId="0" fontId="3" fillId="0" borderId="2">
      <alignment horizontal="left" vertical="center"/>
    </xf>
    <xf numFmtId="0" fontId="63" fillId="0" borderId="0" applyNumberFormat="0" applyFill="0" applyBorder="0" applyAlignment="0" applyProtection="0"/>
    <xf numFmtId="0" fontId="4" fillId="0" borderId="0"/>
    <xf numFmtId="0" fontId="4" fillId="0" borderId="0"/>
    <xf numFmtId="0" fontId="4" fillId="0" borderId="0"/>
    <xf numFmtId="0" fontId="64" fillId="0" borderId="0"/>
    <xf numFmtId="0" fontId="65" fillId="0" borderId="0"/>
    <xf numFmtId="0" fontId="62" fillId="0" borderId="0"/>
    <xf numFmtId="0" fontId="62" fillId="0" borderId="0"/>
    <xf numFmtId="0" fontId="62" fillId="0" borderId="0"/>
    <xf numFmtId="0" fontId="7" fillId="0" borderId="0"/>
    <xf numFmtId="0" fontId="4" fillId="0" borderId="0"/>
    <xf numFmtId="0" fontId="66" fillId="0" borderId="0"/>
    <xf numFmtId="0" fontId="13" fillId="0" borderId="0">
      <alignment vertical="center"/>
    </xf>
    <xf numFmtId="0" fontId="4"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4" fillId="0" borderId="0"/>
    <xf numFmtId="0" fontId="4" fillId="0" borderId="0"/>
    <xf numFmtId="0" fontId="4" fillId="0" borderId="0"/>
    <xf numFmtId="0" fontId="4" fillId="0" borderId="0"/>
    <xf numFmtId="0" fontId="7" fillId="0" borderId="0"/>
    <xf numFmtId="0" fontId="4" fillId="0" borderId="0"/>
    <xf numFmtId="0" fontId="66"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12" fillId="0" borderId="0"/>
    <xf numFmtId="0" fontId="4" fillId="0" borderId="0"/>
    <xf numFmtId="0" fontId="4" fillId="0" borderId="0"/>
    <xf numFmtId="0" fontId="4" fillId="0" borderId="0"/>
    <xf numFmtId="9" fontId="2" fillId="0" borderId="0" applyFont="0" applyFill="0" applyBorder="0" applyAlignment="0" applyProtection="0"/>
    <xf numFmtId="9" fontId="10" fillId="0" borderId="0" applyFont="0" applyFill="0" applyBorder="0" applyAlignment="0" applyProtection="0"/>
    <xf numFmtId="9" fontId="13" fillId="0" borderId="0" applyFont="0" applyFill="0" applyBorder="0" applyAlignment="0" applyProtection="0">
      <alignment vertical="center"/>
    </xf>
    <xf numFmtId="9" fontId="4"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2" fillId="0" borderId="0" applyFont="0" applyFill="0" applyBorder="0" applyAlignment="0" applyProtection="0"/>
    <xf numFmtId="9" fontId="4" fillId="0" borderId="0" applyFont="0" applyFill="0" applyBorder="0" applyAlignment="0" applyProtection="0"/>
    <xf numFmtId="9"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808">
    <xf numFmtId="0" fontId="0" fillId="0" borderId="0" xfId="0"/>
    <xf numFmtId="0" fontId="16" fillId="2" borderId="0" xfId="87" applyFont="1" applyFill="1" applyAlignment="1">
      <alignment horizontal="center" vertical="center" wrapText="1"/>
    </xf>
    <xf numFmtId="0" fontId="16" fillId="0" borderId="0" xfId="87" applyFont="1" applyAlignment="1">
      <alignment horizontal="center" vertical="center" wrapText="1"/>
    </xf>
    <xf numFmtId="0" fontId="19" fillId="2" borderId="0" xfId="87" applyFont="1" applyFill="1" applyAlignment="1">
      <alignment horizontal="center" vertical="center" wrapText="1"/>
    </xf>
    <xf numFmtId="0" fontId="19" fillId="3" borderId="3" xfId="87" applyFont="1" applyFill="1" applyBorder="1" applyAlignment="1">
      <alignment horizontal="center" vertical="center" wrapText="1"/>
    </xf>
    <xf numFmtId="0" fontId="19" fillId="3" borderId="3" xfId="87" applyFont="1" applyFill="1" applyBorder="1" applyAlignment="1">
      <alignment horizontal="right" vertical="center" wrapText="1"/>
    </xf>
    <xf numFmtId="9" fontId="19" fillId="3" borderId="3" xfId="87" applyNumberFormat="1" applyFont="1" applyFill="1" applyBorder="1" applyAlignment="1">
      <alignment horizontal="center" vertical="center" wrapText="1"/>
    </xf>
    <xf numFmtId="0" fontId="16" fillId="3" borderId="4" xfId="87" applyFont="1" applyFill="1" applyBorder="1" applyAlignment="1">
      <alignment horizontal="center" vertical="center" wrapText="1"/>
    </xf>
    <xf numFmtId="0" fontId="16" fillId="2" borderId="0" xfId="87" applyFont="1" applyFill="1" applyBorder="1" applyAlignment="1">
      <alignment horizontal="center" vertical="center" wrapText="1"/>
    </xf>
    <xf numFmtId="0" fontId="19" fillId="3" borderId="0" xfId="87" applyFont="1" applyFill="1" applyBorder="1" applyAlignment="1">
      <alignment horizontal="center" vertical="center" wrapText="1"/>
    </xf>
    <xf numFmtId="0" fontId="20" fillId="3" borderId="0" xfId="87" applyFont="1" applyFill="1" applyBorder="1" applyAlignment="1">
      <alignment horizontal="right" vertical="center" wrapText="1"/>
    </xf>
    <xf numFmtId="0" fontId="21" fillId="4" borderId="5" xfId="87" applyFont="1" applyFill="1" applyBorder="1" applyAlignment="1">
      <alignment horizontal="center" vertical="center" wrapText="1"/>
    </xf>
    <xf numFmtId="0" fontId="19" fillId="3" borderId="0" xfId="87" applyFont="1" applyFill="1" applyBorder="1" applyAlignment="1">
      <alignment horizontal="right" vertical="center" wrapText="1"/>
    </xf>
    <xf numFmtId="0" fontId="16" fillId="3" borderId="6" xfId="87" applyFont="1" applyFill="1" applyBorder="1" applyAlignment="1">
      <alignment horizontal="center" vertical="center" wrapText="1"/>
    </xf>
    <xf numFmtId="0" fontId="19" fillId="5" borderId="7" xfId="87" quotePrefix="1" applyFont="1" applyFill="1" applyBorder="1" applyAlignment="1">
      <alignment horizontal="left" vertical="center" wrapText="1"/>
    </xf>
    <xf numFmtId="9" fontId="19" fillId="3" borderId="0" xfId="87" applyNumberFormat="1" applyFont="1" applyFill="1" applyBorder="1" applyAlignment="1">
      <alignment horizontal="center" vertical="center" wrapText="1"/>
    </xf>
    <xf numFmtId="9" fontId="21" fillId="2" borderId="0" xfId="87" applyNumberFormat="1" applyFont="1" applyFill="1" applyAlignment="1">
      <alignment horizontal="center" vertical="center" wrapText="1"/>
    </xf>
    <xf numFmtId="0" fontId="21" fillId="6" borderId="5" xfId="87" applyFont="1" applyFill="1" applyBorder="1" applyAlignment="1">
      <alignment horizontal="center" vertical="center" wrapText="1"/>
    </xf>
    <xf numFmtId="0" fontId="19" fillId="5" borderId="8" xfId="87" quotePrefix="1" applyFont="1" applyFill="1" applyBorder="1" applyAlignment="1">
      <alignment horizontal="left" vertical="center" wrapText="1"/>
    </xf>
    <xf numFmtId="0" fontId="19" fillId="5" borderId="9" xfId="87" quotePrefix="1" applyFont="1" applyFill="1" applyBorder="1" applyAlignment="1">
      <alignment horizontal="left" vertical="center" wrapText="1"/>
    </xf>
    <xf numFmtId="0" fontId="19" fillId="5" borderId="10" xfId="87" quotePrefix="1" applyFont="1" applyFill="1" applyBorder="1" applyAlignment="1">
      <alignment horizontal="left" vertical="center" wrapText="1"/>
    </xf>
    <xf numFmtId="0" fontId="21" fillId="2" borderId="0" xfId="87" applyFont="1" applyFill="1" applyAlignment="1">
      <alignment horizontal="center" vertical="center" wrapText="1"/>
    </xf>
    <xf numFmtId="0" fontId="21" fillId="3" borderId="11" xfId="87" applyFont="1" applyFill="1" applyBorder="1" applyAlignment="1">
      <alignment horizontal="center" vertical="center" wrapText="1"/>
    </xf>
    <xf numFmtId="0" fontId="21" fillId="3" borderId="11" xfId="87" applyFont="1" applyFill="1" applyBorder="1" applyAlignment="1">
      <alignment horizontal="right" vertical="center" wrapText="1"/>
    </xf>
    <xf numFmtId="0" fontId="21" fillId="3" borderId="11" xfId="87" applyFont="1" applyFill="1" applyBorder="1" applyAlignment="1">
      <alignment horizontal="center" vertical="center"/>
    </xf>
    <xf numFmtId="0" fontId="21" fillId="3" borderId="11" xfId="87" applyFont="1" applyFill="1" applyBorder="1" applyAlignment="1">
      <alignment horizontal="right" vertical="center"/>
    </xf>
    <xf numFmtId="0" fontId="15" fillId="3" borderId="12" xfId="87" applyFont="1" applyFill="1" applyBorder="1" applyAlignment="1">
      <alignment horizontal="center" vertical="center"/>
    </xf>
    <xf numFmtId="0" fontId="18" fillId="0" borderId="0" xfId="87" applyFont="1" applyAlignment="1">
      <alignment horizontal="center" vertical="center" wrapText="1"/>
    </xf>
    <xf numFmtId="0" fontId="21" fillId="2" borderId="0" xfId="87" applyFont="1" applyFill="1" applyAlignment="1">
      <alignment horizontal="right" vertical="center" wrapText="1"/>
    </xf>
    <xf numFmtId="0" fontId="15" fillId="2" borderId="0" xfId="87" applyFont="1" applyFill="1" applyAlignment="1">
      <alignment horizontal="center" vertical="center" wrapText="1"/>
    </xf>
    <xf numFmtId="0" fontId="18" fillId="7" borderId="13" xfId="87" applyFont="1" applyFill="1" applyBorder="1" applyAlignment="1">
      <alignment horizontal="center" vertical="center" wrapText="1"/>
    </xf>
    <xf numFmtId="0" fontId="15" fillId="3" borderId="4" xfId="87" applyFont="1" applyFill="1" applyBorder="1" applyAlignment="1">
      <alignment horizontal="center" vertical="center" wrapText="1"/>
    </xf>
    <xf numFmtId="0" fontId="21" fillId="8" borderId="5" xfId="87" applyFont="1" applyFill="1" applyBorder="1" applyAlignment="1">
      <alignment horizontal="center" vertical="center" wrapText="1"/>
    </xf>
    <xf numFmtId="0" fontId="21" fillId="3" borderId="0" xfId="87" applyFont="1" applyFill="1" applyBorder="1" applyAlignment="1">
      <alignment horizontal="center" vertical="center" wrapText="1"/>
    </xf>
    <xf numFmtId="9" fontId="21" fillId="3" borderId="0" xfId="87" applyNumberFormat="1" applyFont="1" applyFill="1" applyBorder="1" applyAlignment="1">
      <alignment horizontal="center" vertical="center" wrapText="1"/>
    </xf>
    <xf numFmtId="0" fontId="16" fillId="3" borderId="6" xfId="87" applyFont="1" applyFill="1" applyBorder="1" applyAlignment="1">
      <alignment horizontal="left" vertical="center" wrapText="1"/>
    </xf>
    <xf numFmtId="0" fontId="18" fillId="7" borderId="7" xfId="87" applyFont="1" applyFill="1" applyBorder="1" applyAlignment="1">
      <alignment horizontal="center" vertical="center" wrapText="1"/>
    </xf>
    <xf numFmtId="0" fontId="15" fillId="3" borderId="12" xfId="87" applyFont="1" applyFill="1" applyBorder="1" applyAlignment="1">
      <alignment horizontal="center" vertical="center" wrapText="1"/>
    </xf>
    <xf numFmtId="9" fontId="19" fillId="3" borderId="14" xfId="87" applyNumberFormat="1" applyFont="1" applyFill="1" applyBorder="1" applyAlignment="1">
      <alignment horizontal="center" vertical="center" wrapText="1"/>
    </xf>
    <xf numFmtId="0" fontId="21" fillId="9" borderId="5" xfId="87" applyFont="1" applyFill="1" applyBorder="1" applyAlignment="1">
      <alignment horizontal="center" vertical="center" wrapText="1"/>
    </xf>
    <xf numFmtId="0" fontId="15" fillId="3" borderId="6" xfId="87" applyFont="1" applyFill="1" applyBorder="1" applyAlignment="1">
      <alignment horizontal="center" vertical="center" wrapText="1"/>
    </xf>
    <xf numFmtId="0" fontId="19" fillId="7" borderId="8" xfId="98" quotePrefix="1" applyFont="1" applyFill="1" applyBorder="1" applyAlignment="1">
      <alignment horizontal="left" vertical="center" wrapText="1"/>
    </xf>
    <xf numFmtId="0" fontId="19" fillId="7" borderId="9" xfId="98" quotePrefix="1" applyFont="1" applyFill="1" applyBorder="1" applyAlignment="1">
      <alignment horizontal="left" vertical="center" wrapText="1"/>
    </xf>
    <xf numFmtId="0" fontId="19" fillId="9" borderId="9" xfId="87" quotePrefix="1" applyFont="1" applyFill="1" applyBorder="1" applyAlignment="1">
      <alignment horizontal="left" vertical="center" wrapText="1"/>
    </xf>
    <xf numFmtId="0" fontId="19" fillId="7" borderId="9" xfId="87" quotePrefix="1" applyFont="1" applyFill="1" applyBorder="1" applyAlignment="1">
      <alignment horizontal="left" vertical="center" wrapText="1"/>
    </xf>
    <xf numFmtId="0" fontId="19" fillId="9" borderId="9" xfId="87" applyFont="1" applyFill="1" applyBorder="1" applyAlignment="1">
      <alignment horizontal="left" vertical="center" wrapText="1"/>
    </xf>
    <xf numFmtId="0" fontId="19" fillId="7" borderId="9" xfId="87" applyFont="1" applyFill="1" applyBorder="1" applyAlignment="1">
      <alignment horizontal="left" vertical="center" wrapText="1"/>
    </xf>
    <xf numFmtId="0" fontId="19" fillId="7" borderId="15" xfId="87" quotePrefix="1" applyFont="1" applyFill="1" applyBorder="1" applyAlignment="1">
      <alignment horizontal="left" vertical="center" wrapText="1"/>
    </xf>
    <xf numFmtId="9" fontId="19" fillId="3" borderId="0" xfId="87" applyNumberFormat="1" applyFont="1" applyFill="1" applyBorder="1" applyAlignment="1">
      <alignment horizontal="right" vertical="center" wrapText="1"/>
    </xf>
    <xf numFmtId="9" fontId="21" fillId="3" borderId="0" xfId="87" applyNumberFormat="1" applyFont="1" applyFill="1" applyBorder="1" applyAlignment="1">
      <alignment horizontal="right" vertical="center" wrapText="1"/>
    </xf>
    <xf numFmtId="0" fontId="22" fillId="3" borderId="0" xfId="87" applyFont="1" applyFill="1" applyBorder="1" applyAlignment="1">
      <alignment horizontal="right" vertical="center" wrapText="1"/>
    </xf>
    <xf numFmtId="0" fontId="22" fillId="8" borderId="0" xfId="87" applyFont="1" applyFill="1" applyBorder="1" applyAlignment="1">
      <alignment horizontal="center" vertical="center" wrapText="1"/>
    </xf>
    <xf numFmtId="0" fontId="21" fillId="2" borderId="0" xfId="87" applyFont="1" applyFill="1" applyBorder="1" applyAlignment="1">
      <alignment horizontal="center" vertical="center" wrapText="1"/>
    </xf>
    <xf numFmtId="0" fontId="21" fillId="2" borderId="0" xfId="87" applyFont="1" applyFill="1" applyBorder="1" applyAlignment="1">
      <alignment horizontal="right" vertical="center" wrapText="1"/>
    </xf>
    <xf numFmtId="0" fontId="15" fillId="2" borderId="0" xfId="87" applyFont="1" applyFill="1" applyBorder="1" applyAlignment="1">
      <alignment horizontal="center" vertical="center" wrapText="1"/>
    </xf>
    <xf numFmtId="0" fontId="23" fillId="3" borderId="6" xfId="87" applyFont="1" applyFill="1" applyBorder="1" applyAlignment="1">
      <alignment horizontal="center" vertical="center" wrapText="1"/>
    </xf>
    <xf numFmtId="0" fontId="17" fillId="3" borderId="6" xfId="87" applyFont="1" applyFill="1" applyBorder="1" applyAlignment="1">
      <alignment horizontal="center" vertical="center" wrapText="1"/>
    </xf>
    <xf numFmtId="0" fontId="19" fillId="10" borderId="0" xfId="87" quotePrefix="1" applyFont="1" applyFill="1" applyBorder="1" applyAlignment="1">
      <alignment horizontal="left" vertical="center" wrapText="1"/>
    </xf>
    <xf numFmtId="0" fontId="21" fillId="10" borderId="0" xfId="87" applyFont="1" applyFill="1" applyBorder="1" applyAlignment="1">
      <alignment horizontal="right" vertical="center" wrapText="1"/>
    </xf>
    <xf numFmtId="0" fontId="21" fillId="10" borderId="0" xfId="87" applyFont="1" applyFill="1" applyBorder="1" applyAlignment="1">
      <alignment horizontal="center" vertical="center" wrapText="1"/>
    </xf>
    <xf numFmtId="0" fontId="21" fillId="3" borderId="11" xfId="87" applyFont="1" applyFill="1" applyBorder="1" applyAlignment="1">
      <alignment vertical="center"/>
    </xf>
    <xf numFmtId="0" fontId="17" fillId="3" borderId="12" xfId="87" applyFont="1" applyFill="1" applyBorder="1" applyAlignment="1">
      <alignment vertical="center"/>
    </xf>
    <xf numFmtId="0" fontId="17" fillId="2" borderId="0" xfId="87" applyFont="1" applyFill="1" applyAlignment="1">
      <alignment horizontal="center" vertical="center" wrapText="1"/>
    </xf>
    <xf numFmtId="0" fontId="17" fillId="0" borderId="0" xfId="87" applyFont="1" applyFill="1" applyAlignment="1">
      <alignment horizontal="center" vertical="center" wrapText="1"/>
    </xf>
    <xf numFmtId="0" fontId="16" fillId="0" borderId="0" xfId="87" applyFont="1" applyAlignment="1">
      <alignment horizontal="center" vertical="center" textRotation="180" wrapText="1"/>
    </xf>
    <xf numFmtId="0" fontId="16" fillId="0" borderId="0" xfId="87" applyFont="1" applyFill="1" applyAlignment="1">
      <alignment horizontal="center" vertical="center" wrapText="1"/>
    </xf>
    <xf numFmtId="0" fontId="24" fillId="0" borderId="5" xfId="20" applyNumberFormat="1" applyFont="1" applyFill="1" applyBorder="1" applyAlignment="1">
      <alignment horizontal="center" vertical="center" wrapText="1"/>
    </xf>
    <xf numFmtId="0" fontId="19" fillId="5" borderId="9" xfId="87" applyFont="1" applyFill="1" applyBorder="1" applyAlignment="1">
      <alignment horizontal="left" vertical="center" wrapText="1"/>
    </xf>
    <xf numFmtId="0" fontId="28" fillId="2" borderId="0" xfId="87" applyFont="1" applyFill="1" applyAlignment="1">
      <alignment horizontal="center" vertical="center" wrapText="1"/>
    </xf>
    <xf numFmtId="0" fontId="28" fillId="0" borderId="5" xfId="87" applyFont="1" applyFill="1" applyBorder="1" applyAlignment="1">
      <alignment horizontal="left" vertical="center" wrapText="1"/>
    </xf>
    <xf numFmtId="0" fontId="28" fillId="0" borderId="0" xfId="87" applyFont="1" applyAlignment="1">
      <alignment horizontal="center" vertical="center" wrapText="1"/>
    </xf>
    <xf numFmtId="0" fontId="28" fillId="0" borderId="5" xfId="87" applyFont="1" applyBorder="1" applyAlignment="1">
      <alignment horizontal="left" vertical="center" wrapText="1"/>
    </xf>
    <xf numFmtId="0" fontId="28" fillId="8" borderId="5" xfId="87" applyFont="1" applyFill="1" applyBorder="1" applyAlignment="1">
      <alignment horizontal="left" vertical="center" wrapText="1"/>
    </xf>
    <xf numFmtId="0" fontId="28" fillId="2" borderId="5" xfId="87" applyFont="1" applyFill="1" applyBorder="1" applyAlignment="1">
      <alignment horizontal="left" vertical="center" wrapText="1"/>
    </xf>
    <xf numFmtId="0" fontId="28" fillId="0" borderId="0" xfId="87" applyFont="1" applyFill="1" applyAlignment="1">
      <alignment horizontal="center" vertical="center" wrapText="1"/>
    </xf>
    <xf numFmtId="0" fontId="29" fillId="0" borderId="0" xfId="109" applyFont="1" applyFill="1" applyBorder="1" applyAlignment="1">
      <alignment vertical="center"/>
    </xf>
    <xf numFmtId="0" fontId="3" fillId="0" borderId="0" xfId="109" applyFont="1" applyFill="1" applyBorder="1" applyAlignment="1">
      <alignment vertical="center"/>
    </xf>
    <xf numFmtId="0" fontId="3" fillId="0" borderId="0" xfId="109" applyFont="1" applyFill="1" applyBorder="1" applyAlignment="1">
      <alignment horizontal="left" vertical="center"/>
    </xf>
    <xf numFmtId="0" fontId="3" fillId="0" borderId="0" xfId="109" applyFont="1" applyFill="1" applyBorder="1" applyAlignment="1">
      <alignment horizontal="right" vertical="center"/>
    </xf>
    <xf numFmtId="0" fontId="3" fillId="0" borderId="0" xfId="109" applyFont="1" applyFill="1" applyBorder="1" applyAlignment="1">
      <alignment horizontal="left" vertical="center" wrapText="1"/>
    </xf>
    <xf numFmtId="168" fontId="3" fillId="0" borderId="0" xfId="129" applyNumberFormat="1" applyFont="1" applyFill="1" applyBorder="1" applyAlignment="1">
      <alignment horizontal="right" vertical="center"/>
    </xf>
    <xf numFmtId="0" fontId="3" fillId="0" borderId="0" xfId="109" applyFont="1" applyFill="1" applyBorder="1" applyAlignment="1">
      <alignment vertical="center" wrapText="1"/>
    </xf>
    <xf numFmtId="173" fontId="3" fillId="0" borderId="13" xfId="10" applyNumberFormat="1" applyFont="1" applyFill="1" applyBorder="1" applyAlignment="1">
      <alignment horizontal="center" vertical="center"/>
    </xf>
    <xf numFmtId="0" fontId="24" fillId="0" borderId="0" xfId="109" applyFont="1" applyFill="1" applyAlignment="1">
      <alignment vertical="center"/>
    </xf>
    <xf numFmtId="0" fontId="3" fillId="7" borderId="5" xfId="81" applyFont="1" applyFill="1" applyBorder="1" applyAlignment="1">
      <alignment vertical="center"/>
    </xf>
    <xf numFmtId="0" fontId="3" fillId="7" borderId="5" xfId="81" applyFont="1" applyFill="1" applyBorder="1" applyAlignment="1">
      <alignment horizontal="left" vertical="center"/>
    </xf>
    <xf numFmtId="0" fontId="3" fillId="7" borderId="5" xfId="81" applyFont="1" applyFill="1" applyBorder="1" applyAlignment="1">
      <alignment horizontal="right" vertical="center"/>
    </xf>
    <xf numFmtId="0" fontId="3" fillId="7" borderId="5" xfId="81" applyFont="1" applyFill="1" applyBorder="1" applyAlignment="1">
      <alignment horizontal="left" vertical="center" wrapText="1"/>
    </xf>
    <xf numFmtId="168" fontId="3" fillId="7" borderId="5" xfId="129" applyNumberFormat="1" applyFont="1" applyFill="1" applyBorder="1" applyAlignment="1">
      <alignment horizontal="right" vertical="center"/>
    </xf>
    <xf numFmtId="0" fontId="3" fillId="7" borderId="5" xfId="81" applyFont="1" applyFill="1" applyBorder="1" applyAlignment="1">
      <alignment vertical="center" wrapText="1"/>
    </xf>
    <xf numFmtId="0" fontId="3" fillId="11" borderId="5" xfId="81" applyFont="1" applyFill="1" applyBorder="1" applyAlignment="1">
      <alignment horizontal="left" vertical="center"/>
    </xf>
    <xf numFmtId="0" fontId="3" fillId="11" borderId="5" xfId="81" applyFont="1" applyFill="1" applyBorder="1" applyAlignment="1">
      <alignment horizontal="center" vertical="center"/>
    </xf>
    <xf numFmtId="0" fontId="3" fillId="0" borderId="5" xfId="109" applyFont="1" applyFill="1" applyBorder="1" applyAlignment="1">
      <alignment horizontal="center" vertical="center"/>
    </xf>
    <xf numFmtId="0" fontId="3" fillId="0" borderId="5" xfId="109" applyFont="1" applyFill="1" applyBorder="1" applyAlignment="1">
      <alignment horizontal="left" vertical="center"/>
    </xf>
    <xf numFmtId="0" fontId="3" fillId="0" borderId="5" xfId="109" applyFont="1" applyFill="1" applyBorder="1" applyAlignment="1">
      <alignment horizontal="right" vertical="center"/>
    </xf>
    <xf numFmtId="49" fontId="3" fillId="12" borderId="5" xfId="20" applyNumberFormat="1" applyFont="1" applyFill="1" applyBorder="1" applyAlignment="1">
      <alignment horizontal="center" vertical="center"/>
    </xf>
    <xf numFmtId="9" fontId="24" fillId="0" borderId="5" xfId="129" applyFont="1" applyFill="1" applyBorder="1" applyAlignment="1">
      <alignment horizontal="center" vertical="center" wrapText="1"/>
    </xf>
    <xf numFmtId="168" fontId="24" fillId="0" borderId="5" xfId="129" applyNumberFormat="1" applyFont="1" applyFill="1" applyBorder="1" applyAlignment="1">
      <alignment horizontal="center" vertical="center" wrapText="1"/>
    </xf>
    <xf numFmtId="2" fontId="24" fillId="0" borderId="5" xfId="129" applyNumberFormat="1" applyFont="1" applyFill="1" applyBorder="1" applyAlignment="1">
      <alignment horizontal="center" vertical="center" wrapText="1"/>
    </xf>
    <xf numFmtId="0" fontId="31" fillId="4" borderId="5" xfId="109" applyFont="1" applyFill="1" applyBorder="1" applyAlignment="1">
      <alignment vertical="center" wrapText="1"/>
    </xf>
    <xf numFmtId="0" fontId="32" fillId="4" borderId="5" xfId="109" applyFont="1" applyFill="1" applyBorder="1" applyAlignment="1">
      <alignment horizontal="left" vertical="center" wrapText="1"/>
    </xf>
    <xf numFmtId="9" fontId="31" fillId="4" borderId="5" xfId="109" applyNumberFormat="1" applyFont="1" applyFill="1" applyBorder="1" applyAlignment="1">
      <alignment horizontal="center" vertical="center" wrapText="1"/>
    </xf>
    <xf numFmtId="9" fontId="24" fillId="0" borderId="5" xfId="20" quotePrefix="1" applyNumberFormat="1" applyFont="1" applyFill="1" applyBorder="1" applyAlignment="1">
      <alignment horizontal="center" vertical="center" wrapText="1"/>
    </xf>
    <xf numFmtId="173" fontId="24" fillId="0" borderId="5" xfId="10" applyNumberFormat="1" applyFont="1" applyFill="1" applyBorder="1" applyAlignment="1">
      <alignment horizontal="center" vertical="center" wrapText="1"/>
    </xf>
    <xf numFmtId="0" fontId="31" fillId="4" borderId="5" xfId="109" applyFont="1" applyFill="1" applyBorder="1" applyAlignment="1">
      <alignment horizontal="left" vertical="center" wrapText="1"/>
    </xf>
    <xf numFmtId="168" fontId="31" fillId="4" borderId="5" xfId="109" applyNumberFormat="1" applyFont="1" applyFill="1" applyBorder="1" applyAlignment="1">
      <alignment horizontal="center" vertical="center" wrapText="1"/>
    </xf>
    <xf numFmtId="0" fontId="31" fillId="0" borderId="0" xfId="109" applyFont="1" applyFill="1" applyAlignment="1">
      <alignment vertical="center"/>
    </xf>
    <xf numFmtId="9" fontId="31" fillId="4" borderId="5" xfId="129" applyFont="1" applyFill="1" applyBorder="1" applyAlignment="1">
      <alignment horizontal="center" vertical="center" wrapText="1"/>
    </xf>
    <xf numFmtId="0" fontId="31" fillId="0" borderId="0" xfId="109" applyFont="1" applyFill="1" applyAlignment="1">
      <alignment horizontal="center" vertical="center"/>
    </xf>
    <xf numFmtId="0" fontId="24" fillId="4" borderId="5" xfId="109" applyFont="1" applyFill="1" applyBorder="1" applyAlignment="1">
      <alignment horizontal="center" vertical="center" wrapText="1"/>
    </xf>
    <xf numFmtId="9" fontId="31" fillId="4" borderId="5" xfId="109" applyNumberFormat="1" applyFont="1" applyFill="1" applyBorder="1" applyAlignment="1">
      <alignment horizontal="center" vertical="center"/>
    </xf>
    <xf numFmtId="168" fontId="24" fillId="4" borderId="5" xfId="109" applyNumberFormat="1" applyFont="1" applyFill="1" applyBorder="1" applyAlignment="1">
      <alignment horizontal="center" vertical="center" wrapText="1"/>
    </xf>
    <xf numFmtId="0" fontId="3" fillId="0" borderId="0" xfId="109" applyFont="1" applyFill="1" applyAlignment="1">
      <alignment vertical="center"/>
    </xf>
    <xf numFmtId="0" fontId="24" fillId="0" borderId="0" xfId="109" applyFont="1" applyFill="1" applyAlignment="1">
      <alignment horizontal="right" vertical="center"/>
    </xf>
    <xf numFmtId="0" fontId="24" fillId="0" borderId="0" xfId="109" applyFont="1" applyFill="1" applyAlignment="1">
      <alignment vertical="center" wrapText="1"/>
    </xf>
    <xf numFmtId="9" fontId="24" fillId="0" borderId="0" xfId="129" applyFont="1" applyFill="1" applyAlignment="1">
      <alignment vertical="center"/>
    </xf>
    <xf numFmtId="9" fontId="24" fillId="0" borderId="13" xfId="109" applyNumberFormat="1" applyFont="1" applyFill="1" applyBorder="1" applyAlignment="1">
      <alignment horizontal="center" vertical="center" wrapText="1"/>
    </xf>
    <xf numFmtId="9" fontId="24" fillId="0" borderId="5" xfId="109" applyNumberFormat="1" applyFont="1" applyFill="1" applyBorder="1" applyAlignment="1">
      <alignment horizontal="center" vertical="center" wrapText="1"/>
    </xf>
    <xf numFmtId="9" fontId="3" fillId="0" borderId="13" xfId="109" applyNumberFormat="1" applyFont="1" applyFill="1" applyBorder="1" applyAlignment="1">
      <alignment horizontal="center" vertical="center" textRotation="90"/>
    </xf>
    <xf numFmtId="9" fontId="3" fillId="0" borderId="5" xfId="109" applyNumberFormat="1" applyFont="1" applyFill="1" applyBorder="1" applyAlignment="1">
      <alignment horizontal="center" vertical="center" textRotation="90"/>
    </xf>
    <xf numFmtId="0" fontId="24" fillId="0" borderId="0" xfId="109" applyFont="1" applyFill="1" applyAlignment="1">
      <alignment horizontal="left" vertical="center" wrapText="1"/>
    </xf>
    <xf numFmtId="168" fontId="24" fillId="0" borderId="0" xfId="129" applyNumberFormat="1" applyFont="1" applyFill="1" applyAlignment="1">
      <alignment horizontal="right" vertical="center"/>
    </xf>
    <xf numFmtId="0" fontId="3" fillId="0" borderId="0" xfId="109" applyFont="1" applyFill="1" applyAlignment="1">
      <alignment horizontal="left" vertical="center"/>
    </xf>
    <xf numFmtId="9" fontId="16" fillId="8" borderId="0" xfId="87" applyNumberFormat="1" applyFont="1" applyFill="1" applyAlignment="1">
      <alignment horizontal="center" vertical="center" wrapText="1"/>
    </xf>
    <xf numFmtId="9" fontId="16" fillId="8" borderId="0" xfId="87" applyNumberFormat="1" applyFont="1" applyFill="1" applyAlignment="1">
      <alignment horizontal="center" vertical="center" textRotation="180" wrapText="1"/>
    </xf>
    <xf numFmtId="9" fontId="16" fillId="2" borderId="0" xfId="87" applyNumberFormat="1" applyFont="1" applyFill="1" applyAlignment="1">
      <alignment horizontal="center" vertical="center" wrapText="1"/>
    </xf>
    <xf numFmtId="0" fontId="24" fillId="0" borderId="5" xfId="109" applyFont="1" applyFill="1" applyBorder="1" applyAlignment="1">
      <alignment horizontal="justify" vertical="center" wrapText="1"/>
    </xf>
    <xf numFmtId="0" fontId="24" fillId="0" borderId="5" xfId="109" quotePrefix="1" applyFont="1" applyFill="1" applyBorder="1" applyAlignment="1">
      <alignment horizontal="justify" vertical="center" wrapText="1"/>
    </xf>
    <xf numFmtId="0" fontId="31" fillId="4" borderId="5" xfId="109" applyFont="1" applyFill="1" applyBorder="1" applyAlignment="1">
      <alignment horizontal="justify" vertical="center" wrapText="1"/>
    </xf>
    <xf numFmtId="0" fontId="24" fillId="4" borderId="5" xfId="109" applyFont="1" applyFill="1" applyBorder="1" applyAlignment="1">
      <alignment horizontal="justify" vertical="center" wrapText="1"/>
    </xf>
    <xf numFmtId="0" fontId="21" fillId="3" borderId="16" xfId="87" applyFont="1" applyFill="1" applyBorder="1" applyAlignment="1">
      <alignment horizontal="right" vertical="center" wrapText="1"/>
    </xf>
    <xf numFmtId="0" fontId="21" fillId="3" borderId="17" xfId="87" applyFont="1" applyFill="1" applyBorder="1" applyAlignment="1">
      <alignment horizontal="right" vertical="center" wrapText="1"/>
    </xf>
    <xf numFmtId="0" fontId="19" fillId="3" borderId="18" xfId="87" applyFont="1" applyFill="1" applyBorder="1" applyAlignment="1">
      <alignment horizontal="right" vertical="center" wrapText="1"/>
    </xf>
    <xf numFmtId="9" fontId="21" fillId="3" borderId="17" xfId="87" applyNumberFormat="1" applyFont="1" applyFill="1" applyBorder="1" applyAlignment="1">
      <alignment horizontal="right" vertical="center" wrapText="1"/>
    </xf>
    <xf numFmtId="0" fontId="21" fillId="3" borderId="19" xfId="87" applyFont="1" applyFill="1" applyBorder="1" applyAlignment="1">
      <alignment horizontal="right" vertical="center" wrapText="1"/>
    </xf>
    <xf numFmtId="0" fontId="21" fillId="0" borderId="0" xfId="87" applyFont="1" applyAlignment="1">
      <alignment horizontal="right" vertical="center" wrapText="1"/>
    </xf>
    <xf numFmtId="0" fontId="19" fillId="0" borderId="0" xfId="87" applyFont="1" applyAlignment="1">
      <alignment horizontal="right" vertical="center" textRotation="180" wrapText="1"/>
    </xf>
    <xf numFmtId="0" fontId="19" fillId="0" borderId="5" xfId="87" applyFont="1" applyFill="1" applyBorder="1" applyAlignment="1">
      <alignment horizontal="right" vertical="center" wrapText="1"/>
    </xf>
    <xf numFmtId="0" fontId="19" fillId="2" borderId="0" xfId="87" applyFont="1" applyFill="1" applyAlignment="1">
      <alignment horizontal="right" vertical="center" wrapText="1"/>
    </xf>
    <xf numFmtId="0" fontId="19" fillId="0" borderId="0" xfId="87" applyFont="1" applyAlignment="1">
      <alignment horizontal="right" vertical="center" wrapText="1"/>
    </xf>
    <xf numFmtId="0" fontId="19" fillId="0" borderId="5" xfId="87" applyFont="1" applyBorder="1" applyAlignment="1">
      <alignment horizontal="right" vertical="center" wrapText="1"/>
    </xf>
    <xf numFmtId="0" fontId="19" fillId="8" borderId="5" xfId="87" applyFont="1" applyFill="1" applyBorder="1" applyAlignment="1">
      <alignment horizontal="right" vertical="center" wrapText="1"/>
    </xf>
    <xf numFmtId="0" fontId="19" fillId="2" borderId="5" xfId="87" applyFont="1" applyFill="1" applyBorder="1" applyAlignment="1">
      <alignment horizontal="right" vertical="center" wrapText="1"/>
    </xf>
    <xf numFmtId="0" fontId="19" fillId="0" borderId="0" xfId="87" applyFont="1" applyAlignment="1">
      <alignment horizontal="center" vertical="center" wrapText="1"/>
    </xf>
    <xf numFmtId="0" fontId="19" fillId="5" borderId="7" xfId="87" applyFont="1" applyFill="1" applyBorder="1" applyAlignment="1">
      <alignment horizontal="left" vertical="center" wrapText="1"/>
    </xf>
    <xf numFmtId="0" fontId="19" fillId="7" borderId="20" xfId="98" quotePrefix="1" applyFont="1" applyFill="1" applyBorder="1" applyAlignment="1">
      <alignment horizontal="left" vertical="center" wrapText="1"/>
    </xf>
    <xf numFmtId="0" fontId="24" fillId="0" borderId="5" xfId="109" applyFont="1" applyFill="1" applyBorder="1" applyAlignment="1">
      <alignment horizontal="left" vertical="center" wrapText="1"/>
    </xf>
    <xf numFmtId="0" fontId="34" fillId="0" borderId="0" xfId="0" applyFont="1" applyBorder="1" applyAlignment="1">
      <alignment horizontal="center" vertical="center" wrapText="1"/>
    </xf>
    <xf numFmtId="0" fontId="35" fillId="0" borderId="0" xfId="0" applyFont="1" applyAlignment="1">
      <alignment horizontal="justify" vertical="center"/>
    </xf>
    <xf numFmtId="0" fontId="36" fillId="0" borderId="0" xfId="0" applyFont="1" applyBorder="1" applyAlignment="1">
      <alignment horizontal="left" vertical="center" wrapText="1"/>
    </xf>
    <xf numFmtId="0" fontId="35" fillId="0" borderId="0" xfId="0" applyFont="1" applyBorder="1" applyAlignment="1">
      <alignment horizontal="justify" vertical="center" wrapText="1"/>
    </xf>
    <xf numFmtId="0" fontId="39" fillId="13" borderId="5" xfId="0" applyNumberFormat="1" applyFont="1" applyFill="1" applyBorder="1" applyAlignment="1">
      <alignment horizontal="center" vertical="center" wrapText="1"/>
    </xf>
    <xf numFmtId="0" fontId="39" fillId="13" borderId="5" xfId="0" applyNumberFormat="1" applyFont="1" applyFill="1" applyBorder="1" applyAlignment="1">
      <alignment horizontal="center" vertical="center"/>
    </xf>
    <xf numFmtId="0" fontId="40" fillId="13" borderId="5" xfId="0" applyNumberFormat="1" applyFont="1" applyFill="1" applyBorder="1" applyAlignment="1">
      <alignment horizontal="center" vertical="center" wrapText="1"/>
    </xf>
    <xf numFmtId="0" fontId="40" fillId="0" borderId="0" xfId="0" applyFont="1" applyFill="1" applyAlignment="1">
      <alignment horizontal="center" vertical="center"/>
    </xf>
    <xf numFmtId="0" fontId="35" fillId="0" borderId="0" xfId="0" applyFont="1" applyFill="1" applyAlignment="1">
      <alignment horizontal="center" vertical="center"/>
    </xf>
    <xf numFmtId="0" fontId="34" fillId="14" borderId="5" xfId="0" applyNumberFormat="1" applyFont="1" applyFill="1" applyBorder="1" applyAlignment="1">
      <alignment horizontal="center" vertical="center" wrapText="1"/>
    </xf>
    <xf numFmtId="0" fontId="35" fillId="14" borderId="5" xfId="0" applyFont="1" applyFill="1" applyBorder="1" applyAlignment="1">
      <alignment horizontal="center" vertical="center" wrapText="1"/>
    </xf>
    <xf numFmtId="0" fontId="35" fillId="14" borderId="5" xfId="0" applyNumberFormat="1" applyFont="1" applyFill="1" applyBorder="1" applyAlignment="1">
      <alignment horizontal="center" vertical="center" wrapText="1"/>
    </xf>
    <xf numFmtId="0" fontId="35" fillId="0" borderId="5" xfId="0" applyFont="1" applyFill="1" applyBorder="1" applyAlignment="1">
      <alignment horizontal="center" vertical="center" wrapText="1"/>
    </xf>
    <xf numFmtId="0" fontId="35" fillId="14" borderId="5" xfId="0" applyNumberFormat="1" applyFont="1" applyFill="1" applyBorder="1" applyAlignment="1">
      <alignment horizontal="left" vertical="center" wrapText="1"/>
    </xf>
    <xf numFmtId="0" fontId="35" fillId="0" borderId="0" xfId="0" applyFont="1" applyFill="1" applyAlignment="1">
      <alignment horizontal="justify" vertical="center"/>
    </xf>
    <xf numFmtId="0" fontId="34" fillId="15" borderId="5" xfId="0" applyNumberFormat="1" applyFont="1" applyFill="1" applyBorder="1" applyAlignment="1">
      <alignment horizontal="center" vertical="center" wrapText="1"/>
    </xf>
    <xf numFmtId="0" fontId="35" fillId="16" borderId="5" xfId="0" applyNumberFormat="1" applyFont="1" applyFill="1" applyBorder="1" applyAlignment="1">
      <alignment horizontal="center" vertical="center" wrapText="1"/>
    </xf>
    <xf numFmtId="0" fontId="35" fillId="16" borderId="5" xfId="0" applyNumberFormat="1" applyFont="1" applyFill="1" applyBorder="1" applyAlignment="1">
      <alignment vertical="center" wrapText="1"/>
    </xf>
    <xf numFmtId="0" fontId="35" fillId="0" borderId="5" xfId="0" applyFont="1" applyBorder="1" applyAlignment="1">
      <alignment horizontal="center" vertical="center"/>
    </xf>
    <xf numFmtId="0" fontId="41" fillId="0" borderId="5" xfId="0" applyFont="1" applyFill="1" applyBorder="1" applyAlignment="1">
      <alignment vertical="center" wrapText="1"/>
    </xf>
    <xf numFmtId="0" fontId="35" fillId="0" borderId="5" xfId="0" applyNumberFormat="1" applyFont="1" applyFill="1" applyBorder="1" applyAlignment="1">
      <alignment horizontal="center" vertical="center" wrapText="1"/>
    </xf>
    <xf numFmtId="0" fontId="41" fillId="0" borderId="5" xfId="0" applyFont="1" applyFill="1" applyBorder="1" applyAlignment="1">
      <alignment wrapText="1"/>
    </xf>
    <xf numFmtId="0" fontId="35" fillId="0" borderId="5" xfId="0" applyNumberFormat="1" applyFont="1" applyFill="1" applyBorder="1" applyAlignment="1">
      <alignment horizontal="center" vertical="center"/>
    </xf>
    <xf numFmtId="0" fontId="34" fillId="15" borderId="5" xfId="0" applyFont="1" applyFill="1" applyBorder="1" applyAlignment="1">
      <alignment horizontal="center" vertical="center" wrapText="1"/>
    </xf>
    <xf numFmtId="0" fontId="35" fillId="0" borderId="5" xfId="0" applyFont="1" applyBorder="1" applyAlignment="1">
      <alignment horizontal="center" vertical="center" wrapText="1"/>
    </xf>
    <xf numFmtId="0" fontId="41" fillId="0" borderId="5" xfId="0" applyFont="1" applyBorder="1" applyAlignment="1">
      <alignment vertical="center" wrapText="1"/>
    </xf>
    <xf numFmtId="0" fontId="41" fillId="0" borderId="5" xfId="0" applyFont="1" applyBorder="1" applyAlignment="1">
      <alignment wrapText="1"/>
    </xf>
    <xf numFmtId="0" fontId="41" fillId="16" borderId="5" xfId="0" applyNumberFormat="1" applyFont="1" applyFill="1" applyBorder="1" applyAlignment="1">
      <alignment vertical="center" wrapText="1"/>
    </xf>
    <xf numFmtId="0" fontId="41" fillId="0" borderId="5" xfId="0" applyNumberFormat="1" applyFont="1" applyFill="1" applyBorder="1" applyAlignment="1">
      <alignment vertical="center" wrapText="1"/>
    </xf>
    <xf numFmtId="0" fontId="35" fillId="0" borderId="5" xfId="0" applyNumberFormat="1" applyFont="1" applyFill="1" applyBorder="1" applyAlignment="1">
      <alignment vertical="center" wrapText="1"/>
    </xf>
    <xf numFmtId="0" fontId="35" fillId="0" borderId="0" xfId="0" applyFont="1" applyAlignment="1">
      <alignment horizontal="center" vertical="center"/>
    </xf>
    <xf numFmtId="0" fontId="35" fillId="14" borderId="21" xfId="0" applyNumberFormat="1" applyFont="1" applyFill="1" applyBorder="1" applyAlignment="1">
      <alignment horizontal="left" vertical="center" wrapText="1"/>
    </xf>
    <xf numFmtId="0" fontId="35" fillId="2" borderId="5" xfId="0" applyNumberFormat="1" applyFont="1" applyFill="1" applyBorder="1" applyAlignment="1">
      <alignment horizontal="center" vertical="center" wrapText="1"/>
    </xf>
    <xf numFmtId="0" fontId="42" fillId="0" borderId="0" xfId="0" applyFont="1" applyAlignment="1">
      <alignment horizontal="center" vertical="center" wrapText="1"/>
    </xf>
    <xf numFmtId="0" fontId="35" fillId="0" borderId="5" xfId="0" applyFont="1" applyBorder="1" applyAlignment="1">
      <alignment horizontal="justify" vertical="center"/>
    </xf>
    <xf numFmtId="0" fontId="42" fillId="0" borderId="5" xfId="0" applyFont="1" applyBorder="1" applyAlignment="1">
      <alignment horizontal="center" vertical="center" wrapText="1"/>
    </xf>
    <xf numFmtId="0" fontId="42" fillId="0" borderId="5" xfId="0" applyFont="1" applyBorder="1" applyAlignment="1">
      <alignment horizontal="center" wrapText="1"/>
    </xf>
    <xf numFmtId="0" fontId="35" fillId="0" borderId="5" xfId="0" applyFont="1" applyBorder="1" applyAlignment="1">
      <alignment horizontal="center" wrapText="1"/>
    </xf>
    <xf numFmtId="0" fontId="41" fillId="0" borderId="5" xfId="0" applyFont="1" applyBorder="1" applyAlignment="1">
      <alignment horizontal="justify" vertical="center"/>
    </xf>
    <xf numFmtId="0" fontId="41" fillId="0" borderId="5" xfId="0" applyFont="1" applyBorder="1" applyAlignment="1">
      <alignment horizontal="center" vertical="center"/>
    </xf>
    <xf numFmtId="0" fontId="41" fillId="0" borderId="5" xfId="0" applyFont="1" applyBorder="1" applyAlignment="1">
      <alignment vertical="center"/>
    </xf>
    <xf numFmtId="0" fontId="41" fillId="0" borderId="5" xfId="0" applyNumberFormat="1" applyFont="1" applyFill="1" applyBorder="1" applyAlignment="1">
      <alignment horizontal="center" vertical="center"/>
    </xf>
    <xf numFmtId="0" fontId="35" fillId="0" borderId="0" xfId="0" applyFont="1" applyFill="1" applyAlignment="1">
      <alignment horizontal="justify" vertical="center" wrapText="1"/>
    </xf>
    <xf numFmtId="0" fontId="35" fillId="0" borderId="5" xfId="0" applyFont="1" applyFill="1" applyBorder="1" applyAlignment="1">
      <alignment wrapText="1"/>
    </xf>
    <xf numFmtId="0" fontId="35" fillId="0" borderId="5" xfId="0" applyFont="1" applyBorder="1" applyAlignment="1">
      <alignment vertical="center" wrapText="1"/>
    </xf>
    <xf numFmtId="0" fontId="35" fillId="0" borderId="5" xfId="0" applyFont="1" applyBorder="1" applyAlignment="1">
      <alignment horizontal="left" vertical="center" wrapText="1"/>
    </xf>
    <xf numFmtId="0" fontId="35" fillId="0" borderId="0" xfId="0" applyFont="1" applyFill="1" applyBorder="1" applyAlignment="1">
      <alignment horizontal="justify" vertical="center" wrapText="1"/>
    </xf>
    <xf numFmtId="0" fontId="35" fillId="0" borderId="5" xfId="0" applyFont="1" applyFill="1" applyBorder="1" applyAlignment="1">
      <alignment horizontal="center" vertical="center"/>
    </xf>
    <xf numFmtId="0" fontId="42" fillId="0" borderId="5" xfId="0" applyFont="1" applyFill="1" applyBorder="1" applyAlignment="1">
      <alignment horizontal="center" vertical="center" wrapText="1"/>
    </xf>
    <xf numFmtId="0" fontId="35" fillId="0" borderId="5" xfId="0" applyFont="1" applyFill="1" applyBorder="1" applyAlignment="1">
      <alignment vertical="center" wrapText="1"/>
    </xf>
    <xf numFmtId="0" fontId="3" fillId="12" borderId="5" xfId="109" applyFont="1" applyFill="1" applyBorder="1" applyAlignment="1">
      <alignment horizontal="center" vertical="center"/>
    </xf>
    <xf numFmtId="0" fontId="19" fillId="7" borderId="13" xfId="87" quotePrefix="1" applyFont="1" applyFill="1" applyBorder="1" applyAlignment="1">
      <alignment horizontal="left" vertical="center" wrapText="1"/>
    </xf>
    <xf numFmtId="0" fontId="24" fillId="0" borderId="13" xfId="109" applyFont="1" applyFill="1" applyBorder="1" applyAlignment="1">
      <alignment horizontal="center" vertical="center" wrapText="1"/>
    </xf>
    <xf numFmtId="0" fontId="35" fillId="19" borderId="5" xfId="0" applyNumberFormat="1" applyFont="1" applyFill="1" applyBorder="1" applyAlignment="1">
      <alignment vertical="center" wrapText="1"/>
    </xf>
    <xf numFmtId="0" fontId="24" fillId="0" borderId="0" xfId="109" applyFont="1" applyFill="1" applyAlignment="1">
      <alignment horizontal="center" vertical="center"/>
    </xf>
    <xf numFmtId="0" fontId="0" fillId="0" borderId="5" xfId="0" applyBorder="1" applyAlignment="1">
      <alignment horizontal="center" vertical="center"/>
    </xf>
    <xf numFmtId="0" fontId="35" fillId="19" borderId="5" xfId="0" quotePrefix="1" applyNumberFormat="1" applyFont="1" applyFill="1" applyBorder="1" applyAlignment="1">
      <alignment horizontal="left" vertical="center" wrapText="1"/>
    </xf>
    <xf numFmtId="0" fontId="35" fillId="0" borderId="5" xfId="0" quotePrefix="1" applyFont="1" applyBorder="1" applyAlignment="1">
      <alignment horizontal="left" vertical="center" wrapText="1"/>
    </xf>
    <xf numFmtId="0" fontId="35" fillId="0" borderId="5" xfId="0" quotePrefix="1" applyFont="1" applyBorder="1" applyAlignment="1">
      <alignment horizontal="left" vertical="top" wrapText="1"/>
    </xf>
    <xf numFmtId="0" fontId="67" fillId="19" borderId="5" xfId="0" applyNumberFormat="1" applyFont="1" applyFill="1" applyBorder="1" applyAlignment="1">
      <alignment horizontal="center" vertical="center" wrapText="1"/>
    </xf>
    <xf numFmtId="0" fontId="67" fillId="19" borderId="5" xfId="0" applyNumberFormat="1" applyFont="1" applyFill="1" applyBorder="1" applyAlignment="1">
      <alignment vertical="center" wrapText="1"/>
    </xf>
    <xf numFmtId="0" fontId="67" fillId="19" borderId="5" xfId="0" quotePrefix="1" applyNumberFormat="1" applyFont="1" applyFill="1" applyBorder="1" applyAlignment="1">
      <alignment horizontal="left" vertical="center" wrapText="1"/>
    </xf>
    <xf numFmtId="0" fontId="67" fillId="19" borderId="5" xfId="0" applyFont="1" applyFill="1" applyBorder="1" applyAlignment="1">
      <alignment horizontal="center" vertical="center"/>
    </xf>
    <xf numFmtId="0" fontId="67" fillId="19" borderId="5" xfId="0" applyFont="1" applyFill="1" applyBorder="1" applyAlignment="1">
      <alignment horizontal="center" vertical="center" wrapText="1"/>
    </xf>
    <xf numFmtId="0" fontId="67" fillId="19" borderId="5" xfId="0" applyFont="1" applyFill="1" applyBorder="1" applyAlignment="1">
      <alignment vertical="center" wrapText="1"/>
    </xf>
    <xf numFmtId="0" fontId="67" fillId="19" borderId="5" xfId="0" applyFont="1" applyFill="1" applyBorder="1" applyAlignment="1">
      <alignment horizontal="justify" vertical="center"/>
    </xf>
    <xf numFmtId="0" fontId="68" fillId="0" borderId="0" xfId="0" applyFont="1" applyBorder="1" applyAlignment="1">
      <alignment horizontal="center" vertical="center" wrapText="1"/>
    </xf>
    <xf numFmtId="0" fontId="69" fillId="0" borderId="0" xfId="0" applyFont="1" applyBorder="1" applyAlignment="1">
      <alignment horizontal="left" vertical="center" wrapText="1"/>
    </xf>
    <xf numFmtId="0" fontId="70" fillId="14" borderId="5" xfId="0" applyNumberFormat="1" applyFont="1" applyFill="1" applyBorder="1" applyAlignment="1">
      <alignment horizontal="center" vertical="center" wrapText="1"/>
    </xf>
    <xf numFmtId="0" fontId="70" fillId="19" borderId="5" xfId="0" applyNumberFormat="1" applyFont="1" applyFill="1" applyBorder="1" applyAlignment="1">
      <alignment horizontal="center" vertical="center" wrapText="1"/>
    </xf>
    <xf numFmtId="0" fontId="35" fillId="0" borderId="5" xfId="0" quotePrefix="1" applyNumberFormat="1" applyFont="1" applyFill="1" applyBorder="1" applyAlignment="1">
      <alignment horizontal="justify" vertical="center" wrapText="1"/>
    </xf>
    <xf numFmtId="0" fontId="70" fillId="0" borderId="5" xfId="0" applyNumberFormat="1" applyFont="1" applyFill="1" applyBorder="1" applyAlignment="1">
      <alignment horizontal="center" vertical="center" wrapText="1"/>
    </xf>
    <xf numFmtId="0" fontId="67" fillId="19" borderId="5" xfId="0" applyNumberFormat="1" applyFont="1" applyFill="1" applyBorder="1" applyAlignment="1">
      <alignment horizontal="center" vertical="center"/>
    </xf>
    <xf numFmtId="0" fontId="67" fillId="19" borderId="5" xfId="0" quotePrefix="1" applyFont="1" applyFill="1" applyBorder="1" applyAlignment="1">
      <alignment horizontal="left" vertical="center" wrapText="1"/>
    </xf>
    <xf numFmtId="0" fontId="70" fillId="0" borderId="0" xfId="0" applyFont="1" applyFill="1" applyAlignment="1">
      <alignment horizontal="justify" vertical="center" wrapText="1"/>
    </xf>
    <xf numFmtId="0" fontId="35" fillId="19" borderId="5" xfId="0" applyNumberFormat="1" applyFont="1" applyFill="1" applyBorder="1" applyAlignment="1">
      <alignment horizontal="left" vertical="center" wrapText="1"/>
    </xf>
    <xf numFmtId="0" fontId="35" fillId="0" borderId="22" xfId="0" quotePrefix="1" applyFont="1" applyBorder="1" applyAlignment="1">
      <alignment horizontal="left" vertical="center" wrapText="1"/>
    </xf>
    <xf numFmtId="0" fontId="35" fillId="0" borderId="7" xfId="0" applyNumberFormat="1" applyFont="1" applyFill="1" applyBorder="1" applyAlignment="1">
      <alignment horizontal="center" vertical="center" wrapText="1"/>
    </xf>
    <xf numFmtId="0" fontId="35" fillId="0" borderId="22" xfId="0" applyFont="1" applyBorder="1" applyAlignment="1">
      <alignment horizontal="center" vertical="center"/>
    </xf>
    <xf numFmtId="0" fontId="24" fillId="0" borderId="5" xfId="109" applyFont="1" applyFill="1" applyBorder="1" applyAlignment="1">
      <alignment horizontal="center" vertical="center" wrapText="1"/>
    </xf>
    <xf numFmtId="0" fontId="24" fillId="0" borderId="5" xfId="109" quotePrefix="1" applyFont="1" applyFill="1" applyBorder="1" applyAlignment="1">
      <alignment horizontal="center" vertical="center" wrapText="1"/>
    </xf>
    <xf numFmtId="0" fontId="31" fillId="0" borderId="5" xfId="109" applyFont="1" applyFill="1" applyBorder="1" applyAlignment="1">
      <alignment horizontal="center" vertical="center" wrapText="1"/>
    </xf>
    <xf numFmtId="9" fontId="46" fillId="8" borderId="5" xfId="109" applyNumberFormat="1" applyFont="1" applyFill="1" applyBorder="1" applyAlignment="1">
      <alignment horizontal="center" vertical="center"/>
    </xf>
    <xf numFmtId="0" fontId="0" fillId="8" borderId="5" xfId="0" applyFill="1" applyBorder="1" applyAlignment="1">
      <alignment horizontal="center" vertical="center"/>
    </xf>
    <xf numFmtId="0" fontId="35" fillId="0" borderId="0" xfId="0" applyFont="1" applyBorder="1" applyAlignment="1">
      <alignment horizontal="justify" vertical="center"/>
    </xf>
    <xf numFmtId="0" fontId="35" fillId="0" borderId="5" xfId="0" applyFont="1" applyBorder="1" applyAlignment="1">
      <alignment horizontal="justify" vertical="center" wrapText="1"/>
    </xf>
    <xf numFmtId="0" fontId="67" fillId="19" borderId="5" xfId="0" applyFont="1" applyFill="1" applyBorder="1" applyAlignment="1">
      <alignment horizontal="left" vertical="center" wrapText="1"/>
    </xf>
    <xf numFmtId="0" fontId="35" fillId="19" borderId="5" xfId="0" applyNumberFormat="1" applyFont="1" applyFill="1" applyBorder="1" applyAlignment="1">
      <alignment horizontal="center" vertical="center" wrapText="1"/>
    </xf>
    <xf numFmtId="0" fontId="35" fillId="19" borderId="13" xfId="0" applyNumberFormat="1" applyFont="1" applyFill="1" applyBorder="1" applyAlignment="1">
      <alignment horizontal="center" vertical="center" wrapText="1"/>
    </xf>
    <xf numFmtId="0" fontId="35" fillId="19" borderId="7" xfId="0" applyNumberFormat="1" applyFont="1" applyFill="1" applyBorder="1" applyAlignment="1">
      <alignment horizontal="center" vertical="center" wrapText="1"/>
    </xf>
    <xf numFmtId="9" fontId="35" fillId="0" borderId="5" xfId="109" applyNumberFormat="1" applyFont="1" applyFill="1" applyBorder="1" applyAlignment="1">
      <alignment horizontal="center" vertical="center" wrapText="1"/>
    </xf>
    <xf numFmtId="0" fontId="35" fillId="0" borderId="5" xfId="109" applyFont="1" applyFill="1" applyBorder="1" applyAlignment="1">
      <alignment horizontal="justify" vertical="center" wrapText="1"/>
    </xf>
    <xf numFmtId="0" fontId="35" fillId="0" borderId="13" xfId="0" applyFont="1" applyBorder="1" applyAlignment="1">
      <alignment horizontal="left" vertical="center" wrapText="1"/>
    </xf>
    <xf numFmtId="0" fontId="71" fillId="0" borderId="5" xfId="0" applyFont="1" applyBorder="1" applyAlignment="1">
      <alignment vertical="center" wrapText="1"/>
    </xf>
    <xf numFmtId="0" fontId="71" fillId="0" borderId="5" xfId="0" applyNumberFormat="1" applyFont="1" applyBorder="1" applyAlignment="1">
      <alignment wrapText="1"/>
    </xf>
    <xf numFmtId="0" fontId="71" fillId="0" borderId="5" xfId="0" applyFont="1" applyBorder="1" applyAlignment="1">
      <alignment wrapText="1"/>
    </xf>
    <xf numFmtId="0" fontId="35" fillId="0" borderId="22" xfId="0" applyFont="1" applyBorder="1" applyAlignment="1">
      <alignment horizontal="left" vertical="center" wrapText="1"/>
    </xf>
    <xf numFmtId="0" fontId="35" fillId="0" borderId="5" xfId="0" applyNumberFormat="1" applyFont="1" applyFill="1" applyBorder="1" applyAlignment="1">
      <alignment horizontal="left" vertical="center" wrapText="1"/>
    </xf>
    <xf numFmtId="0" fontId="35" fillId="0" borderId="25" xfId="0" applyFont="1" applyBorder="1" applyAlignment="1">
      <alignment vertical="center" wrapText="1"/>
    </xf>
    <xf numFmtId="0" fontId="35" fillId="0" borderId="7" xfId="0" applyNumberFormat="1" applyFont="1" applyFill="1" applyBorder="1" applyAlignment="1">
      <alignment vertical="center" wrapText="1"/>
    </xf>
    <xf numFmtId="0" fontId="35" fillId="2" borderId="5" xfId="0" applyFont="1" applyFill="1" applyBorder="1" applyAlignment="1">
      <alignment horizontal="justify" vertical="center"/>
    </xf>
    <xf numFmtId="0" fontId="35" fillId="19" borderId="7" xfId="0" applyNumberFormat="1" applyFont="1" applyFill="1" applyBorder="1" applyAlignment="1">
      <alignment horizontal="left" vertical="center" wrapText="1"/>
    </xf>
    <xf numFmtId="0" fontId="35" fillId="0" borderId="5" xfId="0" applyFont="1" applyFill="1" applyBorder="1" applyAlignment="1">
      <alignment horizontal="left" vertical="center" wrapText="1"/>
    </xf>
    <xf numFmtId="0" fontId="35" fillId="0" borderId="5" xfId="0" applyFont="1" applyBorder="1" applyAlignment="1">
      <alignment wrapText="1"/>
    </xf>
    <xf numFmtId="0" fontId="34" fillId="20" borderId="5" xfId="0" applyNumberFormat="1" applyFont="1" applyFill="1" applyBorder="1" applyAlignment="1">
      <alignment horizontal="center" vertical="center" wrapText="1"/>
    </xf>
    <xf numFmtId="0" fontId="34" fillId="20" borderId="5" xfId="0" applyNumberFormat="1" applyFont="1" applyFill="1" applyBorder="1" applyAlignment="1">
      <alignment horizontal="center" vertical="center"/>
    </xf>
    <xf numFmtId="0" fontId="34" fillId="0" borderId="0" xfId="0" applyFont="1" applyFill="1" applyAlignment="1">
      <alignment horizontal="center" vertical="center"/>
    </xf>
    <xf numFmtId="0" fontId="35" fillId="19" borderId="13" xfId="0" applyNumberFormat="1" applyFont="1" applyFill="1" applyBorder="1" applyAlignment="1">
      <alignment horizontal="left" vertical="center" wrapText="1"/>
    </xf>
    <xf numFmtId="0" fontId="67" fillId="19" borderId="5" xfId="0" applyNumberFormat="1" applyFont="1" applyFill="1" applyBorder="1" applyAlignment="1">
      <alignment horizontal="center" vertical="center" wrapText="1"/>
    </xf>
    <xf numFmtId="0" fontId="35" fillId="0" borderId="0" xfId="0" applyFont="1"/>
    <xf numFmtId="0" fontId="34" fillId="0" borderId="13" xfId="0" applyFont="1" applyFill="1" applyBorder="1" applyAlignment="1">
      <alignment horizontal="center" vertical="center" wrapText="1"/>
    </xf>
    <xf numFmtId="0" fontId="35" fillId="0" borderId="0" xfId="0" applyFont="1" applyFill="1"/>
    <xf numFmtId="0" fontId="35" fillId="0" borderId="0" xfId="0" applyFont="1" applyFill="1" applyAlignment="1">
      <alignment horizontal="center"/>
    </xf>
    <xf numFmtId="0" fontId="34" fillId="0" borderId="5" xfId="0" applyFont="1" applyFill="1" applyBorder="1" applyAlignment="1">
      <alignment horizontal="center" vertical="center" wrapText="1"/>
    </xf>
    <xf numFmtId="0" fontId="34" fillId="0" borderId="5" xfId="0" applyFont="1" applyFill="1" applyBorder="1" applyAlignment="1">
      <alignment horizontal="left" vertical="center" wrapText="1"/>
    </xf>
    <xf numFmtId="0" fontId="35" fillId="0" borderId="0" xfId="0" applyFont="1" applyAlignment="1">
      <alignment horizontal="center"/>
    </xf>
    <xf numFmtId="0" fontId="48" fillId="0" borderId="5" xfId="0" applyFont="1" applyFill="1" applyBorder="1" applyAlignment="1">
      <alignment horizontal="center" vertical="center" wrapText="1"/>
    </xf>
    <xf numFmtId="9" fontId="34" fillId="21" borderId="26" xfId="0" applyNumberFormat="1" applyFont="1" applyFill="1" applyBorder="1" applyAlignment="1">
      <alignment horizontal="center" vertical="center" wrapText="1"/>
    </xf>
    <xf numFmtId="0" fontId="35" fillId="4" borderId="0" xfId="0" applyFont="1" applyFill="1"/>
    <xf numFmtId="0" fontId="48" fillId="4" borderId="27" xfId="0" applyNumberFormat="1" applyFont="1" applyFill="1" applyBorder="1" applyAlignment="1">
      <alignment horizontal="center" vertical="center"/>
    </xf>
    <xf numFmtId="9" fontId="34" fillId="22" borderId="28" xfId="125" applyFont="1" applyFill="1" applyBorder="1" applyAlignment="1">
      <alignment horizontal="center" vertical="center" wrapText="1"/>
    </xf>
    <xf numFmtId="0" fontId="34" fillId="22" borderId="5" xfId="0" applyFont="1" applyFill="1" applyBorder="1" applyAlignment="1">
      <alignment horizontal="center" vertical="center" wrapText="1"/>
    </xf>
    <xf numFmtId="0" fontId="34" fillId="22" borderId="5" xfId="0" applyFont="1" applyFill="1" applyBorder="1" applyAlignment="1">
      <alignment horizontal="left" vertical="center" wrapText="1"/>
    </xf>
    <xf numFmtId="0" fontId="35" fillId="8" borderId="5" xfId="0" applyFont="1" applyFill="1" applyBorder="1"/>
    <xf numFmtId="0" fontId="48" fillId="8" borderId="22" xfId="0" applyFont="1" applyFill="1" applyBorder="1" applyAlignment="1">
      <alignment horizontal="center" vertical="center"/>
    </xf>
    <xf numFmtId="49" fontId="35" fillId="0" borderId="0" xfId="0" applyNumberFormat="1" applyFont="1" applyFill="1"/>
    <xf numFmtId="0" fontId="35" fillId="8" borderId="0" xfId="0" applyFont="1" applyFill="1"/>
    <xf numFmtId="0" fontId="49" fillId="0" borderId="5" xfId="0" applyFont="1" applyFill="1" applyBorder="1" applyAlignment="1">
      <alignment horizontal="center" vertical="center"/>
    </xf>
    <xf numFmtId="0" fontId="49" fillId="0" borderId="13" xfId="0" applyFont="1" applyFill="1" applyBorder="1" applyAlignment="1">
      <alignment horizontal="center" vertical="center" wrapText="1"/>
    </xf>
    <xf numFmtId="9" fontId="50" fillId="0" borderId="5" xfId="125" applyFont="1" applyFill="1" applyBorder="1" applyAlignment="1">
      <alignment horizontal="center" vertical="center" wrapText="1"/>
    </xf>
    <xf numFmtId="9" fontId="50" fillId="0" borderId="5" xfId="0" applyNumberFormat="1" applyFont="1" applyFill="1" applyBorder="1" applyAlignment="1">
      <alignment horizontal="center" vertical="center" wrapText="1"/>
    </xf>
    <xf numFmtId="0" fontId="50" fillId="0" borderId="5" xfId="0" applyNumberFormat="1" applyFont="1" applyFill="1" applyBorder="1" applyAlignment="1">
      <alignment horizontal="center" vertical="center" wrapText="1"/>
    </xf>
    <xf numFmtId="0" fontId="48" fillId="0" borderId="7" xfId="0" applyFont="1" applyFill="1" applyBorder="1" applyAlignment="1">
      <alignment horizontal="center" vertical="center"/>
    </xf>
    <xf numFmtId="0" fontId="49" fillId="0" borderId="25" xfId="0" applyFont="1" applyFill="1" applyBorder="1" applyAlignment="1">
      <alignment horizontal="center" vertical="center"/>
    </xf>
    <xf numFmtId="0" fontId="49" fillId="0" borderId="13" xfId="0" applyFont="1" applyFill="1" applyBorder="1" applyAlignment="1">
      <alignment horizontal="center" vertical="center"/>
    </xf>
    <xf numFmtId="9" fontId="50" fillId="0" borderId="13" xfId="125" applyFont="1" applyFill="1" applyBorder="1" applyAlignment="1">
      <alignment horizontal="center" vertical="center" wrapText="1"/>
    </xf>
    <xf numFmtId="0" fontId="48" fillId="0" borderId="5" xfId="0" applyFont="1" applyFill="1" applyBorder="1" applyAlignment="1">
      <alignment horizontal="center" vertical="center"/>
    </xf>
    <xf numFmtId="0" fontId="49" fillId="0" borderId="5" xfId="0" applyFont="1" applyFill="1" applyBorder="1" applyAlignment="1">
      <alignment vertical="center"/>
    </xf>
    <xf numFmtId="0" fontId="49" fillId="0" borderId="5" xfId="0" applyFont="1" applyFill="1" applyBorder="1" applyAlignment="1">
      <alignment vertical="center" wrapText="1"/>
    </xf>
    <xf numFmtId="9" fontId="51" fillId="0" borderId="5" xfId="129" applyFont="1" applyFill="1" applyBorder="1" applyAlignment="1">
      <alignment horizontal="center" vertical="center" wrapText="1"/>
    </xf>
    <xf numFmtId="0" fontId="35" fillId="0" borderId="5" xfId="92" applyFont="1" applyFill="1" applyBorder="1" applyAlignment="1">
      <alignment horizontal="center" vertical="center" wrapText="1"/>
    </xf>
    <xf numFmtId="9" fontId="34" fillId="22" borderId="5" xfId="0" applyNumberFormat="1" applyFont="1" applyFill="1" applyBorder="1" applyAlignment="1">
      <alignment horizontal="center" vertical="center"/>
    </xf>
    <xf numFmtId="9" fontId="34" fillId="17" borderId="5" xfId="0" applyNumberFormat="1" applyFont="1" applyFill="1" applyBorder="1" applyAlignment="1">
      <alignment horizontal="center" vertical="center" textRotation="90"/>
    </xf>
    <xf numFmtId="0" fontId="48" fillId="2" borderId="5" xfId="0" applyNumberFormat="1" applyFont="1" applyFill="1" applyBorder="1" applyAlignment="1">
      <alignment horizontal="center" vertical="center" wrapText="1"/>
    </xf>
    <xf numFmtId="0" fontId="48" fillId="8" borderId="5" xfId="0" applyFont="1" applyFill="1" applyBorder="1" applyAlignment="1">
      <alignment horizontal="center" vertical="center"/>
    </xf>
    <xf numFmtId="9" fontId="34" fillId="17" borderId="13" xfId="0" applyNumberFormat="1" applyFont="1" applyFill="1" applyBorder="1" applyAlignment="1">
      <alignment horizontal="center" vertical="center" textRotation="90"/>
    </xf>
    <xf numFmtId="0" fontId="50" fillId="0" borderId="13" xfId="0" applyFont="1" applyFill="1" applyBorder="1" applyAlignment="1">
      <alignment horizontal="left" vertical="center" wrapText="1"/>
    </xf>
    <xf numFmtId="0" fontId="48" fillId="0" borderId="29" xfId="0" applyFont="1" applyFill="1" applyBorder="1" applyAlignment="1">
      <alignment horizontal="center" vertical="center"/>
    </xf>
    <xf numFmtId="0" fontId="50" fillId="2" borderId="13" xfId="0" applyNumberFormat="1" applyFont="1" applyFill="1" applyBorder="1" applyAlignment="1">
      <alignment horizontal="left" vertical="center" wrapText="1"/>
    </xf>
    <xf numFmtId="0" fontId="49" fillId="2" borderId="5" xfId="124" applyFont="1" applyFill="1" applyBorder="1" applyAlignment="1">
      <alignment horizontal="center" vertical="center" wrapText="1"/>
    </xf>
    <xf numFmtId="0" fontId="35" fillId="2" borderId="5" xfId="124" applyFont="1" applyFill="1" applyBorder="1" applyAlignment="1">
      <alignment horizontal="center" vertical="center" wrapText="1"/>
    </xf>
    <xf numFmtId="9" fontId="50" fillId="0" borderId="28" xfId="125" applyFont="1" applyFill="1" applyBorder="1" applyAlignment="1">
      <alignment horizontal="center" vertical="center" wrapText="1"/>
    </xf>
    <xf numFmtId="0" fontId="35" fillId="0" borderId="5" xfId="124" applyFont="1" applyFill="1" applyBorder="1" applyAlignment="1">
      <alignment horizontal="center" vertical="center" wrapText="1"/>
    </xf>
    <xf numFmtId="0" fontId="53" fillId="0" borderId="0" xfId="0" applyFont="1"/>
    <xf numFmtId="0" fontId="48" fillId="2" borderId="5" xfId="0" applyNumberFormat="1" applyFont="1" applyFill="1" applyBorder="1" applyAlignment="1">
      <alignment vertical="center" wrapText="1"/>
    </xf>
    <xf numFmtId="0" fontId="52" fillId="2" borderId="5" xfId="0" applyNumberFormat="1" applyFont="1" applyFill="1" applyBorder="1" applyAlignment="1">
      <alignment vertical="center" wrapText="1"/>
    </xf>
    <xf numFmtId="9" fontId="55" fillId="0" borderId="28" xfId="125" applyFont="1" applyFill="1" applyBorder="1" applyAlignment="1">
      <alignment horizontal="center" vertical="center" wrapText="1"/>
    </xf>
    <xf numFmtId="0" fontId="52" fillId="0" borderId="5" xfId="124" applyFont="1" applyFill="1" applyBorder="1" applyAlignment="1">
      <alignment horizontal="center" vertical="center" wrapText="1"/>
    </xf>
    <xf numFmtId="9" fontId="56" fillId="0" borderId="5" xfId="136" applyFont="1" applyFill="1" applyBorder="1" applyAlignment="1" applyProtection="1">
      <alignment horizontal="center" vertical="center" wrapText="1"/>
    </xf>
    <xf numFmtId="0" fontId="48" fillId="4" borderId="22" xfId="0" applyFont="1" applyFill="1" applyBorder="1" applyAlignment="1">
      <alignment horizontal="center" vertical="center" wrapText="1"/>
    </xf>
    <xf numFmtId="9" fontId="48" fillId="22" borderId="5" xfId="0" applyNumberFormat="1" applyFont="1" applyFill="1" applyBorder="1" applyAlignment="1">
      <alignment horizontal="center" vertical="center" wrapText="1"/>
    </xf>
    <xf numFmtId="0" fontId="35" fillId="22" borderId="5" xfId="0" applyFont="1" applyFill="1" applyBorder="1" applyAlignment="1">
      <alignment horizontal="center" vertical="center" wrapText="1"/>
    </xf>
    <xf numFmtId="0" fontId="48" fillId="8" borderId="28" xfId="0" applyFont="1" applyFill="1" applyBorder="1" applyAlignment="1">
      <alignment horizontal="center" vertical="center" wrapText="1"/>
    </xf>
    <xf numFmtId="9" fontId="48" fillId="22" borderId="28" xfId="0" applyNumberFormat="1" applyFont="1" applyFill="1" applyBorder="1" applyAlignment="1">
      <alignment horizontal="center" vertical="center" wrapText="1"/>
    </xf>
    <xf numFmtId="174" fontId="56" fillId="0" borderId="5" xfId="10" applyNumberFormat="1" applyFont="1" applyFill="1" applyBorder="1" applyAlignment="1" applyProtection="1">
      <alignment horizontal="center" vertical="center" wrapText="1"/>
    </xf>
    <xf numFmtId="0" fontId="48" fillId="8" borderId="13" xfId="0" applyFont="1" applyFill="1" applyBorder="1" applyAlignment="1">
      <alignment horizontal="center" vertical="center"/>
    </xf>
    <xf numFmtId="9" fontId="50" fillId="22" borderId="5" xfId="0" applyNumberFormat="1" applyFont="1" applyFill="1" applyBorder="1" applyAlignment="1">
      <alignment horizontal="center" vertical="center" wrapText="1"/>
    </xf>
    <xf numFmtId="0" fontId="49" fillId="22" borderId="5" xfId="0" applyFont="1" applyFill="1" applyBorder="1" applyAlignment="1">
      <alignment vertical="center" wrapText="1"/>
    </xf>
    <xf numFmtId="0" fontId="50" fillId="22" borderId="5" xfId="0" applyNumberFormat="1" applyFont="1" applyFill="1" applyBorder="1" applyAlignment="1">
      <alignment horizontal="center" vertical="center" wrapText="1"/>
    </xf>
    <xf numFmtId="0" fontId="42" fillId="22" borderId="5" xfId="0" applyFont="1" applyFill="1" applyBorder="1" applyAlignment="1">
      <alignment horizontal="center" vertical="center" wrapText="1"/>
    </xf>
    <xf numFmtId="0" fontId="49" fillId="0" borderId="5" xfId="0" applyFont="1" applyFill="1" applyBorder="1" applyAlignment="1">
      <alignment horizontal="center" vertical="center" wrapText="1"/>
    </xf>
    <xf numFmtId="0" fontId="34" fillId="8" borderId="0" xfId="0" applyFont="1" applyFill="1"/>
    <xf numFmtId="0" fontId="48" fillId="22" borderId="5" xfId="0" applyFont="1" applyFill="1" applyBorder="1" applyAlignment="1">
      <alignment vertical="center" wrapText="1"/>
    </xf>
    <xf numFmtId="0" fontId="57" fillId="22" borderId="5" xfId="0" applyFont="1" applyFill="1" applyBorder="1" applyAlignment="1">
      <alignment horizontal="center" vertical="center" wrapText="1"/>
    </xf>
    <xf numFmtId="0" fontId="34" fillId="0" borderId="0" xfId="0" applyFont="1" applyFill="1"/>
    <xf numFmtId="0" fontId="49" fillId="0" borderId="5" xfId="0" applyFont="1" applyFill="1" applyBorder="1" applyAlignment="1">
      <alignment horizontal="left" vertical="center" wrapText="1"/>
    </xf>
    <xf numFmtId="0" fontId="35" fillId="22" borderId="5" xfId="124" applyFont="1" applyFill="1" applyBorder="1" applyAlignment="1">
      <alignment horizontal="center" vertical="center" wrapText="1"/>
    </xf>
    <xf numFmtId="0" fontId="50" fillId="0" borderId="5" xfId="0" applyFont="1" applyFill="1" applyBorder="1" applyAlignment="1">
      <alignment horizontal="center" vertical="center"/>
    </xf>
    <xf numFmtId="9" fontId="55" fillId="22" borderId="28" xfId="125" applyNumberFormat="1" applyFont="1" applyFill="1" applyBorder="1" applyAlignment="1">
      <alignment horizontal="center" vertical="center" wrapText="1"/>
    </xf>
    <xf numFmtId="0" fontId="59" fillId="0" borderId="5" xfId="0" applyFont="1" applyFill="1" applyBorder="1" applyAlignment="1">
      <alignment horizontal="center" vertical="center" wrapText="1"/>
    </xf>
    <xf numFmtId="0" fontId="49" fillId="0" borderId="5" xfId="124" applyFont="1" applyFill="1" applyBorder="1" applyAlignment="1">
      <alignment horizontal="center" vertical="center" wrapText="1"/>
    </xf>
    <xf numFmtId="0" fontId="48" fillId="0" borderId="5" xfId="0" applyFont="1" applyFill="1" applyBorder="1" applyAlignment="1">
      <alignment vertical="center"/>
    </xf>
    <xf numFmtId="0" fontId="48" fillId="0" borderId="2" xfId="0" applyFont="1" applyFill="1" applyBorder="1" applyAlignment="1">
      <alignment vertical="center"/>
    </xf>
    <xf numFmtId="0" fontId="48" fillId="0" borderId="2" xfId="0" applyFont="1" applyFill="1" applyBorder="1" applyAlignment="1">
      <alignment horizontal="center" vertical="center"/>
    </xf>
    <xf numFmtId="0" fontId="57" fillId="0" borderId="2" xfId="0" applyFont="1" applyFill="1" applyBorder="1" applyAlignment="1">
      <alignment vertical="center" wrapText="1"/>
    </xf>
    <xf numFmtId="0" fontId="49" fillId="0" borderId="2" xfId="124" applyFont="1" applyFill="1" applyBorder="1" applyAlignment="1">
      <alignment horizontal="center" vertical="center" wrapText="1"/>
    </xf>
    <xf numFmtId="0" fontId="35" fillId="0" borderId="2" xfId="124" applyFont="1" applyFill="1" applyBorder="1" applyAlignment="1">
      <alignment horizontal="center" vertical="center" wrapText="1"/>
    </xf>
    <xf numFmtId="0" fontId="59" fillId="0" borderId="30" xfId="0" applyFont="1" applyFill="1" applyBorder="1" applyAlignment="1">
      <alignment horizontal="center" vertical="center" wrapText="1"/>
    </xf>
    <xf numFmtId="10" fontId="55" fillId="0" borderId="28" xfId="125" applyNumberFormat="1" applyFont="1" applyFill="1" applyBorder="1" applyAlignment="1">
      <alignment horizontal="center" vertical="center" wrapText="1"/>
    </xf>
    <xf numFmtId="9" fontId="48" fillId="21" borderId="5" xfId="0" applyNumberFormat="1" applyFont="1" applyFill="1" applyBorder="1" applyAlignment="1">
      <alignment horizontal="center" vertical="center" wrapText="1"/>
    </xf>
    <xf numFmtId="0" fontId="42" fillId="21" borderId="5" xfId="0" applyFont="1" applyFill="1" applyBorder="1" applyAlignment="1">
      <alignment horizontal="center" vertical="center" wrapText="1"/>
    </xf>
    <xf numFmtId="9" fontId="56" fillId="21" borderId="5" xfId="136" applyFont="1" applyFill="1" applyBorder="1" applyAlignment="1" applyProtection="1">
      <alignment horizontal="center" vertical="center" wrapText="1"/>
    </xf>
    <xf numFmtId="0" fontId="48" fillId="18" borderId="25" xfId="0" applyFont="1" applyFill="1" applyBorder="1" applyAlignment="1">
      <alignment horizontal="center" vertical="center"/>
    </xf>
    <xf numFmtId="174" fontId="56" fillId="21" borderId="5" xfId="10" applyNumberFormat="1" applyFont="1" applyFill="1" applyBorder="1" applyAlignment="1" applyProtection="1">
      <alignment horizontal="center" vertical="center" wrapText="1"/>
    </xf>
    <xf numFmtId="0" fontId="42" fillId="0" borderId="5" xfId="0" applyFont="1" applyFill="1" applyBorder="1" applyAlignment="1">
      <alignment horizontal="left" vertical="center" wrapText="1"/>
    </xf>
    <xf numFmtId="174" fontId="60" fillId="0" borderId="5" xfId="10" applyNumberFormat="1" applyFont="1" applyFill="1" applyBorder="1" applyAlignment="1" applyProtection="1">
      <alignment horizontal="center" vertical="center" wrapText="1"/>
    </xf>
    <xf numFmtId="0" fontId="42" fillId="2" borderId="22" xfId="0" applyFont="1" applyFill="1" applyBorder="1" applyAlignment="1">
      <alignment horizontal="left" vertical="center" wrapText="1"/>
    </xf>
    <xf numFmtId="0" fontId="57" fillId="0" borderId="0" xfId="0" applyFont="1" applyFill="1"/>
    <xf numFmtId="0" fontId="48" fillId="0" borderId="22" xfId="0" applyFont="1" applyFill="1" applyBorder="1" applyAlignment="1">
      <alignment vertical="center"/>
    </xf>
    <xf numFmtId="0" fontId="48" fillId="0" borderId="22" xfId="0" applyFont="1" applyFill="1" applyBorder="1" applyAlignment="1">
      <alignment horizontal="center" vertical="center"/>
    </xf>
    <xf numFmtId="0" fontId="57" fillId="0" borderId="22" xfId="0" applyFont="1" applyFill="1" applyBorder="1" applyAlignment="1">
      <alignment horizontal="center" vertical="center" wrapText="1"/>
    </xf>
    <xf numFmtId="0" fontId="61" fillId="0" borderId="5" xfId="124" applyFont="1" applyFill="1" applyBorder="1" applyAlignment="1">
      <alignment horizontal="center" vertical="center" wrapText="1"/>
    </xf>
    <xf numFmtId="0" fontId="57" fillId="0" borderId="5" xfId="124" applyFont="1" applyFill="1" applyBorder="1" applyAlignment="1">
      <alignment horizontal="center" vertical="center" wrapText="1"/>
    </xf>
    <xf numFmtId="0" fontId="61" fillId="0" borderId="5" xfId="0" applyFont="1" applyFill="1" applyBorder="1" applyAlignment="1">
      <alignment horizontal="center" vertical="center" wrapText="1"/>
    </xf>
    <xf numFmtId="9" fontId="57" fillId="0" borderId="5" xfId="0" applyNumberFormat="1" applyFont="1" applyFill="1" applyBorder="1" applyAlignment="1">
      <alignment horizontal="center" vertical="center" wrapText="1"/>
    </xf>
    <xf numFmtId="0" fontId="57" fillId="0" borderId="5" xfId="0" applyFont="1" applyFill="1" applyBorder="1" applyAlignment="1">
      <alignment horizontal="center" vertical="center"/>
    </xf>
    <xf numFmtId="0" fontId="57" fillId="0" borderId="5" xfId="0" applyFont="1" applyFill="1" applyBorder="1" applyAlignment="1">
      <alignment horizontal="left" vertical="center"/>
    </xf>
    <xf numFmtId="175" fontId="57" fillId="0" borderId="5" xfId="0" applyNumberFormat="1" applyFont="1" applyFill="1" applyBorder="1"/>
    <xf numFmtId="43" fontId="57" fillId="0" borderId="5" xfId="0" applyNumberFormat="1" applyFont="1" applyFill="1" applyBorder="1"/>
    <xf numFmtId="0" fontId="48" fillId="0" borderId="0" xfId="0" applyFont="1" applyFill="1" applyBorder="1" applyAlignment="1">
      <alignment vertical="center"/>
    </xf>
    <xf numFmtId="0" fontId="48" fillId="0" borderId="0" xfId="0" applyFont="1" applyFill="1" applyBorder="1" applyAlignment="1">
      <alignment horizontal="center" vertical="center"/>
    </xf>
    <xf numFmtId="0" fontId="42" fillId="2" borderId="0" xfId="0" applyFont="1" applyFill="1" applyBorder="1" applyAlignment="1">
      <alignment horizontal="left" vertical="center" wrapText="1"/>
    </xf>
    <xf numFmtId="0" fontId="49" fillId="2" borderId="0" xfId="124" applyFont="1" applyFill="1" applyBorder="1" applyAlignment="1">
      <alignment horizontal="center" vertical="center" wrapText="1"/>
    </xf>
    <xf numFmtId="0" fontId="35" fillId="2" borderId="0" xfId="124" applyFont="1" applyFill="1" applyBorder="1" applyAlignment="1">
      <alignment horizontal="center" vertical="center" wrapText="1"/>
    </xf>
    <xf numFmtId="0" fontId="59" fillId="2" borderId="0" xfId="0" applyFont="1" applyFill="1" applyBorder="1" applyAlignment="1">
      <alignment horizontal="center" vertical="center" wrapText="1"/>
    </xf>
    <xf numFmtId="9" fontId="34" fillId="0" borderId="0" xfId="0" applyNumberFormat="1" applyFont="1" applyFill="1" applyBorder="1" applyAlignment="1">
      <alignment horizontal="center" vertical="center" wrapText="1"/>
    </xf>
    <xf numFmtId="0" fontId="42" fillId="0" borderId="0" xfId="0" applyFont="1" applyFill="1" applyBorder="1" applyAlignment="1">
      <alignment horizontal="center" vertical="center"/>
    </xf>
    <xf numFmtId="0" fontId="42" fillId="0" borderId="0" xfId="0" applyFont="1" applyFill="1" applyBorder="1" applyAlignment="1">
      <alignment horizontal="left" vertical="center"/>
    </xf>
    <xf numFmtId="0" fontId="34" fillId="0" borderId="0" xfId="0" applyFont="1"/>
    <xf numFmtId="0" fontId="34" fillId="0" borderId="0" xfId="0" applyNumberFormat="1" applyFont="1" applyAlignment="1">
      <alignment horizontal="center"/>
    </xf>
    <xf numFmtId="0" fontId="34" fillId="0" borderId="0" xfId="0" applyFont="1" applyAlignment="1">
      <alignment horizontal="center"/>
    </xf>
    <xf numFmtId="0" fontId="34" fillId="0" borderId="0" xfId="0" applyFont="1" applyFill="1" applyAlignment="1">
      <alignment horizontal="center"/>
    </xf>
    <xf numFmtId="0" fontId="48" fillId="0" borderId="0" xfId="0" applyNumberFormat="1" applyFont="1" applyAlignment="1"/>
    <xf numFmtId="0" fontId="48" fillId="0" borderId="0" xfId="0" applyNumberFormat="1" applyFont="1" applyAlignment="1">
      <alignment horizontal="center"/>
    </xf>
    <xf numFmtId="0" fontId="35" fillId="0" borderId="0" xfId="0" applyFont="1" applyAlignment="1">
      <alignment horizontal="left"/>
    </xf>
    <xf numFmtId="0" fontId="35" fillId="0" borderId="0" xfId="0" applyFont="1" applyFill="1" applyAlignment="1">
      <alignment horizontal="left"/>
    </xf>
    <xf numFmtId="0" fontId="35" fillId="4" borderId="5" xfId="0" applyFont="1" applyFill="1" applyBorder="1"/>
    <xf numFmtId="0" fontId="49" fillId="0" borderId="13" xfId="0" applyFont="1" applyFill="1" applyBorder="1" applyAlignment="1">
      <alignment horizontal="left" vertical="center" wrapText="1"/>
    </xf>
    <xf numFmtId="0" fontId="49" fillId="0" borderId="13" xfId="0" applyFont="1" applyFill="1" applyBorder="1" applyAlignment="1">
      <alignment vertical="center"/>
    </xf>
    <xf numFmtId="0" fontId="35" fillId="0" borderId="13" xfId="0" applyNumberFormat="1" applyFont="1" applyFill="1" applyBorder="1" applyAlignment="1">
      <alignment vertical="center" wrapText="1"/>
    </xf>
    <xf numFmtId="0" fontId="34" fillId="22" borderId="5" xfId="0" applyNumberFormat="1" applyFont="1" applyFill="1" applyBorder="1" applyAlignment="1">
      <alignment horizontal="center" vertical="center" wrapText="1"/>
    </xf>
    <xf numFmtId="0" fontId="52" fillId="0" borderId="5" xfId="124" applyNumberFormat="1" applyFont="1" applyFill="1" applyBorder="1" applyAlignment="1">
      <alignment horizontal="center" vertical="center" wrapText="1"/>
    </xf>
    <xf numFmtId="0" fontId="35" fillId="22" borderId="5" xfId="0" applyNumberFormat="1" applyFont="1" applyFill="1" applyBorder="1" applyAlignment="1">
      <alignment horizontal="center" vertical="center" wrapText="1"/>
    </xf>
    <xf numFmtId="0" fontId="49" fillId="22" borderId="5" xfId="0" applyNumberFormat="1" applyFont="1" applyFill="1" applyBorder="1" applyAlignment="1">
      <alignment vertical="center" wrapText="1"/>
    </xf>
    <xf numFmtId="0" fontId="48" fillId="22" borderId="5" xfId="0" applyNumberFormat="1" applyFont="1" applyFill="1" applyBorder="1" applyAlignment="1">
      <alignment vertical="center" wrapText="1"/>
    </xf>
    <xf numFmtId="0" fontId="48" fillId="0" borderId="5" xfId="0" applyNumberFormat="1" applyFont="1" applyFill="1" applyBorder="1" applyAlignment="1">
      <alignment vertical="center" wrapText="1"/>
    </xf>
    <xf numFmtId="0" fontId="42" fillId="0" borderId="5" xfId="0" applyNumberFormat="1" applyFont="1" applyFill="1" applyBorder="1" applyAlignment="1">
      <alignment horizontal="center" vertical="center" wrapText="1"/>
    </xf>
    <xf numFmtId="0" fontId="57" fillId="22" borderId="5" xfId="0" applyNumberFormat="1" applyFont="1" applyFill="1" applyBorder="1" applyAlignment="1">
      <alignment horizontal="center" vertical="center" wrapText="1"/>
    </xf>
    <xf numFmtId="0" fontId="42" fillId="22" borderId="5" xfId="0" applyNumberFormat="1" applyFont="1" applyFill="1" applyBorder="1" applyAlignment="1">
      <alignment horizontal="center" vertical="center" wrapText="1"/>
    </xf>
    <xf numFmtId="0" fontId="42" fillId="21" borderId="5" xfId="0" applyNumberFormat="1" applyFont="1" applyFill="1" applyBorder="1" applyAlignment="1">
      <alignment horizontal="center" vertical="center" wrapText="1"/>
    </xf>
    <xf numFmtId="0" fontId="34" fillId="22" borderId="5" xfId="0" applyNumberFormat="1" applyFont="1" applyFill="1" applyBorder="1" applyAlignment="1">
      <alignment horizontal="left" vertical="center" wrapText="1"/>
    </xf>
    <xf numFmtId="0" fontId="38" fillId="0" borderId="5" xfId="136" applyNumberFormat="1" applyFont="1" applyFill="1" applyBorder="1" applyAlignment="1" applyProtection="1">
      <alignment horizontal="center" vertical="center" wrapText="1"/>
    </xf>
    <xf numFmtId="0" fontId="38" fillId="22" borderId="5" xfId="136" applyNumberFormat="1" applyFont="1" applyFill="1" applyBorder="1" applyAlignment="1" applyProtection="1">
      <alignment horizontal="center" vertical="center" wrapText="1"/>
    </xf>
    <xf numFmtId="0" fontId="56" fillId="0" borderId="5" xfId="136" applyNumberFormat="1" applyFont="1" applyFill="1" applyBorder="1" applyAlignment="1" applyProtection="1">
      <alignment horizontal="center" vertical="center" wrapText="1"/>
    </xf>
    <xf numFmtId="0" fontId="56" fillId="22" borderId="5" xfId="136" applyNumberFormat="1" applyFont="1" applyFill="1" applyBorder="1" applyAlignment="1" applyProtection="1">
      <alignment horizontal="center" vertical="center" wrapText="1"/>
    </xf>
    <xf numFmtId="0" fontId="58" fillId="22" borderId="5" xfId="136" applyNumberFormat="1" applyFont="1" applyFill="1" applyBorder="1" applyAlignment="1" applyProtection="1">
      <alignment horizontal="center" vertical="center" wrapText="1"/>
    </xf>
    <xf numFmtId="0" fontId="56" fillId="21" borderId="5" xfId="136" applyNumberFormat="1" applyFont="1" applyFill="1" applyBorder="1" applyAlignment="1" applyProtection="1">
      <alignment horizontal="center" vertical="center" wrapText="1"/>
    </xf>
    <xf numFmtId="0" fontId="42" fillId="0" borderId="5" xfId="0" applyNumberFormat="1" applyFont="1" applyFill="1" applyBorder="1" applyAlignment="1">
      <alignment horizontal="left" vertical="center" wrapText="1"/>
    </xf>
    <xf numFmtId="0" fontId="57" fillId="0" borderId="5" xfId="0" applyNumberFormat="1" applyFont="1" applyFill="1" applyBorder="1" applyAlignment="1">
      <alignment horizontal="left" vertical="center"/>
    </xf>
    <xf numFmtId="0" fontId="34" fillId="0" borderId="28" xfId="0" applyFont="1" applyFill="1" applyBorder="1" applyAlignment="1">
      <alignment horizontal="center" vertical="center" wrapText="1"/>
    </xf>
    <xf numFmtId="0" fontId="48" fillId="0" borderId="13" xfId="0" applyFont="1" applyFill="1" applyBorder="1" applyAlignment="1">
      <alignment horizontal="center" vertical="center" wrapText="1"/>
    </xf>
    <xf numFmtId="0" fontId="48" fillId="0" borderId="25" xfId="0" applyNumberFormat="1" applyFont="1" applyFill="1" applyBorder="1" applyAlignment="1">
      <alignment horizontal="center" vertical="center" wrapText="1"/>
    </xf>
    <xf numFmtId="0" fontId="34" fillId="2" borderId="2" xfId="0" applyFont="1" applyFill="1" applyBorder="1" applyAlignment="1">
      <alignment horizontal="center" vertical="center" wrapText="1"/>
    </xf>
    <xf numFmtId="0" fontId="48" fillId="0" borderId="26" xfId="0" applyNumberFormat="1" applyFont="1" applyFill="1" applyBorder="1" applyAlignment="1">
      <alignment horizontal="center" vertical="center" wrapText="1"/>
    </xf>
    <xf numFmtId="0" fontId="48" fillId="18" borderId="7" xfId="0" applyNumberFormat="1" applyFont="1" applyFill="1" applyBorder="1" applyAlignment="1">
      <alignment horizontal="center" vertical="center" wrapText="1"/>
    </xf>
    <xf numFmtId="0" fontId="34" fillId="21" borderId="7" xfId="0" applyFont="1" applyFill="1" applyBorder="1" applyAlignment="1">
      <alignment horizontal="center" vertical="center" wrapText="1"/>
    </xf>
    <xf numFmtId="0" fontId="34" fillId="21" borderId="7" xfId="0" applyFont="1" applyFill="1" applyBorder="1" applyAlignment="1">
      <alignment horizontal="left" vertical="center" wrapText="1"/>
    </xf>
    <xf numFmtId="0" fontId="34" fillId="21" borderId="7" xfId="0" applyNumberFormat="1" applyFont="1" applyFill="1" applyBorder="1" applyAlignment="1">
      <alignment horizontal="left" vertical="center" wrapText="1"/>
    </xf>
    <xf numFmtId="0" fontId="35" fillId="0" borderId="5" xfId="0" applyFont="1" applyBorder="1" applyAlignment="1">
      <alignment horizontal="center"/>
    </xf>
    <xf numFmtId="0" fontId="48" fillId="0" borderId="5" xfId="0" applyNumberFormat="1" applyFont="1" applyFill="1" applyBorder="1" applyAlignment="1">
      <alignment horizontal="center" vertical="center" wrapText="1"/>
    </xf>
    <xf numFmtId="0" fontId="35" fillId="8" borderId="7" xfId="0" applyFont="1" applyFill="1" applyBorder="1"/>
    <xf numFmtId="0" fontId="48" fillId="8" borderId="27" xfId="0" applyFont="1" applyFill="1" applyBorder="1" applyAlignment="1">
      <alignment vertical="center"/>
    </xf>
    <xf numFmtId="9" fontId="48" fillId="22" borderId="26" xfId="125" applyFont="1" applyFill="1" applyBorder="1" applyAlignment="1">
      <alignment horizontal="center" vertical="center" wrapText="1"/>
    </xf>
    <xf numFmtId="0" fontId="34" fillId="22" borderId="7" xfId="0" applyFont="1" applyFill="1" applyBorder="1" applyAlignment="1">
      <alignment horizontal="center" vertical="center" wrapText="1"/>
    </xf>
    <xf numFmtId="0" fontId="34" fillId="22" borderId="7" xfId="0" applyNumberFormat="1" applyFont="1" applyFill="1" applyBorder="1" applyAlignment="1">
      <alignment horizontal="center" vertical="center" wrapText="1"/>
    </xf>
    <xf numFmtId="0" fontId="38" fillId="22" borderId="7" xfId="136" applyNumberFormat="1" applyFont="1" applyFill="1" applyBorder="1" applyAlignment="1" applyProtection="1">
      <alignment horizontal="center" vertical="center" wrapText="1"/>
    </xf>
    <xf numFmtId="0" fontId="35" fillId="0" borderId="0" xfId="0" applyFont="1" applyFill="1" applyBorder="1"/>
    <xf numFmtId="0" fontId="34" fillId="8" borderId="5" xfId="0" applyFont="1" applyFill="1" applyBorder="1" applyAlignment="1">
      <alignment vertical="center"/>
    </xf>
    <xf numFmtId="9" fontId="34" fillId="22" borderId="5" xfId="125" applyFont="1" applyFill="1" applyBorder="1" applyAlignment="1">
      <alignment horizontal="center" vertical="center" wrapText="1"/>
    </xf>
    <xf numFmtId="0" fontId="34" fillId="8" borderId="5" xfId="0" applyFont="1" applyFill="1" applyBorder="1" applyAlignment="1">
      <alignment horizontal="left" vertical="center"/>
    </xf>
    <xf numFmtId="0" fontId="34" fillId="2" borderId="31" xfId="80" applyFont="1" applyFill="1" applyBorder="1" applyAlignment="1" applyProtection="1">
      <alignment horizontal="center" vertical="center" wrapText="1"/>
    </xf>
    <xf numFmtId="0" fontId="34" fillId="2" borderId="23" xfId="80" applyFont="1" applyFill="1" applyBorder="1" applyAlignment="1" applyProtection="1">
      <alignment horizontal="center" vertical="center" wrapText="1"/>
    </xf>
    <xf numFmtId="0" fontId="35" fillId="19" borderId="5" xfId="0" applyNumberFormat="1" applyFont="1" applyFill="1" applyBorder="1" applyAlignment="1">
      <alignment horizontal="center" vertical="center" wrapText="1"/>
    </xf>
    <xf numFmtId="0" fontId="35" fillId="19" borderId="5" xfId="0" applyNumberFormat="1" applyFont="1" applyFill="1" applyBorder="1" applyAlignment="1">
      <alignment vertical="center" wrapText="1"/>
    </xf>
    <xf numFmtId="0" fontId="35" fillId="19" borderId="5" xfId="0" quotePrefix="1" applyNumberFormat="1" applyFont="1" applyFill="1" applyBorder="1" applyAlignment="1">
      <alignment horizontal="left" vertical="center" wrapText="1"/>
    </xf>
    <xf numFmtId="0" fontId="35" fillId="19" borderId="5" xfId="0" applyNumberFormat="1" applyFont="1" applyFill="1" applyBorder="1" applyAlignment="1">
      <alignment horizontal="left" vertical="center" wrapText="1"/>
    </xf>
    <xf numFmtId="0" fontId="67" fillId="19" borderId="5" xfId="0" applyNumberFormat="1" applyFont="1" applyFill="1" applyBorder="1" applyAlignment="1">
      <alignment horizontal="center" vertical="center" wrapText="1"/>
    </xf>
    <xf numFmtId="0" fontId="67" fillId="19" borderId="5" xfId="0" applyFont="1" applyFill="1" applyBorder="1" applyAlignment="1">
      <alignment horizontal="center" vertical="center"/>
    </xf>
    <xf numFmtId="0" fontId="67" fillId="19" borderId="5" xfId="0" quotePrefix="1" applyNumberFormat="1" applyFont="1" applyFill="1" applyBorder="1" applyAlignment="1">
      <alignment horizontal="left" vertical="center" wrapText="1"/>
    </xf>
    <xf numFmtId="0" fontId="67" fillId="19" borderId="5" xfId="0" applyNumberFormat="1" applyFont="1" applyFill="1" applyBorder="1" applyAlignment="1">
      <alignment vertical="center" wrapText="1"/>
    </xf>
    <xf numFmtId="0" fontId="67" fillId="19" borderId="5" xfId="0" quotePrefix="1" applyFont="1" applyFill="1" applyBorder="1" applyAlignment="1">
      <alignment horizontal="left" vertical="center" wrapText="1"/>
    </xf>
    <xf numFmtId="0" fontId="34" fillId="15" borderId="13" xfId="0" applyFont="1" applyFill="1" applyBorder="1" applyAlignment="1">
      <alignment horizontal="center" vertical="center" wrapText="1"/>
    </xf>
    <xf numFmtId="0" fontId="67" fillId="19" borderId="5" xfId="0" applyNumberFormat="1" applyFont="1" applyFill="1" applyBorder="1" applyAlignment="1">
      <alignment horizontal="center" vertical="center" wrapText="1"/>
    </xf>
    <xf numFmtId="0" fontId="67" fillId="0" borderId="5" xfId="0" applyFont="1" applyBorder="1" applyAlignment="1">
      <alignment wrapText="1"/>
    </xf>
    <xf numFmtId="0" fontId="67" fillId="19" borderId="5" xfId="0" applyNumberFormat="1" applyFont="1" applyFill="1" applyBorder="1" applyAlignment="1">
      <alignment horizontal="left" vertical="center" wrapText="1"/>
    </xf>
    <xf numFmtId="0" fontId="35" fillId="0" borderId="22" xfId="0" quotePrefix="1" applyFont="1" applyBorder="1" applyAlignment="1">
      <alignment vertical="center" wrapText="1"/>
    </xf>
    <xf numFmtId="0" fontId="35" fillId="19" borderId="7" xfId="0" applyNumberFormat="1" applyFont="1" applyFill="1" applyBorder="1" applyAlignment="1">
      <alignment horizontal="center" vertical="center" wrapText="1"/>
    </xf>
    <xf numFmtId="0" fontId="71" fillId="16" borderId="5" xfId="0" applyNumberFormat="1" applyFont="1" applyFill="1" applyBorder="1" applyAlignment="1">
      <alignment horizontal="center" vertical="center" wrapText="1"/>
    </xf>
    <xf numFmtId="0" fontId="71" fillId="16" borderId="5" xfId="0" applyNumberFormat="1" applyFont="1" applyFill="1" applyBorder="1" applyAlignment="1">
      <alignment vertical="center" wrapText="1"/>
    </xf>
    <xf numFmtId="0" fontId="71" fillId="2" borderId="5" xfId="0" applyNumberFormat="1" applyFont="1" applyFill="1" applyBorder="1" applyAlignment="1">
      <alignment horizontal="center" vertical="center" wrapText="1"/>
    </xf>
    <xf numFmtId="0" fontId="71" fillId="2" borderId="5" xfId="0" applyFont="1" applyFill="1" applyBorder="1" applyAlignment="1">
      <alignment horizontal="justify" vertical="center"/>
    </xf>
    <xf numFmtId="9" fontId="34" fillId="17" borderId="0" xfId="0" applyNumberFormat="1" applyFont="1" applyFill="1" applyBorder="1" applyAlignment="1">
      <alignment horizontal="center" vertical="center" textRotation="90"/>
    </xf>
    <xf numFmtId="2" fontId="73" fillId="0" borderId="5" xfId="0" applyNumberFormat="1" applyFont="1" applyFill="1" applyBorder="1" applyAlignment="1">
      <alignment horizontal="center" vertical="center" wrapText="1"/>
    </xf>
    <xf numFmtId="10" fontId="50" fillId="0" borderId="5" xfId="0" applyNumberFormat="1" applyFont="1" applyFill="1" applyBorder="1" applyAlignment="1">
      <alignment horizontal="center" vertical="center" wrapText="1"/>
    </xf>
    <xf numFmtId="10" fontId="50" fillId="0" borderId="13" xfId="125" applyNumberFormat="1" applyFont="1" applyFill="1" applyBorder="1" applyAlignment="1">
      <alignment horizontal="center" vertical="center" wrapText="1"/>
    </xf>
    <xf numFmtId="10" fontId="34" fillId="22" borderId="5" xfId="0" applyNumberFormat="1" applyFont="1" applyFill="1" applyBorder="1" applyAlignment="1">
      <alignment horizontal="center" vertical="center"/>
    </xf>
    <xf numFmtId="10" fontId="34" fillId="22" borderId="5" xfId="125" applyNumberFormat="1" applyFont="1" applyFill="1" applyBorder="1" applyAlignment="1">
      <alignment horizontal="center" vertical="center" wrapText="1"/>
    </xf>
    <xf numFmtId="10" fontId="50" fillId="0" borderId="5" xfId="125" applyNumberFormat="1" applyFont="1" applyFill="1" applyBorder="1" applyAlignment="1">
      <alignment horizontal="center" vertical="center" wrapText="1"/>
    </xf>
    <xf numFmtId="10" fontId="48" fillId="22" borderId="26" xfId="125" applyNumberFormat="1" applyFont="1" applyFill="1" applyBorder="1" applyAlignment="1">
      <alignment horizontal="center" vertical="center" wrapText="1"/>
    </xf>
    <xf numFmtId="10" fontId="50" fillId="0" borderId="28" xfId="125" applyNumberFormat="1" applyFont="1" applyFill="1" applyBorder="1" applyAlignment="1">
      <alignment horizontal="center" vertical="center" wrapText="1"/>
    </xf>
    <xf numFmtId="10" fontId="48" fillId="22" borderId="5" xfId="0" applyNumberFormat="1" applyFont="1" applyFill="1" applyBorder="1" applyAlignment="1">
      <alignment horizontal="center" vertical="center" wrapText="1"/>
    </xf>
    <xf numFmtId="10" fontId="48" fillId="22" borderId="28" xfId="0" applyNumberFormat="1" applyFont="1" applyFill="1" applyBorder="1" applyAlignment="1">
      <alignment horizontal="center" vertical="center" wrapText="1"/>
    </xf>
    <xf numFmtId="10" fontId="50" fillId="22" borderId="5" xfId="0" applyNumberFormat="1" applyFont="1" applyFill="1" applyBorder="1" applyAlignment="1">
      <alignment horizontal="center" vertical="center" wrapText="1"/>
    </xf>
    <xf numFmtId="10" fontId="55" fillId="22" borderId="28" xfId="125" applyNumberFormat="1" applyFont="1" applyFill="1" applyBorder="1" applyAlignment="1">
      <alignment horizontal="center" vertical="center" wrapText="1"/>
    </xf>
    <xf numFmtId="2" fontId="73" fillId="22" borderId="5" xfId="0" applyNumberFormat="1" applyFont="1" applyFill="1" applyBorder="1" applyAlignment="1">
      <alignment horizontal="center" vertical="center" wrapText="1"/>
    </xf>
    <xf numFmtId="9" fontId="34" fillId="17" borderId="13" xfId="0" applyNumberFormat="1" applyFont="1" applyFill="1" applyBorder="1" applyAlignment="1">
      <alignment horizontal="center" vertical="center" textRotation="90"/>
    </xf>
    <xf numFmtId="0" fontId="49" fillId="0" borderId="13" xfId="0" applyFont="1" applyFill="1" applyBorder="1" applyAlignment="1">
      <alignment horizontal="left" vertical="center" wrapText="1"/>
    </xf>
    <xf numFmtId="0" fontId="49" fillId="0" borderId="13" xfId="0" applyFont="1" applyFill="1" applyBorder="1" applyAlignment="1">
      <alignment horizontal="center" vertical="center"/>
    </xf>
    <xf numFmtId="0" fontId="35" fillId="0" borderId="5" xfId="0" quotePrefix="1" applyFont="1" applyFill="1" applyBorder="1" applyAlignment="1">
      <alignment horizontal="left" vertical="center" wrapText="1"/>
    </xf>
    <xf numFmtId="0" fontId="35" fillId="0" borderId="5" xfId="0" applyNumberFormat="1" applyFont="1" applyFill="1" applyBorder="1" applyAlignment="1">
      <alignment horizontal="center" vertical="center" wrapText="1"/>
    </xf>
    <xf numFmtId="0" fontId="35" fillId="0" borderId="5" xfId="0" applyFont="1" applyFill="1" applyBorder="1" applyAlignment="1">
      <alignment horizontal="justify" vertical="center"/>
    </xf>
    <xf numFmtId="4" fontId="35" fillId="0" borderId="5" xfId="8" applyNumberFormat="1" applyFont="1" applyFill="1" applyBorder="1" applyAlignment="1">
      <alignment horizontal="center" vertical="center" wrapText="1"/>
    </xf>
    <xf numFmtId="0" fontId="71" fillId="2" borderId="5" xfId="124" applyFont="1" applyFill="1" applyBorder="1" applyAlignment="1">
      <alignment horizontal="center" vertical="center" wrapText="1"/>
    </xf>
    <xf numFmtId="0" fontId="78" fillId="20" borderId="5" xfId="0" applyFont="1" applyFill="1" applyBorder="1" applyAlignment="1">
      <alignment horizontal="center" vertical="center"/>
    </xf>
    <xf numFmtId="0" fontId="78" fillId="20" borderId="5" xfId="0" applyFont="1" applyFill="1" applyBorder="1" applyAlignment="1">
      <alignment vertical="center" wrapText="1"/>
    </xf>
    <xf numFmtId="0" fontId="67" fillId="20" borderId="5" xfId="124" applyFont="1" applyFill="1" applyBorder="1" applyAlignment="1">
      <alignment horizontal="center" vertical="center" wrapText="1"/>
    </xf>
    <xf numFmtId="0" fontId="78" fillId="20" borderId="13" xfId="0" applyFont="1" applyFill="1" applyBorder="1" applyAlignment="1">
      <alignment horizontal="center" vertical="center" wrapText="1"/>
    </xf>
    <xf numFmtId="9" fontId="78" fillId="20" borderId="5" xfId="0" applyNumberFormat="1" applyFont="1" applyFill="1" applyBorder="1" applyAlignment="1">
      <alignment horizontal="center" vertical="center" wrapText="1"/>
    </xf>
    <xf numFmtId="10" fontId="78" fillId="20" borderId="5" xfId="0" applyNumberFormat="1" applyFont="1" applyFill="1" applyBorder="1" applyAlignment="1">
      <alignment horizontal="center" vertical="center" wrapText="1"/>
    </xf>
    <xf numFmtId="0" fontId="78" fillId="20" borderId="5" xfId="0" applyNumberFormat="1" applyFont="1" applyFill="1" applyBorder="1" applyAlignment="1">
      <alignment vertical="center" wrapText="1"/>
    </xf>
    <xf numFmtId="2" fontId="67" fillId="20" borderId="5" xfId="0" applyNumberFormat="1" applyFont="1" applyFill="1" applyBorder="1" applyAlignment="1">
      <alignment horizontal="center" vertical="center" wrapText="1"/>
    </xf>
    <xf numFmtId="0" fontId="67" fillId="0" borderId="0" xfId="0" applyFont="1" applyFill="1"/>
    <xf numFmtId="0" fontId="67" fillId="23" borderId="0" xfId="0" applyFont="1" applyFill="1"/>
    <xf numFmtId="9" fontId="77" fillId="20" borderId="5" xfId="0" applyNumberFormat="1" applyFont="1" applyFill="1" applyBorder="1" applyAlignment="1">
      <alignment horizontal="center" vertical="center" textRotation="90"/>
    </xf>
    <xf numFmtId="0" fontId="67" fillId="2" borderId="0" xfId="0" applyFont="1" applyFill="1"/>
    <xf numFmtId="0" fontId="67" fillId="20" borderId="5" xfId="0" applyFont="1" applyFill="1" applyBorder="1" applyAlignment="1">
      <alignment horizontal="center" vertical="center"/>
    </xf>
    <xf numFmtId="0" fontId="67" fillId="20" borderId="5" xfId="0" applyFont="1" applyFill="1" applyBorder="1" applyAlignment="1">
      <alignment vertical="center" wrapText="1"/>
    </xf>
    <xf numFmtId="0" fontId="72" fillId="0" borderId="5" xfId="124" applyFont="1" applyFill="1" applyBorder="1" applyAlignment="1">
      <alignment horizontal="center" vertical="center" wrapText="1"/>
    </xf>
    <xf numFmtId="0" fontId="81" fillId="2" borderId="5" xfId="124" applyFont="1" applyFill="1" applyBorder="1" applyAlignment="1">
      <alignment horizontal="center" vertical="center" wrapText="1"/>
    </xf>
    <xf numFmtId="9" fontId="74" fillId="8" borderId="5" xfId="0" applyNumberFormat="1" applyFont="1" applyFill="1" applyBorder="1" applyAlignment="1">
      <alignment horizontal="center" vertical="center" textRotation="90"/>
    </xf>
    <xf numFmtId="9" fontId="74" fillId="20" borderId="5" xfId="0" applyNumberFormat="1" applyFont="1" applyFill="1" applyBorder="1" applyAlignment="1">
      <alignment horizontal="center" vertical="center" textRotation="90"/>
    </xf>
    <xf numFmtId="0" fontId="75" fillId="20" borderId="5" xfId="0" applyNumberFormat="1" applyFont="1" applyFill="1" applyBorder="1" applyAlignment="1">
      <alignment horizontal="center" vertical="center" wrapText="1"/>
    </xf>
    <xf numFmtId="0" fontId="71" fillId="20" borderId="5" xfId="87" applyFont="1" applyFill="1" applyBorder="1" applyAlignment="1">
      <alignment vertical="center" wrapText="1"/>
    </xf>
    <xf numFmtId="9" fontId="71" fillId="20" borderId="5" xfId="20" quotePrefix="1" applyNumberFormat="1" applyFont="1" applyFill="1" applyBorder="1" applyAlignment="1">
      <alignment horizontal="center" vertical="center" wrapText="1"/>
    </xf>
    <xf numFmtId="0" fontId="71" fillId="20" borderId="5" xfId="109" applyFont="1" applyFill="1" applyBorder="1" applyAlignment="1">
      <alignment horizontal="justify" vertical="center" wrapText="1"/>
    </xf>
    <xf numFmtId="0" fontId="76" fillId="20" borderId="5" xfId="0" applyFont="1" applyFill="1" applyBorder="1" applyAlignment="1">
      <alignment horizontal="center" vertical="center" wrapText="1"/>
    </xf>
    <xf numFmtId="0" fontId="71" fillId="20" borderId="5" xfId="0" applyFont="1" applyFill="1" applyBorder="1" applyAlignment="1">
      <alignment horizontal="center" vertical="center" wrapText="1"/>
    </xf>
    <xf numFmtId="9" fontId="76" fillId="20" borderId="5" xfId="129" applyFont="1" applyFill="1" applyBorder="1" applyAlignment="1">
      <alignment horizontal="center" vertical="center" wrapText="1"/>
    </xf>
    <xf numFmtId="10" fontId="76" fillId="20" borderId="5" xfId="129" applyNumberFormat="1" applyFont="1" applyFill="1" applyBorder="1" applyAlignment="1">
      <alignment horizontal="center" vertical="center" wrapText="1"/>
    </xf>
    <xf numFmtId="0" fontId="71" fillId="20" borderId="5" xfId="87" applyFont="1" applyFill="1" applyBorder="1" applyAlignment="1">
      <alignment horizontal="center" vertical="center" wrapText="1"/>
    </xf>
    <xf numFmtId="0" fontId="76" fillId="20" borderId="5" xfId="0" applyNumberFormat="1" applyFont="1" applyFill="1" applyBorder="1" applyAlignment="1">
      <alignment horizontal="center" vertical="center" wrapText="1"/>
    </xf>
    <xf numFmtId="0" fontId="76" fillId="0" borderId="5" xfId="0" applyNumberFormat="1" applyFont="1" applyFill="1" applyBorder="1" applyAlignment="1">
      <alignment horizontal="center" vertical="center" wrapText="1"/>
    </xf>
    <xf numFmtId="2" fontId="71" fillId="20" borderId="5" xfId="0" applyNumberFormat="1" applyFont="1" applyFill="1" applyBorder="1" applyAlignment="1">
      <alignment horizontal="center" vertical="center" wrapText="1"/>
    </xf>
    <xf numFmtId="9" fontId="74" fillId="17" borderId="13" xfId="0" applyNumberFormat="1" applyFont="1" applyFill="1" applyBorder="1" applyAlignment="1">
      <alignment horizontal="center" vertical="center" textRotation="90"/>
    </xf>
    <xf numFmtId="0" fontId="76" fillId="23" borderId="5" xfId="0" applyFont="1" applyFill="1" applyBorder="1" applyAlignment="1">
      <alignment horizontal="center" vertical="center"/>
    </xf>
    <xf numFmtId="0" fontId="76" fillId="23" borderId="13" xfId="0" applyFont="1" applyFill="1" applyBorder="1" applyAlignment="1">
      <alignment horizontal="left" vertical="center" wrapText="1"/>
    </xf>
    <xf numFmtId="0" fontId="76" fillId="23" borderId="5" xfId="0" applyFont="1" applyFill="1" applyBorder="1" applyAlignment="1">
      <alignment vertical="center" wrapText="1"/>
    </xf>
    <xf numFmtId="0" fontId="71" fillId="23" borderId="5" xfId="124" applyFont="1" applyFill="1" applyBorder="1" applyAlignment="1">
      <alignment horizontal="center" vertical="center" wrapText="1"/>
    </xf>
    <xf numFmtId="0" fontId="76" fillId="23" borderId="13" xfId="0" applyFont="1" applyFill="1" applyBorder="1" applyAlignment="1">
      <alignment horizontal="center" vertical="center" wrapText="1"/>
    </xf>
    <xf numFmtId="9" fontId="76" fillId="23" borderId="5" xfId="0" applyNumberFormat="1" applyFont="1" applyFill="1" applyBorder="1" applyAlignment="1">
      <alignment horizontal="center" vertical="center" wrapText="1"/>
    </xf>
    <xf numFmtId="10" fontId="76" fillId="23" borderId="5" xfId="0" applyNumberFormat="1" applyFont="1" applyFill="1" applyBorder="1" applyAlignment="1">
      <alignment horizontal="center" vertical="center" wrapText="1"/>
    </xf>
    <xf numFmtId="2" fontId="71" fillId="23" borderId="5" xfId="0" applyNumberFormat="1" applyFont="1" applyFill="1" applyBorder="1" applyAlignment="1">
      <alignment horizontal="center" vertical="center" wrapText="1"/>
    </xf>
    <xf numFmtId="0" fontId="71" fillId="23" borderId="5" xfId="0" applyFont="1" applyFill="1" applyBorder="1" applyAlignment="1">
      <alignment horizontal="center" vertical="center" wrapText="1"/>
    </xf>
    <xf numFmtId="0" fontId="82" fillId="23" borderId="5" xfId="136" applyNumberFormat="1" applyFont="1" applyFill="1" applyBorder="1" applyAlignment="1" applyProtection="1">
      <alignment horizontal="center" vertical="center" wrapText="1"/>
    </xf>
    <xf numFmtId="0" fontId="48" fillId="0" borderId="13" xfId="0" applyFont="1" applyFill="1" applyBorder="1" applyAlignment="1">
      <alignment horizontal="center" vertical="center" wrapText="1"/>
    </xf>
    <xf numFmtId="0" fontId="50" fillId="0" borderId="5" xfId="0" applyFont="1" applyFill="1" applyBorder="1" applyAlignment="1">
      <alignment horizontal="center" vertical="center" wrapText="1"/>
    </xf>
    <xf numFmtId="0" fontId="49" fillId="0" borderId="13" xfId="0" applyFont="1" applyFill="1" applyBorder="1" applyAlignment="1">
      <alignment horizontal="center" vertical="center"/>
    </xf>
    <xf numFmtId="0" fontId="49" fillId="0" borderId="5" xfId="0" applyFont="1" applyFill="1" applyBorder="1" applyAlignment="1">
      <alignment horizontal="center" vertical="center"/>
    </xf>
    <xf numFmtId="9" fontId="74" fillId="24" borderId="5" xfId="0" applyNumberFormat="1" applyFont="1" applyFill="1" applyBorder="1" applyAlignment="1">
      <alignment horizontal="center" vertical="center" textRotation="90"/>
    </xf>
    <xf numFmtId="0" fontId="75" fillId="23" borderId="5" xfId="0" applyFont="1" applyFill="1" applyBorder="1" applyAlignment="1">
      <alignment horizontal="center" vertical="center"/>
    </xf>
    <xf numFmtId="0" fontId="76" fillId="23" borderId="5" xfId="0" applyFont="1" applyFill="1" applyBorder="1" applyAlignment="1">
      <alignment horizontal="left" vertical="center" wrapText="1"/>
    </xf>
    <xf numFmtId="0" fontId="76" fillId="23" borderId="5" xfId="0" applyFont="1" applyFill="1" applyBorder="1" applyAlignment="1">
      <alignment horizontal="center" vertical="center" wrapText="1"/>
    </xf>
    <xf numFmtId="0" fontId="71" fillId="23" borderId="5" xfId="92" applyFont="1" applyFill="1" applyBorder="1" applyAlignment="1">
      <alignment horizontal="center" vertical="center" wrapText="1"/>
    </xf>
    <xf numFmtId="9" fontId="76" fillId="23" borderId="5" xfId="125" applyFont="1" applyFill="1" applyBorder="1" applyAlignment="1">
      <alignment horizontal="center" vertical="center" wrapText="1"/>
    </xf>
    <xf numFmtId="10" fontId="76" fillId="23" borderId="5" xfId="125" applyNumberFormat="1" applyFont="1" applyFill="1" applyBorder="1" applyAlignment="1">
      <alignment horizontal="center" vertical="center" wrapText="1"/>
    </xf>
    <xf numFmtId="0" fontId="74" fillId="23" borderId="5" xfId="0" applyNumberFormat="1" applyFont="1" applyFill="1" applyBorder="1" applyAlignment="1">
      <alignment horizontal="center" vertical="center" wrapText="1"/>
    </xf>
    <xf numFmtId="0" fontId="74" fillId="23" borderId="5" xfId="0" applyFont="1" applyFill="1" applyBorder="1" applyAlignment="1">
      <alignment horizontal="center" vertical="center" wrapText="1"/>
    </xf>
    <xf numFmtId="0" fontId="71" fillId="23" borderId="0" xfId="0" applyFont="1" applyFill="1" applyBorder="1"/>
    <xf numFmtId="0" fontId="54" fillId="2" borderId="30" xfId="0" applyNumberFormat="1" applyFont="1" applyFill="1" applyBorder="1" applyAlignment="1">
      <alignment horizontal="center" vertical="center" wrapText="1"/>
    </xf>
    <xf numFmtId="0" fontId="49" fillId="0" borderId="0" xfId="0" applyFont="1" applyAlignment="1">
      <alignment horizontal="center"/>
    </xf>
    <xf numFmtId="0" fontId="54" fillId="2" borderId="5" xfId="0" applyNumberFormat="1" applyFont="1" applyFill="1" applyBorder="1" applyAlignment="1">
      <alignment horizontal="center" vertical="center" wrapText="1"/>
    </xf>
    <xf numFmtId="0" fontId="72" fillId="0" borderId="5" xfId="0" applyFont="1" applyFill="1" applyBorder="1" applyAlignment="1">
      <alignment horizontal="center" vertical="center" wrapText="1"/>
    </xf>
    <xf numFmtId="0" fontId="78" fillId="20" borderId="5" xfId="0" applyFont="1" applyFill="1" applyBorder="1" applyAlignment="1">
      <alignment horizontal="center" vertical="center" wrapText="1"/>
    </xf>
    <xf numFmtId="0" fontId="76" fillId="0" borderId="5" xfId="0" applyFont="1" applyFill="1" applyBorder="1" applyAlignment="1">
      <alignment horizontal="center" vertical="center" wrapText="1"/>
    </xf>
    <xf numFmtId="0" fontId="71" fillId="25" borderId="5" xfId="124" applyFont="1" applyFill="1" applyBorder="1" applyAlignment="1">
      <alignment horizontal="center" vertical="center" wrapText="1"/>
    </xf>
    <xf numFmtId="0" fontId="73" fillId="0" borderId="13" xfId="0" applyFont="1" applyFill="1" applyBorder="1" applyAlignment="1">
      <alignment horizontal="center" vertical="center" wrapText="1"/>
    </xf>
    <xf numFmtId="9" fontId="50" fillId="0" borderId="5" xfId="129" applyFont="1" applyFill="1" applyBorder="1" applyAlignment="1">
      <alignment horizontal="center" vertical="center" wrapText="1"/>
    </xf>
    <xf numFmtId="9" fontId="55" fillId="0" borderId="28" xfId="125" applyNumberFormat="1" applyFont="1" applyFill="1" applyBorder="1" applyAlignment="1">
      <alignment horizontal="center" vertical="center" wrapText="1"/>
    </xf>
    <xf numFmtId="0" fontId="50" fillId="0" borderId="5" xfId="0" applyFont="1" applyBorder="1" applyAlignment="1">
      <alignment vertical="center" wrapText="1"/>
    </xf>
    <xf numFmtId="0" fontId="49" fillId="8" borderId="13" xfId="0" applyFont="1" applyFill="1" applyBorder="1" applyAlignment="1">
      <alignment horizontal="center" vertical="center" wrapText="1"/>
    </xf>
    <xf numFmtId="1" fontId="73" fillId="0" borderId="5" xfId="0" applyNumberFormat="1" applyFont="1" applyFill="1" applyBorder="1" applyAlignment="1">
      <alignment horizontal="center" vertical="center" wrapText="1"/>
    </xf>
    <xf numFmtId="0" fontId="83" fillId="0" borderId="5" xfId="0" applyNumberFormat="1" applyFont="1" applyFill="1" applyBorder="1" applyAlignment="1">
      <alignment horizontal="center" vertical="center" wrapText="1"/>
    </xf>
    <xf numFmtId="4" fontId="35" fillId="8" borderId="5" xfId="8" applyNumberFormat="1" applyFont="1" applyFill="1" applyBorder="1" applyAlignment="1">
      <alignment horizontal="center" vertical="center" wrapText="1"/>
    </xf>
    <xf numFmtId="1" fontId="50" fillId="0" borderId="5" xfId="0" applyNumberFormat="1" applyFont="1" applyFill="1" applyBorder="1" applyAlignment="1">
      <alignment horizontal="center" vertical="center" wrapText="1"/>
    </xf>
    <xf numFmtId="1" fontId="84" fillId="0" borderId="5" xfId="0" applyNumberFormat="1" applyFont="1" applyFill="1" applyBorder="1" applyAlignment="1">
      <alignment horizontal="center" vertical="center" wrapText="1"/>
    </xf>
    <xf numFmtId="2" fontId="50" fillId="0" borderId="5" xfId="0" applyNumberFormat="1" applyFont="1" applyFill="1" applyBorder="1" applyAlignment="1">
      <alignment horizontal="center" vertical="center" wrapText="1"/>
    </xf>
    <xf numFmtId="0" fontId="35" fillId="8" borderId="5" xfId="0" applyFont="1" applyFill="1" applyBorder="1" applyAlignment="1">
      <alignment horizontal="center" vertical="center" wrapText="1"/>
    </xf>
    <xf numFmtId="0" fontId="84" fillId="0" borderId="5" xfId="0" applyNumberFormat="1" applyFont="1" applyFill="1" applyBorder="1" applyAlignment="1">
      <alignment horizontal="center" vertical="center" wrapText="1"/>
    </xf>
    <xf numFmtId="1" fontId="50" fillId="0" borderId="5" xfId="125" applyNumberFormat="1" applyFont="1" applyFill="1" applyBorder="1" applyAlignment="1">
      <alignment horizontal="center" vertical="center" wrapText="1"/>
    </xf>
    <xf numFmtId="0" fontId="35" fillId="8" borderId="5" xfId="92" applyFont="1" applyFill="1" applyBorder="1" applyAlignment="1">
      <alignment horizontal="center" vertical="center" wrapText="1"/>
    </xf>
    <xf numFmtId="0" fontId="73" fillId="8" borderId="5" xfId="92" applyFont="1" applyFill="1" applyBorder="1" applyAlignment="1">
      <alignment horizontal="center" vertical="center" wrapText="1"/>
    </xf>
    <xf numFmtId="0" fontId="73" fillId="0" borderId="5" xfId="0" applyFont="1" applyFill="1" applyBorder="1" applyAlignment="1">
      <alignment horizontal="center" vertical="center" wrapText="1"/>
    </xf>
    <xf numFmtId="0" fontId="49" fillId="0" borderId="5" xfId="0" applyNumberFormat="1" applyFont="1" applyFill="1" applyBorder="1" applyAlignment="1">
      <alignment horizontal="center" vertical="center" wrapText="1"/>
    </xf>
    <xf numFmtId="2" fontId="49" fillId="0" borderId="5" xfId="0" applyNumberFormat="1" applyFont="1" applyFill="1" applyBorder="1" applyAlignment="1">
      <alignment horizontal="center" vertical="center" wrapText="1"/>
    </xf>
    <xf numFmtId="0" fontId="41" fillId="8" borderId="5" xfId="124" applyFont="1" applyFill="1" applyBorder="1" applyAlignment="1">
      <alignment horizontal="center" vertical="center" wrapText="1"/>
    </xf>
    <xf numFmtId="0" fontId="41" fillId="0" borderId="5" xfId="124" applyFont="1" applyFill="1" applyBorder="1" applyAlignment="1">
      <alignment horizontal="center" vertical="center" wrapText="1"/>
    </xf>
    <xf numFmtId="0" fontId="85" fillId="0" borderId="5" xfId="0" applyNumberFormat="1" applyFont="1" applyFill="1" applyBorder="1" applyAlignment="1">
      <alignment horizontal="center" vertical="center" wrapText="1"/>
    </xf>
    <xf numFmtId="2" fontId="85" fillId="0" borderId="5" xfId="0" applyNumberFormat="1" applyFont="1" applyFill="1" applyBorder="1" applyAlignment="1">
      <alignment horizontal="center" vertical="center" wrapText="1"/>
    </xf>
    <xf numFmtId="0" fontId="35" fillId="8" borderId="5" xfId="124" applyFont="1" applyFill="1" applyBorder="1" applyAlignment="1">
      <alignment horizontal="center" vertical="center" wrapText="1"/>
    </xf>
    <xf numFmtId="1" fontId="35" fillId="22" borderId="5" xfId="8" applyNumberFormat="1" applyFont="1" applyFill="1" applyBorder="1" applyAlignment="1">
      <alignment horizontal="center" vertical="center" wrapText="1"/>
    </xf>
    <xf numFmtId="9" fontId="34" fillId="26" borderId="5" xfId="0" applyNumberFormat="1" applyFont="1" applyFill="1" applyBorder="1" applyAlignment="1">
      <alignment horizontal="center" vertical="center" textRotation="90"/>
    </xf>
    <xf numFmtId="0" fontId="48" fillId="26" borderId="5" xfId="0" applyFont="1" applyFill="1" applyBorder="1" applyAlignment="1">
      <alignment horizontal="center" vertical="center"/>
    </xf>
    <xf numFmtId="0" fontId="50" fillId="26" borderId="5" xfId="0" applyFont="1" applyFill="1" applyBorder="1" applyAlignment="1">
      <alignment horizontal="left" vertical="center" wrapText="1"/>
    </xf>
    <xf numFmtId="9" fontId="35" fillId="26" borderId="5" xfId="109" applyNumberFormat="1" applyFont="1" applyFill="1" applyBorder="1" applyAlignment="1">
      <alignment horizontal="center" vertical="center" wrapText="1"/>
    </xf>
    <xf numFmtId="0" fontId="35" fillId="26" borderId="5" xfId="109" applyFont="1" applyFill="1" applyBorder="1" applyAlignment="1">
      <alignment horizontal="justify" vertical="center" wrapText="1"/>
    </xf>
    <xf numFmtId="2" fontId="35" fillId="26" borderId="5" xfId="129" applyNumberFormat="1" applyFont="1" applyFill="1" applyBorder="1" applyAlignment="1">
      <alignment horizontal="center" vertical="center" wrapText="1"/>
    </xf>
    <xf numFmtId="0" fontId="35" fillId="26" borderId="5" xfId="92" applyFont="1" applyFill="1" applyBorder="1" applyAlignment="1">
      <alignment horizontal="center" vertical="center" wrapText="1"/>
    </xf>
    <xf numFmtId="0" fontId="49" fillId="26" borderId="5" xfId="0" applyFont="1" applyFill="1" applyBorder="1" applyAlignment="1">
      <alignment horizontal="center" vertical="center" wrapText="1"/>
    </xf>
    <xf numFmtId="9" fontId="50" fillId="26" borderId="5" xfId="125" applyFont="1" applyFill="1" applyBorder="1" applyAlignment="1">
      <alignment horizontal="center" vertical="center" wrapText="1"/>
    </xf>
    <xf numFmtId="10" fontId="50" fillId="26" borderId="5" xfId="125" applyNumberFormat="1" applyFont="1" applyFill="1" applyBorder="1" applyAlignment="1">
      <alignment horizontal="center" vertical="center" wrapText="1"/>
    </xf>
    <xf numFmtId="1" fontId="35" fillId="26" borderId="5" xfId="0" applyNumberFormat="1" applyFont="1" applyFill="1" applyBorder="1" applyAlignment="1">
      <alignment horizontal="center" vertical="center" wrapText="1"/>
    </xf>
    <xf numFmtId="1" fontId="84" fillId="26" borderId="5" xfId="0" applyNumberFormat="1" applyFont="1" applyFill="1" applyBorder="1" applyAlignment="1">
      <alignment horizontal="center" vertical="center" wrapText="1"/>
    </xf>
    <xf numFmtId="2" fontId="50" fillId="26" borderId="5" xfId="0" applyNumberFormat="1" applyFont="1" applyFill="1" applyBorder="1" applyAlignment="1">
      <alignment horizontal="center" vertical="center" wrapText="1"/>
    </xf>
    <xf numFmtId="0" fontId="35" fillId="26" borderId="0" xfId="0" applyFont="1" applyFill="1" applyBorder="1"/>
    <xf numFmtId="0" fontId="73" fillId="22" borderId="5" xfId="92" applyFont="1" applyFill="1" applyBorder="1" applyAlignment="1">
      <alignment horizontal="center" vertical="center" wrapText="1"/>
    </xf>
    <xf numFmtId="0" fontId="35" fillId="0" borderId="5" xfId="0" applyNumberFormat="1" applyFont="1" applyFill="1" applyBorder="1" applyAlignment="1">
      <alignment horizontal="center" vertical="center" wrapText="1"/>
    </xf>
    <xf numFmtId="0" fontId="49" fillId="0" borderId="5" xfId="0" applyFont="1" applyFill="1" applyBorder="1" applyAlignment="1">
      <alignment horizontal="left" vertical="center" wrapText="1"/>
    </xf>
    <xf numFmtId="0" fontId="34" fillId="0" borderId="5" xfId="0" applyFont="1" applyFill="1" applyBorder="1" applyAlignment="1">
      <alignment horizontal="center" vertical="center" wrapText="1"/>
    </xf>
    <xf numFmtId="2" fontId="35" fillId="0" borderId="5" xfId="0" applyNumberFormat="1" applyFont="1" applyFill="1" applyBorder="1" applyAlignment="1">
      <alignment horizontal="center" vertical="center" wrapText="1"/>
    </xf>
    <xf numFmtId="1" fontId="35" fillId="0" borderId="5" xfId="0" applyNumberFormat="1" applyFont="1" applyFill="1" applyBorder="1" applyAlignment="1">
      <alignment horizontal="center" vertical="center" wrapText="1"/>
    </xf>
    <xf numFmtId="176" fontId="35" fillId="0" borderId="5" xfId="0" applyNumberFormat="1" applyFont="1" applyFill="1" applyBorder="1" applyAlignment="1">
      <alignment horizontal="center" vertical="center" wrapText="1"/>
    </xf>
    <xf numFmtId="0" fontId="71" fillId="0" borderId="5" xfId="0" applyFont="1" applyFill="1" applyBorder="1" applyAlignment="1">
      <alignment horizontal="center" vertical="center" wrapText="1"/>
    </xf>
    <xf numFmtId="1" fontId="71" fillId="0" borderId="5" xfId="0" applyNumberFormat="1" applyFont="1" applyFill="1" applyBorder="1" applyAlignment="1">
      <alignment horizontal="center" vertical="center" wrapText="1"/>
    </xf>
    <xf numFmtId="176" fontId="35" fillId="19" borderId="5" xfId="0" applyNumberFormat="1" applyFont="1" applyFill="1" applyBorder="1" applyAlignment="1">
      <alignment horizontal="center" vertical="center" wrapText="1"/>
    </xf>
    <xf numFmtId="1" fontId="35" fillId="19" borderId="5" xfId="0" applyNumberFormat="1" applyFont="1" applyFill="1" applyBorder="1" applyAlignment="1">
      <alignment horizontal="center" vertical="center" wrapText="1"/>
    </xf>
    <xf numFmtId="9" fontId="34" fillId="8" borderId="13" xfId="0" applyNumberFormat="1" applyFont="1" applyFill="1" applyBorder="1" applyAlignment="1">
      <alignment horizontal="center" vertical="center" textRotation="90"/>
    </xf>
    <xf numFmtId="2" fontId="35" fillId="22" borderId="5" xfId="0" applyNumberFormat="1" applyFont="1" applyFill="1" applyBorder="1"/>
    <xf numFmtId="2" fontId="38" fillId="22" borderId="5" xfId="10" applyNumberFormat="1" applyFont="1" applyFill="1" applyBorder="1" applyAlignment="1" applyProtection="1">
      <alignment horizontal="center" vertical="center" wrapText="1"/>
    </xf>
    <xf numFmtId="2" fontId="38" fillId="0" borderId="5" xfId="10" applyNumberFormat="1" applyFont="1" applyFill="1" applyBorder="1" applyAlignment="1" applyProtection="1">
      <alignment horizontal="center" vertical="center" wrapText="1"/>
    </xf>
    <xf numFmtId="2" fontId="82" fillId="0" borderId="5" xfId="10" applyNumberFormat="1" applyFont="1" applyFill="1" applyBorder="1" applyAlignment="1" applyProtection="1">
      <alignment horizontal="center" vertical="center" wrapText="1"/>
    </xf>
    <xf numFmtId="2" fontId="71" fillId="0" borderId="5" xfId="0" applyNumberFormat="1" applyFont="1" applyFill="1" applyBorder="1" applyAlignment="1">
      <alignment horizontal="center" vertical="center" wrapText="1"/>
    </xf>
    <xf numFmtId="2" fontId="38" fillId="22" borderId="7" xfId="10" applyNumberFormat="1" applyFont="1" applyFill="1" applyBorder="1" applyAlignment="1" applyProtection="1">
      <alignment horizontal="center" vertical="center" wrapText="1"/>
    </xf>
    <xf numFmtId="2" fontId="34" fillId="0" borderId="5" xfId="0" applyNumberFormat="1" applyFont="1" applyFill="1" applyBorder="1"/>
    <xf numFmtId="2" fontId="56" fillId="22" borderId="5" xfId="10" applyNumberFormat="1" applyFont="1" applyFill="1" applyBorder="1" applyAlignment="1" applyProtection="1">
      <alignment horizontal="center" vertical="center" wrapText="1"/>
    </xf>
    <xf numFmtId="2" fontId="58" fillId="22" borderId="5" xfId="10" applyNumberFormat="1" applyFont="1" applyFill="1" applyBorder="1" applyAlignment="1" applyProtection="1">
      <alignment horizontal="center" vertical="center" wrapText="1"/>
    </xf>
    <xf numFmtId="2" fontId="56" fillId="0" borderId="5" xfId="10" applyNumberFormat="1" applyFont="1" applyFill="1" applyBorder="1" applyAlignment="1" applyProtection="1">
      <alignment horizontal="center" vertical="center" wrapText="1"/>
    </xf>
    <xf numFmtId="0" fontId="34" fillId="0" borderId="5" xfId="0" applyFont="1" applyFill="1" applyBorder="1" applyAlignment="1">
      <alignment horizontal="center" vertical="center" wrapText="1"/>
    </xf>
    <xf numFmtId="0" fontId="49" fillId="0" borderId="13" xfId="0" applyFont="1" applyFill="1" applyBorder="1" applyAlignment="1">
      <alignment horizontal="center" vertical="center"/>
    </xf>
    <xf numFmtId="0" fontId="49" fillId="0" borderId="13" xfId="0" applyFont="1" applyFill="1" applyBorder="1" applyAlignment="1">
      <alignment horizontal="left" vertical="center" wrapText="1"/>
    </xf>
    <xf numFmtId="2" fontId="35" fillId="0" borderId="0" xfId="0" applyNumberFormat="1" applyFont="1" applyFill="1"/>
    <xf numFmtId="9" fontId="19" fillId="2" borderId="26" xfId="87" applyNumberFormat="1" applyFont="1" applyFill="1" applyBorder="1" applyAlignment="1">
      <alignment horizontal="center" vertical="center" wrapText="1"/>
    </xf>
    <xf numFmtId="0" fontId="18" fillId="7" borderId="25" xfId="87" applyFont="1" applyFill="1" applyBorder="1" applyAlignment="1">
      <alignment horizontal="center" vertical="center" wrapText="1"/>
    </xf>
    <xf numFmtId="0" fontId="22" fillId="4" borderId="0" xfId="87" applyFont="1" applyFill="1" applyBorder="1" applyAlignment="1">
      <alignment horizontal="center" vertical="center" wrapText="1"/>
    </xf>
    <xf numFmtId="0" fontId="18" fillId="7" borderId="7" xfId="87" applyFont="1" applyFill="1" applyBorder="1" applyAlignment="1">
      <alignment horizontal="center" vertical="center" wrapText="1"/>
    </xf>
    <xf numFmtId="9" fontId="21" fillId="2" borderId="32" xfId="87" applyNumberFormat="1" applyFont="1" applyFill="1" applyBorder="1" applyAlignment="1">
      <alignment horizontal="center" vertical="center" wrapText="1"/>
    </xf>
    <xf numFmtId="9" fontId="21" fillId="2" borderId="33" xfId="87" applyNumberFormat="1" applyFont="1" applyFill="1" applyBorder="1" applyAlignment="1">
      <alignment horizontal="center" vertical="center" wrapText="1"/>
    </xf>
    <xf numFmtId="0" fontId="19" fillId="7" borderId="10" xfId="98" quotePrefix="1" applyFont="1" applyFill="1" applyBorder="1" applyAlignment="1">
      <alignment horizontal="left" vertical="center" wrapText="1"/>
    </xf>
    <xf numFmtId="0" fontId="19" fillId="7" borderId="20" xfId="98" quotePrefix="1" applyFont="1" applyFill="1" applyBorder="1" applyAlignment="1">
      <alignment horizontal="left" vertical="center" wrapText="1"/>
    </xf>
    <xf numFmtId="0" fontId="27" fillId="0" borderId="0" xfId="87" applyFont="1" applyFill="1" applyAlignment="1">
      <alignment horizontal="center" vertical="center" wrapText="1"/>
    </xf>
    <xf numFmtId="0" fontId="18" fillId="7" borderId="13" xfId="87" applyFont="1" applyFill="1" applyBorder="1" applyAlignment="1">
      <alignment horizontal="center" vertical="center" wrapText="1"/>
    </xf>
    <xf numFmtId="0" fontId="21" fillId="3" borderId="11" xfId="87" applyFont="1" applyFill="1" applyBorder="1" applyAlignment="1">
      <alignment horizontal="center" vertical="center" wrapText="1"/>
    </xf>
    <xf numFmtId="0" fontId="19" fillId="5" borderId="13" xfId="87" applyFont="1" applyFill="1" applyBorder="1" applyAlignment="1">
      <alignment horizontal="center" vertical="center" wrapText="1"/>
    </xf>
    <xf numFmtId="0" fontId="19" fillId="5" borderId="7" xfId="87" applyFont="1" applyFill="1" applyBorder="1" applyAlignment="1">
      <alignment horizontal="center" vertical="center" wrapText="1"/>
    </xf>
    <xf numFmtId="0" fontId="21" fillId="3" borderId="11" xfId="87" applyFont="1" applyFill="1" applyBorder="1" applyAlignment="1">
      <alignment horizontal="center" vertical="center"/>
    </xf>
    <xf numFmtId="0" fontId="3" fillId="11" borderId="13" xfId="107" quotePrefix="1" applyFont="1" applyFill="1" applyBorder="1" applyAlignment="1">
      <alignment horizontal="center" vertical="center" wrapText="1"/>
    </xf>
    <xf numFmtId="0" fontId="30" fillId="11" borderId="7" xfId="107" quotePrefix="1" applyFont="1" applyFill="1" applyBorder="1" applyAlignment="1">
      <alignment horizontal="center" vertical="center" wrapText="1"/>
    </xf>
    <xf numFmtId="9" fontId="24" fillId="0" borderId="13" xfId="109" applyNumberFormat="1" applyFont="1" applyFill="1" applyBorder="1" applyAlignment="1">
      <alignment horizontal="center" vertical="center" wrapText="1"/>
    </xf>
    <xf numFmtId="9" fontId="24" fillId="0" borderId="7" xfId="109" applyNumberFormat="1" applyFont="1" applyFill="1" applyBorder="1" applyAlignment="1">
      <alignment horizontal="center" vertical="center" wrapText="1"/>
    </xf>
    <xf numFmtId="9" fontId="3" fillId="0" borderId="13" xfId="109" applyNumberFormat="1" applyFont="1" applyFill="1" applyBorder="1" applyAlignment="1">
      <alignment horizontal="center" vertical="center" textRotation="90"/>
    </xf>
    <xf numFmtId="9" fontId="3" fillId="0" borderId="7" xfId="109" applyNumberFormat="1" applyFont="1" applyFill="1" applyBorder="1" applyAlignment="1">
      <alignment horizontal="center" vertical="center" textRotation="90"/>
    </xf>
    <xf numFmtId="0" fontId="24" fillId="0" borderId="13" xfId="109" applyFont="1" applyFill="1" applyBorder="1" applyAlignment="1">
      <alignment horizontal="center" vertical="center" wrapText="1"/>
    </xf>
    <xf numFmtId="0" fontId="24" fillId="0" borderId="7" xfId="109" applyFont="1" applyFill="1" applyBorder="1" applyAlignment="1">
      <alignment horizontal="center" vertical="center" wrapText="1"/>
    </xf>
    <xf numFmtId="9" fontId="3" fillId="0" borderId="25" xfId="109" applyNumberFormat="1" applyFont="1" applyFill="1" applyBorder="1" applyAlignment="1">
      <alignment horizontal="center" vertical="center" textRotation="90"/>
    </xf>
    <xf numFmtId="9" fontId="24" fillId="0" borderId="25" xfId="109" applyNumberFormat="1" applyFont="1" applyFill="1" applyBorder="1" applyAlignment="1">
      <alignment horizontal="center" vertical="center" wrapText="1"/>
    </xf>
    <xf numFmtId="9" fontId="3" fillId="0" borderId="5" xfId="109" applyNumberFormat="1" applyFont="1" applyFill="1" applyBorder="1" applyAlignment="1">
      <alignment horizontal="center" vertical="center" textRotation="90" wrapText="1"/>
    </xf>
    <xf numFmtId="9" fontId="3" fillId="0" borderId="13" xfId="109" applyNumberFormat="1" applyFont="1" applyFill="1" applyBorder="1" applyAlignment="1">
      <alignment horizontal="center" vertical="center" textRotation="90" wrapText="1"/>
    </xf>
    <xf numFmtId="9" fontId="24" fillId="0" borderId="5" xfId="109" applyNumberFormat="1" applyFont="1" applyFill="1" applyBorder="1" applyAlignment="1">
      <alignment horizontal="center" vertical="center" wrapText="1"/>
    </xf>
    <xf numFmtId="9" fontId="3" fillId="0" borderId="7" xfId="109" applyNumberFormat="1" applyFont="1" applyFill="1" applyBorder="1" applyAlignment="1">
      <alignment horizontal="center" vertical="center" textRotation="90" wrapText="1"/>
    </xf>
    <xf numFmtId="0" fontId="24" fillId="0" borderId="25" xfId="109" applyFont="1" applyFill="1" applyBorder="1" applyAlignment="1">
      <alignment horizontal="center" vertical="center" wrapText="1"/>
    </xf>
    <xf numFmtId="0" fontId="3" fillId="11" borderId="5" xfId="109" applyFont="1" applyFill="1" applyBorder="1" applyAlignment="1">
      <alignment horizontal="center" vertical="center" textRotation="90"/>
    </xf>
    <xf numFmtId="9" fontId="24" fillId="11" borderId="5" xfId="109" applyNumberFormat="1" applyFont="1" applyFill="1" applyBorder="1" applyAlignment="1">
      <alignment horizontal="center" vertical="center" textRotation="90"/>
    </xf>
    <xf numFmtId="9" fontId="24" fillId="0" borderId="13" xfId="109" quotePrefix="1" applyNumberFormat="1" applyFont="1" applyFill="1" applyBorder="1" applyAlignment="1">
      <alignment horizontal="center" vertical="center" wrapText="1"/>
    </xf>
    <xf numFmtId="9" fontId="24" fillId="0" borderId="25" xfId="109" quotePrefix="1" applyNumberFormat="1" applyFont="1" applyFill="1" applyBorder="1" applyAlignment="1">
      <alignment horizontal="center" vertical="center" wrapText="1"/>
    </xf>
    <xf numFmtId="9" fontId="24" fillId="0" borderId="7" xfId="109" quotePrefix="1" applyNumberFormat="1" applyFont="1" applyFill="1" applyBorder="1" applyAlignment="1">
      <alignment horizontal="center" vertical="center" wrapText="1"/>
    </xf>
    <xf numFmtId="0" fontId="30" fillId="7" borderId="13" xfId="107" quotePrefix="1" applyFont="1" applyFill="1" applyBorder="1" applyAlignment="1">
      <alignment horizontal="center" vertical="center" wrapText="1"/>
    </xf>
    <xf numFmtId="0" fontId="30" fillId="7" borderId="7" xfId="107" quotePrefix="1" applyFont="1" applyFill="1" applyBorder="1" applyAlignment="1">
      <alignment horizontal="center" vertical="center" wrapText="1"/>
    </xf>
    <xf numFmtId="0" fontId="3" fillId="11" borderId="13" xfId="109" applyFont="1" applyFill="1" applyBorder="1" applyAlignment="1">
      <alignment horizontal="center" vertical="top" textRotation="90"/>
    </xf>
    <xf numFmtId="0" fontId="47" fillId="0" borderId="25" xfId="0" applyFont="1" applyBorder="1" applyAlignment="1">
      <alignment horizontal="center" vertical="top"/>
    </xf>
    <xf numFmtId="0" fontId="47" fillId="0" borderId="7" xfId="0" applyFont="1" applyBorder="1" applyAlignment="1">
      <alignment horizontal="center" vertical="top"/>
    </xf>
    <xf numFmtId="9" fontId="24" fillId="11" borderId="13" xfId="109" applyNumberFormat="1" applyFont="1" applyFill="1" applyBorder="1" applyAlignment="1">
      <alignment horizontal="center" vertical="center" textRotation="90"/>
    </xf>
    <xf numFmtId="9" fontId="24" fillId="11" borderId="25" xfId="109" applyNumberFormat="1" applyFont="1" applyFill="1" applyBorder="1" applyAlignment="1">
      <alignment horizontal="center" vertical="center" textRotation="90"/>
    </xf>
    <xf numFmtId="9" fontId="24" fillId="11" borderId="7" xfId="109" applyNumberFormat="1" applyFont="1" applyFill="1" applyBorder="1" applyAlignment="1">
      <alignment horizontal="center" vertical="center" textRotation="90"/>
    </xf>
    <xf numFmtId="0" fontId="3" fillId="0" borderId="13" xfId="109" applyFont="1" applyFill="1" applyBorder="1" applyAlignment="1">
      <alignment horizontal="center" vertical="center" textRotation="90" wrapText="1"/>
    </xf>
    <xf numFmtId="0" fontId="3" fillId="0" borderId="25" xfId="109" applyFont="1" applyFill="1" applyBorder="1" applyAlignment="1">
      <alignment horizontal="center" vertical="center" textRotation="90" wrapText="1"/>
    </xf>
    <xf numFmtId="0" fontId="24" fillId="2" borderId="13" xfId="109" applyFont="1" applyFill="1" applyBorder="1" applyAlignment="1">
      <alignment horizontal="center" vertical="center" wrapText="1"/>
    </xf>
    <xf numFmtId="0" fontId="24" fillId="2" borderId="25" xfId="109" applyFont="1" applyFill="1" applyBorder="1" applyAlignment="1">
      <alignment horizontal="center" vertical="center" wrapText="1"/>
    </xf>
    <xf numFmtId="0" fontId="24" fillId="2" borderId="7" xfId="109" applyFont="1" applyFill="1" applyBorder="1" applyAlignment="1">
      <alignment horizontal="center" vertical="center" wrapText="1"/>
    </xf>
    <xf numFmtId="0" fontId="3" fillId="12" borderId="5" xfId="109" applyNumberFormat="1" applyFont="1" applyFill="1" applyBorder="1" applyAlignment="1">
      <alignment horizontal="center" vertical="center" wrapText="1"/>
    </xf>
    <xf numFmtId="0" fontId="3" fillId="12" borderId="5" xfId="109" applyFont="1" applyFill="1" applyBorder="1" applyAlignment="1">
      <alignment horizontal="center" vertical="center" wrapText="1"/>
    </xf>
    <xf numFmtId="9" fontId="3" fillId="0" borderId="13" xfId="109" applyNumberFormat="1" applyFont="1" applyFill="1" applyBorder="1" applyAlignment="1">
      <alignment horizontal="center" vertical="center" wrapText="1"/>
    </xf>
    <xf numFmtId="9" fontId="3" fillId="0" borderId="25" xfId="109" applyNumberFormat="1" applyFont="1" applyFill="1" applyBorder="1" applyAlignment="1">
      <alignment horizontal="center" vertical="center" wrapText="1"/>
    </xf>
    <xf numFmtId="0" fontId="24" fillId="0" borderId="13" xfId="109" applyFont="1" applyFill="1" applyBorder="1" applyAlignment="1">
      <alignment horizontal="justify" vertical="center" wrapText="1"/>
    </xf>
    <xf numFmtId="0" fontId="24" fillId="0" borderId="25" xfId="109" applyFont="1" applyFill="1" applyBorder="1" applyAlignment="1">
      <alignment horizontal="justify" vertical="center" wrapText="1"/>
    </xf>
    <xf numFmtId="168" fontId="3" fillId="12" borderId="5" xfId="129" applyNumberFormat="1" applyFont="1" applyFill="1" applyBorder="1" applyAlignment="1">
      <alignment horizontal="center" vertical="center" wrapText="1"/>
    </xf>
    <xf numFmtId="0" fontId="3" fillId="12" borderId="5" xfId="109" applyFont="1" applyFill="1" applyBorder="1" applyAlignment="1">
      <alignment horizontal="center" vertical="center"/>
    </xf>
    <xf numFmtId="0" fontId="3" fillId="12" borderId="13" xfId="109" applyFont="1" applyFill="1" applyBorder="1" applyAlignment="1">
      <alignment horizontal="center" vertical="center" wrapText="1"/>
    </xf>
    <xf numFmtId="0" fontId="3" fillId="12" borderId="7" xfId="109" applyFont="1" applyFill="1" applyBorder="1" applyAlignment="1">
      <alignment horizontal="center" vertical="center" wrapText="1"/>
    </xf>
    <xf numFmtId="0" fontId="34" fillId="15" borderId="5" xfId="0" applyFont="1" applyFill="1" applyBorder="1" applyAlignment="1">
      <alignment horizontal="center" vertical="center" wrapText="1"/>
    </xf>
    <xf numFmtId="0" fontId="34" fillId="15" borderId="5" xfId="0" applyNumberFormat="1" applyFont="1" applyFill="1" applyBorder="1" applyAlignment="1">
      <alignment horizontal="center" vertical="center" wrapText="1"/>
    </xf>
    <xf numFmtId="0" fontId="34" fillId="0" borderId="0" xfId="0" applyFont="1" applyBorder="1" applyAlignment="1">
      <alignment horizontal="center" vertical="center" wrapText="1"/>
    </xf>
    <xf numFmtId="0" fontId="36" fillId="0" borderId="0" xfId="0" applyFont="1" applyBorder="1" applyAlignment="1">
      <alignment horizontal="left" vertical="center" wrapText="1"/>
    </xf>
    <xf numFmtId="0" fontId="35" fillId="0" borderId="13" xfId="0" applyNumberFormat="1" applyFont="1" applyFill="1" applyBorder="1" applyAlignment="1">
      <alignment horizontal="center" vertical="center" wrapText="1"/>
    </xf>
    <xf numFmtId="0" fontId="35" fillId="0" borderId="25" xfId="0" applyNumberFormat="1" applyFont="1" applyFill="1" applyBorder="1" applyAlignment="1">
      <alignment horizontal="center" vertical="center" wrapText="1"/>
    </xf>
    <xf numFmtId="0" fontId="35" fillId="0" borderId="13" xfId="0" applyNumberFormat="1" applyFont="1" applyFill="1" applyBorder="1" applyAlignment="1">
      <alignment horizontal="left" vertical="center" wrapText="1"/>
    </xf>
    <xf numFmtId="0" fontId="35" fillId="0" borderId="25" xfId="0" applyNumberFormat="1" applyFont="1" applyFill="1" applyBorder="1" applyAlignment="1">
      <alignment horizontal="left" vertical="center" wrapText="1"/>
    </xf>
    <xf numFmtId="0" fontId="35" fillId="0" borderId="7" xfId="0" applyNumberFormat="1" applyFont="1" applyFill="1" applyBorder="1" applyAlignment="1">
      <alignment horizontal="left" vertical="center" wrapText="1"/>
    </xf>
    <xf numFmtId="0" fontId="34" fillId="15" borderId="13" xfId="0" applyFont="1" applyFill="1" applyBorder="1" applyAlignment="1">
      <alignment horizontal="center" vertical="center" wrapText="1"/>
    </xf>
    <xf numFmtId="0" fontId="34" fillId="15" borderId="25" xfId="0" applyFont="1" applyFill="1" applyBorder="1" applyAlignment="1">
      <alignment horizontal="center" vertical="center" wrapText="1"/>
    </xf>
    <xf numFmtId="0" fontId="34" fillId="15" borderId="13" xfId="0" applyNumberFormat="1" applyFont="1" applyFill="1" applyBorder="1" applyAlignment="1">
      <alignment horizontal="center" vertical="center" wrapText="1"/>
    </xf>
    <xf numFmtId="0" fontId="34" fillId="15" borderId="25" xfId="0" applyNumberFormat="1" applyFont="1" applyFill="1" applyBorder="1" applyAlignment="1">
      <alignment horizontal="center" vertical="center" wrapText="1"/>
    </xf>
    <xf numFmtId="0" fontId="35" fillId="0" borderId="7" xfId="0" applyNumberFormat="1" applyFont="1" applyFill="1" applyBorder="1" applyAlignment="1">
      <alignment horizontal="center" vertical="center" wrapText="1"/>
    </xf>
    <xf numFmtId="0" fontId="67" fillId="19" borderId="13" xfId="0" applyNumberFormat="1" applyFont="1" applyFill="1" applyBorder="1" applyAlignment="1">
      <alignment horizontal="center" vertical="center" wrapText="1"/>
    </xf>
    <xf numFmtId="0" fontId="67" fillId="19" borderId="25" xfId="0" applyNumberFormat="1" applyFont="1" applyFill="1" applyBorder="1" applyAlignment="1">
      <alignment horizontal="center" vertical="center" wrapText="1"/>
    </xf>
    <xf numFmtId="0" fontId="67" fillId="19" borderId="13" xfId="0" applyNumberFormat="1" applyFont="1" applyFill="1" applyBorder="1" applyAlignment="1">
      <alignment horizontal="left" vertical="center" wrapText="1"/>
    </xf>
    <xf numFmtId="0" fontId="67" fillId="19" borderId="25" xfId="0" applyNumberFormat="1" applyFont="1" applyFill="1" applyBorder="1" applyAlignment="1">
      <alignment horizontal="left" vertical="center" wrapText="1"/>
    </xf>
    <xf numFmtId="0" fontId="35" fillId="0" borderId="13" xfId="0" applyFont="1" applyBorder="1" applyAlignment="1">
      <alignment horizontal="center" vertical="center" wrapText="1"/>
    </xf>
    <xf numFmtId="0" fontId="35" fillId="0" borderId="25" xfId="0" applyFont="1" applyBorder="1" applyAlignment="1">
      <alignment horizontal="center" vertical="center" wrapText="1"/>
    </xf>
    <xf numFmtId="0" fontId="35" fillId="0" borderId="7" xfId="0" applyFont="1" applyBorder="1" applyAlignment="1">
      <alignment horizontal="center" vertical="center" wrapText="1"/>
    </xf>
    <xf numFmtId="0" fontId="34" fillId="15" borderId="7" xfId="0" applyFont="1" applyFill="1" applyBorder="1" applyAlignment="1">
      <alignment horizontal="center" vertical="center" wrapText="1"/>
    </xf>
    <xf numFmtId="0" fontId="35" fillId="0" borderId="13" xfId="0" applyFont="1" applyBorder="1" applyAlignment="1">
      <alignment horizontal="left" vertical="center" wrapText="1"/>
    </xf>
    <xf numFmtId="0" fontId="35" fillId="0" borderId="25" xfId="0" applyFont="1" applyBorder="1" applyAlignment="1">
      <alignment horizontal="left" vertical="center" wrapText="1"/>
    </xf>
    <xf numFmtId="0" fontId="35" fillId="0" borderId="7" xfId="0" applyFont="1" applyBorder="1" applyAlignment="1">
      <alignment horizontal="left" vertical="center" wrapText="1"/>
    </xf>
    <xf numFmtId="0" fontId="34" fillId="15" borderId="7" xfId="0" applyNumberFormat="1" applyFont="1" applyFill="1" applyBorder="1" applyAlignment="1">
      <alignment horizontal="center" vertical="center" wrapText="1"/>
    </xf>
    <xf numFmtId="0" fontId="67" fillId="19" borderId="7" xfId="0" applyNumberFormat="1" applyFont="1" applyFill="1" applyBorder="1" applyAlignment="1">
      <alignment horizontal="left" vertical="center" wrapText="1"/>
    </xf>
    <xf numFmtId="0" fontId="67" fillId="19" borderId="13" xfId="0" applyFont="1" applyFill="1" applyBorder="1" applyAlignment="1">
      <alignment horizontal="left" vertical="center" wrapText="1"/>
    </xf>
    <xf numFmtId="0" fontId="67" fillId="19" borderId="25" xfId="0" applyFont="1" applyFill="1" applyBorder="1" applyAlignment="1">
      <alignment horizontal="left" vertical="center" wrapText="1"/>
    </xf>
    <xf numFmtId="0" fontId="67" fillId="19" borderId="7" xfId="0" applyFont="1" applyFill="1" applyBorder="1" applyAlignment="1">
      <alignment horizontal="left" vertical="center" wrapText="1"/>
    </xf>
    <xf numFmtId="0" fontId="67" fillId="19" borderId="7" xfId="0" applyNumberFormat="1" applyFont="1" applyFill="1" applyBorder="1" applyAlignment="1">
      <alignment horizontal="center" vertical="center" wrapText="1"/>
    </xf>
    <xf numFmtId="0" fontId="35" fillId="0" borderId="5" xfId="0" applyNumberFormat="1" applyFont="1" applyFill="1" applyBorder="1" applyAlignment="1">
      <alignment horizontal="center" vertical="center" wrapText="1"/>
    </xf>
    <xf numFmtId="0" fontId="35" fillId="0" borderId="5" xfId="0" applyNumberFormat="1" applyFont="1" applyFill="1" applyBorder="1" applyAlignment="1">
      <alignment horizontal="left" vertical="center" wrapText="1"/>
    </xf>
    <xf numFmtId="0" fontId="35" fillId="0" borderId="13" xfId="0" applyNumberFormat="1" applyFont="1" applyBorder="1" applyAlignment="1">
      <alignment horizontal="left" vertical="center" wrapText="1"/>
    </xf>
    <xf numFmtId="0" fontId="35" fillId="0" borderId="25" xfId="0" applyNumberFormat="1" applyFont="1" applyBorder="1" applyAlignment="1">
      <alignment horizontal="left" vertical="center" wrapText="1"/>
    </xf>
    <xf numFmtId="0" fontId="35" fillId="0" borderId="7" xfId="0" applyNumberFormat="1" applyFont="1" applyBorder="1" applyAlignment="1">
      <alignment horizontal="left" vertical="center" wrapText="1"/>
    </xf>
    <xf numFmtId="0" fontId="67" fillId="19" borderId="5" xfId="0" applyFont="1" applyFill="1" applyBorder="1" applyAlignment="1">
      <alignment horizontal="center" vertical="center" wrapText="1"/>
    </xf>
    <xf numFmtId="0" fontId="67" fillId="19" borderId="13" xfId="0" applyNumberFormat="1" applyFont="1" applyFill="1" applyBorder="1" applyAlignment="1">
      <alignment vertical="center" wrapText="1"/>
    </xf>
    <xf numFmtId="0" fontId="67" fillId="19" borderId="25" xfId="0" applyNumberFormat="1" applyFont="1" applyFill="1" applyBorder="1" applyAlignment="1">
      <alignment vertical="center" wrapText="1"/>
    </xf>
    <xf numFmtId="0" fontId="67" fillId="19" borderId="7" xfId="0" applyNumberFormat="1" applyFont="1" applyFill="1" applyBorder="1" applyAlignment="1">
      <alignment vertical="center" wrapText="1"/>
    </xf>
    <xf numFmtId="0" fontId="35" fillId="0" borderId="13" xfId="0" applyFont="1" applyFill="1" applyBorder="1" applyAlignment="1">
      <alignment horizontal="left" vertical="center" wrapText="1"/>
    </xf>
    <xf numFmtId="0" fontId="35" fillId="0" borderId="25" xfId="0" applyFont="1" applyFill="1" applyBorder="1" applyAlignment="1">
      <alignment horizontal="left" vertical="center" wrapText="1"/>
    </xf>
    <xf numFmtId="0" fontId="35" fillId="0" borderId="7" xfId="0" applyFont="1" applyFill="1" applyBorder="1" applyAlignment="1">
      <alignment horizontal="left" vertical="center" wrapText="1"/>
    </xf>
    <xf numFmtId="0" fontId="35" fillId="19" borderId="13" xfId="0" applyNumberFormat="1" applyFont="1" applyFill="1" applyBorder="1" applyAlignment="1">
      <alignment horizontal="left" vertical="center" wrapText="1"/>
    </xf>
    <xf numFmtId="0" fontId="35" fillId="19" borderId="25" xfId="0" applyNumberFormat="1" applyFont="1" applyFill="1" applyBorder="1" applyAlignment="1">
      <alignment horizontal="left" vertical="center" wrapText="1"/>
    </xf>
    <xf numFmtId="0" fontId="35" fillId="19" borderId="7" xfId="0" applyNumberFormat="1" applyFont="1" applyFill="1" applyBorder="1" applyAlignment="1">
      <alignment horizontal="left" vertical="center" wrapText="1"/>
    </xf>
    <xf numFmtId="0" fontId="35" fillId="19" borderId="13" xfId="0" applyNumberFormat="1" applyFont="1" applyFill="1" applyBorder="1" applyAlignment="1">
      <alignment horizontal="center" vertical="center" wrapText="1"/>
    </xf>
    <xf numFmtId="0" fontId="35" fillId="19" borderId="25" xfId="0" applyNumberFormat="1" applyFont="1" applyFill="1" applyBorder="1" applyAlignment="1">
      <alignment horizontal="center" vertical="center" wrapText="1"/>
    </xf>
    <xf numFmtId="0" fontId="35" fillId="19" borderId="7" xfId="0" applyNumberFormat="1" applyFont="1" applyFill="1" applyBorder="1" applyAlignment="1">
      <alignment horizontal="center" vertical="center" wrapText="1"/>
    </xf>
    <xf numFmtId="0" fontId="67" fillId="19" borderId="13" xfId="0" quotePrefix="1" applyNumberFormat="1" applyFont="1" applyFill="1" applyBorder="1" applyAlignment="1">
      <alignment horizontal="left" vertical="center" wrapText="1"/>
    </xf>
    <xf numFmtId="0" fontId="67" fillId="19" borderId="7" xfId="0" quotePrefix="1" applyNumberFormat="1" applyFont="1" applyFill="1" applyBorder="1" applyAlignment="1">
      <alignment horizontal="left" vertical="center" wrapText="1"/>
    </xf>
    <xf numFmtId="0" fontId="35" fillId="0" borderId="13" xfId="0" applyFont="1" applyBorder="1" applyAlignment="1">
      <alignment horizontal="center" vertical="center"/>
    </xf>
    <xf numFmtId="0" fontId="35" fillId="0" borderId="25" xfId="0" applyFont="1" applyBorder="1" applyAlignment="1">
      <alignment horizontal="center" vertical="center"/>
    </xf>
    <xf numFmtId="0" fontId="35" fillId="0" borderId="7" xfId="0" applyFont="1" applyBorder="1" applyAlignment="1">
      <alignment horizontal="center" vertical="center"/>
    </xf>
    <xf numFmtId="0" fontId="35" fillId="0" borderId="13" xfId="0" quotePrefix="1" applyFont="1" applyBorder="1" applyAlignment="1">
      <alignment horizontal="left" vertical="center" wrapText="1"/>
    </xf>
    <xf numFmtId="0" fontId="35" fillId="0" borderId="25" xfId="0" quotePrefix="1" applyFont="1" applyBorder="1" applyAlignment="1">
      <alignment horizontal="left" vertical="center" wrapText="1"/>
    </xf>
    <xf numFmtId="0" fontId="35" fillId="0" borderId="7" xfId="0" quotePrefix="1" applyFont="1" applyBorder="1" applyAlignment="1">
      <alignment horizontal="left" vertical="center" wrapText="1"/>
    </xf>
    <xf numFmtId="9" fontId="34" fillId="18" borderId="25" xfId="0" applyNumberFormat="1" applyFont="1" applyFill="1" applyBorder="1" applyAlignment="1">
      <alignment horizontal="center" vertical="center" textRotation="90"/>
    </xf>
    <xf numFmtId="9" fontId="34" fillId="18" borderId="7" xfId="0" applyNumberFormat="1" applyFont="1" applyFill="1" applyBorder="1" applyAlignment="1">
      <alignment horizontal="center" vertical="center" textRotation="90"/>
    </xf>
    <xf numFmtId="0" fontId="49" fillId="0" borderId="5" xfId="0" applyFont="1" applyFill="1" applyBorder="1" applyAlignment="1">
      <alignment horizontal="center" vertical="center"/>
    </xf>
    <xf numFmtId="9" fontId="34" fillId="17" borderId="13" xfId="0" applyNumberFormat="1" applyFont="1" applyFill="1" applyBorder="1" applyAlignment="1">
      <alignment horizontal="center" vertical="center" textRotation="90"/>
    </xf>
    <xf numFmtId="9" fontId="34" fillId="17" borderId="25" xfId="0" applyNumberFormat="1" applyFont="1" applyFill="1" applyBorder="1" applyAlignment="1">
      <alignment horizontal="center" vertical="center" textRotation="90"/>
    </xf>
    <xf numFmtId="0" fontId="49" fillId="0" borderId="13" xfId="0" applyFont="1" applyFill="1" applyBorder="1" applyAlignment="1">
      <alignment horizontal="left" vertical="center" wrapText="1"/>
    </xf>
    <xf numFmtId="0" fontId="49" fillId="0" borderId="7" xfId="0" applyFont="1" applyFill="1" applyBorder="1" applyAlignment="1">
      <alignment horizontal="left" vertical="center" wrapText="1"/>
    </xf>
    <xf numFmtId="0" fontId="34" fillId="22" borderId="22" xfId="0" applyNumberFormat="1" applyFont="1" applyFill="1" applyBorder="1" applyAlignment="1">
      <alignment horizontal="left" vertical="center" wrapText="1"/>
    </xf>
    <xf numFmtId="0" fontId="34" fillId="22" borderId="2" xfId="0" applyNumberFormat="1" applyFont="1" applyFill="1" applyBorder="1" applyAlignment="1">
      <alignment horizontal="left" vertical="center" wrapText="1"/>
    </xf>
    <xf numFmtId="0" fontId="34" fillId="22" borderId="30" xfId="0" applyNumberFormat="1" applyFont="1" applyFill="1" applyBorder="1" applyAlignment="1">
      <alignment horizontal="left" vertical="center" wrapText="1"/>
    </xf>
    <xf numFmtId="9" fontId="34" fillId="8" borderId="13" xfId="0" applyNumberFormat="1" applyFont="1" applyFill="1" applyBorder="1" applyAlignment="1">
      <alignment horizontal="center" vertical="center" textRotation="90"/>
    </xf>
    <xf numFmtId="9" fontId="34" fillId="8" borderId="25" xfId="0" applyNumberFormat="1" applyFont="1" applyFill="1" applyBorder="1" applyAlignment="1">
      <alignment horizontal="center" vertical="center" textRotation="90"/>
    </xf>
    <xf numFmtId="0" fontId="49" fillId="0" borderId="5" xfId="0" applyFont="1" applyFill="1" applyBorder="1" applyAlignment="1">
      <alignment horizontal="left" vertical="center" wrapText="1"/>
    </xf>
    <xf numFmtId="0" fontId="34" fillId="8" borderId="25" xfId="0" applyFont="1" applyFill="1" applyBorder="1" applyAlignment="1">
      <alignment horizontal="center" vertical="center" textRotation="90"/>
    </xf>
    <xf numFmtId="0" fontId="48" fillId="8" borderId="22" xfId="0" applyFont="1" applyFill="1" applyBorder="1" applyAlignment="1">
      <alignment horizontal="left" vertical="center" wrapText="1"/>
    </xf>
    <xf numFmtId="0" fontId="48" fillId="8" borderId="2" xfId="0" applyFont="1" applyFill="1" applyBorder="1" applyAlignment="1">
      <alignment horizontal="left" vertical="center" wrapText="1"/>
    </xf>
    <xf numFmtId="0" fontId="48" fillId="8" borderId="30" xfId="0" applyFont="1" applyFill="1" applyBorder="1" applyAlignment="1">
      <alignment horizontal="left" vertical="center" wrapText="1"/>
    </xf>
    <xf numFmtId="9" fontId="34" fillId="4" borderId="13" xfId="0" applyNumberFormat="1" applyFont="1" applyFill="1" applyBorder="1" applyAlignment="1">
      <alignment horizontal="center" vertical="center" textRotation="90"/>
    </xf>
    <xf numFmtId="9" fontId="34" fillId="4" borderId="25" xfId="0" applyNumberFormat="1" applyFont="1" applyFill="1" applyBorder="1" applyAlignment="1">
      <alignment horizontal="center" vertical="center" textRotation="90"/>
    </xf>
    <xf numFmtId="9" fontId="34" fillId="4" borderId="7" xfId="0" applyNumberFormat="1" applyFont="1" applyFill="1" applyBorder="1" applyAlignment="1">
      <alignment horizontal="center" vertical="center" textRotation="90"/>
    </xf>
    <xf numFmtId="0" fontId="34" fillId="8" borderId="7" xfId="0" applyFont="1" applyFill="1" applyBorder="1" applyAlignment="1">
      <alignment horizontal="center" vertical="center" textRotation="90"/>
    </xf>
    <xf numFmtId="0" fontId="57" fillId="18" borderId="22" xfId="0" applyFont="1" applyFill="1" applyBorder="1" applyAlignment="1">
      <alignment horizontal="left" vertical="center" wrapText="1"/>
    </xf>
    <xf numFmtId="0" fontId="57" fillId="18" borderId="2" xfId="0" applyFont="1" applyFill="1" applyBorder="1" applyAlignment="1">
      <alignment horizontal="left" vertical="center" wrapText="1"/>
    </xf>
    <xf numFmtId="0" fontId="57" fillId="18" borderId="30" xfId="0" applyFont="1" applyFill="1" applyBorder="1" applyAlignment="1">
      <alignment horizontal="left" vertical="center" wrapText="1"/>
    </xf>
    <xf numFmtId="0" fontId="34" fillId="8" borderId="22" xfId="0" applyFont="1" applyFill="1" applyBorder="1" applyAlignment="1">
      <alignment horizontal="left" vertical="center" wrapText="1"/>
    </xf>
    <xf numFmtId="0" fontId="34" fillId="8" borderId="2" xfId="0" applyFont="1" applyFill="1" applyBorder="1" applyAlignment="1">
      <alignment horizontal="left" vertical="center" wrapText="1"/>
    </xf>
    <xf numFmtId="0" fontId="34" fillId="8" borderId="30" xfId="0" applyFont="1" applyFill="1" applyBorder="1" applyAlignment="1">
      <alignment horizontal="left" vertical="center" wrapText="1"/>
    </xf>
    <xf numFmtId="9" fontId="34" fillId="17" borderId="7" xfId="0" applyNumberFormat="1" applyFont="1" applyFill="1" applyBorder="1" applyAlignment="1">
      <alignment horizontal="center" vertical="center" textRotation="90"/>
    </xf>
    <xf numFmtId="0" fontId="49" fillId="0" borderId="13" xfId="0" applyFont="1" applyFill="1" applyBorder="1" applyAlignment="1">
      <alignment horizontal="center" vertical="center"/>
    </xf>
    <xf numFmtId="0" fontId="49" fillId="0" borderId="7" xfId="0" applyFont="1" applyFill="1" applyBorder="1" applyAlignment="1">
      <alignment horizontal="center" vertical="center"/>
    </xf>
    <xf numFmtId="0" fontId="48" fillId="22" borderId="22" xfId="0" applyFont="1" applyFill="1" applyBorder="1" applyAlignment="1">
      <alignment horizontal="left" vertical="center" wrapText="1"/>
    </xf>
    <xf numFmtId="0" fontId="48" fillId="22" borderId="2" xfId="0" applyFont="1" applyFill="1" applyBorder="1" applyAlignment="1">
      <alignment horizontal="left" vertical="center" wrapText="1"/>
    </xf>
    <xf numFmtId="0" fontId="48" fillId="22" borderId="30" xfId="0" applyFont="1" applyFill="1" applyBorder="1" applyAlignment="1">
      <alignment horizontal="left" vertical="center" wrapText="1"/>
    </xf>
    <xf numFmtId="0" fontId="34" fillId="4" borderId="22" xfId="0" applyFont="1" applyFill="1" applyBorder="1" applyAlignment="1">
      <alignment horizontal="left" vertical="center" wrapText="1"/>
    </xf>
    <xf numFmtId="0" fontId="34" fillId="4" borderId="2" xfId="0" applyFont="1" applyFill="1" applyBorder="1" applyAlignment="1">
      <alignment horizontal="left" vertical="center" wrapText="1"/>
    </xf>
    <xf numFmtId="0" fontId="34" fillId="4" borderId="30" xfId="0" applyFont="1" applyFill="1" applyBorder="1" applyAlignment="1">
      <alignment horizontal="left" vertical="center" wrapText="1"/>
    </xf>
    <xf numFmtId="0" fontId="48" fillId="0" borderId="5" xfId="0" applyFont="1" applyFill="1" applyBorder="1" applyAlignment="1">
      <alignment horizontal="center" vertical="center"/>
    </xf>
    <xf numFmtId="0" fontId="34" fillId="0" borderId="0" xfId="0" applyFont="1" applyFill="1" applyAlignment="1">
      <alignment horizontal="center"/>
    </xf>
    <xf numFmtId="0" fontId="57" fillId="8" borderId="22" xfId="0" applyFont="1" applyFill="1" applyBorder="1" applyAlignment="1">
      <alignment horizontal="left" vertical="center" wrapText="1"/>
    </xf>
    <xf numFmtId="0" fontId="57" fillId="8" borderId="2" xfId="0" applyFont="1" applyFill="1" applyBorder="1" applyAlignment="1">
      <alignment horizontal="left" vertical="center" wrapText="1"/>
    </xf>
    <xf numFmtId="0" fontId="57" fillId="8" borderId="30" xfId="0" applyFont="1" applyFill="1" applyBorder="1" applyAlignment="1">
      <alignment horizontal="left" vertical="center" wrapText="1"/>
    </xf>
    <xf numFmtId="9" fontId="34" fillId="8" borderId="7" xfId="0" applyNumberFormat="1" applyFont="1" applyFill="1" applyBorder="1" applyAlignment="1">
      <alignment horizontal="center" vertical="center" textRotation="90"/>
    </xf>
    <xf numFmtId="9" fontId="35" fillId="0" borderId="13" xfId="109" applyNumberFormat="1" applyFont="1" applyFill="1" applyBorder="1" applyAlignment="1">
      <alignment horizontal="center" vertical="center" wrapText="1"/>
    </xf>
    <xf numFmtId="9" fontId="35" fillId="0" borderId="7" xfId="109" applyNumberFormat="1" applyFont="1" applyFill="1" applyBorder="1" applyAlignment="1">
      <alignment horizontal="center" vertical="center" wrapText="1"/>
    </xf>
    <xf numFmtId="0" fontId="35" fillId="0" borderId="13" xfId="109" applyFont="1" applyFill="1" applyBorder="1" applyAlignment="1">
      <alignment horizontal="center" vertical="center" wrapText="1"/>
    </xf>
    <xf numFmtId="0" fontId="35" fillId="0" borderId="7" xfId="109" applyFont="1" applyFill="1" applyBorder="1" applyAlignment="1">
      <alignment horizontal="center" vertical="center" wrapText="1"/>
    </xf>
    <xf numFmtId="9" fontId="34" fillId="17" borderId="5" xfId="0" applyNumberFormat="1" applyFont="1" applyFill="1" applyBorder="1" applyAlignment="1">
      <alignment horizontal="center" vertical="center" textRotation="90"/>
    </xf>
    <xf numFmtId="0" fontId="50" fillId="0" borderId="5" xfId="0" applyFont="1" applyFill="1" applyBorder="1" applyAlignment="1">
      <alignment horizontal="left" vertical="center"/>
    </xf>
    <xf numFmtId="9" fontId="34" fillId="8" borderId="7" xfId="125" applyFont="1" applyFill="1" applyBorder="1" applyAlignment="1">
      <alignment horizontal="center" vertical="center" textRotation="90" wrapText="1"/>
    </xf>
    <xf numFmtId="9" fontId="34" fillId="8" borderId="5" xfId="125" applyFont="1" applyFill="1" applyBorder="1" applyAlignment="1">
      <alignment horizontal="center" vertical="center" textRotation="90" wrapText="1"/>
    </xf>
    <xf numFmtId="0" fontId="34" fillId="8" borderId="27" xfId="0" applyFont="1" applyFill="1" applyBorder="1" applyAlignment="1">
      <alignment horizontal="left" vertical="center"/>
    </xf>
    <xf numFmtId="0" fontId="34" fillId="8" borderId="23" xfId="0" applyFont="1" applyFill="1" applyBorder="1" applyAlignment="1">
      <alignment horizontal="left" vertical="center"/>
    </xf>
    <xf numFmtId="0" fontId="34" fillId="8" borderId="34" xfId="0" applyFont="1" applyFill="1" applyBorder="1" applyAlignment="1">
      <alignment horizontal="left" vertical="center"/>
    </xf>
    <xf numFmtId="0" fontId="50" fillId="0" borderId="5" xfId="0" applyFont="1" applyFill="1" applyBorder="1" applyAlignment="1">
      <alignment horizontal="center" vertical="center" wrapText="1"/>
    </xf>
    <xf numFmtId="0" fontId="34" fillId="0" borderId="28" xfId="0" applyFont="1" applyFill="1" applyBorder="1" applyAlignment="1">
      <alignment horizontal="center" vertical="center" wrapText="1"/>
    </xf>
    <xf numFmtId="0" fontId="34" fillId="0" borderId="31" xfId="0" applyFont="1" applyFill="1" applyBorder="1" applyAlignment="1">
      <alignment horizontal="center" vertical="center" wrapText="1"/>
    </xf>
    <xf numFmtId="0" fontId="34" fillId="0" borderId="24" xfId="0" applyFont="1" applyFill="1" applyBorder="1" applyAlignment="1">
      <alignment horizontal="center" vertical="center" wrapText="1"/>
    </xf>
    <xf numFmtId="0" fontId="34" fillId="0" borderId="27" xfId="0" applyFont="1" applyFill="1" applyBorder="1" applyAlignment="1">
      <alignment horizontal="center" vertical="center" wrapText="1"/>
    </xf>
    <xf numFmtId="0" fontId="34" fillId="0" borderId="23" xfId="0" applyFont="1" applyFill="1" applyBorder="1" applyAlignment="1">
      <alignment horizontal="center" vertical="center" wrapText="1"/>
    </xf>
    <xf numFmtId="0" fontId="34" fillId="0" borderId="34" xfId="0" applyFont="1" applyFill="1" applyBorder="1" applyAlignment="1">
      <alignment horizontal="center" vertical="center" wrapText="1"/>
    </xf>
    <xf numFmtId="0" fontId="48" fillId="0" borderId="13" xfId="0" applyFont="1" applyFill="1" applyBorder="1" applyAlignment="1">
      <alignment horizontal="center" vertical="center" wrapText="1"/>
    </xf>
    <xf numFmtId="0" fontId="48" fillId="0" borderId="25" xfId="0" applyFont="1" applyFill="1" applyBorder="1" applyAlignment="1">
      <alignment horizontal="center" vertical="center" wrapText="1"/>
    </xf>
    <xf numFmtId="0" fontId="48" fillId="0" borderId="7" xfId="0" applyFont="1" applyFill="1" applyBorder="1" applyAlignment="1">
      <alignment horizontal="center" vertical="center" wrapText="1"/>
    </xf>
    <xf numFmtId="0" fontId="34" fillId="0" borderId="13" xfId="0" applyFont="1" applyFill="1" applyBorder="1" applyAlignment="1">
      <alignment horizontal="center" vertical="center" wrapText="1"/>
    </xf>
    <xf numFmtId="0" fontId="34" fillId="0" borderId="25" xfId="0" applyFont="1" applyFill="1" applyBorder="1" applyAlignment="1">
      <alignment horizontal="center" vertical="center" wrapText="1"/>
    </xf>
    <xf numFmtId="0" fontId="34" fillId="0" borderId="7" xfId="0" applyFont="1" applyFill="1" applyBorder="1" applyAlignment="1">
      <alignment horizontal="center" vertical="center" wrapText="1"/>
    </xf>
    <xf numFmtId="0" fontId="34" fillId="0" borderId="5" xfId="0" applyFont="1" applyFill="1" applyBorder="1" applyAlignment="1">
      <alignment horizontal="center" vertical="center" wrapText="1"/>
    </xf>
    <xf numFmtId="0" fontId="34" fillId="0" borderId="22" xfId="0" applyFont="1" applyFill="1" applyBorder="1" applyAlignment="1">
      <alignment horizontal="center" vertical="center" wrapText="1"/>
    </xf>
    <xf numFmtId="0" fontId="34" fillId="0" borderId="2" xfId="0" applyFont="1" applyFill="1" applyBorder="1" applyAlignment="1">
      <alignment horizontal="center" vertical="center" wrapText="1"/>
    </xf>
    <xf numFmtId="0" fontId="34" fillId="0" borderId="30" xfId="0" applyFont="1" applyFill="1" applyBorder="1" applyAlignment="1">
      <alignment horizontal="center" vertical="center" wrapText="1"/>
    </xf>
    <xf numFmtId="0" fontId="48" fillId="18" borderId="27" xfId="0" applyNumberFormat="1" applyFont="1" applyFill="1" applyBorder="1" applyAlignment="1">
      <alignment horizontal="center" vertical="center" wrapText="1"/>
    </xf>
    <xf numFmtId="0" fontId="48" fillId="18" borderId="23" xfId="0" applyNumberFormat="1" applyFont="1" applyFill="1" applyBorder="1" applyAlignment="1">
      <alignment horizontal="center" vertical="center" wrapText="1"/>
    </xf>
    <xf numFmtId="0" fontId="48" fillId="18" borderId="34" xfId="0" applyNumberFormat="1" applyFont="1" applyFill="1" applyBorder="1" applyAlignment="1">
      <alignment horizontal="center" vertical="center" wrapText="1"/>
    </xf>
    <xf numFmtId="0" fontId="34" fillId="18" borderId="27" xfId="0" applyFont="1" applyFill="1" applyBorder="1" applyAlignment="1">
      <alignment horizontal="left" vertical="center" wrapText="1"/>
    </xf>
    <xf numFmtId="0" fontId="34" fillId="18" borderId="23" xfId="0" applyFont="1" applyFill="1" applyBorder="1" applyAlignment="1">
      <alignment horizontal="left" vertical="center" wrapText="1"/>
    </xf>
    <xf numFmtId="0" fontId="34" fillId="18" borderId="34" xfId="0" applyFont="1" applyFill="1" applyBorder="1" applyAlignment="1">
      <alignment horizontal="left" vertical="center" wrapText="1"/>
    </xf>
    <xf numFmtId="9" fontId="34" fillId="4" borderId="5" xfId="0" applyNumberFormat="1" applyFont="1" applyFill="1" applyBorder="1" applyAlignment="1">
      <alignment horizontal="center" vertical="center" textRotation="90"/>
    </xf>
    <xf numFmtId="0" fontId="34" fillId="4" borderId="22" xfId="0" applyNumberFormat="1" applyFont="1" applyFill="1" applyBorder="1" applyAlignment="1">
      <alignment horizontal="left" vertical="center"/>
    </xf>
    <xf numFmtId="0" fontId="34" fillId="4" borderId="2" xfId="0" applyNumberFormat="1" applyFont="1" applyFill="1" applyBorder="1" applyAlignment="1">
      <alignment horizontal="left" vertical="center"/>
    </xf>
    <xf numFmtId="0" fontId="34" fillId="4" borderId="30" xfId="0" applyNumberFormat="1" applyFont="1" applyFill="1" applyBorder="1" applyAlignment="1">
      <alignment horizontal="left" vertical="center"/>
    </xf>
    <xf numFmtId="0" fontId="34" fillId="8" borderId="22" xfId="0" applyFont="1" applyFill="1" applyBorder="1" applyAlignment="1">
      <alignment horizontal="left" vertical="center"/>
    </xf>
    <xf numFmtId="0" fontId="34" fillId="8" borderId="2" xfId="0" applyFont="1" applyFill="1" applyBorder="1" applyAlignment="1">
      <alignment horizontal="left" vertical="center"/>
    </xf>
    <xf numFmtId="0" fontId="34" fillId="8" borderId="30" xfId="0" applyFont="1" applyFill="1" applyBorder="1" applyAlignment="1">
      <alignment horizontal="left" vertical="center"/>
    </xf>
    <xf numFmtId="0" fontId="34" fillId="17" borderId="5" xfId="0" applyFont="1" applyFill="1" applyBorder="1" applyAlignment="1">
      <alignment horizontal="center" vertical="center" textRotation="90"/>
    </xf>
    <xf numFmtId="0" fontId="48" fillId="0" borderId="25" xfId="0" applyFont="1" applyFill="1" applyBorder="1" applyAlignment="1">
      <alignment horizontal="center" vertical="center"/>
    </xf>
    <xf numFmtId="0" fontId="48" fillId="0" borderId="7" xfId="0" applyFont="1" applyFill="1" applyBorder="1" applyAlignment="1">
      <alignment horizontal="center" vertical="center"/>
    </xf>
    <xf numFmtId="0" fontId="49" fillId="0" borderId="13" xfId="0" applyFont="1" applyFill="1" applyBorder="1" applyAlignment="1">
      <alignment horizontal="left" vertical="center"/>
    </xf>
    <xf numFmtId="0" fontId="49" fillId="0" borderId="7" xfId="0" applyFont="1" applyFill="1" applyBorder="1" applyAlignment="1">
      <alignment horizontal="left" vertical="center"/>
    </xf>
    <xf numFmtId="0" fontId="34" fillId="8" borderId="5" xfId="0" applyFont="1" applyFill="1" applyBorder="1" applyAlignment="1">
      <alignment horizontal="left" vertical="center"/>
    </xf>
    <xf numFmtId="0" fontId="48" fillId="0" borderId="13" xfId="0" applyNumberFormat="1" applyFont="1" applyFill="1" applyBorder="1" applyAlignment="1">
      <alignment horizontal="center" vertical="center" wrapText="1"/>
    </xf>
    <xf numFmtId="0" fontId="48" fillId="0" borderId="25" xfId="0" applyNumberFormat="1" applyFont="1" applyFill="1" applyBorder="1" applyAlignment="1">
      <alignment horizontal="center" vertical="center" wrapText="1"/>
    </xf>
    <xf numFmtId="0" fontId="48" fillId="0" borderId="7" xfId="0" applyNumberFormat="1" applyFont="1" applyFill="1" applyBorder="1" applyAlignment="1">
      <alignment horizontal="center" vertical="center" wrapText="1"/>
    </xf>
    <xf numFmtId="0" fontId="48" fillId="0" borderId="24" xfId="0" applyFont="1" applyFill="1" applyBorder="1" applyAlignment="1">
      <alignment horizontal="center" vertical="center" wrapText="1"/>
    </xf>
    <xf numFmtId="0" fontId="48" fillId="0" borderId="29" xfId="0" applyFont="1" applyFill="1" applyBorder="1" applyAlignment="1">
      <alignment horizontal="center" vertical="center" wrapText="1"/>
    </xf>
    <xf numFmtId="0" fontId="48" fillId="0" borderId="34" xfId="0" applyFont="1" applyFill="1" applyBorder="1" applyAlignment="1">
      <alignment horizontal="center" vertical="center" wrapText="1"/>
    </xf>
    <xf numFmtId="0" fontId="34" fillId="2" borderId="28" xfId="80" applyFont="1" applyFill="1" applyBorder="1" applyAlignment="1" applyProtection="1">
      <alignment horizontal="center" vertical="center" wrapText="1"/>
    </xf>
    <xf numFmtId="0" fontId="34" fillId="2" borderId="31" xfId="80" applyFont="1" applyFill="1" applyBorder="1" applyAlignment="1" applyProtection="1">
      <alignment horizontal="center" vertical="center" wrapText="1"/>
    </xf>
    <xf numFmtId="0" fontId="34" fillId="2" borderId="24" xfId="80" applyFont="1" applyFill="1" applyBorder="1" applyAlignment="1" applyProtection="1">
      <alignment horizontal="center" vertical="center" wrapText="1"/>
    </xf>
    <xf numFmtId="0" fontId="34" fillId="2" borderId="27" xfId="80" applyFont="1" applyFill="1" applyBorder="1" applyAlignment="1" applyProtection="1">
      <alignment horizontal="center" vertical="center" wrapText="1"/>
    </xf>
    <xf numFmtId="0" fontId="34" fillId="2" borderId="23" xfId="80" applyFont="1" applyFill="1" applyBorder="1" applyAlignment="1" applyProtection="1">
      <alignment horizontal="center" vertical="center" wrapText="1"/>
    </xf>
    <xf numFmtId="0" fontId="34" fillId="2" borderId="34" xfId="80" applyFont="1" applyFill="1" applyBorder="1" applyAlignment="1" applyProtection="1">
      <alignment horizontal="center" vertical="center" wrapText="1"/>
    </xf>
    <xf numFmtId="0" fontId="34" fillId="2" borderId="2" xfId="0" applyFont="1" applyFill="1" applyBorder="1" applyAlignment="1">
      <alignment horizontal="center" vertical="center" wrapText="1"/>
    </xf>
    <xf numFmtId="0" fontId="34" fillId="2" borderId="30" xfId="0" applyFont="1" applyFill="1" applyBorder="1" applyAlignment="1">
      <alignment horizontal="center" vertical="center" wrapText="1"/>
    </xf>
    <xf numFmtId="0" fontId="34" fillId="2" borderId="5" xfId="0" applyFont="1" applyFill="1" applyBorder="1" applyAlignment="1">
      <alignment horizontal="center" vertical="center" wrapText="1"/>
    </xf>
    <xf numFmtId="0" fontId="34" fillId="0" borderId="22" xfId="0" applyFont="1" applyBorder="1" applyAlignment="1">
      <alignment horizontal="center" vertical="center"/>
    </xf>
    <xf numFmtId="0" fontId="34" fillId="0" borderId="2" xfId="0" applyFont="1" applyBorder="1" applyAlignment="1">
      <alignment horizontal="center" vertical="center"/>
    </xf>
    <xf numFmtId="0" fontId="34" fillId="0" borderId="30" xfId="0" applyFont="1" applyBorder="1" applyAlignment="1">
      <alignment horizontal="center" vertical="center"/>
    </xf>
  </cellXfs>
  <cellStyles count="138">
    <cellStyle name="??" xfId="1"/>
    <cellStyle name="?? [0.00]_PRODUCT DETAIL Q1" xfId="2"/>
    <cellStyle name="?? [0]" xfId="3"/>
    <cellStyle name="???? [0.00]_PRODUCT DETAIL Q1" xfId="4"/>
    <cellStyle name="????_PRODUCT DETAIL Q1" xfId="5"/>
    <cellStyle name="???_HOBONG" xfId="6"/>
    <cellStyle name="??_(????)??????" xfId="7"/>
    <cellStyle name="Comma" xfId="8" builtinId="3"/>
    <cellStyle name="Comma [0] 2" xfId="9"/>
    <cellStyle name="Comma 10" xfId="10"/>
    <cellStyle name="Comma 10 2" xfId="11"/>
    <cellStyle name="Comma 2" xfId="12"/>
    <cellStyle name="Comma 2 2" xfId="13"/>
    <cellStyle name="Comma 3" xfId="14"/>
    <cellStyle name="Comma 3 2" xfId="15"/>
    <cellStyle name="Comma 3 2 2" xfId="16"/>
    <cellStyle name="Comma 3 3" xfId="17"/>
    <cellStyle name="Comma 4" xfId="18"/>
    <cellStyle name="Comma 5" xfId="19"/>
    <cellStyle name="Comma 6" xfId="20"/>
    <cellStyle name="Comma 6 2" xfId="21"/>
    <cellStyle name="Comma 6 2 2" xfId="22"/>
    <cellStyle name="Comma 6 3" xfId="23"/>
    <cellStyle name="Comma 7" xfId="24"/>
    <cellStyle name="Comma 7 2" xfId="25"/>
    <cellStyle name="Comma 8" xfId="26"/>
    <cellStyle name="Comma 8 2" xfId="27"/>
    <cellStyle name="Comma 9" xfId="28"/>
    <cellStyle name="Comma0" xfId="29"/>
    <cellStyle name="Currency 2" xfId="30"/>
    <cellStyle name="Currency 2 2" xfId="31"/>
    <cellStyle name="Currency 2 2 2" xfId="32"/>
    <cellStyle name="Currency 2 3" xfId="33"/>
    <cellStyle name="Currency0" xfId="34"/>
    <cellStyle name="Date" xfId="35"/>
    <cellStyle name="Excel Built-in Excel Built-in Excel Built-in Comma 7 2" xfId="36"/>
    <cellStyle name="Excel Built-in Excel Built-in Excel Built-in Comma 7 2 2" xfId="37"/>
    <cellStyle name="Excel Built-in Excel Built-in Excel Built-in Comma 7 2 2 2" xfId="38"/>
    <cellStyle name="Excel Built-in Excel Built-in Excel Built-in Comma 7 2 2 3" xfId="39"/>
    <cellStyle name="Excel Built-in Excel Built-in Excel Built-in Comma 7 2 2 4" xfId="40"/>
    <cellStyle name="Excel Built-in Excel Built-in Excel Built-in Comma 7 2 2 5" xfId="41"/>
    <cellStyle name="Excel Built-in Excel Built-in Excel Built-in Comma 7 2 3" xfId="42"/>
    <cellStyle name="Excel Built-in Excel Built-in Excel Built-in Comma 8" xfId="43"/>
    <cellStyle name="Excel Built-in Excel Built-in Excel Built-in Comma 8 2" xfId="44"/>
    <cellStyle name="Excel Built-in Excel Built-in Excel Built-in Comma 8 2 2" xfId="45"/>
    <cellStyle name="Excel Built-in Excel Built-in Excel Built-in Comma 8 3" xfId="46"/>
    <cellStyle name="Excel Built-in Excel Built-in Excel Built-in Comma 8 3 2" xfId="47"/>
    <cellStyle name="Excel Built-in Excel Built-in Excel Built-in Comma 8 3 3" xfId="48"/>
    <cellStyle name="Excel Built-in Excel Built-in Excel Built-in Comma 8 3 4" xfId="49"/>
    <cellStyle name="Excel Built-in Excel Built-in Excel Built-in Comma 8 3 5" xfId="50"/>
    <cellStyle name="Excel Built-in Excel Built-in Excel Built-in Comma 8 4" xfId="51"/>
    <cellStyle name="Excel Built-in Excel Built-in Excel Built-in Normal 8" xfId="52"/>
    <cellStyle name="Excel Built-in Excel Built-in Excel Built-in Normal 8 2" xfId="53"/>
    <cellStyle name="Excel Built-in Excel Built-in Excel Built-in Normal 8 2 2" xfId="54"/>
    <cellStyle name="Excel Built-in Excel Built-in Excel Built-in Normal 8 2 3" xfId="55"/>
    <cellStyle name="Excel Built-in Excel Built-in Excel Built-in Normal_Sheet1" xfId="56"/>
    <cellStyle name="Excel Built-in Excel Built-in Excel Built-in Percent 3 2" xfId="57"/>
    <cellStyle name="Excel Built-in Excel Built-in Excel Built-in Percent 3 2 2" xfId="58"/>
    <cellStyle name="Excel Built-in Excel Built-in Excel Built-in Percent 3 2 2 2" xfId="59"/>
    <cellStyle name="Excel Built-in Excel Built-in Excel Built-in Percent 3 2 2 2 2" xfId="60"/>
    <cellStyle name="Excel Built-in Excel Built-in Excel Built-in Percent 3 2 2 3" xfId="61"/>
    <cellStyle name="Excel Built-in Excel Built-in Excel Built-in Percent 3 2 3" xfId="62"/>
    <cellStyle name="Excel Built-in Excel Built-in Excel Built-in Percent 5 2" xfId="63"/>
    <cellStyle name="Excel Built-in Excel Built-in Excel Built-in Percent 5 2 2" xfId="64"/>
    <cellStyle name="Excel Built-in Excel Built-in Excel Built-in Percent 5 3" xfId="65"/>
    <cellStyle name="Excel Built-in Excel Built-in Excel Built-in Percent 5 3 2" xfId="66"/>
    <cellStyle name="Excel Built-in Excel Built-in Excel Built-in Percent 6" xfId="67"/>
    <cellStyle name="Excel Built-in Excel Built-in Excel Built-in Percent 6 2" xfId="68"/>
    <cellStyle name="Excel Built-in Excel Built-in Excel Built-in Percent 6 2 2" xfId="69"/>
    <cellStyle name="Excel Built-in Excel Built-in Excel Built-in Percent 6 2 3" xfId="70"/>
    <cellStyle name="Excel Built-in Excel Built-in Excel Built-in Percent 6 2 4" xfId="71"/>
    <cellStyle name="Excel Built-in Excel Built-in Excel Built-in Percent 6 2 5" xfId="72"/>
    <cellStyle name="Excel Built-in Excel Built-in Excel Built-in Percent 6 3" xfId="73"/>
    <cellStyle name="Excel Built-in Normal" xfId="74"/>
    <cellStyle name="Excel Built-in Normal 2" xfId="75"/>
    <cellStyle name="Excel Built-in Normal 3" xfId="76"/>
    <cellStyle name="Fixed" xfId="77"/>
    <cellStyle name="Header1" xfId="78"/>
    <cellStyle name="Header2" xfId="79"/>
    <cellStyle name="Hyperlink" xfId="80" builtinId="8"/>
    <cellStyle name="Normal" xfId="0" builtinId="0"/>
    <cellStyle name="Normal - Style1" xfId="81"/>
    <cellStyle name="Normal 10" xfId="82"/>
    <cellStyle name="Normal 10 2" xfId="83"/>
    <cellStyle name="Normal 11" xfId="84"/>
    <cellStyle name="Normal 12" xfId="85"/>
    <cellStyle name="Normal 13" xfId="86"/>
    <cellStyle name="Normal 2" xfId="87"/>
    <cellStyle name="Normal 2 11 2 2" xfId="88"/>
    <cellStyle name="Normal 2 2" xfId="89"/>
    <cellStyle name="Normal 2 2 2" xfId="90"/>
    <cellStyle name="Normal 2 2 3" xfId="91"/>
    <cellStyle name="Normal 2 3" xfId="92"/>
    <cellStyle name="Normal 2 4" xfId="93"/>
    <cellStyle name="Normal 2 5" xfId="94"/>
    <cellStyle name="Normal 2 5 2" xfId="95"/>
    <cellStyle name="Normal 2 5 3" xfId="96"/>
    <cellStyle name="Normal 2 5 5 2" xfId="97"/>
    <cellStyle name="Normal 2 6" xfId="98"/>
    <cellStyle name="Normal 2 6 2" xfId="99"/>
    <cellStyle name="Normal 2 7" xfId="100"/>
    <cellStyle name="Normal 2 7 2" xfId="101"/>
    <cellStyle name="Normal 2_2_Template for BSC-KPI planning_PayNet 11.12.09 KTTC" xfId="102"/>
    <cellStyle name="Normal 3" xfId="103"/>
    <cellStyle name="Normal 3 2" xfId="104"/>
    <cellStyle name="Normal 4" xfId="105"/>
    <cellStyle name="Normal 5" xfId="106"/>
    <cellStyle name="Normal 5 4" xfId="107"/>
    <cellStyle name="Normal 6" xfId="108"/>
    <cellStyle name="Normal 7" xfId="109"/>
    <cellStyle name="Normal 7 2" xfId="110"/>
    <cellStyle name="Normal 7 2 2" xfId="111"/>
    <cellStyle name="Normal 7 3" xfId="112"/>
    <cellStyle name="Normal 7 3 2" xfId="113"/>
    <cellStyle name="Normal 7 3 3" xfId="114"/>
    <cellStyle name="Normal 7 3 4" xfId="115"/>
    <cellStyle name="Normal 7 4" xfId="116"/>
    <cellStyle name="Normal 7 5" xfId="117"/>
    <cellStyle name="Normal 7 5 2" xfId="118"/>
    <cellStyle name="Normal 7 6" xfId="119"/>
    <cellStyle name="Normal 7 7" xfId="120"/>
    <cellStyle name="Normal 8" xfId="121"/>
    <cellStyle name="Normal 9" xfId="122"/>
    <cellStyle name="Normal 9 2" xfId="123"/>
    <cellStyle name="Normal_VTU" xfId="124"/>
    <cellStyle name="Percent" xfId="125" builtinId="5"/>
    <cellStyle name="Percent 2" xfId="126"/>
    <cellStyle name="Percent 2 2" xfId="127"/>
    <cellStyle name="Percent 2 3" xfId="128"/>
    <cellStyle name="Percent 3" xfId="129"/>
    <cellStyle name="Percent 3 2" xfId="130"/>
    <cellStyle name="Percent 4" xfId="131"/>
    <cellStyle name="Percent 5" xfId="132"/>
    <cellStyle name="Percent 5 2" xfId="133"/>
    <cellStyle name="Percent 5 3" xfId="134"/>
    <cellStyle name="Percent 6" xfId="135"/>
    <cellStyle name="Percent 7" xfId="136"/>
    <cellStyle name="Percent 7 2" xfId="137"/>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948543</xdr:colOff>
      <xdr:row>16</xdr:row>
      <xdr:rowOff>182559</xdr:rowOff>
    </xdr:from>
    <xdr:to>
      <xdr:col>5</xdr:col>
      <xdr:colOff>1371876</xdr:colOff>
      <xdr:row>17</xdr:row>
      <xdr:rowOff>239103</xdr:rowOff>
    </xdr:to>
    <xdr:sp macro="" textlink="">
      <xdr:nvSpPr>
        <xdr:cNvPr id="2" name="Up Arrow 1">
          <a:extLst>
            <a:ext uri="{FF2B5EF4-FFF2-40B4-BE49-F238E27FC236}">
              <a16:creationId xmlns="" xmlns:a16="http://schemas.microsoft.com/office/drawing/2014/main" id="{00000000-0008-0000-0000-000002000000}"/>
            </a:ext>
          </a:extLst>
        </xdr:cNvPr>
        <xdr:cNvSpPr/>
      </xdr:nvSpPr>
      <xdr:spPr>
        <a:xfrm>
          <a:off x="5284323" y="6530019"/>
          <a:ext cx="423333" cy="247044"/>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5</xdr:col>
      <xdr:colOff>1108599</xdr:colOff>
      <xdr:row>31</xdr:row>
      <xdr:rowOff>26743</xdr:rowOff>
    </xdr:from>
    <xdr:to>
      <xdr:col>5</xdr:col>
      <xdr:colOff>1531932</xdr:colOff>
      <xdr:row>32</xdr:row>
      <xdr:rowOff>35220</xdr:rowOff>
    </xdr:to>
    <xdr:sp macro="" textlink="">
      <xdr:nvSpPr>
        <xdr:cNvPr id="3" name="Up Arrow 2">
          <a:extLst>
            <a:ext uri="{FF2B5EF4-FFF2-40B4-BE49-F238E27FC236}">
              <a16:creationId xmlns="" xmlns:a16="http://schemas.microsoft.com/office/drawing/2014/main" id="{00000000-0008-0000-0000-000003000000}"/>
            </a:ext>
          </a:extLst>
        </xdr:cNvPr>
        <xdr:cNvSpPr/>
      </xdr:nvSpPr>
      <xdr:spPr>
        <a:xfrm>
          <a:off x="5444379" y="14779063"/>
          <a:ext cx="423333" cy="343757"/>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5</xdr:col>
      <xdr:colOff>884633</xdr:colOff>
      <xdr:row>10</xdr:row>
      <xdr:rowOff>295576</xdr:rowOff>
    </xdr:from>
    <xdr:to>
      <xdr:col>5</xdr:col>
      <xdr:colOff>1293894</xdr:colOff>
      <xdr:row>11</xdr:row>
      <xdr:rowOff>272421</xdr:rowOff>
    </xdr:to>
    <xdr:sp macro="" textlink="">
      <xdr:nvSpPr>
        <xdr:cNvPr id="4" name="Up Arrow 3">
          <a:extLst>
            <a:ext uri="{FF2B5EF4-FFF2-40B4-BE49-F238E27FC236}">
              <a16:creationId xmlns="" xmlns:a16="http://schemas.microsoft.com/office/drawing/2014/main" id="{00000000-0008-0000-0000-000004000000}"/>
            </a:ext>
          </a:extLst>
        </xdr:cNvPr>
        <xdr:cNvSpPr/>
      </xdr:nvSpPr>
      <xdr:spPr>
        <a:xfrm>
          <a:off x="5220413" y="3716956"/>
          <a:ext cx="409261" cy="281645"/>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98"/>
  <sheetViews>
    <sheetView topLeftCell="A7" zoomScale="70" zoomScaleNormal="70" workbookViewId="0">
      <selection activeCell="D23" sqref="D23"/>
    </sheetView>
  </sheetViews>
  <sheetFormatPr defaultColWidth="8.5" defaultRowHeight="20.25" outlineLevelRow="1"/>
  <cols>
    <col min="1" max="1" width="9" style="2" customWidth="1"/>
    <col min="2" max="2" width="5.375" style="1" customWidth="1"/>
    <col min="3" max="3" width="5.125" style="139" customWidth="1"/>
    <col min="4" max="4" width="32" style="2" customWidth="1"/>
    <col min="5" max="5" width="5.375" style="139" customWidth="1"/>
    <col min="6" max="6" width="32" style="2" customWidth="1"/>
    <col min="7" max="7" width="5.5" style="139" customWidth="1"/>
    <col min="8" max="8" width="36.625" style="2" customWidth="1"/>
    <col min="9" max="9" width="4.5" style="2" customWidth="1"/>
    <col min="10" max="10" width="3.875" style="65" customWidth="1"/>
    <col min="11" max="11" width="0" style="2" hidden="1" customWidth="1"/>
    <col min="12" max="12" width="8.5" style="2" customWidth="1"/>
    <col min="13" max="16384" width="8.5" style="2"/>
  </cols>
  <sheetData>
    <row r="1" spans="1:39" ht="59.25" customHeight="1">
      <c r="A1" s="595" t="s">
        <v>146</v>
      </c>
      <c r="B1" s="595"/>
      <c r="C1" s="595"/>
      <c r="D1" s="595"/>
      <c r="E1" s="595"/>
      <c r="F1" s="595"/>
      <c r="G1" s="595"/>
      <c r="H1" s="595"/>
      <c r="I1" s="595"/>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row>
    <row r="2" spans="1:39" ht="10.5" customHeight="1" thickBot="1">
      <c r="A2" s="1"/>
      <c r="C2" s="28"/>
      <c r="D2" s="1"/>
      <c r="E2" s="138"/>
      <c r="F2" s="1"/>
      <c r="G2" s="138"/>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row>
    <row r="3" spans="1:39" ht="20.25" customHeight="1">
      <c r="A3" s="596" t="s">
        <v>0</v>
      </c>
      <c r="B3" s="3"/>
      <c r="C3" s="130"/>
      <c r="D3" s="4"/>
      <c r="E3" s="5"/>
      <c r="F3" s="6">
        <v>0.1</v>
      </c>
      <c r="G3" s="5"/>
      <c r="H3" s="4"/>
      <c r="I3" s="7"/>
      <c r="J3" s="8"/>
      <c r="K3" s="1" t="s">
        <v>128</v>
      </c>
      <c r="L3" s="1"/>
      <c r="M3" s="1"/>
      <c r="N3" s="1"/>
      <c r="O3" s="1"/>
      <c r="P3" s="1"/>
      <c r="Q3" s="1"/>
      <c r="R3" s="1"/>
      <c r="S3" s="1"/>
      <c r="T3" s="1"/>
      <c r="U3" s="1"/>
      <c r="V3" s="1"/>
      <c r="W3" s="1"/>
      <c r="X3" s="1"/>
      <c r="Y3" s="1"/>
      <c r="Z3" s="1"/>
      <c r="AA3" s="1"/>
      <c r="AB3" s="1"/>
      <c r="AC3" s="1"/>
      <c r="AD3" s="1"/>
      <c r="AE3" s="1"/>
      <c r="AF3" s="1"/>
      <c r="AG3" s="1"/>
      <c r="AH3" s="1"/>
      <c r="AI3" s="1"/>
      <c r="AJ3" s="1"/>
      <c r="AK3" s="1"/>
      <c r="AL3" s="1"/>
      <c r="AM3" s="1"/>
    </row>
    <row r="4" spans="1:39" ht="20.25" customHeight="1">
      <c r="A4" s="588"/>
      <c r="B4" s="3"/>
      <c r="C4" s="131"/>
      <c r="D4" s="9"/>
      <c r="E4" s="12" t="s">
        <v>23</v>
      </c>
      <c r="F4" s="11" t="s">
        <v>1</v>
      </c>
      <c r="G4" s="12"/>
      <c r="H4" s="9"/>
      <c r="I4" s="13"/>
      <c r="J4" s="8"/>
      <c r="K4" s="1"/>
      <c r="L4" s="1"/>
      <c r="M4" s="1"/>
      <c r="N4" s="1"/>
      <c r="O4" s="1"/>
      <c r="P4" s="1"/>
      <c r="Q4" s="1"/>
      <c r="R4" s="1"/>
      <c r="S4" s="1"/>
      <c r="T4" s="1"/>
      <c r="U4" s="1"/>
      <c r="V4" s="1"/>
      <c r="W4" s="1"/>
      <c r="X4" s="1"/>
      <c r="Y4" s="1"/>
      <c r="Z4" s="1"/>
      <c r="AA4" s="1"/>
      <c r="AB4" s="1"/>
      <c r="AC4" s="1"/>
      <c r="AD4" s="1"/>
      <c r="AE4" s="1"/>
      <c r="AF4" s="1"/>
      <c r="AG4" s="1"/>
      <c r="AH4" s="1"/>
      <c r="AI4" s="1"/>
      <c r="AJ4" s="1"/>
      <c r="AK4" s="1"/>
      <c r="AL4" s="1"/>
      <c r="AM4" s="1"/>
    </row>
    <row r="5" spans="1:39" ht="30" customHeight="1" outlineLevel="1">
      <c r="A5" s="588"/>
      <c r="B5" s="3"/>
      <c r="C5" s="131"/>
      <c r="D5" s="9"/>
      <c r="E5" s="12"/>
      <c r="F5" s="14" t="s">
        <v>108</v>
      </c>
      <c r="G5" s="12"/>
      <c r="H5" s="9"/>
      <c r="I5" s="13"/>
      <c r="J5" s="8"/>
      <c r="K5" s="1"/>
      <c r="L5" s="1"/>
      <c r="M5" s="1"/>
      <c r="N5" s="1"/>
      <c r="O5" s="1"/>
      <c r="P5" s="1"/>
      <c r="Q5" s="1"/>
      <c r="R5" s="1"/>
      <c r="S5" s="1"/>
      <c r="T5" s="1"/>
      <c r="U5" s="1"/>
      <c r="V5" s="1"/>
      <c r="W5" s="1"/>
      <c r="X5" s="1"/>
      <c r="Y5" s="1"/>
      <c r="Z5" s="1"/>
      <c r="AA5" s="1"/>
      <c r="AB5" s="1"/>
      <c r="AC5" s="1"/>
      <c r="AD5" s="1"/>
      <c r="AE5" s="1"/>
      <c r="AF5" s="1"/>
      <c r="AG5" s="1"/>
      <c r="AH5" s="1"/>
      <c r="AI5" s="1"/>
      <c r="AJ5" s="1"/>
      <c r="AK5" s="1"/>
      <c r="AL5" s="1"/>
      <c r="AM5" s="1"/>
    </row>
    <row r="6" spans="1:39">
      <c r="A6" s="588"/>
      <c r="B6" s="3"/>
      <c r="C6" s="131"/>
      <c r="D6" s="15">
        <v>0.15</v>
      </c>
      <c r="E6" s="12"/>
      <c r="F6" s="15">
        <v>0.45</v>
      </c>
      <c r="G6" s="12"/>
      <c r="H6" s="15">
        <v>0.3</v>
      </c>
      <c r="I6" s="13"/>
      <c r="J6" s="8"/>
      <c r="K6" s="123">
        <f>SUM(D6:H6)+F3</f>
        <v>0.99999999999999989</v>
      </c>
      <c r="L6" s="1"/>
      <c r="M6" s="1"/>
      <c r="N6" s="1"/>
      <c r="O6" s="1"/>
      <c r="P6" s="1"/>
      <c r="Q6" s="1"/>
      <c r="R6" s="1"/>
      <c r="S6" s="1"/>
      <c r="T6" s="1"/>
      <c r="U6" s="1"/>
      <c r="V6" s="1"/>
      <c r="W6" s="1"/>
      <c r="X6" s="1"/>
      <c r="Y6" s="1"/>
      <c r="Z6" s="1"/>
      <c r="AA6" s="1"/>
      <c r="AB6" s="1"/>
      <c r="AC6" s="1"/>
      <c r="AD6" s="1"/>
      <c r="AE6" s="1"/>
      <c r="AF6" s="1"/>
      <c r="AG6" s="1"/>
      <c r="AH6" s="1"/>
      <c r="AI6" s="1"/>
      <c r="AJ6" s="1"/>
      <c r="AK6" s="1"/>
      <c r="AL6" s="1"/>
      <c r="AM6" s="1"/>
    </row>
    <row r="7" spans="1:39">
      <c r="A7" s="588"/>
      <c r="B7" s="16">
        <v>0.25</v>
      </c>
      <c r="C7" s="132" t="s">
        <v>25</v>
      </c>
      <c r="D7" s="17" t="s">
        <v>3</v>
      </c>
      <c r="E7" s="12" t="s">
        <v>27</v>
      </c>
      <c r="F7" s="17" t="s">
        <v>2</v>
      </c>
      <c r="G7" s="12" t="s">
        <v>29</v>
      </c>
      <c r="H7" s="17" t="s">
        <v>123</v>
      </c>
      <c r="I7" s="13"/>
      <c r="J7" s="8"/>
      <c r="K7" s="1"/>
      <c r="L7" s="1"/>
      <c r="M7" s="1"/>
      <c r="N7" s="1"/>
      <c r="O7" s="1"/>
      <c r="P7" s="1"/>
      <c r="Q7" s="1"/>
      <c r="R7" s="1"/>
      <c r="S7" s="1"/>
      <c r="T7" s="1"/>
      <c r="U7" s="1"/>
      <c r="V7" s="1"/>
      <c r="W7" s="1"/>
      <c r="X7" s="1"/>
      <c r="Y7" s="1"/>
      <c r="Z7" s="1"/>
      <c r="AA7" s="1"/>
      <c r="AB7" s="1"/>
      <c r="AC7" s="1"/>
      <c r="AD7" s="1"/>
      <c r="AE7" s="1"/>
      <c r="AF7" s="1"/>
      <c r="AG7" s="1"/>
      <c r="AH7" s="1"/>
      <c r="AI7" s="1"/>
      <c r="AJ7" s="1"/>
      <c r="AK7" s="1"/>
      <c r="AL7" s="1"/>
      <c r="AM7" s="1"/>
    </row>
    <row r="8" spans="1:39" ht="33.950000000000003" customHeight="1" outlineLevel="1">
      <c r="A8" s="588"/>
      <c r="B8" s="16"/>
      <c r="C8" s="133"/>
      <c r="D8" s="19" t="s">
        <v>124</v>
      </c>
      <c r="E8" s="12"/>
      <c r="F8" s="18" t="s">
        <v>122</v>
      </c>
      <c r="G8" s="12"/>
      <c r="H8" s="67" t="s">
        <v>121</v>
      </c>
      <c r="I8" s="13"/>
      <c r="J8" s="8"/>
      <c r="K8" s="1"/>
      <c r="L8" s="1"/>
      <c r="M8" s="1"/>
      <c r="N8" s="1"/>
      <c r="O8" s="1"/>
      <c r="P8" s="1"/>
      <c r="Q8" s="1"/>
      <c r="R8" s="1"/>
      <c r="S8" s="1"/>
      <c r="T8" s="1"/>
      <c r="U8" s="1"/>
      <c r="V8" s="1"/>
      <c r="W8" s="1"/>
      <c r="X8" s="1"/>
      <c r="Y8" s="1"/>
      <c r="Z8" s="1"/>
      <c r="AA8" s="1"/>
      <c r="AB8" s="1"/>
      <c r="AC8" s="1"/>
      <c r="AD8" s="1"/>
      <c r="AE8" s="1"/>
      <c r="AF8" s="1"/>
      <c r="AG8" s="1"/>
      <c r="AH8" s="1"/>
      <c r="AI8" s="1"/>
      <c r="AJ8" s="1"/>
      <c r="AK8" s="1"/>
      <c r="AL8" s="1"/>
      <c r="AM8" s="1"/>
    </row>
    <row r="9" spans="1:39" ht="35.25" customHeight="1" outlineLevel="1">
      <c r="A9" s="588"/>
      <c r="B9" s="16"/>
      <c r="C9" s="133"/>
      <c r="D9" s="20" t="s">
        <v>354</v>
      </c>
      <c r="E9" s="12"/>
      <c r="F9" s="20" t="s">
        <v>145</v>
      </c>
      <c r="G9" s="12"/>
      <c r="H9" s="20" t="s">
        <v>147</v>
      </c>
      <c r="I9" s="13"/>
      <c r="J9" s="8"/>
      <c r="K9" s="1"/>
      <c r="L9" s="1"/>
      <c r="M9" s="1"/>
      <c r="N9" s="1"/>
      <c r="O9" s="1"/>
      <c r="P9" s="1"/>
      <c r="Q9" s="1"/>
      <c r="R9" s="1"/>
      <c r="S9" s="1"/>
      <c r="T9" s="1"/>
      <c r="U9" s="1"/>
      <c r="V9" s="1"/>
      <c r="W9" s="1"/>
      <c r="X9" s="1"/>
      <c r="Y9" s="1"/>
      <c r="Z9" s="1"/>
      <c r="AA9" s="1"/>
      <c r="AB9" s="1"/>
      <c r="AC9" s="1"/>
      <c r="AD9" s="1"/>
      <c r="AE9" s="1"/>
      <c r="AF9" s="1"/>
      <c r="AG9" s="1"/>
      <c r="AH9" s="1"/>
      <c r="AI9" s="1"/>
      <c r="AJ9" s="1"/>
      <c r="AK9" s="1"/>
      <c r="AL9" s="1"/>
      <c r="AM9" s="1"/>
    </row>
    <row r="10" spans="1:39" ht="20.25" customHeight="1" outlineLevel="1">
      <c r="A10" s="588"/>
      <c r="B10" s="16"/>
      <c r="C10" s="133"/>
      <c r="D10" s="144"/>
      <c r="E10" s="12"/>
      <c r="F10" s="144"/>
      <c r="G10" s="12"/>
      <c r="H10" s="144"/>
      <c r="I10" s="13"/>
      <c r="J10" s="8"/>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row>
    <row r="11" spans="1:39" ht="24" customHeight="1" thickBot="1">
      <c r="A11" s="590"/>
      <c r="B11" s="21"/>
      <c r="C11" s="134"/>
      <c r="D11" s="597" t="s">
        <v>143</v>
      </c>
      <c r="E11" s="597"/>
      <c r="F11" s="597"/>
      <c r="G11" s="597"/>
      <c r="H11" s="597"/>
      <c r="I11" s="26"/>
      <c r="J11" s="8"/>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row>
    <row r="12" spans="1:39" ht="22.7" customHeight="1" thickBot="1">
      <c r="A12" s="27"/>
      <c r="B12" s="21"/>
      <c r="C12" s="135"/>
      <c r="D12" s="21"/>
      <c r="E12" s="28"/>
      <c r="F12" s="21"/>
      <c r="G12" s="28"/>
      <c r="H12" s="21"/>
      <c r="I12" s="29"/>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row>
    <row r="13" spans="1:39" ht="19.5" customHeight="1">
      <c r="A13" s="596" t="s">
        <v>4</v>
      </c>
      <c r="B13" s="591">
        <v>0.15</v>
      </c>
      <c r="C13" s="130"/>
      <c r="D13" s="6">
        <v>1</v>
      </c>
      <c r="E13" s="5"/>
      <c r="F13" s="6"/>
      <c r="G13" s="5"/>
      <c r="H13" s="6"/>
      <c r="I13" s="31"/>
      <c r="J13" s="8"/>
      <c r="K13" s="125">
        <f>SUM(D13:H13)</f>
        <v>1</v>
      </c>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row>
    <row r="14" spans="1:39" ht="81" customHeight="1">
      <c r="A14" s="588"/>
      <c r="B14" s="591"/>
      <c r="C14" s="132" t="s">
        <v>30</v>
      </c>
      <c r="D14" s="32" t="s">
        <v>130</v>
      </c>
      <c r="E14" s="34"/>
      <c r="F14" s="34"/>
      <c r="G14" s="34"/>
      <c r="H14" s="34"/>
      <c r="I14" s="13"/>
      <c r="J14" s="8"/>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row>
    <row r="15" spans="1:39" ht="51" customHeight="1" outlineLevel="1">
      <c r="A15" s="588"/>
      <c r="B15" s="591"/>
      <c r="C15" s="133"/>
      <c r="D15" s="598" t="s">
        <v>131</v>
      </c>
      <c r="E15" s="34"/>
      <c r="F15" s="34"/>
      <c r="G15" s="34"/>
      <c r="H15" s="34"/>
      <c r="I15" s="35"/>
      <c r="J15" s="8"/>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row>
    <row r="16" spans="1:39" ht="32.25" customHeight="1" outlineLevel="1">
      <c r="A16" s="588"/>
      <c r="B16" s="591"/>
      <c r="C16" s="133"/>
      <c r="D16" s="599"/>
      <c r="E16" s="34"/>
      <c r="F16" s="34"/>
      <c r="G16" s="34"/>
      <c r="H16" s="34"/>
      <c r="I16" s="35"/>
      <c r="J16" s="8"/>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row>
    <row r="17" spans="1:39" ht="15" customHeight="1" thickBot="1">
      <c r="A17" s="590"/>
      <c r="B17" s="591"/>
      <c r="C17" s="134"/>
      <c r="D17" s="22"/>
      <c r="E17" s="25"/>
      <c r="F17" s="600"/>
      <c r="G17" s="600"/>
      <c r="H17" s="600"/>
      <c r="I17" s="37"/>
      <c r="J17" s="8"/>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row>
    <row r="18" spans="1:39" ht="20.25" customHeight="1" thickBot="1">
      <c r="A18" s="27"/>
      <c r="B18" s="21"/>
      <c r="C18" s="135"/>
      <c r="D18" s="21"/>
      <c r="E18" s="28"/>
      <c r="F18" s="21"/>
      <c r="G18" s="28"/>
      <c r="H18" s="21"/>
      <c r="I18" s="29"/>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row>
    <row r="19" spans="1:39" ht="19.5" customHeight="1">
      <c r="A19" s="30"/>
      <c r="B19" s="587">
        <v>0.45</v>
      </c>
      <c r="C19" s="130"/>
      <c r="D19" s="38">
        <v>0.25</v>
      </c>
      <c r="E19" s="5"/>
      <c r="F19" s="6">
        <v>0.25</v>
      </c>
      <c r="G19" s="5"/>
      <c r="H19" s="6">
        <v>0.2</v>
      </c>
      <c r="I19" s="31"/>
      <c r="J19" s="1"/>
      <c r="K19" s="125">
        <f>SUM(D19:H19)+SUM(D24:H24)</f>
        <v>1</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row>
    <row r="20" spans="1:39" ht="31.5" customHeight="1">
      <c r="A20" s="588" t="s">
        <v>115</v>
      </c>
      <c r="B20" s="587"/>
      <c r="C20" s="132" t="s">
        <v>5</v>
      </c>
      <c r="D20" s="11" t="s">
        <v>6</v>
      </c>
      <c r="E20" s="12" t="s">
        <v>7</v>
      </c>
      <c r="F20" s="11" t="s">
        <v>8</v>
      </c>
      <c r="G20" s="12" t="s">
        <v>16</v>
      </c>
      <c r="H20" s="39" t="s">
        <v>10</v>
      </c>
      <c r="I20" s="40"/>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ht="51" customHeight="1" outlineLevel="1">
      <c r="A21" s="588"/>
      <c r="B21" s="587"/>
      <c r="C21" s="133"/>
      <c r="D21" s="41" t="s">
        <v>13</v>
      </c>
      <c r="E21" s="12"/>
      <c r="F21" s="41" t="s">
        <v>149</v>
      </c>
      <c r="G21" s="12"/>
      <c r="H21" s="43" t="s">
        <v>92</v>
      </c>
      <c r="I21" s="35"/>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row>
    <row r="22" spans="1:39" ht="36.75" customHeight="1" outlineLevel="1">
      <c r="A22" s="588"/>
      <c r="B22" s="587"/>
      <c r="C22" s="133"/>
      <c r="D22" s="42" t="s">
        <v>14</v>
      </c>
      <c r="E22" s="12"/>
      <c r="F22" s="593" t="s">
        <v>148</v>
      </c>
      <c r="G22" s="12"/>
      <c r="H22" s="43" t="s">
        <v>150</v>
      </c>
      <c r="I22" s="35"/>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row>
    <row r="23" spans="1:39" ht="46.7" customHeight="1" outlineLevel="1">
      <c r="A23" s="588"/>
      <c r="B23" s="587"/>
      <c r="C23" s="133"/>
      <c r="D23" s="42" t="s">
        <v>15</v>
      </c>
      <c r="E23" s="12"/>
      <c r="F23" s="594"/>
      <c r="G23" s="12"/>
      <c r="H23" s="45" t="s">
        <v>135</v>
      </c>
      <c r="I23" s="35"/>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row>
    <row r="24" spans="1:39">
      <c r="A24" s="588"/>
      <c r="B24" s="587"/>
      <c r="C24" s="133"/>
      <c r="D24" s="15">
        <v>0.1</v>
      </c>
      <c r="E24" s="48"/>
      <c r="F24" s="15"/>
      <c r="G24" s="48"/>
      <c r="H24" s="15">
        <v>0.2</v>
      </c>
      <c r="I24" s="35"/>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row>
    <row r="25" spans="1:39" ht="39.75" customHeight="1">
      <c r="A25" s="588"/>
      <c r="B25" s="587"/>
      <c r="C25" s="132" t="s">
        <v>9</v>
      </c>
      <c r="D25" s="32" t="s">
        <v>12</v>
      </c>
      <c r="E25" s="48"/>
      <c r="F25" s="48"/>
      <c r="G25" s="48" t="s">
        <v>11</v>
      </c>
      <c r="H25" s="32" t="s">
        <v>104</v>
      </c>
      <c r="I25" s="35"/>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row>
    <row r="26" spans="1:39" ht="53.1" customHeight="1" outlineLevel="1">
      <c r="A26" s="588"/>
      <c r="B26" s="587"/>
      <c r="C26" s="133"/>
      <c r="D26" s="198" t="s">
        <v>352</v>
      </c>
      <c r="E26" s="48"/>
      <c r="F26" s="48"/>
      <c r="G26" s="48"/>
      <c r="H26" s="45" t="s">
        <v>109</v>
      </c>
      <c r="I26" s="35"/>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row>
    <row r="27" spans="1:39" ht="66" customHeight="1" outlineLevel="1">
      <c r="A27" s="588"/>
      <c r="B27" s="587"/>
      <c r="C27" s="133"/>
      <c r="D27" s="145"/>
      <c r="E27" s="48"/>
      <c r="F27" s="48"/>
      <c r="G27" s="48"/>
      <c r="H27" s="43" t="s">
        <v>110</v>
      </c>
      <c r="I27" s="35"/>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row>
    <row r="28" spans="1:39" ht="32.25" customHeight="1" outlineLevel="1">
      <c r="A28" s="588"/>
      <c r="B28" s="587"/>
      <c r="C28" s="133"/>
      <c r="D28" s="15"/>
      <c r="E28" s="48"/>
      <c r="F28" s="48"/>
      <c r="G28" s="48"/>
      <c r="H28" s="48"/>
      <c r="I28" s="48"/>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row>
    <row r="29" spans="1:39" ht="12" customHeight="1" outlineLevel="1">
      <c r="A29" s="588"/>
      <c r="B29" s="587"/>
      <c r="C29" s="133"/>
      <c r="D29" s="34"/>
      <c r="E29" s="49"/>
      <c r="F29" s="34"/>
      <c r="G29" s="49"/>
      <c r="H29" s="34"/>
      <c r="I29" s="35"/>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row>
    <row r="30" spans="1:39" ht="33" customHeight="1" outlineLevel="1">
      <c r="A30" s="588"/>
      <c r="B30" s="587"/>
      <c r="C30" s="133"/>
      <c r="D30" s="589" t="s">
        <v>18</v>
      </c>
      <c r="E30" s="589"/>
      <c r="F30" s="589"/>
      <c r="G30" s="50"/>
      <c r="H30" s="51" t="s">
        <v>19</v>
      </c>
      <c r="I30" s="40"/>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row>
    <row r="31" spans="1:39" ht="12" customHeight="1" thickBot="1">
      <c r="A31" s="36"/>
      <c r="B31" s="587"/>
      <c r="C31" s="134"/>
      <c r="D31" s="22"/>
      <c r="E31" s="23"/>
      <c r="F31" s="22"/>
      <c r="G31" s="23"/>
      <c r="H31" s="22"/>
      <c r="I31" s="26"/>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row>
    <row r="32" spans="1:39" ht="26.25" customHeight="1">
      <c r="A32" s="27"/>
      <c r="B32" s="21"/>
      <c r="C32" s="135"/>
      <c r="D32" s="52"/>
      <c r="E32" s="53"/>
      <c r="F32" s="52"/>
      <c r="G32" s="53"/>
      <c r="H32" s="52"/>
      <c r="I32" s="54"/>
      <c r="J32" s="8"/>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row>
    <row r="33" spans="1:39" ht="27.6" customHeight="1">
      <c r="A33" s="588" t="s">
        <v>144</v>
      </c>
      <c r="B33" s="591">
        <v>0.15</v>
      </c>
      <c r="C33" s="131"/>
      <c r="D33" s="15">
        <v>0.6</v>
      </c>
      <c r="E33" s="9"/>
      <c r="F33" s="15">
        <v>0.4</v>
      </c>
      <c r="G33" s="12"/>
      <c r="H33" s="15"/>
      <c r="I33" s="55"/>
      <c r="J33" s="1"/>
      <c r="K33" s="125">
        <f>SUM(D33:H33)</f>
        <v>1</v>
      </c>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ht="48.75" customHeight="1">
      <c r="A34" s="588"/>
      <c r="B34" s="591"/>
      <c r="C34" s="132" t="s">
        <v>43</v>
      </c>
      <c r="D34" s="11" t="s">
        <v>138</v>
      </c>
      <c r="E34" s="10" t="s">
        <v>45</v>
      </c>
      <c r="F34" s="11" t="s">
        <v>140</v>
      </c>
      <c r="G34" s="12"/>
      <c r="H34" s="10"/>
      <c r="I34" s="40"/>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row>
    <row r="35" spans="1:39" ht="57.95" customHeight="1" outlineLevel="1">
      <c r="A35" s="588"/>
      <c r="B35" s="591"/>
      <c r="C35" s="131"/>
      <c r="D35" s="46" t="s">
        <v>151</v>
      </c>
      <c r="E35" s="33"/>
      <c r="F35" s="44" t="s">
        <v>20</v>
      </c>
      <c r="G35" s="12"/>
      <c r="H35" s="10"/>
      <c r="I35" s="56"/>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row>
    <row r="36" spans="1:39" ht="39.6" customHeight="1" outlineLevel="1">
      <c r="A36" s="588"/>
      <c r="B36" s="591"/>
      <c r="C36" s="131"/>
      <c r="D36" s="44" t="s">
        <v>85</v>
      </c>
      <c r="E36" s="33"/>
      <c r="F36" s="44" t="s">
        <v>93</v>
      </c>
      <c r="G36" s="12"/>
      <c r="H36" s="10"/>
      <c r="I36" s="56"/>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row>
    <row r="37" spans="1:39" ht="40.5" customHeight="1" outlineLevel="1">
      <c r="A37" s="588"/>
      <c r="B37" s="591"/>
      <c r="C37" s="131"/>
      <c r="D37" s="47" t="s">
        <v>111</v>
      </c>
      <c r="E37" s="33"/>
      <c r="F37" s="47"/>
      <c r="G37" s="12"/>
      <c r="H37" s="10"/>
      <c r="I37" s="56"/>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row>
    <row r="38" spans="1:39" ht="12" customHeight="1">
      <c r="A38" s="588"/>
      <c r="B38" s="591"/>
      <c r="C38" s="131"/>
      <c r="D38" s="57"/>
      <c r="E38" s="58"/>
      <c r="F38" s="57"/>
      <c r="G38" s="58"/>
      <c r="H38" s="59"/>
      <c r="I38" s="40"/>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row>
    <row r="39" spans="1:39" s="63" customFormat="1" ht="27.6" customHeight="1" thickBot="1">
      <c r="A39" s="590"/>
      <c r="B39" s="592"/>
      <c r="C39" s="134"/>
      <c r="D39" s="24" t="s">
        <v>21</v>
      </c>
      <c r="E39" s="25"/>
      <c r="F39" s="24" t="s">
        <v>22</v>
      </c>
      <c r="G39" s="60"/>
      <c r="H39" s="60"/>
      <c r="I39" s="61"/>
      <c r="J39" s="62"/>
      <c r="K39" s="62"/>
      <c r="L39" s="62"/>
      <c r="M39" s="62"/>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row>
    <row r="40" spans="1:39" ht="51.95" customHeight="1">
      <c r="A40" s="64"/>
      <c r="B40" s="124">
        <f>B7+B13+B19+B33</f>
        <v>1</v>
      </c>
      <c r="C40" s="136"/>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row>
    <row r="41" spans="1:39" s="70" customFormat="1" ht="18.75" hidden="1">
      <c r="B41" s="68"/>
      <c r="C41" s="137" t="s">
        <v>23</v>
      </c>
      <c r="D41" s="69" t="str">
        <f>F4</f>
        <v>Lợi nhuận</v>
      </c>
      <c r="E41" s="139"/>
      <c r="G41" s="140" t="s">
        <v>24</v>
      </c>
      <c r="H41" s="71" t="str">
        <f>F5</f>
        <v>Lợi nhuận/ kế hoạch</v>
      </c>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row>
    <row r="42" spans="1:39" s="70" customFormat="1" ht="37.5" hidden="1">
      <c r="B42" s="68"/>
      <c r="C42" s="137" t="s">
        <v>25</v>
      </c>
      <c r="D42" s="69" t="str">
        <f>$H$7</f>
        <v>Tăng hiệu quả sử dụng vốn</v>
      </c>
      <c r="E42" s="139"/>
      <c r="G42" s="141" t="s">
        <v>26</v>
      </c>
      <c r="H42" s="71" t="str">
        <f>H8</f>
        <v>Tỷ lệ thu hồi công nợ khách hàng</v>
      </c>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row>
    <row r="43" spans="1:39" s="70" customFormat="1" ht="37.5" hidden="1">
      <c r="B43" s="68"/>
      <c r="C43" s="137" t="s">
        <v>27</v>
      </c>
      <c r="D43" s="69" t="str">
        <f>$D$7</f>
        <v>Tăng trưởng doanh thu</v>
      </c>
      <c r="E43" s="139"/>
      <c r="G43" s="140" t="s">
        <v>28</v>
      </c>
      <c r="H43" s="71" t="str">
        <f>H9</f>
        <v>Giá trị hàng tồn kho hằng quý so kế hoạch</v>
      </c>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row>
    <row r="44" spans="1:39" s="70" customFormat="1" ht="18.75" hidden="1">
      <c r="B44" s="68"/>
      <c r="C44" s="137" t="s">
        <v>29</v>
      </c>
      <c r="D44" s="69" t="str">
        <f>$F$7</f>
        <v>Kiểm soát chi phí hiệu quả</v>
      </c>
      <c r="E44" s="139"/>
      <c r="G44" s="140" t="s">
        <v>86</v>
      </c>
      <c r="H44" s="71">
        <f>H10</f>
        <v>0</v>
      </c>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row>
    <row r="45" spans="1:39" s="70" customFormat="1" ht="93.75" hidden="1">
      <c r="B45" s="68"/>
      <c r="C45" s="137" t="s">
        <v>30</v>
      </c>
      <c r="D45" s="69" t="str">
        <f>D14</f>
        <v>Cải thiện sự hài lòng của khách hàng về chất lượng điện, chất lượng dịch vụ và hình ảnh thương hiệu EVN  trách nhiệm &amp; minh bạch</v>
      </c>
      <c r="E45" s="139"/>
      <c r="G45" s="140" t="s">
        <v>95</v>
      </c>
      <c r="H45" s="71" t="e">
        <f>#REF!</f>
        <v>#REF!</v>
      </c>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row>
    <row r="46" spans="1:39" s="70" customFormat="1" ht="37.5" hidden="1">
      <c r="B46" s="68"/>
      <c r="C46" s="137" t="s">
        <v>32</v>
      </c>
      <c r="D46" s="69">
        <f>$F$14</f>
        <v>0</v>
      </c>
      <c r="E46" s="139"/>
      <c r="G46" s="141" t="s">
        <v>31</v>
      </c>
      <c r="H46" s="71" t="str">
        <f>D8</f>
        <v>Giá bán điện b/q so với kế hoạch</v>
      </c>
      <c r="J46" s="68"/>
      <c r="K46" s="68"/>
      <c r="L46" s="68"/>
      <c r="M46" s="68"/>
      <c r="N46" s="68"/>
      <c r="O46" s="68"/>
      <c r="P46" s="68"/>
      <c r="Q46" s="68"/>
      <c r="R46" s="68"/>
      <c r="S46" s="68"/>
      <c r="T46" s="68"/>
      <c r="U46" s="68"/>
      <c r="V46" s="68"/>
      <c r="W46" s="68"/>
      <c r="X46" s="68"/>
      <c r="Y46" s="68"/>
      <c r="Z46" s="68"/>
      <c r="AA46" s="68"/>
      <c r="AB46" s="68"/>
      <c r="AC46" s="68"/>
      <c r="AD46" s="68"/>
      <c r="AE46" s="68"/>
      <c r="AF46" s="68"/>
      <c r="AG46" s="68"/>
      <c r="AH46" s="68"/>
      <c r="AI46" s="68"/>
      <c r="AJ46" s="68"/>
      <c r="AK46" s="68"/>
      <c r="AL46" s="68"/>
      <c r="AM46" s="68"/>
    </row>
    <row r="47" spans="1:39" s="70" customFormat="1" ht="37.5" hidden="1">
      <c r="B47" s="68"/>
      <c r="C47" s="137" t="s">
        <v>34</v>
      </c>
      <c r="D47" s="69">
        <f>$H$14</f>
        <v>0</v>
      </c>
      <c r="E47" s="139"/>
      <c r="G47" s="140" t="s">
        <v>84</v>
      </c>
      <c r="H47" s="71" t="str">
        <f>D9</f>
        <v>Tăng trưởng sản lượng điện thương phẩm</v>
      </c>
      <c r="J47" s="68"/>
      <c r="K47" s="68"/>
      <c r="L47" s="68"/>
      <c r="M47" s="68"/>
      <c r="N47" s="68"/>
      <c r="O47" s="68"/>
      <c r="P47" s="68"/>
      <c r="Q47" s="68"/>
      <c r="R47" s="68"/>
      <c r="S47" s="68"/>
      <c r="T47" s="68"/>
      <c r="U47" s="68"/>
      <c r="V47" s="68"/>
      <c r="W47" s="68"/>
      <c r="X47" s="68"/>
      <c r="Y47" s="68"/>
      <c r="Z47" s="68"/>
      <c r="AA47" s="68"/>
      <c r="AB47" s="68"/>
      <c r="AC47" s="68"/>
      <c r="AD47" s="68"/>
      <c r="AE47" s="68"/>
      <c r="AF47" s="68"/>
      <c r="AG47" s="68"/>
      <c r="AH47" s="68"/>
      <c r="AI47" s="68"/>
      <c r="AJ47" s="68"/>
      <c r="AK47" s="68"/>
      <c r="AL47" s="68"/>
      <c r="AM47" s="68"/>
    </row>
    <row r="48" spans="1:39" s="70" customFormat="1" ht="37.5" hidden="1">
      <c r="B48" s="68"/>
      <c r="C48" s="137" t="s">
        <v>5</v>
      </c>
      <c r="D48" s="69" t="str">
        <f>$D$20</f>
        <v>Gia tăng chất lượng cấp điện</v>
      </c>
      <c r="E48" s="139"/>
      <c r="G48" s="141" t="s">
        <v>33</v>
      </c>
      <c r="H48" s="71" t="str">
        <f>F8</f>
        <v>Chi phí/ kWh điện thương phẩm</v>
      </c>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row>
    <row r="49" spans="1:39" s="70" customFormat="1" ht="37.5" hidden="1">
      <c r="B49" s="68"/>
      <c r="C49" s="137" t="s">
        <v>7</v>
      </c>
      <c r="D49" s="69" t="str">
        <f>$F$20</f>
        <v>Nâng cao hiệu suất vận hành hệ thống</v>
      </c>
      <c r="E49" s="139"/>
      <c r="G49" s="140" t="s">
        <v>35</v>
      </c>
      <c r="H49" s="71" t="str">
        <f>F9</f>
        <v xml:space="preserve">Tiết kiêm chí phí /kế hoạch </v>
      </c>
      <c r="J49" s="68"/>
      <c r="K49" s="68"/>
      <c r="L49" s="68"/>
      <c r="M49" s="68"/>
      <c r="N49" s="68"/>
      <c r="O49" s="68"/>
      <c r="P49" s="68"/>
      <c r="Q49" s="68"/>
      <c r="R49" s="68"/>
      <c r="S49" s="68"/>
      <c r="T49" s="68"/>
      <c r="U49" s="68"/>
      <c r="V49" s="68"/>
      <c r="W49" s="68"/>
      <c r="X49" s="68"/>
      <c r="Y49" s="68"/>
      <c r="Z49" s="68"/>
      <c r="AA49" s="68"/>
      <c r="AB49" s="68"/>
      <c r="AC49" s="68"/>
      <c r="AD49" s="68"/>
      <c r="AE49" s="68"/>
      <c r="AF49" s="68"/>
      <c r="AG49" s="68"/>
      <c r="AH49" s="68"/>
      <c r="AI49" s="68"/>
      <c r="AJ49" s="68"/>
      <c r="AK49" s="68"/>
      <c r="AL49" s="68"/>
      <c r="AM49" s="68"/>
    </row>
    <row r="50" spans="1:39" s="70" customFormat="1" ht="75" hidden="1">
      <c r="B50" s="68"/>
      <c r="C50" s="137" t="s">
        <v>16</v>
      </c>
      <c r="D50" s="69" t="str">
        <f>$H$20</f>
        <v>Cải thiện dịch vụ khách hàng</v>
      </c>
      <c r="E50" s="139"/>
      <c r="G50" s="141" t="s">
        <v>36</v>
      </c>
      <c r="H50" s="71" t="str">
        <f>D15</f>
        <v>Cải thiện sự hài lòng của khách hàng về chất lượng điện, dịch vụ và hình ảnh thương hiệu EVN  trách nhiệm &amp; minh bạch</v>
      </c>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row>
    <row r="51" spans="1:39" s="70" customFormat="1" ht="18.75" hidden="1">
      <c r="B51" s="68"/>
      <c r="C51" s="137" t="s">
        <v>9</v>
      </c>
      <c r="D51" s="69" t="e">
        <f>#REF!</f>
        <v>#REF!</v>
      </c>
      <c r="E51" s="139"/>
      <c r="G51" s="140" t="s">
        <v>37</v>
      </c>
      <c r="H51" s="71">
        <f>F15</f>
        <v>0</v>
      </c>
      <c r="J51" s="68"/>
      <c r="K51" s="68"/>
      <c r="L51" s="68"/>
      <c r="M51" s="68"/>
      <c r="N51" s="68"/>
      <c r="O51" s="68"/>
      <c r="P51" s="68"/>
      <c r="Q51" s="68"/>
      <c r="R51" s="68"/>
      <c r="S51" s="68"/>
      <c r="T51" s="68"/>
      <c r="U51" s="68"/>
      <c r="V51" s="68"/>
      <c r="W51" s="68"/>
      <c r="X51" s="68"/>
      <c r="Y51" s="68"/>
      <c r="Z51" s="68"/>
      <c r="AA51" s="68"/>
      <c r="AB51" s="68"/>
      <c r="AC51" s="68"/>
      <c r="AD51" s="68"/>
      <c r="AE51" s="68"/>
      <c r="AF51" s="68"/>
      <c r="AG51" s="68"/>
      <c r="AH51" s="68"/>
      <c r="AI51" s="68"/>
      <c r="AJ51" s="68"/>
      <c r="AK51" s="68"/>
      <c r="AL51" s="68"/>
      <c r="AM51" s="68"/>
    </row>
    <row r="52" spans="1:39" s="70" customFormat="1" ht="18.75" hidden="1">
      <c r="B52" s="68"/>
      <c r="C52" s="137" t="s">
        <v>11</v>
      </c>
      <c r="D52" s="69" t="str">
        <f>$D$25</f>
        <v>Cải tiến công nghệ</v>
      </c>
      <c r="E52" s="139"/>
      <c r="G52" s="140" t="s">
        <v>112</v>
      </c>
      <c r="H52" s="71">
        <f>F16</f>
        <v>0</v>
      </c>
      <c r="J52" s="68"/>
      <c r="K52" s="68"/>
      <c r="L52" s="68"/>
      <c r="M52" s="68"/>
      <c r="N52" s="68"/>
      <c r="O52" s="68"/>
      <c r="P52" s="68"/>
      <c r="Q52" s="68"/>
      <c r="R52" s="68"/>
      <c r="S52" s="68"/>
      <c r="T52" s="68"/>
      <c r="U52" s="68"/>
      <c r="V52" s="68"/>
      <c r="W52" s="68"/>
      <c r="X52" s="68"/>
      <c r="Y52" s="68"/>
      <c r="Z52" s="68"/>
      <c r="AA52" s="68"/>
      <c r="AB52" s="68"/>
      <c r="AC52" s="68"/>
      <c r="AD52" s="68"/>
      <c r="AE52" s="68"/>
      <c r="AF52" s="68"/>
      <c r="AG52" s="68"/>
      <c r="AH52" s="68"/>
      <c r="AI52" s="68"/>
      <c r="AJ52" s="68"/>
      <c r="AK52" s="68"/>
      <c r="AL52" s="68"/>
      <c r="AM52" s="68"/>
    </row>
    <row r="53" spans="1:39" s="70" customFormat="1" ht="18.75" hidden="1">
      <c r="B53" s="68"/>
      <c r="C53" s="137" t="s">
        <v>17</v>
      </c>
      <c r="D53" s="69">
        <f>$F$25</f>
        <v>0</v>
      </c>
      <c r="E53" s="139"/>
      <c r="G53" s="140" t="s">
        <v>94</v>
      </c>
      <c r="H53" s="71">
        <f>H15</f>
        <v>0</v>
      </c>
      <c r="J53" s="68"/>
      <c r="K53" s="68"/>
      <c r="L53" s="68"/>
      <c r="M53" s="68"/>
      <c r="N53" s="68"/>
      <c r="O53" s="68"/>
      <c r="P53" s="68"/>
      <c r="Q53" s="68"/>
      <c r="R53" s="68"/>
      <c r="S53" s="68"/>
      <c r="T53" s="68"/>
      <c r="U53" s="68"/>
      <c r="V53" s="68"/>
      <c r="W53" s="68"/>
      <c r="X53" s="68"/>
      <c r="Y53" s="68"/>
      <c r="Z53" s="68"/>
      <c r="AA53" s="68"/>
      <c r="AB53" s="68"/>
      <c r="AC53" s="68"/>
      <c r="AD53" s="68"/>
      <c r="AE53" s="68"/>
      <c r="AF53" s="68"/>
      <c r="AG53" s="68"/>
      <c r="AH53" s="68"/>
      <c r="AI53" s="68"/>
      <c r="AJ53" s="68"/>
      <c r="AK53" s="68"/>
      <c r="AL53" s="68"/>
      <c r="AM53" s="68"/>
    </row>
    <row r="54" spans="1:39" s="70" customFormat="1" ht="37.5" hidden="1">
      <c r="B54" s="68"/>
      <c r="C54" s="137" t="s">
        <v>41</v>
      </c>
      <c r="D54" s="69" t="str">
        <f>$H$25</f>
        <v>An toàn, bảo vệ môi trường</v>
      </c>
      <c r="E54" s="139"/>
      <c r="G54" s="141" t="s">
        <v>38</v>
      </c>
      <c r="H54" s="72" t="str">
        <f>D21</f>
        <v>Thời gian mất điện trung bình của hệ thống (SAIDI)</v>
      </c>
      <c r="J54" s="68"/>
      <c r="K54" s="68"/>
      <c r="L54" s="68"/>
      <c r="M54" s="68"/>
      <c r="N54" s="68"/>
      <c r="O54" s="68"/>
      <c r="P54" s="68"/>
      <c r="Q54" s="68"/>
      <c r="R54" s="68"/>
      <c r="S54" s="68"/>
      <c r="T54" s="68"/>
      <c r="U54" s="68"/>
      <c r="V54" s="68"/>
      <c r="W54" s="68"/>
      <c r="X54" s="68"/>
      <c r="Y54" s="68"/>
      <c r="Z54" s="68"/>
      <c r="AA54" s="68"/>
      <c r="AB54" s="68"/>
      <c r="AC54" s="68"/>
      <c r="AD54" s="68"/>
      <c r="AE54" s="68"/>
      <c r="AF54" s="68"/>
      <c r="AG54" s="68"/>
      <c r="AH54" s="68"/>
      <c r="AI54" s="68"/>
      <c r="AJ54" s="68"/>
      <c r="AK54" s="68"/>
      <c r="AL54" s="68"/>
      <c r="AM54" s="68"/>
    </row>
    <row r="55" spans="1:39" s="70" customFormat="1" ht="56.25" hidden="1">
      <c r="B55" s="68"/>
      <c r="C55" s="137" t="s">
        <v>43</v>
      </c>
      <c r="D55" s="69" t="str">
        <f>$D$34</f>
        <v>Phát triển đội ngũ nhân sự và nâng cao năng suất lao động</v>
      </c>
      <c r="E55" s="139"/>
      <c r="G55" s="140" t="s">
        <v>39</v>
      </c>
      <c r="H55" s="71" t="str">
        <f>D22</f>
        <v>Tần suất mất điện trung bình của hệ thống (SAIFI)</v>
      </c>
      <c r="J55" s="68"/>
      <c r="K55" s="68"/>
      <c r="L55" s="68"/>
      <c r="M55" s="68"/>
      <c r="N55" s="68"/>
      <c r="O55" s="68"/>
      <c r="P55" s="68"/>
      <c r="Q55" s="68"/>
      <c r="R55" s="68"/>
      <c r="S55" s="68"/>
      <c r="T55" s="68"/>
      <c r="U55" s="68"/>
      <c r="V55" s="68"/>
      <c r="W55" s="68"/>
      <c r="X55" s="68"/>
      <c r="Y55" s="68"/>
      <c r="Z55" s="68"/>
      <c r="AA55" s="68"/>
      <c r="AB55" s="68"/>
      <c r="AC55" s="68"/>
      <c r="AD55" s="68"/>
      <c r="AE55" s="68"/>
      <c r="AF55" s="68"/>
      <c r="AG55" s="68"/>
      <c r="AH55" s="68"/>
      <c r="AI55" s="68"/>
      <c r="AJ55" s="68"/>
      <c r="AK55" s="68"/>
      <c r="AL55" s="68"/>
      <c r="AM55" s="68"/>
    </row>
    <row r="56" spans="1:39" s="70" customFormat="1" ht="56.25" hidden="1">
      <c r="B56" s="68"/>
      <c r="C56" s="137" t="s">
        <v>45</v>
      </c>
      <c r="D56" s="69" t="e">
        <f>#REF!</f>
        <v>#REF!</v>
      </c>
      <c r="E56" s="139"/>
      <c r="G56" s="140" t="s">
        <v>40</v>
      </c>
      <c r="H56" s="71" t="str">
        <f>D23</f>
        <v>Số lần mất điện thoáng qua của hệ thống/ khách hàng (MAIFI)</v>
      </c>
      <c r="J56" s="68"/>
      <c r="K56" s="68"/>
      <c r="L56" s="68"/>
      <c r="M56" s="68"/>
      <c r="N56" s="68"/>
      <c r="O56" s="68"/>
      <c r="P56" s="68"/>
      <c r="Q56" s="68"/>
      <c r="R56" s="68"/>
      <c r="S56" s="68"/>
      <c r="T56" s="68"/>
      <c r="U56" s="68"/>
      <c r="V56" s="68"/>
      <c r="W56" s="68"/>
      <c r="X56" s="68"/>
      <c r="Y56" s="68"/>
      <c r="Z56" s="68"/>
      <c r="AA56" s="68"/>
      <c r="AB56" s="68"/>
      <c r="AC56" s="68"/>
      <c r="AD56" s="68"/>
      <c r="AE56" s="68"/>
      <c r="AF56" s="68"/>
      <c r="AG56" s="68"/>
      <c r="AH56" s="68"/>
      <c r="AI56" s="68"/>
      <c r="AJ56" s="68"/>
      <c r="AK56" s="68"/>
      <c r="AL56" s="68"/>
      <c r="AM56" s="68"/>
    </row>
    <row r="57" spans="1:39" s="70" customFormat="1" ht="18.75" hidden="1">
      <c r="B57" s="68"/>
      <c r="C57" s="137" t="s">
        <v>46</v>
      </c>
      <c r="D57" s="69">
        <f>$H$34</f>
        <v>0</v>
      </c>
      <c r="E57" s="139"/>
      <c r="G57" s="140" t="s">
        <v>42</v>
      </c>
      <c r="H57" s="71" t="e">
        <f>#REF!</f>
        <v>#REF!</v>
      </c>
      <c r="J57" s="68"/>
      <c r="K57" s="68"/>
      <c r="L57" s="68"/>
      <c r="M57" s="68"/>
      <c r="N57" s="68"/>
      <c r="O57" s="68"/>
      <c r="P57" s="68"/>
      <c r="Q57" s="68"/>
      <c r="R57" s="68"/>
      <c r="S57" s="68"/>
      <c r="T57" s="68"/>
      <c r="U57" s="68"/>
      <c r="V57" s="68"/>
      <c r="W57" s="68"/>
      <c r="X57" s="68"/>
      <c r="Y57" s="68"/>
      <c r="Z57" s="68"/>
      <c r="AA57" s="68"/>
      <c r="AB57" s="68"/>
      <c r="AC57" s="68"/>
      <c r="AD57" s="68"/>
      <c r="AE57" s="68"/>
      <c r="AF57" s="68"/>
      <c r="AG57" s="68"/>
      <c r="AH57" s="68"/>
      <c r="AI57" s="68"/>
      <c r="AJ57" s="68"/>
      <c r="AK57" s="68"/>
      <c r="AL57" s="68"/>
      <c r="AM57" s="68"/>
    </row>
    <row r="58" spans="1:39" s="70" customFormat="1" ht="54.6" hidden="1" customHeight="1">
      <c r="B58" s="68"/>
      <c r="C58" s="137" t="s">
        <v>47</v>
      </c>
      <c r="D58" s="69" t="str">
        <f>$F$34</f>
        <v>Quản lý vận hành hệ thống CNTT</v>
      </c>
      <c r="E58" s="139"/>
      <c r="G58" s="140" t="s">
        <v>44</v>
      </c>
      <c r="H58" s="71" t="e">
        <f>#REF!</f>
        <v>#REF!</v>
      </c>
      <c r="J58" s="68"/>
      <c r="K58" s="68"/>
      <c r="L58" s="68"/>
      <c r="M58" s="68"/>
      <c r="N58" s="68"/>
      <c r="O58" s="68"/>
      <c r="P58" s="68"/>
      <c r="Q58" s="68"/>
      <c r="R58" s="68"/>
      <c r="S58" s="68"/>
      <c r="T58" s="68"/>
      <c r="U58" s="68"/>
      <c r="V58" s="68"/>
      <c r="W58" s="68"/>
      <c r="X58" s="68"/>
      <c r="Y58" s="68"/>
      <c r="Z58" s="68"/>
      <c r="AA58" s="68"/>
      <c r="AB58" s="68"/>
      <c r="AC58" s="68"/>
      <c r="AD58" s="68"/>
      <c r="AE58" s="68"/>
      <c r="AF58" s="68"/>
      <c r="AG58" s="68"/>
      <c r="AH58" s="68"/>
      <c r="AI58" s="68"/>
      <c r="AJ58" s="68"/>
      <c r="AK58" s="68"/>
      <c r="AL58" s="68"/>
      <c r="AM58" s="68"/>
    </row>
    <row r="59" spans="1:39" s="70" customFormat="1" ht="39" hidden="1" customHeight="1">
      <c r="B59" s="68"/>
      <c r="C59" s="138"/>
      <c r="D59" s="68">
        <f>COUNTA(D41:D58)</f>
        <v>18</v>
      </c>
      <c r="E59" s="139"/>
      <c r="G59" s="141" t="s">
        <v>48</v>
      </c>
      <c r="H59" s="72" t="str">
        <f>F21</f>
        <v>Tổn thất điện năng /kế hoạch</v>
      </c>
      <c r="J59" s="68"/>
      <c r="K59" s="68"/>
      <c r="L59" s="68"/>
      <c r="M59" s="68"/>
      <c r="N59" s="68"/>
      <c r="O59" s="68"/>
      <c r="P59" s="68"/>
      <c r="Q59" s="68"/>
      <c r="R59" s="68"/>
      <c r="S59" s="68"/>
      <c r="T59" s="68"/>
      <c r="U59" s="68"/>
      <c r="V59" s="68"/>
      <c r="W59" s="68"/>
      <c r="X59" s="68"/>
      <c r="Y59" s="68"/>
      <c r="Z59" s="68"/>
      <c r="AA59" s="68"/>
      <c r="AB59" s="68"/>
      <c r="AC59" s="68"/>
      <c r="AD59" s="68"/>
      <c r="AE59" s="68"/>
      <c r="AF59" s="68"/>
      <c r="AG59" s="68"/>
      <c r="AH59" s="68"/>
      <c r="AI59" s="68"/>
      <c r="AJ59" s="68"/>
      <c r="AK59" s="68"/>
      <c r="AL59" s="68"/>
      <c r="AM59" s="68"/>
    </row>
    <row r="60" spans="1:39" s="70" customFormat="1" ht="32.1" hidden="1" customHeight="1">
      <c r="A60" s="68"/>
      <c r="B60" s="68"/>
      <c r="C60" s="138"/>
      <c r="D60" s="68"/>
      <c r="E60" s="138"/>
      <c r="F60" s="68"/>
      <c r="G60" s="141" t="s">
        <v>49</v>
      </c>
      <c r="H60" s="72" t="str">
        <f>H21</f>
        <v>Chỉ số tiếp cận điện năng (của khách hàng có trạm biến áp chuyên dùng)</v>
      </c>
      <c r="I60" s="68"/>
      <c r="J60" s="68"/>
      <c r="K60" s="68"/>
      <c r="L60" s="68"/>
      <c r="M60" s="68"/>
      <c r="N60" s="68"/>
      <c r="O60" s="68"/>
      <c r="P60" s="68"/>
      <c r="Q60" s="68"/>
      <c r="R60" s="68"/>
      <c r="S60" s="68"/>
      <c r="T60" s="68"/>
      <c r="U60" s="68"/>
      <c r="V60" s="68"/>
      <c r="W60" s="68"/>
      <c r="X60" s="68"/>
      <c r="Y60" s="68"/>
      <c r="Z60" s="68"/>
      <c r="AA60" s="68"/>
      <c r="AB60" s="68"/>
      <c r="AC60" s="68"/>
      <c r="AD60" s="68"/>
      <c r="AE60" s="68"/>
      <c r="AF60" s="68"/>
      <c r="AG60" s="68"/>
      <c r="AH60" s="68"/>
      <c r="AI60" s="68"/>
      <c r="AJ60" s="68"/>
      <c r="AK60" s="68"/>
      <c r="AL60" s="68"/>
      <c r="AM60" s="68"/>
    </row>
    <row r="61" spans="1:39" s="70" customFormat="1" ht="61.7" hidden="1" customHeight="1">
      <c r="A61" s="68"/>
      <c r="B61" s="68"/>
      <c r="C61" s="138"/>
      <c r="D61" s="68"/>
      <c r="E61" s="138"/>
      <c r="F61" s="68"/>
      <c r="G61" s="141" t="s">
        <v>50</v>
      </c>
      <c r="H61" s="72" t="str">
        <f>H22</f>
        <v>Chỉ số tiếp cận điện năng ( lưới điện hạ áp)</v>
      </c>
      <c r="I61" s="68"/>
      <c r="J61" s="68"/>
      <c r="K61" s="68"/>
      <c r="L61" s="68"/>
      <c r="M61" s="68"/>
      <c r="N61" s="68"/>
      <c r="O61" s="68"/>
      <c r="P61" s="68"/>
      <c r="Q61" s="68"/>
      <c r="R61" s="68"/>
      <c r="S61" s="68"/>
      <c r="T61" s="68"/>
      <c r="U61" s="68"/>
      <c r="V61" s="68"/>
      <c r="W61" s="68"/>
      <c r="X61" s="68"/>
      <c r="Y61" s="68"/>
      <c r="Z61" s="68"/>
      <c r="AA61" s="68"/>
      <c r="AB61" s="68"/>
      <c r="AC61" s="68"/>
      <c r="AD61" s="68"/>
      <c r="AE61" s="68"/>
      <c r="AF61" s="68"/>
      <c r="AG61" s="68"/>
      <c r="AH61" s="68"/>
      <c r="AI61" s="68"/>
      <c r="AJ61" s="68"/>
      <c r="AK61" s="68"/>
      <c r="AL61" s="68"/>
      <c r="AM61" s="68"/>
    </row>
    <row r="62" spans="1:39" s="70" customFormat="1" ht="56.25" hidden="1">
      <c r="A62" s="68"/>
      <c r="B62" s="68"/>
      <c r="C62" s="138"/>
      <c r="D62" s="68"/>
      <c r="E62" s="138"/>
      <c r="F62" s="68"/>
      <c r="G62" s="142" t="s">
        <v>96</v>
      </c>
      <c r="H62" s="73" t="str">
        <f>H23</f>
        <v>Tỷ lệ hóa đơn được thanh toán qua ngân hàng hoặc tổ chức trung gian</v>
      </c>
      <c r="I62" s="68"/>
      <c r="J62" s="68"/>
      <c r="K62" s="68"/>
      <c r="L62" s="68"/>
      <c r="M62" s="68"/>
      <c r="N62" s="68"/>
      <c r="O62" s="68"/>
      <c r="P62" s="68"/>
      <c r="Q62" s="68"/>
      <c r="R62" s="68"/>
      <c r="S62" s="68"/>
      <c r="T62" s="68"/>
      <c r="U62" s="68"/>
      <c r="V62" s="68"/>
      <c r="W62" s="68"/>
      <c r="X62" s="68"/>
      <c r="Y62" s="68"/>
      <c r="Z62" s="68"/>
      <c r="AA62" s="68"/>
      <c r="AB62" s="68"/>
      <c r="AC62" s="68"/>
      <c r="AD62" s="68"/>
      <c r="AE62" s="68"/>
      <c r="AF62" s="68"/>
      <c r="AG62" s="68"/>
      <c r="AH62" s="68"/>
      <c r="AI62" s="68"/>
      <c r="AJ62" s="68"/>
      <c r="AK62" s="68"/>
      <c r="AL62" s="68"/>
      <c r="AM62" s="68"/>
    </row>
    <row r="63" spans="1:39" s="70" customFormat="1" ht="18.75" hidden="1">
      <c r="A63" s="68"/>
      <c r="B63" s="68"/>
      <c r="C63" s="138"/>
      <c r="D63" s="68"/>
      <c r="E63" s="138"/>
      <c r="F63" s="68"/>
      <c r="G63" s="142" t="s">
        <v>97</v>
      </c>
      <c r="H63" s="73" t="e">
        <f>#REF!</f>
        <v>#REF!</v>
      </c>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row>
    <row r="64" spans="1:39" s="70" customFormat="1" ht="18.75" hidden="1">
      <c r="A64" s="68"/>
      <c r="B64" s="68"/>
      <c r="C64" s="138"/>
      <c r="D64" s="68"/>
      <c r="E64" s="138"/>
      <c r="F64" s="68"/>
      <c r="G64" s="142" t="s">
        <v>98</v>
      </c>
      <c r="H64" s="73" t="e">
        <f>#REF!</f>
        <v>#REF!</v>
      </c>
      <c r="I64" s="68"/>
      <c r="J64" s="68"/>
      <c r="K64" s="68"/>
      <c r="L64" s="68"/>
      <c r="M64" s="68"/>
      <c r="N64" s="68"/>
      <c r="O64" s="68"/>
      <c r="P64" s="68"/>
      <c r="Q64" s="68"/>
      <c r="R64" s="68"/>
      <c r="S64" s="68"/>
      <c r="T64" s="68"/>
      <c r="U64" s="68"/>
      <c r="V64" s="68"/>
      <c r="W64" s="68"/>
      <c r="X64" s="68"/>
      <c r="Y64" s="68"/>
      <c r="Z64" s="68"/>
      <c r="AA64" s="68"/>
      <c r="AB64" s="68"/>
      <c r="AC64" s="68"/>
      <c r="AD64" s="68"/>
      <c r="AE64" s="68"/>
      <c r="AF64" s="68"/>
      <c r="AG64" s="68"/>
      <c r="AH64" s="68"/>
      <c r="AI64" s="68"/>
      <c r="AJ64" s="68"/>
      <c r="AK64" s="68"/>
      <c r="AL64" s="68"/>
      <c r="AM64" s="68"/>
    </row>
    <row r="65" spans="1:39" s="70" customFormat="1" ht="18.75" hidden="1">
      <c r="A65" s="68"/>
      <c r="B65" s="68"/>
      <c r="C65" s="138"/>
      <c r="D65" s="68"/>
      <c r="E65" s="138"/>
      <c r="F65" s="68"/>
      <c r="G65" s="141" t="s">
        <v>51</v>
      </c>
      <c r="H65" s="72" t="e">
        <f>#REF!</f>
        <v>#REF!</v>
      </c>
      <c r="I65" s="68"/>
      <c r="J65" s="68"/>
      <c r="K65" s="68"/>
      <c r="L65" s="68"/>
      <c r="M65" s="68"/>
      <c r="N65" s="68"/>
      <c r="O65" s="68"/>
      <c r="P65" s="68"/>
      <c r="Q65" s="68"/>
      <c r="R65" s="68"/>
      <c r="S65" s="68"/>
      <c r="T65" s="68"/>
      <c r="U65" s="68"/>
      <c r="V65" s="68"/>
      <c r="W65" s="68"/>
      <c r="X65" s="68"/>
      <c r="Y65" s="68"/>
      <c r="Z65" s="68"/>
      <c r="AA65" s="68"/>
      <c r="AB65" s="68"/>
      <c r="AC65" s="68"/>
      <c r="AD65" s="68"/>
      <c r="AE65" s="68"/>
      <c r="AF65" s="68"/>
      <c r="AG65" s="68"/>
      <c r="AH65" s="68"/>
      <c r="AI65" s="68"/>
      <c r="AJ65" s="68"/>
      <c r="AK65" s="68"/>
      <c r="AL65" s="68"/>
      <c r="AM65" s="68"/>
    </row>
    <row r="66" spans="1:39" s="70" customFormat="1" ht="18.75" hidden="1">
      <c r="A66" s="68"/>
      <c r="B66" s="68"/>
      <c r="C66" s="138"/>
      <c r="D66" s="68"/>
      <c r="E66" s="138"/>
      <c r="F66" s="68"/>
      <c r="G66" s="142" t="s">
        <v>52</v>
      </c>
      <c r="H66" s="73" t="e">
        <f>#REF!</f>
        <v>#REF!</v>
      </c>
      <c r="I66" s="68"/>
      <c r="J66" s="68"/>
      <c r="K66" s="68"/>
      <c r="L66" s="68"/>
      <c r="M66" s="68"/>
      <c r="N66" s="68"/>
      <c r="O66" s="68"/>
      <c r="P66" s="68"/>
      <c r="Q66" s="68"/>
      <c r="R66" s="68"/>
      <c r="S66" s="68"/>
      <c r="T66" s="68"/>
      <c r="U66" s="68"/>
      <c r="V66" s="68"/>
      <c r="W66" s="68"/>
      <c r="X66" s="68"/>
      <c r="Y66" s="68"/>
      <c r="Z66" s="68"/>
      <c r="AA66" s="68"/>
      <c r="AB66" s="68"/>
      <c r="AC66" s="68"/>
      <c r="AD66" s="68"/>
      <c r="AE66" s="68"/>
      <c r="AF66" s="68"/>
      <c r="AG66" s="68"/>
      <c r="AH66" s="68"/>
      <c r="AI66" s="68"/>
      <c r="AJ66" s="68"/>
      <c r="AK66" s="68"/>
      <c r="AL66" s="68"/>
      <c r="AM66" s="68"/>
    </row>
    <row r="67" spans="1:39" s="70" customFormat="1" ht="18.75" hidden="1">
      <c r="A67" s="68"/>
      <c r="B67" s="68"/>
      <c r="C67" s="138"/>
      <c r="D67" s="68"/>
      <c r="E67" s="138"/>
      <c r="F67" s="68"/>
      <c r="G67" s="142" t="s">
        <v>53</v>
      </c>
      <c r="H67" s="73" t="e">
        <f>#REF!</f>
        <v>#REF!</v>
      </c>
      <c r="I67" s="68"/>
      <c r="J67" s="68"/>
      <c r="K67" s="68"/>
      <c r="L67" s="68"/>
      <c r="M67" s="68"/>
      <c r="N67" s="68"/>
      <c r="O67" s="68"/>
      <c r="P67" s="68"/>
      <c r="Q67" s="68"/>
      <c r="R67" s="68"/>
      <c r="S67" s="68"/>
      <c r="T67" s="68"/>
      <c r="U67" s="68"/>
      <c r="V67" s="68"/>
      <c r="W67" s="68"/>
      <c r="X67" s="68"/>
      <c r="Y67" s="68"/>
      <c r="Z67" s="68"/>
      <c r="AA67" s="68"/>
      <c r="AB67" s="68"/>
      <c r="AC67" s="68"/>
      <c r="AD67" s="68"/>
      <c r="AE67" s="68"/>
      <c r="AF67" s="68"/>
      <c r="AG67" s="68"/>
      <c r="AH67" s="68"/>
      <c r="AI67" s="68"/>
      <c r="AJ67" s="68"/>
      <c r="AK67" s="68"/>
      <c r="AL67" s="68"/>
      <c r="AM67" s="68"/>
    </row>
    <row r="68" spans="1:39" s="70" customFormat="1" ht="18.75" hidden="1">
      <c r="A68" s="68"/>
      <c r="B68" s="68"/>
      <c r="C68" s="138"/>
      <c r="D68" s="68"/>
      <c r="E68" s="138"/>
      <c r="F68" s="68"/>
      <c r="G68" s="142" t="s">
        <v>88</v>
      </c>
      <c r="H68" s="73" t="e">
        <f>#REF!</f>
        <v>#REF!</v>
      </c>
      <c r="I68" s="68"/>
      <c r="J68" s="68"/>
      <c r="K68" s="68"/>
      <c r="L68" s="68"/>
      <c r="M68" s="68"/>
      <c r="N68" s="68"/>
      <c r="O68" s="68"/>
      <c r="P68" s="68"/>
      <c r="Q68" s="68"/>
      <c r="R68" s="68"/>
      <c r="S68" s="68"/>
      <c r="T68" s="68"/>
      <c r="U68" s="68"/>
      <c r="V68" s="68"/>
      <c r="W68" s="68"/>
      <c r="X68" s="68"/>
      <c r="Y68" s="68"/>
      <c r="Z68" s="68"/>
      <c r="AA68" s="68"/>
      <c r="AB68" s="68"/>
      <c r="AC68" s="68"/>
      <c r="AD68" s="68"/>
      <c r="AE68" s="68"/>
      <c r="AF68" s="68"/>
      <c r="AG68" s="68"/>
      <c r="AH68" s="68"/>
      <c r="AI68" s="68"/>
      <c r="AJ68" s="68"/>
      <c r="AK68" s="68"/>
      <c r="AL68" s="68"/>
      <c r="AM68" s="68"/>
    </row>
    <row r="69" spans="1:39" s="70" customFormat="1" ht="36.75" hidden="1" customHeight="1">
      <c r="A69" s="68"/>
      <c r="B69" s="68"/>
      <c r="C69" s="138"/>
      <c r="D69" s="68"/>
      <c r="E69" s="138"/>
      <c r="F69" s="68"/>
      <c r="G69" s="142" t="s">
        <v>113</v>
      </c>
      <c r="H69" s="73" t="e">
        <f>#REF!</f>
        <v>#REF!</v>
      </c>
      <c r="I69" s="68"/>
      <c r="J69" s="68"/>
      <c r="K69" s="68"/>
      <c r="L69" s="68"/>
      <c r="M69" s="68"/>
      <c r="N69" s="68"/>
      <c r="O69" s="68"/>
      <c r="P69" s="68"/>
      <c r="Q69" s="68"/>
      <c r="R69" s="68"/>
      <c r="S69" s="68"/>
      <c r="T69" s="68"/>
      <c r="U69" s="68"/>
      <c r="V69" s="68"/>
      <c r="W69" s="68"/>
      <c r="X69" s="68"/>
      <c r="Y69" s="68"/>
      <c r="Z69" s="68"/>
      <c r="AA69" s="68"/>
      <c r="AB69" s="68"/>
      <c r="AC69" s="68"/>
      <c r="AD69" s="68"/>
      <c r="AE69" s="68"/>
      <c r="AF69" s="68"/>
      <c r="AG69" s="68"/>
      <c r="AH69" s="68"/>
      <c r="AI69" s="68"/>
      <c r="AJ69" s="68"/>
      <c r="AK69" s="68"/>
      <c r="AL69" s="68"/>
      <c r="AM69" s="68"/>
    </row>
    <row r="70" spans="1:39" s="70" customFormat="1" ht="36.75" hidden="1" customHeight="1">
      <c r="A70" s="68"/>
      <c r="B70" s="68"/>
      <c r="C70" s="138"/>
      <c r="D70" s="68"/>
      <c r="E70" s="138"/>
      <c r="F70" s="68"/>
      <c r="G70" s="141" t="s">
        <v>54</v>
      </c>
      <c r="H70" s="73" t="str">
        <f>D26</f>
        <v>Nghiên cứu áp dụng công nghệ mới vào SXKD</v>
      </c>
      <c r="I70" s="68"/>
      <c r="J70" s="68"/>
      <c r="K70" s="68"/>
      <c r="L70" s="68"/>
      <c r="M70" s="68"/>
      <c r="N70" s="68"/>
      <c r="O70" s="68"/>
      <c r="P70" s="68"/>
      <c r="Q70" s="68"/>
      <c r="R70" s="68"/>
      <c r="S70" s="68"/>
      <c r="T70" s="68"/>
      <c r="U70" s="68"/>
      <c r="V70" s="68"/>
      <c r="W70" s="68"/>
      <c r="X70" s="68"/>
      <c r="Y70" s="68"/>
      <c r="Z70" s="68"/>
      <c r="AA70" s="68"/>
      <c r="AB70" s="68"/>
      <c r="AC70" s="68"/>
      <c r="AD70" s="68"/>
      <c r="AE70" s="68"/>
      <c r="AF70" s="68"/>
      <c r="AG70" s="68"/>
      <c r="AH70" s="68"/>
      <c r="AI70" s="68"/>
      <c r="AJ70" s="68"/>
      <c r="AK70" s="68"/>
      <c r="AL70" s="68"/>
      <c r="AM70" s="68"/>
    </row>
    <row r="71" spans="1:39" s="70" customFormat="1" ht="18.75" hidden="1">
      <c r="A71" s="68"/>
      <c r="B71" s="68"/>
      <c r="C71" s="138"/>
      <c r="D71" s="68"/>
      <c r="E71" s="138"/>
      <c r="F71" s="68"/>
      <c r="G71" s="142" t="s">
        <v>55</v>
      </c>
      <c r="H71" s="73">
        <f>D27</f>
        <v>0</v>
      </c>
      <c r="I71" s="68"/>
      <c r="J71" s="68"/>
      <c r="K71" s="68"/>
      <c r="L71" s="68"/>
      <c r="M71" s="68"/>
      <c r="N71" s="68"/>
      <c r="O71" s="68"/>
      <c r="P71" s="68"/>
      <c r="Q71" s="68"/>
      <c r="R71" s="68"/>
      <c r="S71" s="68"/>
      <c r="T71" s="68"/>
      <c r="U71" s="68"/>
      <c r="V71" s="68"/>
      <c r="W71" s="68"/>
      <c r="X71" s="68"/>
      <c r="Y71" s="68"/>
      <c r="Z71" s="68"/>
      <c r="AA71" s="68"/>
      <c r="AB71" s="68"/>
      <c r="AC71" s="68"/>
      <c r="AD71" s="68"/>
      <c r="AE71" s="68"/>
      <c r="AF71" s="68"/>
      <c r="AG71" s="68"/>
      <c r="AH71" s="68"/>
      <c r="AI71" s="68"/>
      <c r="AJ71" s="68"/>
      <c r="AK71" s="68"/>
      <c r="AL71" s="68"/>
      <c r="AM71" s="68"/>
    </row>
    <row r="72" spans="1:39" s="70" customFormat="1" ht="81" hidden="1" customHeight="1">
      <c r="A72" s="68"/>
      <c r="B72" s="68"/>
      <c r="C72" s="138"/>
      <c r="D72" s="68"/>
      <c r="E72" s="138"/>
      <c r="F72" s="68"/>
      <c r="G72" s="142" t="s">
        <v>56</v>
      </c>
      <c r="H72" s="73" t="e">
        <f>#REF!</f>
        <v>#REF!</v>
      </c>
      <c r="I72" s="68"/>
      <c r="J72" s="68"/>
      <c r="K72" s="68"/>
      <c r="L72" s="68"/>
      <c r="M72" s="68"/>
      <c r="N72" s="68"/>
      <c r="O72" s="68"/>
      <c r="P72" s="68"/>
      <c r="Q72" s="68"/>
      <c r="R72" s="68"/>
      <c r="S72" s="68"/>
      <c r="T72" s="68"/>
      <c r="U72" s="68"/>
      <c r="V72" s="68"/>
      <c r="W72" s="68"/>
      <c r="X72" s="68"/>
      <c r="Y72" s="68"/>
      <c r="Z72" s="68"/>
      <c r="AA72" s="68"/>
      <c r="AB72" s="68"/>
      <c r="AC72" s="68"/>
      <c r="AD72" s="68"/>
      <c r="AE72" s="68"/>
      <c r="AF72" s="68"/>
      <c r="AG72" s="68"/>
      <c r="AH72" s="68"/>
      <c r="AI72" s="68"/>
      <c r="AJ72" s="68"/>
      <c r="AK72" s="68"/>
      <c r="AL72" s="68"/>
      <c r="AM72" s="68"/>
    </row>
    <row r="73" spans="1:39" s="70" customFormat="1" ht="42" hidden="1" customHeight="1">
      <c r="A73" s="68"/>
      <c r="B73" s="68"/>
      <c r="C73" s="138"/>
      <c r="D73" s="68"/>
      <c r="E73" s="138"/>
      <c r="F73" s="68"/>
      <c r="G73" s="141" t="s">
        <v>57</v>
      </c>
      <c r="H73" s="73">
        <f>F26</f>
        <v>0</v>
      </c>
      <c r="I73" s="68"/>
      <c r="J73" s="68"/>
      <c r="K73" s="68"/>
      <c r="L73" s="68"/>
      <c r="M73" s="68"/>
      <c r="N73" s="68"/>
      <c r="O73" s="68"/>
      <c r="P73" s="68"/>
      <c r="Q73" s="68"/>
      <c r="R73" s="68"/>
      <c r="S73" s="68"/>
      <c r="T73" s="68"/>
      <c r="U73" s="68"/>
      <c r="V73" s="68"/>
      <c r="W73" s="68"/>
      <c r="X73" s="68"/>
      <c r="Y73" s="68"/>
      <c r="Z73" s="68"/>
      <c r="AA73" s="68"/>
      <c r="AB73" s="68"/>
      <c r="AC73" s="68"/>
      <c r="AD73" s="68"/>
      <c r="AE73" s="68"/>
      <c r="AF73" s="68"/>
      <c r="AG73" s="68"/>
      <c r="AH73" s="68"/>
      <c r="AI73" s="68"/>
      <c r="AJ73" s="68"/>
      <c r="AK73" s="68"/>
      <c r="AL73" s="68"/>
      <c r="AM73" s="68"/>
    </row>
    <row r="74" spans="1:39" s="70" customFormat="1" ht="18.75" hidden="1">
      <c r="A74" s="68"/>
      <c r="B74" s="68"/>
      <c r="C74" s="138"/>
      <c r="D74" s="68"/>
      <c r="E74" s="138"/>
      <c r="F74" s="68"/>
      <c r="G74" s="142" t="s">
        <v>87</v>
      </c>
      <c r="H74" s="73">
        <f>F27</f>
        <v>0</v>
      </c>
      <c r="I74" s="68"/>
      <c r="J74" s="68"/>
      <c r="K74" s="68"/>
      <c r="L74" s="68"/>
      <c r="M74" s="68"/>
      <c r="N74" s="68"/>
      <c r="O74" s="68"/>
      <c r="P74" s="68"/>
      <c r="Q74" s="68"/>
      <c r="R74" s="68"/>
      <c r="S74" s="68"/>
      <c r="T74" s="68"/>
      <c r="U74" s="68"/>
      <c r="V74" s="68"/>
      <c r="W74" s="68"/>
      <c r="X74" s="68"/>
      <c r="Y74" s="68"/>
      <c r="Z74" s="68"/>
      <c r="AA74" s="68"/>
      <c r="AB74" s="68"/>
      <c r="AC74" s="68"/>
      <c r="AD74" s="68"/>
      <c r="AE74" s="68"/>
      <c r="AF74" s="68"/>
      <c r="AG74" s="68"/>
      <c r="AH74" s="68"/>
      <c r="AI74" s="68"/>
      <c r="AJ74" s="68"/>
      <c r="AK74" s="68"/>
      <c r="AL74" s="68"/>
      <c r="AM74" s="68"/>
    </row>
    <row r="75" spans="1:39" s="70" customFormat="1" ht="18.75" hidden="1">
      <c r="A75" s="68"/>
      <c r="B75" s="68"/>
      <c r="C75" s="138"/>
      <c r="D75" s="68"/>
      <c r="E75" s="138"/>
      <c r="F75" s="68"/>
      <c r="G75" s="142" t="s">
        <v>103</v>
      </c>
      <c r="H75" s="73" t="e">
        <f>#REF!</f>
        <v>#REF!</v>
      </c>
      <c r="I75" s="68"/>
      <c r="J75" s="68"/>
      <c r="K75" s="68"/>
      <c r="L75" s="68"/>
      <c r="M75" s="68"/>
      <c r="N75" s="68"/>
      <c r="O75" s="68"/>
      <c r="P75" s="68"/>
      <c r="Q75" s="68"/>
      <c r="R75" s="68"/>
      <c r="S75" s="68"/>
      <c r="T75" s="68"/>
      <c r="U75" s="68"/>
      <c r="V75" s="68"/>
      <c r="W75" s="68"/>
      <c r="X75" s="68"/>
      <c r="Y75" s="68"/>
      <c r="Z75" s="68"/>
      <c r="AA75" s="68"/>
      <c r="AB75" s="68"/>
      <c r="AC75" s="68"/>
      <c r="AD75" s="68"/>
      <c r="AE75" s="68"/>
      <c r="AF75" s="68"/>
      <c r="AG75" s="68"/>
      <c r="AH75" s="68"/>
      <c r="AI75" s="68"/>
      <c r="AJ75" s="68"/>
      <c r="AK75" s="68"/>
      <c r="AL75" s="68"/>
      <c r="AM75" s="68"/>
    </row>
    <row r="76" spans="1:39" s="70" customFormat="1" ht="37.5" hidden="1">
      <c r="A76" s="68"/>
      <c r="B76" s="68"/>
      <c r="C76" s="138"/>
      <c r="D76" s="68"/>
      <c r="E76" s="138"/>
      <c r="F76" s="68"/>
      <c r="G76" s="141" t="s">
        <v>99</v>
      </c>
      <c r="H76" s="72" t="str">
        <f>H26</f>
        <v>Tỷ lệ giảm các vụ tai nạn lao động</v>
      </c>
      <c r="I76" s="68"/>
      <c r="J76" s="68"/>
      <c r="K76" s="68"/>
      <c r="L76" s="68"/>
      <c r="M76" s="68"/>
      <c r="N76" s="68"/>
      <c r="O76" s="68"/>
      <c r="P76" s="68"/>
      <c r="Q76" s="68"/>
      <c r="R76" s="68"/>
      <c r="S76" s="68"/>
      <c r="T76" s="68"/>
      <c r="U76" s="68"/>
      <c r="V76" s="68"/>
      <c r="W76" s="68"/>
      <c r="X76" s="68"/>
      <c r="Y76" s="68"/>
      <c r="Z76" s="68"/>
      <c r="AA76" s="68"/>
      <c r="AB76" s="68"/>
      <c r="AC76" s="68"/>
      <c r="AD76" s="68"/>
      <c r="AE76" s="68"/>
      <c r="AF76" s="68"/>
      <c r="AG76" s="68"/>
      <c r="AH76" s="68"/>
      <c r="AI76" s="68"/>
      <c r="AJ76" s="68"/>
      <c r="AK76" s="68"/>
      <c r="AL76" s="68"/>
      <c r="AM76" s="68"/>
    </row>
    <row r="77" spans="1:39" s="70" customFormat="1" ht="56.25" hidden="1">
      <c r="A77" s="68"/>
      <c r="B77" s="68"/>
      <c r="C77" s="138"/>
      <c r="D77" s="68"/>
      <c r="E77" s="138"/>
      <c r="F77" s="68"/>
      <c r="G77" s="137" t="s">
        <v>100</v>
      </c>
      <c r="H77" s="73" t="str">
        <f>H27</f>
        <v>Số  lần bị cơ quan chức năng nhắc nhở bằng văn bản về kiểm soát chất thải nguy hại</v>
      </c>
      <c r="I77" s="68"/>
      <c r="J77" s="68"/>
      <c r="K77" s="68"/>
      <c r="L77" s="68"/>
      <c r="M77" s="68"/>
      <c r="N77" s="68"/>
      <c r="O77" s="68"/>
      <c r="P77" s="68"/>
      <c r="Q77" s="68"/>
      <c r="R77" s="68"/>
      <c r="S77" s="68"/>
      <c r="T77" s="68"/>
      <c r="U77" s="68"/>
      <c r="V77" s="68"/>
      <c r="W77" s="68"/>
      <c r="X77" s="68"/>
      <c r="Y77" s="68"/>
      <c r="Z77" s="68"/>
      <c r="AA77" s="68"/>
      <c r="AB77" s="68"/>
      <c r="AC77" s="68"/>
      <c r="AD77" s="68"/>
      <c r="AE77" s="68"/>
      <c r="AF77" s="68"/>
      <c r="AG77" s="68"/>
      <c r="AH77" s="68"/>
      <c r="AI77" s="68"/>
      <c r="AJ77" s="68"/>
      <c r="AK77" s="68"/>
      <c r="AL77" s="68"/>
      <c r="AM77" s="68"/>
    </row>
    <row r="78" spans="1:39" s="70" customFormat="1" ht="18.75" hidden="1">
      <c r="A78" s="68"/>
      <c r="B78" s="68"/>
      <c r="C78" s="138"/>
      <c r="D78" s="68"/>
      <c r="E78" s="138"/>
      <c r="F78" s="68"/>
      <c r="G78" s="137" t="s">
        <v>101</v>
      </c>
      <c r="H78" s="73" t="e">
        <f>#REF!</f>
        <v>#REF!</v>
      </c>
      <c r="I78" s="68"/>
      <c r="J78" s="68"/>
      <c r="K78" s="68"/>
      <c r="L78" s="68"/>
      <c r="M78" s="68"/>
      <c r="N78" s="68"/>
      <c r="O78" s="68"/>
      <c r="P78" s="68"/>
      <c r="Q78" s="68"/>
      <c r="R78" s="68"/>
      <c r="S78" s="68"/>
      <c r="T78" s="68"/>
      <c r="U78" s="68"/>
      <c r="V78" s="68"/>
      <c r="W78" s="68"/>
      <c r="X78" s="68"/>
      <c r="Y78" s="68"/>
      <c r="Z78" s="68"/>
      <c r="AA78" s="68"/>
      <c r="AB78" s="68"/>
      <c r="AC78" s="68"/>
      <c r="AD78" s="68"/>
      <c r="AE78" s="68"/>
      <c r="AF78" s="68"/>
      <c r="AG78" s="68"/>
      <c r="AH78" s="68"/>
      <c r="AI78" s="68"/>
      <c r="AJ78" s="68"/>
      <c r="AK78" s="68"/>
      <c r="AL78" s="68"/>
      <c r="AM78" s="68"/>
    </row>
    <row r="79" spans="1:39" s="70" customFormat="1" ht="18.75" hidden="1">
      <c r="A79" s="68"/>
      <c r="B79" s="68"/>
      <c r="C79" s="138"/>
      <c r="D79" s="68"/>
      <c r="E79" s="138"/>
      <c r="F79" s="68"/>
      <c r="G79" s="137" t="s">
        <v>102</v>
      </c>
      <c r="H79" s="73" t="e">
        <f>#REF!</f>
        <v>#REF!</v>
      </c>
      <c r="I79" s="68"/>
      <c r="J79" s="68"/>
      <c r="K79" s="68"/>
      <c r="L79" s="68"/>
      <c r="M79" s="68"/>
      <c r="N79" s="68"/>
      <c r="O79" s="68"/>
      <c r="P79" s="68"/>
      <c r="Q79" s="68"/>
      <c r="R79" s="68"/>
      <c r="S79" s="68"/>
      <c r="T79" s="68"/>
      <c r="U79" s="68"/>
      <c r="V79" s="68"/>
      <c r="W79" s="68"/>
      <c r="X79" s="68"/>
      <c r="Y79" s="68"/>
      <c r="Z79" s="68"/>
      <c r="AA79" s="68"/>
      <c r="AB79" s="68"/>
      <c r="AC79" s="68"/>
      <c r="AD79" s="68"/>
      <c r="AE79" s="68"/>
      <c r="AF79" s="68"/>
      <c r="AG79" s="68"/>
      <c r="AH79" s="68"/>
      <c r="AI79" s="68"/>
      <c r="AJ79" s="68"/>
      <c r="AK79" s="68"/>
      <c r="AL79" s="68"/>
      <c r="AM79" s="68"/>
    </row>
    <row r="80" spans="1:39" s="70" customFormat="1" ht="56.25" hidden="1">
      <c r="A80" s="68"/>
      <c r="B80" s="68"/>
      <c r="C80" s="138"/>
      <c r="D80" s="68"/>
      <c r="E80" s="138"/>
      <c r="F80" s="68"/>
      <c r="G80" s="141" t="s">
        <v>58</v>
      </c>
      <c r="H80" s="73" t="str">
        <f>D35</f>
        <v>Số lượt người đươc đào tạo chuyên môn nghiệp vụ/Kế hoạch giao</v>
      </c>
      <c r="I80" s="68"/>
      <c r="J80" s="68"/>
      <c r="K80" s="68"/>
      <c r="L80" s="68"/>
      <c r="M80" s="68"/>
      <c r="N80" s="68"/>
      <c r="O80" s="68"/>
      <c r="P80" s="68"/>
      <c r="Q80" s="68"/>
      <c r="R80" s="68"/>
      <c r="S80" s="68"/>
      <c r="T80" s="68"/>
      <c r="U80" s="68"/>
      <c r="V80" s="68"/>
      <c r="W80" s="68"/>
      <c r="X80" s="68"/>
      <c r="Y80" s="68"/>
      <c r="Z80" s="68"/>
      <c r="AA80" s="68"/>
      <c r="AB80" s="68"/>
      <c r="AC80" s="68"/>
      <c r="AD80" s="68"/>
      <c r="AE80" s="68"/>
      <c r="AF80" s="68"/>
      <c r="AG80" s="68"/>
      <c r="AH80" s="68"/>
      <c r="AI80" s="68"/>
      <c r="AJ80" s="68"/>
      <c r="AK80" s="68"/>
      <c r="AL80" s="68"/>
      <c r="AM80" s="68"/>
    </row>
    <row r="81" spans="1:39" s="70" customFormat="1" ht="18.75" hidden="1">
      <c r="A81" s="68"/>
      <c r="B81" s="68"/>
      <c r="C81" s="138"/>
      <c r="D81" s="68"/>
      <c r="E81" s="138"/>
      <c r="F81" s="68"/>
      <c r="G81" s="142" t="s">
        <v>59</v>
      </c>
      <c r="H81" s="73" t="str">
        <f>D36</f>
        <v>Điện thương phẩm/ lao động</v>
      </c>
      <c r="I81" s="68"/>
      <c r="J81" s="68"/>
      <c r="K81" s="68"/>
      <c r="L81" s="68"/>
      <c r="M81" s="68"/>
      <c r="N81" s="68"/>
      <c r="O81" s="68"/>
      <c r="P81" s="68"/>
      <c r="Q81" s="68"/>
      <c r="R81" s="68"/>
      <c r="S81" s="68"/>
      <c r="T81" s="68"/>
      <c r="U81" s="68"/>
      <c r="V81" s="68"/>
      <c r="W81" s="68"/>
      <c r="X81" s="68"/>
      <c r="Y81" s="68"/>
      <c r="Z81" s="68"/>
      <c r="AA81" s="68"/>
      <c r="AB81" s="68"/>
      <c r="AC81" s="68"/>
      <c r="AD81" s="68"/>
      <c r="AE81" s="68"/>
      <c r="AF81" s="68"/>
      <c r="AG81" s="68"/>
      <c r="AH81" s="68"/>
      <c r="AI81" s="68"/>
      <c r="AJ81" s="68"/>
      <c r="AK81" s="68"/>
      <c r="AL81" s="68"/>
      <c r="AM81" s="68"/>
    </row>
    <row r="82" spans="1:39" s="70" customFormat="1" ht="37.5" hidden="1">
      <c r="A82" s="68"/>
      <c r="B82" s="68"/>
      <c r="C82" s="138"/>
      <c r="D82" s="68"/>
      <c r="E82" s="138"/>
      <c r="F82" s="68"/>
      <c r="G82" s="142" t="s">
        <v>60</v>
      </c>
      <c r="H82" s="73" t="str">
        <f>D37</f>
        <v>Số lượng khách hàng/ Lao động</v>
      </c>
      <c r="I82" s="68"/>
      <c r="J82" s="68"/>
      <c r="K82" s="68"/>
      <c r="L82" s="68"/>
      <c r="M82" s="68"/>
      <c r="N82" s="68"/>
      <c r="O82" s="68"/>
      <c r="P82" s="68"/>
      <c r="Q82" s="68"/>
      <c r="R82" s="68"/>
      <c r="S82" s="68"/>
      <c r="T82" s="68"/>
      <c r="U82" s="68"/>
      <c r="V82" s="68"/>
      <c r="W82" s="68"/>
      <c r="X82" s="68"/>
      <c r="Y82" s="68"/>
      <c r="Z82" s="68"/>
      <c r="AA82" s="68"/>
      <c r="AB82" s="68"/>
      <c r="AC82" s="68"/>
      <c r="AD82" s="68"/>
      <c r="AE82" s="68"/>
      <c r="AF82" s="68"/>
      <c r="AG82" s="68"/>
      <c r="AH82" s="68"/>
      <c r="AI82" s="68"/>
      <c r="AJ82" s="68"/>
      <c r="AK82" s="68"/>
      <c r="AL82" s="68"/>
      <c r="AM82" s="68"/>
    </row>
    <row r="83" spans="1:39" s="70" customFormat="1" ht="18.75" hidden="1">
      <c r="A83" s="68"/>
      <c r="B83" s="68"/>
      <c r="C83" s="138"/>
      <c r="D83" s="68"/>
      <c r="E83" s="138"/>
      <c r="F83" s="68"/>
      <c r="G83" s="141" t="s">
        <v>61</v>
      </c>
      <c r="H83" s="73" t="e">
        <f>#REF!</f>
        <v>#REF!</v>
      </c>
      <c r="I83" s="68"/>
      <c r="J83" s="68"/>
      <c r="K83" s="68"/>
      <c r="L83" s="68"/>
      <c r="M83" s="68"/>
      <c r="N83" s="68"/>
      <c r="O83" s="68"/>
      <c r="P83" s="68"/>
      <c r="Q83" s="68"/>
      <c r="R83" s="68"/>
      <c r="S83" s="68"/>
      <c r="T83" s="68"/>
      <c r="U83" s="68"/>
      <c r="V83" s="68"/>
      <c r="W83" s="68"/>
      <c r="X83" s="68"/>
      <c r="Y83" s="68"/>
      <c r="Z83" s="68"/>
      <c r="AA83" s="68"/>
      <c r="AB83" s="68"/>
      <c r="AC83" s="68"/>
      <c r="AD83" s="68"/>
      <c r="AE83" s="68"/>
      <c r="AF83" s="68"/>
      <c r="AG83" s="68"/>
      <c r="AH83" s="68"/>
      <c r="AI83" s="68"/>
      <c r="AJ83" s="68"/>
      <c r="AK83" s="68"/>
      <c r="AL83" s="68"/>
      <c r="AM83" s="68"/>
    </row>
    <row r="84" spans="1:39" s="70" customFormat="1" ht="18.75" hidden="1">
      <c r="A84" s="68"/>
      <c r="B84" s="68"/>
      <c r="C84" s="138"/>
      <c r="D84" s="68"/>
      <c r="E84" s="138"/>
      <c r="F84" s="68"/>
      <c r="G84" s="142" t="s">
        <v>62</v>
      </c>
      <c r="H84" s="73" t="e">
        <f>#REF!</f>
        <v>#REF!</v>
      </c>
      <c r="I84" s="68"/>
      <c r="J84" s="68"/>
      <c r="K84" s="68"/>
      <c r="L84" s="68"/>
      <c r="M84" s="68"/>
      <c r="N84" s="68"/>
      <c r="O84" s="68"/>
      <c r="P84" s="68"/>
      <c r="Q84" s="68"/>
      <c r="R84" s="68"/>
      <c r="S84" s="68"/>
      <c r="T84" s="68"/>
      <c r="U84" s="68"/>
      <c r="V84" s="68"/>
      <c r="W84" s="68"/>
      <c r="X84" s="68"/>
      <c r="Y84" s="68"/>
      <c r="Z84" s="68"/>
      <c r="AA84" s="68"/>
      <c r="AB84" s="68"/>
      <c r="AC84" s="68"/>
      <c r="AD84" s="68"/>
      <c r="AE84" s="68"/>
      <c r="AF84" s="68"/>
      <c r="AG84" s="68"/>
      <c r="AH84" s="68"/>
      <c r="AI84" s="68"/>
      <c r="AJ84" s="68"/>
      <c r="AK84" s="68"/>
      <c r="AL84" s="68"/>
      <c r="AM84" s="68"/>
    </row>
    <row r="85" spans="1:39" s="70" customFormat="1" ht="18.75" hidden="1">
      <c r="A85" s="68"/>
      <c r="B85" s="68"/>
      <c r="C85" s="138"/>
      <c r="D85" s="68"/>
      <c r="E85" s="138"/>
      <c r="F85" s="68"/>
      <c r="G85" s="141" t="s">
        <v>63</v>
      </c>
      <c r="H85" s="73">
        <f>H35</f>
        <v>0</v>
      </c>
      <c r="I85" s="68"/>
      <c r="J85" s="68"/>
      <c r="K85" s="68"/>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row>
    <row r="86" spans="1:39" s="70" customFormat="1" ht="18.75" hidden="1">
      <c r="A86" s="68"/>
      <c r="B86" s="68"/>
      <c r="C86" s="138"/>
      <c r="D86" s="68"/>
      <c r="E86" s="138"/>
      <c r="F86" s="68"/>
      <c r="G86" s="142" t="s">
        <v>64</v>
      </c>
      <c r="H86" s="73">
        <f>H36</f>
        <v>0</v>
      </c>
      <c r="I86" s="68"/>
      <c r="J86" s="68"/>
      <c r="K86" s="68"/>
      <c r="L86" s="68"/>
      <c r="M86" s="68"/>
      <c r="N86" s="68"/>
      <c r="O86" s="68"/>
      <c r="P86" s="68"/>
      <c r="Q86" s="68"/>
      <c r="R86" s="68"/>
      <c r="S86" s="68"/>
      <c r="T86" s="68"/>
      <c r="U86" s="68"/>
      <c r="V86" s="68"/>
      <c r="W86" s="68"/>
      <c r="X86" s="68"/>
      <c r="Y86" s="68"/>
      <c r="Z86" s="68"/>
      <c r="AA86" s="68"/>
      <c r="AB86" s="68"/>
      <c r="AC86" s="68"/>
      <c r="AD86" s="68"/>
      <c r="AE86" s="68"/>
      <c r="AF86" s="68"/>
      <c r="AG86" s="68"/>
      <c r="AH86" s="68"/>
      <c r="AI86" s="68"/>
      <c r="AJ86" s="68"/>
      <c r="AK86" s="68"/>
      <c r="AL86" s="68"/>
      <c r="AM86" s="68"/>
    </row>
    <row r="87" spans="1:39" s="70" customFormat="1" ht="18.75" hidden="1">
      <c r="B87" s="68"/>
      <c r="C87" s="139"/>
      <c r="E87" s="139"/>
      <c r="G87" s="141" t="s">
        <v>65</v>
      </c>
      <c r="H87" s="73" t="str">
        <f>F35</f>
        <v>Số sự cố hệ thống CNTT</v>
      </c>
      <c r="J87" s="74"/>
    </row>
    <row r="88" spans="1:39" s="70" customFormat="1" ht="37.5" hidden="1">
      <c r="B88" s="68"/>
      <c r="C88" s="139"/>
      <c r="E88" s="139"/>
      <c r="G88" s="142" t="s">
        <v>66</v>
      </c>
      <c r="H88" s="73" t="str">
        <f>F36</f>
        <v>Tổng thời gian dừng hệ thống CNTT do sự cố</v>
      </c>
      <c r="J88" s="74"/>
    </row>
    <row r="89" spans="1:39" s="70" customFormat="1" ht="18.75" hidden="1">
      <c r="B89" s="68"/>
      <c r="C89" s="139"/>
      <c r="E89" s="139"/>
      <c r="G89" s="142" t="s">
        <v>67</v>
      </c>
      <c r="H89" s="73">
        <f>F37</f>
        <v>0</v>
      </c>
      <c r="J89" s="74"/>
    </row>
    <row r="90" spans="1:39" s="70" customFormat="1" ht="18.75" hidden="1">
      <c r="B90" s="68"/>
      <c r="C90" s="139"/>
      <c r="E90" s="139"/>
      <c r="G90" s="142" t="s">
        <v>68</v>
      </c>
      <c r="H90" s="73" t="e">
        <f>#REF!</f>
        <v>#REF!</v>
      </c>
      <c r="J90" s="74"/>
    </row>
    <row r="91" spans="1:39" s="70" customFormat="1" ht="18.75" hidden="1">
      <c r="B91" s="68"/>
      <c r="C91" s="139"/>
      <c r="E91" s="139"/>
      <c r="G91" s="138"/>
      <c r="H91" s="68">
        <f>COUNTA(H41:H90)</f>
        <v>50</v>
      </c>
      <c r="J91" s="74"/>
    </row>
    <row r="92" spans="1:39" s="70" customFormat="1" ht="18.75" hidden="1">
      <c r="B92" s="68"/>
      <c r="C92" s="139"/>
      <c r="E92" s="139"/>
      <c r="G92" s="138"/>
      <c r="H92" s="68"/>
      <c r="J92" s="74"/>
    </row>
    <row r="93" spans="1:39" s="70" customFormat="1" ht="18.75" hidden="1">
      <c r="B93" s="68"/>
      <c r="C93" s="139"/>
      <c r="E93" s="139"/>
      <c r="G93" s="143"/>
      <c r="J93" s="74"/>
    </row>
    <row r="94" spans="1:39" s="70" customFormat="1" ht="18.75" hidden="1">
      <c r="B94" s="68"/>
      <c r="C94" s="139"/>
      <c r="E94" s="139"/>
      <c r="G94" s="138"/>
      <c r="H94" s="68"/>
      <c r="J94" s="74"/>
    </row>
    <row r="95" spans="1:39" s="70" customFormat="1" ht="18.75" hidden="1">
      <c r="B95" s="68"/>
      <c r="C95" s="139"/>
      <c r="E95" s="139"/>
      <c r="G95" s="138"/>
      <c r="H95" s="68"/>
      <c r="J95" s="74"/>
    </row>
    <row r="96" spans="1:39" s="70" customFormat="1" ht="18.75">
      <c r="B96" s="68"/>
      <c r="C96" s="139"/>
      <c r="E96" s="139"/>
      <c r="G96" s="138"/>
      <c r="H96" s="68"/>
      <c r="J96" s="74"/>
    </row>
    <row r="97" spans="2:10" s="70" customFormat="1" ht="18.75">
      <c r="B97" s="68"/>
      <c r="C97" s="139"/>
      <c r="E97" s="139"/>
      <c r="G97" s="138"/>
      <c r="H97" s="68"/>
      <c r="J97" s="74"/>
    </row>
    <row r="98" spans="2:10" s="70" customFormat="1" ht="18.75">
      <c r="B98" s="68"/>
      <c r="C98" s="139"/>
      <c r="E98" s="139"/>
      <c r="G98" s="139"/>
      <c r="J98" s="74"/>
    </row>
  </sheetData>
  <mergeCells count="13">
    <mergeCell ref="A1:I1"/>
    <mergeCell ref="A3:A11"/>
    <mergeCell ref="D11:H11"/>
    <mergeCell ref="A13:A17"/>
    <mergeCell ref="B13:B17"/>
    <mergeCell ref="D15:D16"/>
    <mergeCell ref="F17:H17"/>
    <mergeCell ref="B19:B31"/>
    <mergeCell ref="A20:A30"/>
    <mergeCell ref="D30:F30"/>
    <mergeCell ref="A33:A39"/>
    <mergeCell ref="B33:B39"/>
    <mergeCell ref="F22:F23"/>
  </mergeCells>
  <pageMargins left="0.75" right="0.75" top="1" bottom="1"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AE33"/>
  <sheetViews>
    <sheetView zoomScale="85" zoomScaleNormal="85" zoomScaleSheetLayoutView="50" zoomScalePageLayoutView="120" workbookViewId="0">
      <pane xSplit="11" ySplit="5" topLeftCell="L17" activePane="bottomRight" state="frozen"/>
      <selection pane="topRight" activeCell="L1" sqref="L1"/>
      <selection pane="bottomLeft" activeCell="A6" sqref="A6"/>
      <selection pane="bottomRight" activeCell="I25" sqref="I25"/>
    </sheetView>
  </sheetViews>
  <sheetFormatPr defaultRowHeight="15.75"/>
  <cols>
    <col min="1" max="1" width="5.625" style="83" customWidth="1"/>
    <col min="2" max="2" width="11.375" style="83" customWidth="1"/>
    <col min="3" max="3" width="4" style="112" customWidth="1"/>
    <col min="4" max="4" width="21.375" style="122" customWidth="1"/>
    <col min="5" max="5" width="10.625" style="113" customWidth="1"/>
    <col min="6" max="6" width="7.375" style="113" customWidth="1"/>
    <col min="7" max="7" width="31.5" style="120" customWidth="1"/>
    <col min="8" max="8" width="8.5" style="113" customWidth="1"/>
    <col min="9" max="9" width="13" style="121" customWidth="1"/>
    <col min="10" max="10" width="10.5" style="83" bestFit="1" customWidth="1"/>
    <col min="11" max="11" width="11" style="83" customWidth="1"/>
    <col min="12" max="12" width="39.5" style="114" customWidth="1"/>
    <col min="13" max="29" width="15.625" style="115" customWidth="1"/>
    <col min="30" max="31" width="15.625" style="83" customWidth="1"/>
    <col min="32" max="16384" width="9" style="83"/>
  </cols>
  <sheetData>
    <row r="1" spans="1:31" ht="43.7" customHeight="1">
      <c r="A1" s="75" t="s">
        <v>351</v>
      </c>
      <c r="B1" s="76"/>
      <c r="C1" s="76"/>
      <c r="D1" s="77"/>
      <c r="E1" s="78"/>
      <c r="F1" s="78"/>
      <c r="G1" s="79"/>
      <c r="H1" s="78"/>
      <c r="I1" s="80"/>
      <c r="J1" s="76"/>
      <c r="K1" s="76"/>
      <c r="L1" s="81"/>
      <c r="M1" s="82">
        <v>1</v>
      </c>
      <c r="N1" s="82">
        <v>2</v>
      </c>
      <c r="O1" s="82">
        <v>3</v>
      </c>
      <c r="P1" s="82">
        <v>4</v>
      </c>
      <c r="Q1" s="82">
        <v>5</v>
      </c>
      <c r="R1" s="82">
        <v>6</v>
      </c>
      <c r="S1" s="82">
        <v>7</v>
      </c>
      <c r="T1" s="82">
        <v>8</v>
      </c>
      <c r="U1" s="82">
        <v>9</v>
      </c>
      <c r="V1" s="82">
        <v>10</v>
      </c>
      <c r="W1" s="82">
        <v>11</v>
      </c>
      <c r="X1" s="82">
        <v>12</v>
      </c>
      <c r="Y1" s="82">
        <v>13</v>
      </c>
      <c r="Z1" s="82">
        <v>14</v>
      </c>
      <c r="AA1" s="82">
        <v>15</v>
      </c>
      <c r="AB1" s="82">
        <v>16</v>
      </c>
      <c r="AC1" s="82">
        <v>17</v>
      </c>
      <c r="AD1" s="82">
        <v>18</v>
      </c>
      <c r="AE1" s="82">
        <v>19</v>
      </c>
    </row>
    <row r="2" spans="1:31" ht="19.7" customHeight="1">
      <c r="A2" s="84"/>
      <c r="B2" s="84"/>
      <c r="C2" s="84"/>
      <c r="D2" s="85" t="s">
        <v>126</v>
      </c>
      <c r="E2" s="86"/>
      <c r="F2" s="86"/>
      <c r="G2" s="87"/>
      <c r="H2" s="86"/>
      <c r="I2" s="88"/>
      <c r="J2" s="84"/>
      <c r="K2" s="84"/>
      <c r="L2" s="89"/>
      <c r="M2" s="90" t="s">
        <v>365</v>
      </c>
      <c r="N2" s="90"/>
      <c r="O2" s="91"/>
      <c r="P2" s="91"/>
      <c r="Q2" s="91"/>
      <c r="R2" s="90"/>
      <c r="S2" s="90"/>
      <c r="T2" s="91"/>
      <c r="U2" s="90"/>
      <c r="V2" s="90"/>
      <c r="W2" s="90"/>
      <c r="X2" s="91"/>
      <c r="Y2" s="90"/>
      <c r="Z2" s="90"/>
      <c r="AA2" s="91"/>
      <c r="AB2" s="90"/>
      <c r="AC2" s="90"/>
      <c r="AD2" s="90"/>
      <c r="AE2" s="90"/>
    </row>
    <row r="3" spans="1:31">
      <c r="A3" s="92"/>
      <c r="B3" s="92"/>
      <c r="C3" s="92"/>
      <c r="D3" s="93"/>
      <c r="E3" s="94"/>
      <c r="F3" s="94">
        <v>1</v>
      </c>
      <c r="G3" s="94">
        <v>2</v>
      </c>
      <c r="H3" s="94">
        <v>3</v>
      </c>
      <c r="I3" s="94">
        <v>4</v>
      </c>
      <c r="J3" s="94">
        <v>5</v>
      </c>
      <c r="K3" s="94">
        <v>6</v>
      </c>
      <c r="L3" s="94">
        <v>7</v>
      </c>
      <c r="M3" s="94">
        <v>8</v>
      </c>
      <c r="N3" s="94">
        <v>9</v>
      </c>
      <c r="O3" s="94">
        <v>10</v>
      </c>
      <c r="P3" s="94">
        <v>11</v>
      </c>
      <c r="Q3" s="94">
        <v>12</v>
      </c>
      <c r="R3" s="94">
        <v>13</v>
      </c>
      <c r="S3" s="94">
        <v>14</v>
      </c>
      <c r="T3" s="94">
        <v>15</v>
      </c>
      <c r="U3" s="94">
        <v>16</v>
      </c>
      <c r="V3" s="94">
        <v>17</v>
      </c>
      <c r="W3" s="94">
        <v>18</v>
      </c>
      <c r="X3" s="94">
        <v>19</v>
      </c>
      <c r="Y3" s="94">
        <v>20</v>
      </c>
      <c r="Z3" s="94">
        <v>21</v>
      </c>
      <c r="AA3" s="94">
        <v>22</v>
      </c>
      <c r="AB3" s="94">
        <v>23</v>
      </c>
      <c r="AC3" s="94">
        <v>24</v>
      </c>
      <c r="AD3" s="94">
        <v>25</v>
      </c>
      <c r="AE3" s="94">
        <v>26</v>
      </c>
    </row>
    <row r="4" spans="1:31" ht="36.950000000000003" customHeight="1">
      <c r="A4" s="641" t="s">
        <v>127</v>
      </c>
      <c r="B4" s="641"/>
      <c r="C4" s="641"/>
      <c r="D4" s="641"/>
      <c r="E4" s="635" t="s">
        <v>69</v>
      </c>
      <c r="F4" s="635" t="s">
        <v>70</v>
      </c>
      <c r="G4" s="642" t="s">
        <v>71</v>
      </c>
      <c r="H4" s="635" t="s">
        <v>72</v>
      </c>
      <c r="I4" s="640" t="s">
        <v>73</v>
      </c>
      <c r="J4" s="197"/>
      <c r="K4" s="634" t="s">
        <v>74</v>
      </c>
      <c r="L4" s="635" t="s">
        <v>75</v>
      </c>
      <c r="M4" s="601" t="s">
        <v>345</v>
      </c>
      <c r="N4" s="601" t="s">
        <v>346</v>
      </c>
      <c r="O4" s="601" t="s">
        <v>219</v>
      </c>
      <c r="P4" s="601" t="s">
        <v>344</v>
      </c>
      <c r="Q4" s="601" t="s">
        <v>347</v>
      </c>
      <c r="R4" s="621" t="s">
        <v>222</v>
      </c>
      <c r="S4" s="621" t="s">
        <v>223</v>
      </c>
      <c r="T4" s="621" t="s">
        <v>224</v>
      </c>
      <c r="U4" s="621" t="s">
        <v>225</v>
      </c>
      <c r="V4" s="621" t="s">
        <v>226</v>
      </c>
      <c r="W4" s="621" t="s">
        <v>227</v>
      </c>
      <c r="X4" s="621" t="s">
        <v>228</v>
      </c>
      <c r="Y4" s="621" t="s">
        <v>229</v>
      </c>
      <c r="Z4" s="621" t="s">
        <v>230</v>
      </c>
      <c r="AA4" s="621" t="s">
        <v>231</v>
      </c>
      <c r="AB4" s="621" t="s">
        <v>232</v>
      </c>
      <c r="AC4" s="621" t="s">
        <v>233</v>
      </c>
      <c r="AD4" s="621" t="s">
        <v>348</v>
      </c>
      <c r="AE4" s="621" t="s">
        <v>349</v>
      </c>
    </row>
    <row r="5" spans="1:31" ht="57.6" customHeight="1">
      <c r="A5" s="641"/>
      <c r="B5" s="641"/>
      <c r="C5" s="641"/>
      <c r="D5" s="641"/>
      <c r="E5" s="635"/>
      <c r="F5" s="635"/>
      <c r="G5" s="643"/>
      <c r="H5" s="635"/>
      <c r="I5" s="640"/>
      <c r="J5" s="95" t="s">
        <v>76</v>
      </c>
      <c r="K5" s="634"/>
      <c r="L5" s="635"/>
      <c r="M5" s="602"/>
      <c r="N5" s="602"/>
      <c r="O5" s="602"/>
      <c r="P5" s="602"/>
      <c r="Q5" s="602"/>
      <c r="R5" s="622"/>
      <c r="S5" s="622"/>
      <c r="T5" s="622"/>
      <c r="U5" s="622"/>
      <c r="V5" s="622"/>
      <c r="W5" s="622"/>
      <c r="X5" s="622"/>
      <c r="Y5" s="622"/>
      <c r="Z5" s="622"/>
      <c r="AA5" s="622"/>
      <c r="AB5" s="622"/>
      <c r="AC5" s="622"/>
      <c r="AD5" s="622"/>
      <c r="AE5" s="622"/>
    </row>
    <row r="6" spans="1:31" ht="43.7" customHeight="1">
      <c r="A6" s="616" t="s">
        <v>77</v>
      </c>
      <c r="B6" s="617">
        <v>0.25</v>
      </c>
      <c r="C6" s="119" t="s">
        <v>23</v>
      </c>
      <c r="D6" s="126" t="s">
        <v>1</v>
      </c>
      <c r="E6" s="117">
        <v>0.1</v>
      </c>
      <c r="F6" s="117" t="s">
        <v>24</v>
      </c>
      <c r="G6" s="126" t="s">
        <v>129</v>
      </c>
      <c r="H6" s="96">
        <v>1</v>
      </c>
      <c r="I6" s="97">
        <f>H6*E6*B6</f>
        <v>2.5000000000000001E-2</v>
      </c>
      <c r="J6" s="96" t="s">
        <v>153</v>
      </c>
      <c r="K6" s="66" t="s">
        <v>79</v>
      </c>
      <c r="L6" s="126" t="s">
        <v>129</v>
      </c>
      <c r="M6" s="226" t="s">
        <v>168</v>
      </c>
      <c r="N6" s="226"/>
      <c r="O6" s="226"/>
      <c r="P6" s="226"/>
      <c r="Q6" s="226"/>
      <c r="R6" s="226"/>
      <c r="S6" s="226"/>
      <c r="T6" s="226"/>
      <c r="U6" s="226"/>
      <c r="V6" s="226" t="s">
        <v>389</v>
      </c>
      <c r="W6" s="226"/>
      <c r="X6" s="226"/>
      <c r="Y6" s="226"/>
      <c r="Z6" s="226"/>
      <c r="AA6" s="226"/>
      <c r="AB6" s="226"/>
      <c r="AC6" s="226"/>
      <c r="AD6" s="226"/>
      <c r="AE6" s="226"/>
    </row>
    <row r="7" spans="1:31" ht="42" customHeight="1">
      <c r="A7" s="616"/>
      <c r="B7" s="617"/>
      <c r="C7" s="636" t="s">
        <v>25</v>
      </c>
      <c r="D7" s="638" t="s">
        <v>3</v>
      </c>
      <c r="E7" s="603">
        <v>0.15</v>
      </c>
      <c r="F7" s="117" t="s">
        <v>26</v>
      </c>
      <c r="G7" s="126" t="s">
        <v>124</v>
      </c>
      <c r="H7" s="96">
        <v>0.7</v>
      </c>
      <c r="I7" s="97">
        <f>H7*$E$7*$B$6</f>
        <v>2.6249999999999999E-2</v>
      </c>
      <c r="J7" s="96" t="s">
        <v>91</v>
      </c>
      <c r="K7" s="66" t="s">
        <v>80</v>
      </c>
      <c r="L7" s="126" t="s">
        <v>120</v>
      </c>
      <c r="M7" s="226"/>
      <c r="N7" s="226" t="s">
        <v>168</v>
      </c>
      <c r="O7" s="226"/>
      <c r="P7" s="226"/>
      <c r="Q7" s="226"/>
      <c r="R7" s="226"/>
      <c r="S7" s="226"/>
      <c r="T7" s="226"/>
      <c r="U7" s="226"/>
      <c r="V7" s="226"/>
      <c r="W7" s="226" t="s">
        <v>389</v>
      </c>
      <c r="X7" s="226"/>
      <c r="Y7" s="226"/>
      <c r="Z7" s="226" t="s">
        <v>389</v>
      </c>
      <c r="AA7" s="226"/>
      <c r="AB7" s="226"/>
      <c r="AC7" s="226"/>
      <c r="AD7" s="226"/>
      <c r="AE7" s="226" t="s">
        <v>389</v>
      </c>
    </row>
    <row r="8" spans="1:31" ht="36.6" customHeight="1">
      <c r="A8" s="616"/>
      <c r="B8" s="617"/>
      <c r="C8" s="637"/>
      <c r="D8" s="639"/>
      <c r="E8" s="610"/>
      <c r="F8" s="117" t="s">
        <v>28</v>
      </c>
      <c r="G8" s="126" t="s">
        <v>355</v>
      </c>
      <c r="H8" s="96">
        <v>0.3</v>
      </c>
      <c r="I8" s="97">
        <f>H8*$E$7*$B$6</f>
        <v>1.125E-2</v>
      </c>
      <c r="J8" s="96" t="s">
        <v>78</v>
      </c>
      <c r="K8" s="66" t="s">
        <v>80</v>
      </c>
      <c r="L8" s="146" t="s">
        <v>90</v>
      </c>
      <c r="M8" s="226"/>
      <c r="N8" s="226" t="s">
        <v>168</v>
      </c>
      <c r="O8" s="226" t="s">
        <v>168</v>
      </c>
      <c r="P8" s="226"/>
      <c r="Q8" s="226"/>
      <c r="R8" s="226"/>
      <c r="S8" s="226"/>
      <c r="T8" s="226"/>
      <c r="U8" s="226"/>
      <c r="V8" s="226"/>
      <c r="W8" s="226"/>
      <c r="X8" s="226" t="s">
        <v>389</v>
      </c>
      <c r="Y8" s="226"/>
      <c r="Z8" s="226" t="s">
        <v>389</v>
      </c>
      <c r="AA8" s="226"/>
      <c r="AB8" s="226"/>
      <c r="AC8" s="226"/>
      <c r="AD8" s="226"/>
      <c r="AE8" s="226" t="s">
        <v>389</v>
      </c>
    </row>
    <row r="9" spans="1:31" ht="51" customHeight="1">
      <c r="A9" s="616"/>
      <c r="B9" s="617"/>
      <c r="C9" s="612" t="s">
        <v>27</v>
      </c>
      <c r="D9" s="607" t="s">
        <v>2</v>
      </c>
      <c r="E9" s="603">
        <v>0.45</v>
      </c>
      <c r="F9" s="117" t="s">
        <v>31</v>
      </c>
      <c r="G9" s="127" t="s">
        <v>122</v>
      </c>
      <c r="H9" s="96">
        <v>0.7</v>
      </c>
      <c r="I9" s="97">
        <f>H9*$E$9*$B$6</f>
        <v>7.8750000000000001E-2</v>
      </c>
      <c r="J9" s="96" t="s">
        <v>91</v>
      </c>
      <c r="K9" s="66" t="s">
        <v>89</v>
      </c>
      <c r="L9" s="126" t="s">
        <v>122</v>
      </c>
      <c r="M9" s="226" t="s">
        <v>168</v>
      </c>
      <c r="N9" s="226"/>
      <c r="O9" s="226"/>
      <c r="P9" s="226"/>
      <c r="Q9" s="226"/>
      <c r="R9" s="226"/>
      <c r="S9" s="227" t="s">
        <v>389</v>
      </c>
      <c r="T9" s="226"/>
      <c r="U9" s="226"/>
      <c r="V9" s="226" t="s">
        <v>389</v>
      </c>
      <c r="W9" s="226"/>
      <c r="X9" s="226"/>
      <c r="Y9" s="226"/>
      <c r="Z9" s="226"/>
      <c r="AA9" s="226"/>
      <c r="AB9" s="226"/>
      <c r="AC9" s="226"/>
      <c r="AD9" s="226"/>
      <c r="AE9" s="226"/>
    </row>
    <row r="10" spans="1:31" ht="51" customHeight="1">
      <c r="A10" s="616"/>
      <c r="B10" s="617"/>
      <c r="C10" s="614"/>
      <c r="D10" s="608"/>
      <c r="E10" s="604"/>
      <c r="F10" s="117" t="s">
        <v>84</v>
      </c>
      <c r="G10" s="127" t="s">
        <v>152</v>
      </c>
      <c r="H10" s="96">
        <v>0.3</v>
      </c>
      <c r="I10" s="97">
        <f>H10*$E$9*$B$6</f>
        <v>3.3750000000000002E-2</v>
      </c>
      <c r="J10" s="96" t="s">
        <v>153</v>
      </c>
      <c r="K10" s="66" t="s">
        <v>89</v>
      </c>
      <c r="L10" s="127" t="s">
        <v>156</v>
      </c>
      <c r="M10" s="227" t="s">
        <v>168</v>
      </c>
      <c r="N10" s="226"/>
      <c r="O10" s="226"/>
      <c r="P10" s="226"/>
      <c r="Q10" s="226"/>
      <c r="R10" s="226"/>
      <c r="S10" s="227" t="s">
        <v>389</v>
      </c>
      <c r="T10" s="226"/>
      <c r="U10" s="226"/>
      <c r="V10" s="226"/>
      <c r="W10" s="226"/>
      <c r="X10" s="226"/>
      <c r="Y10" s="226"/>
      <c r="Z10" s="226"/>
      <c r="AA10" s="226"/>
      <c r="AB10" s="226"/>
      <c r="AC10" s="226"/>
      <c r="AD10" s="226"/>
      <c r="AE10" s="226"/>
    </row>
    <row r="11" spans="1:31" ht="57" customHeight="1">
      <c r="A11" s="616"/>
      <c r="B11" s="617"/>
      <c r="C11" s="611" t="s">
        <v>29</v>
      </c>
      <c r="D11" s="607" t="s">
        <v>123</v>
      </c>
      <c r="E11" s="613">
        <v>0.3</v>
      </c>
      <c r="F11" s="117" t="s">
        <v>33</v>
      </c>
      <c r="G11" s="126" t="s">
        <v>121</v>
      </c>
      <c r="H11" s="96">
        <v>0.5</v>
      </c>
      <c r="I11" s="97">
        <f>H11*$E$11*$B$6</f>
        <v>3.7499999999999999E-2</v>
      </c>
      <c r="J11" s="96" t="s">
        <v>78</v>
      </c>
      <c r="K11" s="66" t="s">
        <v>89</v>
      </c>
      <c r="L11" s="126" t="s">
        <v>157</v>
      </c>
      <c r="M11" s="226"/>
      <c r="N11" s="226" t="s">
        <v>168</v>
      </c>
      <c r="O11" s="226"/>
      <c r="P11" s="226"/>
      <c r="Q11" s="226"/>
      <c r="R11" s="226"/>
      <c r="S11" s="226"/>
      <c r="T11" s="226"/>
      <c r="U11" s="226"/>
      <c r="V11" s="226"/>
      <c r="W11" s="226"/>
      <c r="X11" s="226"/>
      <c r="Y11" s="226"/>
      <c r="Z11" s="226" t="s">
        <v>389</v>
      </c>
      <c r="AA11" s="226"/>
      <c r="AB11" s="226"/>
      <c r="AC11" s="226"/>
      <c r="AD11" s="226"/>
      <c r="AE11" s="226" t="s">
        <v>389</v>
      </c>
    </row>
    <row r="12" spans="1:31" ht="57" customHeight="1">
      <c r="A12" s="616"/>
      <c r="B12" s="617"/>
      <c r="C12" s="612"/>
      <c r="D12" s="608"/>
      <c r="E12" s="613"/>
      <c r="F12" s="117" t="s">
        <v>35</v>
      </c>
      <c r="G12" s="126" t="s">
        <v>158</v>
      </c>
      <c r="H12" s="96">
        <v>0.5</v>
      </c>
      <c r="I12" s="97">
        <f>H12*$E$11*$B$6</f>
        <v>3.7499999999999999E-2</v>
      </c>
      <c r="J12" s="96" t="s">
        <v>153</v>
      </c>
      <c r="K12" s="66" t="s">
        <v>89</v>
      </c>
      <c r="L12" s="126" t="s">
        <v>158</v>
      </c>
      <c r="M12" s="226"/>
      <c r="N12" s="226"/>
      <c r="O12" s="226"/>
      <c r="P12" s="226"/>
      <c r="Q12" s="226" t="s">
        <v>168</v>
      </c>
      <c r="R12" s="226"/>
      <c r="S12" s="226" t="s">
        <v>389</v>
      </c>
      <c r="T12" s="226"/>
      <c r="U12" s="226"/>
      <c r="V12" s="226" t="s">
        <v>389</v>
      </c>
      <c r="W12" s="226"/>
      <c r="X12" s="226"/>
      <c r="Y12" s="226"/>
      <c r="Z12" s="226"/>
      <c r="AA12" s="226"/>
      <c r="AB12" s="226"/>
      <c r="AC12" s="226"/>
      <c r="AD12" s="226"/>
      <c r="AE12" s="226" t="s">
        <v>389</v>
      </c>
    </row>
    <row r="13" spans="1:31" ht="113.25" customHeight="1">
      <c r="A13" s="616" t="s">
        <v>81</v>
      </c>
      <c r="B13" s="617">
        <v>0.15</v>
      </c>
      <c r="C13" s="119" t="s">
        <v>30</v>
      </c>
      <c r="D13" s="126" t="s">
        <v>130</v>
      </c>
      <c r="E13" s="102">
        <v>1</v>
      </c>
      <c r="F13" s="102" t="s">
        <v>36</v>
      </c>
      <c r="G13" s="126" t="s">
        <v>131</v>
      </c>
      <c r="H13" s="96">
        <v>1</v>
      </c>
      <c r="I13" s="97">
        <f>H13*E13*B13</f>
        <v>0.15</v>
      </c>
      <c r="J13" s="103" t="s">
        <v>82</v>
      </c>
      <c r="K13" s="66" t="s">
        <v>79</v>
      </c>
      <c r="L13" s="126" t="s">
        <v>132</v>
      </c>
      <c r="M13" s="226" t="s">
        <v>168</v>
      </c>
      <c r="N13" s="226" t="s">
        <v>390</v>
      </c>
      <c r="O13" s="226" t="s">
        <v>389</v>
      </c>
      <c r="P13" s="226" t="s">
        <v>389</v>
      </c>
      <c r="Q13" s="226" t="s">
        <v>389</v>
      </c>
      <c r="R13" s="226" t="s">
        <v>389</v>
      </c>
      <c r="S13" s="226" t="s">
        <v>389</v>
      </c>
      <c r="T13" s="226" t="s">
        <v>389</v>
      </c>
      <c r="U13" s="226" t="s">
        <v>389</v>
      </c>
      <c r="V13" s="226" t="s">
        <v>389</v>
      </c>
      <c r="W13" s="226" t="s">
        <v>389</v>
      </c>
      <c r="X13" s="226" t="s">
        <v>389</v>
      </c>
      <c r="Y13" s="226" t="s">
        <v>389</v>
      </c>
      <c r="Z13" s="226" t="s">
        <v>389</v>
      </c>
      <c r="AA13" s="226" t="s">
        <v>389</v>
      </c>
      <c r="AB13" s="226" t="s">
        <v>389</v>
      </c>
      <c r="AC13" s="226" t="s">
        <v>389</v>
      </c>
      <c r="AD13" s="226" t="s">
        <v>389</v>
      </c>
      <c r="AE13" s="226" t="s">
        <v>389</v>
      </c>
    </row>
    <row r="14" spans="1:31" s="106" customFormat="1" ht="18.75" customHeight="1">
      <c r="A14" s="616"/>
      <c r="B14" s="617"/>
      <c r="C14" s="99"/>
      <c r="D14" s="100"/>
      <c r="E14" s="101">
        <v>1</v>
      </c>
      <c r="F14" s="101"/>
      <c r="G14" s="104"/>
      <c r="H14" s="104"/>
      <c r="I14" s="105"/>
      <c r="J14" s="104"/>
      <c r="K14" s="104"/>
      <c r="L14" s="128"/>
      <c r="M14" s="228"/>
      <c r="N14" s="228"/>
      <c r="O14" s="228"/>
      <c r="P14" s="228"/>
      <c r="Q14" s="228"/>
      <c r="R14" s="228"/>
      <c r="S14" s="228"/>
      <c r="T14" s="228"/>
      <c r="U14" s="228"/>
      <c r="V14" s="228"/>
      <c r="W14" s="228"/>
      <c r="X14" s="228"/>
      <c r="Y14" s="228"/>
      <c r="Z14" s="228"/>
      <c r="AA14" s="228"/>
      <c r="AB14" s="228"/>
      <c r="AC14" s="228"/>
      <c r="AD14" s="228"/>
      <c r="AE14" s="228"/>
    </row>
    <row r="15" spans="1:31" s="106" customFormat="1" ht="51.6" customHeight="1">
      <c r="A15" s="623" t="s">
        <v>83</v>
      </c>
      <c r="B15" s="626">
        <v>0.45</v>
      </c>
      <c r="C15" s="629" t="s">
        <v>5</v>
      </c>
      <c r="D15" s="631" t="s">
        <v>6</v>
      </c>
      <c r="E15" s="603">
        <v>0.25</v>
      </c>
      <c r="F15" s="117" t="s">
        <v>38</v>
      </c>
      <c r="G15" s="126" t="s">
        <v>13</v>
      </c>
      <c r="H15" s="96">
        <v>0.4</v>
      </c>
      <c r="I15" s="97">
        <f>H15*$E$15*$B$15</f>
        <v>4.5000000000000005E-2</v>
      </c>
      <c r="J15" s="98" t="s">
        <v>712</v>
      </c>
      <c r="K15" s="66" t="s">
        <v>80</v>
      </c>
      <c r="L15" s="126" t="s">
        <v>159</v>
      </c>
      <c r="M15" s="226"/>
      <c r="N15" s="226"/>
      <c r="O15" s="226" t="s">
        <v>168</v>
      </c>
      <c r="P15" s="226"/>
      <c r="Q15" s="226"/>
      <c r="R15" s="226"/>
      <c r="S15" s="226"/>
      <c r="T15" s="226"/>
      <c r="U15" s="226"/>
      <c r="V15" s="226"/>
      <c r="W15" s="226"/>
      <c r="X15" s="226" t="s">
        <v>389</v>
      </c>
      <c r="Y15" s="226"/>
      <c r="Z15" s="226"/>
      <c r="AA15" s="226"/>
      <c r="AB15" s="226"/>
      <c r="AC15" s="226"/>
      <c r="AD15" s="226"/>
      <c r="AE15" s="226" t="s">
        <v>389</v>
      </c>
    </row>
    <row r="16" spans="1:31" s="106" customFormat="1" ht="54.6" customHeight="1">
      <c r="A16" s="624"/>
      <c r="B16" s="627"/>
      <c r="C16" s="630"/>
      <c r="D16" s="632"/>
      <c r="E16" s="610"/>
      <c r="F16" s="117" t="s">
        <v>39</v>
      </c>
      <c r="G16" s="126" t="s">
        <v>14</v>
      </c>
      <c r="H16" s="96">
        <v>0.3</v>
      </c>
      <c r="I16" s="97">
        <f>H16*$E$15*$B$15</f>
        <v>3.3750000000000002E-2</v>
      </c>
      <c r="J16" s="98" t="s">
        <v>713</v>
      </c>
      <c r="K16" s="66" t="s">
        <v>80</v>
      </c>
      <c r="L16" s="126" t="s">
        <v>159</v>
      </c>
      <c r="M16" s="226"/>
      <c r="N16" s="226"/>
      <c r="O16" s="226" t="s">
        <v>168</v>
      </c>
      <c r="P16" s="226"/>
      <c r="Q16" s="226"/>
      <c r="R16" s="226"/>
      <c r="S16" s="226"/>
      <c r="T16" s="226"/>
      <c r="U16" s="226"/>
      <c r="V16" s="226"/>
      <c r="W16" s="226"/>
      <c r="X16" s="226" t="s">
        <v>389</v>
      </c>
      <c r="Y16" s="226"/>
      <c r="Z16" s="226"/>
      <c r="AA16" s="226"/>
      <c r="AB16" s="226"/>
      <c r="AC16" s="226"/>
      <c r="AD16" s="226"/>
      <c r="AE16" s="226" t="s">
        <v>389</v>
      </c>
    </row>
    <row r="17" spans="1:31" s="106" customFormat="1" ht="54.6" customHeight="1">
      <c r="A17" s="624"/>
      <c r="B17" s="627"/>
      <c r="C17" s="630"/>
      <c r="D17" s="633"/>
      <c r="E17" s="610"/>
      <c r="F17" s="117" t="s">
        <v>40</v>
      </c>
      <c r="G17" s="126" t="s">
        <v>15</v>
      </c>
      <c r="H17" s="96">
        <v>0.3</v>
      </c>
      <c r="I17" s="97">
        <f>H17*$E$15*$B$15</f>
        <v>3.3750000000000002E-2</v>
      </c>
      <c r="J17" s="98" t="s">
        <v>713</v>
      </c>
      <c r="K17" s="66" t="s">
        <v>80</v>
      </c>
      <c r="L17" s="126" t="s">
        <v>159</v>
      </c>
      <c r="M17" s="226"/>
      <c r="N17" s="226"/>
      <c r="O17" s="226" t="s">
        <v>168</v>
      </c>
      <c r="P17" s="226"/>
      <c r="Q17" s="226"/>
      <c r="R17" s="226"/>
      <c r="S17" s="226"/>
      <c r="T17" s="226"/>
      <c r="U17" s="226"/>
      <c r="V17" s="226"/>
      <c r="W17" s="226"/>
      <c r="X17" s="226" t="s">
        <v>389</v>
      </c>
      <c r="Y17" s="226"/>
      <c r="Z17" s="226"/>
      <c r="AA17" s="226"/>
      <c r="AB17" s="226"/>
      <c r="AC17" s="226"/>
      <c r="AD17" s="226"/>
      <c r="AE17" s="226" t="s">
        <v>389</v>
      </c>
    </row>
    <row r="18" spans="1:31" ht="39.950000000000003" customHeight="1">
      <c r="A18" s="624"/>
      <c r="B18" s="627"/>
      <c r="C18" s="605" t="s">
        <v>7</v>
      </c>
      <c r="D18" s="607" t="s">
        <v>8</v>
      </c>
      <c r="E18" s="603">
        <v>0.25</v>
      </c>
      <c r="F18" s="117" t="s">
        <v>48</v>
      </c>
      <c r="G18" s="126" t="s">
        <v>149</v>
      </c>
      <c r="H18" s="96">
        <v>0.7</v>
      </c>
      <c r="I18" s="97">
        <f>H18*$E$18*$B$15</f>
        <v>7.8750000000000001E-2</v>
      </c>
      <c r="J18" s="98" t="s">
        <v>78</v>
      </c>
      <c r="K18" s="66" t="s">
        <v>80</v>
      </c>
      <c r="L18" s="126" t="s">
        <v>159</v>
      </c>
      <c r="M18" s="226" t="s">
        <v>168</v>
      </c>
      <c r="N18" s="226"/>
      <c r="O18" s="226" t="s">
        <v>390</v>
      </c>
      <c r="P18" s="226"/>
      <c r="Q18" s="226"/>
      <c r="R18" s="226"/>
      <c r="S18" s="226"/>
      <c r="T18" s="226"/>
      <c r="U18" s="226" t="s">
        <v>389</v>
      </c>
      <c r="V18" s="226"/>
      <c r="W18" s="226"/>
      <c r="X18" s="226" t="s">
        <v>389</v>
      </c>
      <c r="Y18" s="226"/>
      <c r="Z18" s="226"/>
      <c r="AA18" s="226"/>
      <c r="AB18" s="226"/>
      <c r="AC18" s="226"/>
      <c r="AD18" s="226"/>
      <c r="AE18" s="226" t="s">
        <v>389</v>
      </c>
    </row>
    <row r="19" spans="1:31" ht="39.950000000000003" customHeight="1">
      <c r="A19" s="624"/>
      <c r="B19" s="627"/>
      <c r="C19" s="606"/>
      <c r="D19" s="608"/>
      <c r="E19" s="604"/>
      <c r="F19" s="117" t="s">
        <v>154</v>
      </c>
      <c r="G19" s="126" t="s">
        <v>155</v>
      </c>
      <c r="H19" s="96">
        <v>0.3</v>
      </c>
      <c r="I19" s="97">
        <f>H19*$E$18*$B$15</f>
        <v>3.3750000000000002E-2</v>
      </c>
      <c r="J19" s="98" t="s">
        <v>78</v>
      </c>
      <c r="K19" s="66" t="s">
        <v>80</v>
      </c>
      <c r="L19" s="126" t="s">
        <v>160</v>
      </c>
      <c r="M19" s="226"/>
      <c r="N19" s="226" t="s">
        <v>168</v>
      </c>
      <c r="O19" s="226"/>
      <c r="P19" s="226"/>
      <c r="Q19" s="226"/>
      <c r="R19" s="226"/>
      <c r="S19" s="226"/>
      <c r="T19" s="226"/>
      <c r="U19" s="226"/>
      <c r="V19" s="226"/>
      <c r="W19" s="226"/>
      <c r="X19" s="226"/>
      <c r="Y19" s="226"/>
      <c r="Z19" s="226" t="s">
        <v>390</v>
      </c>
      <c r="AA19" s="226"/>
      <c r="AB19" s="226"/>
      <c r="AC19" s="226"/>
      <c r="AD19" s="226"/>
      <c r="AE19" s="226" t="s">
        <v>389</v>
      </c>
    </row>
    <row r="20" spans="1:31" ht="70.7" customHeight="1">
      <c r="A20" s="624"/>
      <c r="B20" s="627"/>
      <c r="C20" s="605" t="s">
        <v>16</v>
      </c>
      <c r="D20" s="607" t="s">
        <v>10</v>
      </c>
      <c r="E20" s="603">
        <v>0.2</v>
      </c>
      <c r="F20" s="117" t="s">
        <v>49</v>
      </c>
      <c r="G20" s="126" t="s">
        <v>92</v>
      </c>
      <c r="H20" s="96">
        <v>0.35</v>
      </c>
      <c r="I20" s="97">
        <f>H20*$E$20*$B$15</f>
        <v>3.15E-2</v>
      </c>
      <c r="J20" s="98" t="s">
        <v>78</v>
      </c>
      <c r="K20" s="66" t="s">
        <v>80</v>
      </c>
      <c r="L20" s="126" t="s">
        <v>114</v>
      </c>
      <c r="M20" s="226" t="s">
        <v>168</v>
      </c>
      <c r="N20" s="226" t="s">
        <v>390</v>
      </c>
      <c r="O20" s="226"/>
      <c r="P20" s="226"/>
      <c r="Q20" s="226"/>
      <c r="R20" s="226"/>
      <c r="S20" s="226"/>
      <c r="T20" s="226"/>
      <c r="U20" s="226" t="s">
        <v>389</v>
      </c>
      <c r="V20" s="226"/>
      <c r="W20" s="226"/>
      <c r="X20" s="226"/>
      <c r="Y20" s="226"/>
      <c r="Z20" s="226" t="s">
        <v>389</v>
      </c>
      <c r="AA20" s="226"/>
      <c r="AB20" s="226"/>
      <c r="AC20" s="226"/>
      <c r="AD20" s="226"/>
      <c r="AE20" s="226" t="s">
        <v>389</v>
      </c>
    </row>
    <row r="21" spans="1:31" ht="45">
      <c r="A21" s="624"/>
      <c r="B21" s="627"/>
      <c r="C21" s="609"/>
      <c r="D21" s="615"/>
      <c r="E21" s="610"/>
      <c r="F21" s="117" t="s">
        <v>50</v>
      </c>
      <c r="G21" s="126" t="s">
        <v>150</v>
      </c>
      <c r="H21" s="96">
        <v>0.35</v>
      </c>
      <c r="I21" s="97">
        <f>H21*$E$20*$B$15</f>
        <v>3.15E-2</v>
      </c>
      <c r="J21" s="98" t="s">
        <v>78</v>
      </c>
      <c r="K21" s="66" t="s">
        <v>80</v>
      </c>
      <c r="L21" s="126" t="s">
        <v>116</v>
      </c>
      <c r="M21" s="226"/>
      <c r="N21" s="226" t="s">
        <v>168</v>
      </c>
      <c r="O21" s="226"/>
      <c r="P21" s="226"/>
      <c r="Q21" s="226"/>
      <c r="R21" s="226"/>
      <c r="S21" s="226"/>
      <c r="T21" s="226"/>
      <c r="U21" s="226"/>
      <c r="V21" s="226"/>
      <c r="W21" s="226"/>
      <c r="X21" s="226"/>
      <c r="Y21" s="226"/>
      <c r="Z21" s="226" t="s">
        <v>389</v>
      </c>
      <c r="AA21" s="226"/>
      <c r="AB21" s="226"/>
      <c r="AC21" s="226"/>
      <c r="AD21" s="226"/>
      <c r="AE21" s="226" t="s">
        <v>389</v>
      </c>
    </row>
    <row r="22" spans="1:31" ht="60.95" customHeight="1">
      <c r="A22" s="624"/>
      <c r="B22" s="627"/>
      <c r="C22" s="609"/>
      <c r="D22" s="608"/>
      <c r="E22" s="610"/>
      <c r="F22" s="117" t="s">
        <v>96</v>
      </c>
      <c r="G22" s="126" t="s">
        <v>135</v>
      </c>
      <c r="H22" s="96">
        <v>0.3</v>
      </c>
      <c r="I22" s="97">
        <f>H22*$E$20*$B$15</f>
        <v>2.7E-2</v>
      </c>
      <c r="J22" s="98" t="s">
        <v>78</v>
      </c>
      <c r="K22" s="66" t="s">
        <v>80</v>
      </c>
      <c r="L22" s="126" t="s">
        <v>136</v>
      </c>
      <c r="M22" s="226" t="s">
        <v>168</v>
      </c>
      <c r="N22" s="226" t="s">
        <v>390</v>
      </c>
      <c r="O22" s="226"/>
      <c r="P22" s="226"/>
      <c r="Q22" s="226"/>
      <c r="R22" s="226"/>
      <c r="S22" s="226"/>
      <c r="T22" s="226"/>
      <c r="U22" s="226"/>
      <c r="V22" s="226"/>
      <c r="W22" s="226"/>
      <c r="X22" s="226"/>
      <c r="Y22" s="226"/>
      <c r="Z22" s="226" t="s">
        <v>389</v>
      </c>
      <c r="AA22" s="226"/>
      <c r="AB22" s="226"/>
      <c r="AC22" s="226"/>
      <c r="AD22" s="226"/>
      <c r="AE22" s="226"/>
    </row>
    <row r="23" spans="1:31" ht="72" customHeight="1">
      <c r="A23" s="624"/>
      <c r="B23" s="627"/>
      <c r="C23" s="118" t="s">
        <v>9</v>
      </c>
      <c r="D23" s="199" t="s">
        <v>12</v>
      </c>
      <c r="E23" s="116">
        <v>0.1</v>
      </c>
      <c r="F23" s="117" t="s">
        <v>51</v>
      </c>
      <c r="G23" s="126" t="s">
        <v>352</v>
      </c>
      <c r="H23" s="96">
        <v>1</v>
      </c>
      <c r="I23" s="97">
        <f>H23*E23*$B$15</f>
        <v>4.5000000000000005E-2</v>
      </c>
      <c r="J23" s="66"/>
      <c r="K23" s="66" t="s">
        <v>80</v>
      </c>
      <c r="L23" s="126" t="s">
        <v>353</v>
      </c>
      <c r="M23" s="226" t="s">
        <v>168</v>
      </c>
      <c r="N23" s="226" t="s">
        <v>390</v>
      </c>
      <c r="O23" s="226" t="s">
        <v>390</v>
      </c>
      <c r="P23" s="226" t="s">
        <v>390</v>
      </c>
      <c r="Q23" s="226" t="s">
        <v>390</v>
      </c>
      <c r="R23" s="226" t="s">
        <v>389</v>
      </c>
      <c r="S23" s="226" t="s">
        <v>389</v>
      </c>
      <c r="T23" s="226" t="s">
        <v>389</v>
      </c>
      <c r="U23" s="226" t="s">
        <v>389</v>
      </c>
      <c r="V23" s="226" t="s">
        <v>389</v>
      </c>
      <c r="W23" s="226" t="s">
        <v>389</v>
      </c>
      <c r="X23" s="226" t="s">
        <v>389</v>
      </c>
      <c r="Y23" s="226" t="s">
        <v>389</v>
      </c>
      <c r="Z23" s="226" t="s">
        <v>389</v>
      </c>
      <c r="AA23" s="226" t="s">
        <v>389</v>
      </c>
      <c r="AB23" s="226" t="s">
        <v>389</v>
      </c>
      <c r="AC23" s="226" t="s">
        <v>389</v>
      </c>
      <c r="AD23" s="226" t="s">
        <v>389</v>
      </c>
      <c r="AE23" s="226" t="s">
        <v>389</v>
      </c>
    </row>
    <row r="24" spans="1:31" ht="54" customHeight="1">
      <c r="A24" s="624"/>
      <c r="B24" s="627"/>
      <c r="C24" s="605" t="s">
        <v>11</v>
      </c>
      <c r="D24" s="607" t="s">
        <v>104</v>
      </c>
      <c r="E24" s="603">
        <v>0.2</v>
      </c>
      <c r="F24" s="117" t="s">
        <v>54</v>
      </c>
      <c r="G24" s="126" t="s">
        <v>109</v>
      </c>
      <c r="H24" s="96">
        <v>0.5</v>
      </c>
      <c r="I24" s="97">
        <f>H24*$E$24*$B$15</f>
        <v>4.5000000000000005E-2</v>
      </c>
      <c r="J24" s="98" t="s">
        <v>78</v>
      </c>
      <c r="K24" s="66" t="s">
        <v>80</v>
      </c>
      <c r="L24" s="126" t="s">
        <v>117</v>
      </c>
      <c r="M24" s="226"/>
      <c r="N24" s="226"/>
      <c r="O24" s="226" t="s">
        <v>168</v>
      </c>
      <c r="P24" s="226"/>
      <c r="Q24" s="226"/>
      <c r="R24" s="226"/>
      <c r="S24" s="226"/>
      <c r="T24" s="226"/>
      <c r="U24" s="226"/>
      <c r="V24" s="226"/>
      <c r="W24" s="226"/>
      <c r="X24" s="226" t="s">
        <v>389</v>
      </c>
      <c r="Y24" s="226"/>
      <c r="Z24" s="226"/>
      <c r="AA24" s="226"/>
      <c r="AB24" s="226" t="s">
        <v>389</v>
      </c>
      <c r="AC24" s="226"/>
      <c r="AD24" s="226" t="s">
        <v>389</v>
      </c>
      <c r="AE24" s="226" t="s">
        <v>389</v>
      </c>
    </row>
    <row r="25" spans="1:31" ht="66.599999999999994" customHeight="1">
      <c r="A25" s="624"/>
      <c r="B25" s="627"/>
      <c r="C25" s="606"/>
      <c r="D25" s="608"/>
      <c r="E25" s="604"/>
      <c r="F25" s="117" t="s">
        <v>55</v>
      </c>
      <c r="G25" s="126" t="s">
        <v>141</v>
      </c>
      <c r="H25" s="96">
        <v>0.5</v>
      </c>
      <c r="I25" s="97">
        <f>H25*$E$24*$B$15</f>
        <v>4.5000000000000005E-2</v>
      </c>
      <c r="J25" s="98" t="s">
        <v>78</v>
      </c>
      <c r="K25" s="66" t="s">
        <v>80</v>
      </c>
      <c r="L25" s="126" t="s">
        <v>133</v>
      </c>
      <c r="M25" s="226"/>
      <c r="N25" s="226"/>
      <c r="O25" s="226" t="s">
        <v>168</v>
      </c>
      <c r="P25" s="226"/>
      <c r="Q25" s="226"/>
      <c r="R25" s="226"/>
      <c r="S25" s="226" t="s">
        <v>389</v>
      </c>
      <c r="T25" s="226"/>
      <c r="U25" s="226" t="s">
        <v>390</v>
      </c>
      <c r="V25" s="226"/>
      <c r="W25" s="226"/>
      <c r="X25" s="226"/>
      <c r="Y25" s="226" t="s">
        <v>389</v>
      </c>
      <c r="Z25" s="226"/>
      <c r="AA25" s="226"/>
      <c r="AB25" s="226"/>
      <c r="AC25" s="226"/>
      <c r="AD25" s="226" t="s">
        <v>389</v>
      </c>
      <c r="AE25" s="226" t="s">
        <v>389</v>
      </c>
    </row>
    <row r="26" spans="1:31" s="108" customFormat="1" ht="21.95" customHeight="1">
      <c r="A26" s="625"/>
      <c r="B26" s="628"/>
      <c r="C26" s="99"/>
      <c r="D26" s="100"/>
      <c r="E26" s="107">
        <v>1</v>
      </c>
      <c r="F26" s="107"/>
      <c r="G26" s="104"/>
      <c r="H26" s="104"/>
      <c r="I26" s="105"/>
      <c r="J26" s="104"/>
      <c r="K26" s="104"/>
      <c r="L26" s="128"/>
      <c r="M26" s="228"/>
      <c r="N26" s="228"/>
      <c r="O26" s="228"/>
      <c r="P26" s="228"/>
      <c r="Q26" s="228"/>
      <c r="R26" s="228"/>
      <c r="S26" s="228"/>
      <c r="T26" s="228"/>
      <c r="U26" s="228"/>
      <c r="V26" s="228"/>
      <c r="W26" s="228"/>
      <c r="X26" s="228"/>
      <c r="Y26" s="228"/>
      <c r="Z26" s="228"/>
      <c r="AA26" s="228"/>
      <c r="AB26" s="228"/>
      <c r="AC26" s="228"/>
      <c r="AD26" s="228"/>
      <c r="AE26" s="228"/>
    </row>
    <row r="27" spans="1:31" ht="45.6" customHeight="1">
      <c r="A27" s="616" t="s">
        <v>142</v>
      </c>
      <c r="B27" s="617">
        <v>0.15</v>
      </c>
      <c r="C27" s="605" t="s">
        <v>43</v>
      </c>
      <c r="D27" s="607" t="s">
        <v>138</v>
      </c>
      <c r="E27" s="618">
        <v>0.6</v>
      </c>
      <c r="F27" s="117" t="s">
        <v>58</v>
      </c>
      <c r="G27" s="126" t="s">
        <v>134</v>
      </c>
      <c r="H27" s="96">
        <v>0.3</v>
      </c>
      <c r="I27" s="97">
        <f>H27*$E$27*$B$27</f>
        <v>2.7E-2</v>
      </c>
      <c r="J27" s="98" t="s">
        <v>78</v>
      </c>
      <c r="K27" s="66" t="s">
        <v>79</v>
      </c>
      <c r="L27" s="126" t="s">
        <v>134</v>
      </c>
      <c r="M27" s="226" t="s">
        <v>168</v>
      </c>
      <c r="N27" s="226"/>
      <c r="O27" s="226"/>
      <c r="P27" s="226"/>
      <c r="Q27" s="226"/>
      <c r="R27" s="226"/>
      <c r="S27" s="226"/>
      <c r="T27" s="226" t="s">
        <v>389</v>
      </c>
      <c r="U27" s="226"/>
      <c r="V27" s="226"/>
      <c r="W27" s="226"/>
      <c r="X27" s="226"/>
      <c r="Y27" s="226"/>
      <c r="Z27" s="226"/>
      <c r="AA27" s="226"/>
      <c r="AB27" s="226"/>
      <c r="AC27" s="226"/>
      <c r="AD27" s="226"/>
      <c r="AE27" s="226"/>
    </row>
    <row r="28" spans="1:31" ht="44.25" customHeight="1">
      <c r="A28" s="616"/>
      <c r="B28" s="617"/>
      <c r="C28" s="609"/>
      <c r="D28" s="615"/>
      <c r="E28" s="619"/>
      <c r="F28" s="117" t="s">
        <v>59</v>
      </c>
      <c r="G28" s="126" t="s">
        <v>137</v>
      </c>
      <c r="H28" s="96">
        <v>0.4</v>
      </c>
      <c r="I28" s="97">
        <f>H28*$E$27*$B$27</f>
        <v>3.5999999999999997E-2</v>
      </c>
      <c r="J28" s="98" t="s">
        <v>106</v>
      </c>
      <c r="K28" s="66" t="s">
        <v>79</v>
      </c>
      <c r="L28" s="126" t="s">
        <v>118</v>
      </c>
      <c r="M28" s="226" t="s">
        <v>168</v>
      </c>
      <c r="N28" s="226"/>
      <c r="O28" s="226"/>
      <c r="P28" s="226"/>
      <c r="Q28" s="226"/>
      <c r="R28" s="226"/>
      <c r="S28" s="226"/>
      <c r="T28" s="226" t="s">
        <v>389</v>
      </c>
      <c r="U28" s="226"/>
      <c r="V28" s="226"/>
      <c r="W28" s="226"/>
      <c r="X28" s="226"/>
      <c r="Y28" s="226"/>
      <c r="Z28" s="226"/>
      <c r="AA28" s="226"/>
      <c r="AB28" s="226"/>
      <c r="AC28" s="226"/>
      <c r="AD28" s="226"/>
      <c r="AE28" s="226"/>
    </row>
    <row r="29" spans="1:31" ht="63.95" customHeight="1">
      <c r="A29" s="616"/>
      <c r="B29" s="617"/>
      <c r="C29" s="606"/>
      <c r="D29" s="608"/>
      <c r="E29" s="620"/>
      <c r="F29" s="117" t="s">
        <v>60</v>
      </c>
      <c r="G29" s="126" t="s">
        <v>139</v>
      </c>
      <c r="H29" s="96">
        <v>0.3</v>
      </c>
      <c r="I29" s="97">
        <f>H29*$E$27*$B$27</f>
        <v>2.7E-2</v>
      </c>
      <c r="J29" s="98" t="s">
        <v>105</v>
      </c>
      <c r="K29" s="66" t="s">
        <v>79</v>
      </c>
      <c r="L29" s="126" t="s">
        <v>119</v>
      </c>
      <c r="M29" s="226" t="s">
        <v>168</v>
      </c>
      <c r="N29" s="226"/>
      <c r="O29" s="226"/>
      <c r="P29" s="226"/>
      <c r="Q29" s="226"/>
      <c r="R29" s="226"/>
      <c r="S29" s="226"/>
      <c r="T29" s="226" t="s">
        <v>389</v>
      </c>
      <c r="U29" s="226"/>
      <c r="V29" s="226"/>
      <c r="W29" s="226"/>
      <c r="X29" s="226"/>
      <c r="Y29" s="226"/>
      <c r="Z29" s="226"/>
      <c r="AA29" s="226"/>
      <c r="AB29" s="226"/>
      <c r="AC29" s="226"/>
      <c r="AD29" s="226"/>
      <c r="AE29" s="226"/>
    </row>
    <row r="30" spans="1:31" ht="38.25" customHeight="1">
      <c r="A30" s="616"/>
      <c r="B30" s="617"/>
      <c r="C30" s="605" t="s">
        <v>45</v>
      </c>
      <c r="D30" s="607" t="s">
        <v>140</v>
      </c>
      <c r="E30" s="618">
        <v>0.4</v>
      </c>
      <c r="F30" s="117" t="s">
        <v>61</v>
      </c>
      <c r="G30" s="126" t="s">
        <v>20</v>
      </c>
      <c r="H30" s="96">
        <v>0.5</v>
      </c>
      <c r="I30" s="97">
        <f>H30*$E$30*$B$27</f>
        <v>0.03</v>
      </c>
      <c r="J30" s="98" t="s">
        <v>107</v>
      </c>
      <c r="K30" s="66" t="s">
        <v>80</v>
      </c>
      <c r="L30" s="126" t="s">
        <v>125</v>
      </c>
      <c r="M30" s="226"/>
      <c r="N30" s="226"/>
      <c r="O30" s="201"/>
      <c r="P30" s="226" t="s">
        <v>168</v>
      </c>
      <c r="Q30" s="226"/>
      <c r="R30" s="226"/>
      <c r="S30" s="226"/>
      <c r="T30" s="226"/>
      <c r="U30" s="226"/>
      <c r="V30" s="226"/>
      <c r="W30" s="226"/>
      <c r="X30" s="226"/>
      <c r="Y30" s="226"/>
      <c r="Z30" s="226"/>
      <c r="AA30" s="226" t="s">
        <v>389</v>
      </c>
      <c r="AB30" s="226"/>
      <c r="AC30" s="226"/>
      <c r="AD30" s="226"/>
      <c r="AE30" s="226"/>
    </row>
    <row r="31" spans="1:31" ht="45.6" customHeight="1">
      <c r="A31" s="616"/>
      <c r="B31" s="617"/>
      <c r="C31" s="609"/>
      <c r="D31" s="608"/>
      <c r="E31" s="619"/>
      <c r="F31" s="117" t="s">
        <v>62</v>
      </c>
      <c r="G31" s="126" t="s">
        <v>93</v>
      </c>
      <c r="H31" s="96">
        <v>0.5</v>
      </c>
      <c r="I31" s="97">
        <f>H31*$E$30*$B$27</f>
        <v>0.03</v>
      </c>
      <c r="J31" s="98" t="s">
        <v>388</v>
      </c>
      <c r="K31" s="66" t="s">
        <v>80</v>
      </c>
      <c r="L31" s="126" t="s">
        <v>93</v>
      </c>
      <c r="M31" s="226"/>
      <c r="N31" s="226"/>
      <c r="O31" s="226"/>
      <c r="P31" s="226" t="s">
        <v>168</v>
      </c>
      <c r="Q31" s="226"/>
      <c r="R31" s="226"/>
      <c r="S31" s="226"/>
      <c r="T31" s="226"/>
      <c r="U31" s="226"/>
      <c r="V31" s="226"/>
      <c r="W31" s="226"/>
      <c r="X31" s="226"/>
      <c r="Y31" s="226"/>
      <c r="Z31" s="226"/>
      <c r="AA31" s="226" t="s">
        <v>389</v>
      </c>
      <c r="AB31" s="226"/>
      <c r="AC31" s="226"/>
      <c r="AD31" s="226"/>
      <c r="AE31" s="226" t="s">
        <v>389</v>
      </c>
    </row>
    <row r="32" spans="1:31" ht="45" customHeight="1">
      <c r="A32" s="616"/>
      <c r="B32" s="617"/>
      <c r="C32" s="99"/>
      <c r="D32" s="109"/>
      <c r="E32" s="110">
        <v>1</v>
      </c>
      <c r="F32" s="110"/>
      <c r="G32" s="109"/>
      <c r="H32" s="109"/>
      <c r="I32" s="111"/>
      <c r="J32" s="109"/>
      <c r="K32" s="109"/>
      <c r="L32" s="129"/>
      <c r="M32" s="109"/>
      <c r="N32" s="109"/>
      <c r="O32" s="109"/>
      <c r="P32" s="109"/>
      <c r="Q32" s="109"/>
      <c r="R32" s="109"/>
      <c r="S32" s="109"/>
      <c r="T32" s="109"/>
      <c r="U32" s="109"/>
      <c r="V32" s="109"/>
      <c r="W32" s="109"/>
      <c r="X32" s="109"/>
      <c r="Y32" s="109"/>
      <c r="Z32" s="109"/>
      <c r="AA32" s="109"/>
      <c r="AB32" s="109"/>
      <c r="AC32" s="109"/>
      <c r="AD32" s="109"/>
      <c r="AE32" s="109"/>
    </row>
    <row r="33" spans="1:31" s="201" customFormat="1" ht="39" customHeight="1">
      <c r="A33" s="202"/>
      <c r="B33" s="229">
        <v>1</v>
      </c>
      <c r="C33" s="230"/>
      <c r="D33" s="230">
        <v>12</v>
      </c>
      <c r="E33" s="230"/>
      <c r="F33" s="230"/>
      <c r="G33" s="230">
        <v>24</v>
      </c>
      <c r="H33" s="230"/>
      <c r="I33" s="111">
        <f>SUM(I6:I32)</f>
        <v>1.0000000000000002</v>
      </c>
      <c r="J33" s="230"/>
      <c r="K33" s="230"/>
      <c r="L33" s="230"/>
      <c r="M33" s="230">
        <v>12</v>
      </c>
      <c r="N33" s="230">
        <v>9</v>
      </c>
      <c r="O33" s="230">
        <v>9</v>
      </c>
      <c r="P33" s="230">
        <v>4</v>
      </c>
      <c r="Q33" s="230">
        <v>3</v>
      </c>
      <c r="R33" s="230">
        <v>2</v>
      </c>
      <c r="S33" s="230">
        <v>6</v>
      </c>
      <c r="T33" s="230">
        <v>5</v>
      </c>
      <c r="U33" s="230">
        <v>5</v>
      </c>
      <c r="V33" s="230">
        <v>5</v>
      </c>
      <c r="W33" s="230">
        <v>3</v>
      </c>
      <c r="X33" s="230">
        <v>8</v>
      </c>
      <c r="Y33" s="230">
        <v>3</v>
      </c>
      <c r="Z33" s="230">
        <v>9</v>
      </c>
      <c r="AA33" s="230">
        <v>4</v>
      </c>
      <c r="AB33" s="230">
        <v>3</v>
      </c>
      <c r="AC33" s="230">
        <v>2</v>
      </c>
      <c r="AD33" s="230">
        <v>4</v>
      </c>
      <c r="AE33" s="230">
        <v>19</v>
      </c>
    </row>
  </sheetData>
  <mergeCells count="62">
    <mergeCell ref="I4:I5"/>
    <mergeCell ref="A4:D5"/>
    <mergeCell ref="E4:E5"/>
    <mergeCell ref="F4:F5"/>
    <mergeCell ref="G4:G5"/>
    <mergeCell ref="H4:H5"/>
    <mergeCell ref="AE4:AE5"/>
    <mergeCell ref="A6:A12"/>
    <mergeCell ref="B6:B12"/>
    <mergeCell ref="C7:C8"/>
    <mergeCell ref="D7:D8"/>
    <mergeCell ref="E7:E8"/>
    <mergeCell ref="AD4:AD5"/>
    <mergeCell ref="U4:U5"/>
    <mergeCell ref="AB4:AB5"/>
    <mergeCell ref="N4:N5"/>
    <mergeCell ref="O4:O5"/>
    <mergeCell ref="P4:P5"/>
    <mergeCell ref="Q4:Q5"/>
    <mergeCell ref="AA4:AA5"/>
    <mergeCell ref="W4:W5"/>
    <mergeCell ref="S4:S5"/>
    <mergeCell ref="X4:X5"/>
    <mergeCell ref="V4:V5"/>
    <mergeCell ref="Y4:Y5"/>
    <mergeCell ref="AC4:AC5"/>
    <mergeCell ref="A15:A26"/>
    <mergeCell ref="B15:B26"/>
    <mergeCell ref="C15:C17"/>
    <mergeCell ref="D15:D17"/>
    <mergeCell ref="E15:E17"/>
    <mergeCell ref="R4:R5"/>
    <mergeCell ref="A13:A14"/>
    <mergeCell ref="B13:B14"/>
    <mergeCell ref="Z4:Z5"/>
    <mergeCell ref="T4:T5"/>
    <mergeCell ref="K4:K5"/>
    <mergeCell ref="L4:L5"/>
    <mergeCell ref="A27:A32"/>
    <mergeCell ref="B27:B32"/>
    <mergeCell ref="C27:C29"/>
    <mergeCell ref="D27:D29"/>
    <mergeCell ref="E27:E29"/>
    <mergeCell ref="C30:C31"/>
    <mergeCell ref="D30:D31"/>
    <mergeCell ref="E30:E31"/>
    <mergeCell ref="M4:M5"/>
    <mergeCell ref="E24:E25"/>
    <mergeCell ref="C24:C25"/>
    <mergeCell ref="C18:C19"/>
    <mergeCell ref="D18:D19"/>
    <mergeCell ref="E18:E19"/>
    <mergeCell ref="C20:C22"/>
    <mergeCell ref="D24:D25"/>
    <mergeCell ref="E9:E10"/>
    <mergeCell ref="E20:E22"/>
    <mergeCell ref="C11:C12"/>
    <mergeCell ref="D11:D12"/>
    <mergeCell ref="E11:E12"/>
    <mergeCell ref="C9:C10"/>
    <mergeCell ref="D9:D10"/>
    <mergeCell ref="D20:D22"/>
  </mergeCells>
  <phoneticPr fontId="0" type="noConversion"/>
  <pageMargins left="0.56999999999999995" right="0.25" top="0.33" bottom="0.47" header="0.3" footer="0.47"/>
  <pageSetup paperSize="9" scale="54"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1"/>
  <sheetViews>
    <sheetView zoomScale="115" zoomScaleNormal="115" workbookViewId="0">
      <pane xSplit="4" ySplit="4" topLeftCell="S41" activePane="bottomRight" state="frozen"/>
      <selection pane="topRight" activeCell="E1" sqref="E1"/>
      <selection pane="bottomLeft" activeCell="A5" sqref="A5"/>
      <selection pane="bottomRight" activeCell="W56" sqref="W56"/>
    </sheetView>
  </sheetViews>
  <sheetFormatPr defaultColWidth="8.125" defaultRowHeight="15.75"/>
  <cols>
    <col min="1" max="1" width="6.625" style="177" bestFit="1" customWidth="1"/>
    <col min="2" max="2" width="12.125" style="155" customWidth="1"/>
    <col min="3" max="3" width="8.125" style="155" bestFit="1" customWidth="1"/>
    <col min="4" max="4" width="40" style="161" customWidth="1"/>
    <col min="5" max="9" width="11.375" style="161" customWidth="1"/>
    <col min="10" max="10" width="11.375" style="189" customWidth="1"/>
    <col min="11" max="23" width="11.375" style="148" customWidth="1"/>
    <col min="24" max="16384" width="8.125" style="148"/>
  </cols>
  <sheetData>
    <row r="1" spans="1:29" ht="17.25" hidden="1" customHeight="1">
      <c r="A1" s="646" t="s">
        <v>216</v>
      </c>
      <c r="B1" s="646"/>
      <c r="C1" s="646"/>
      <c r="D1" s="646"/>
      <c r="E1" s="147"/>
      <c r="F1" s="147"/>
      <c r="G1" s="147"/>
      <c r="H1" s="147"/>
      <c r="I1" s="147"/>
      <c r="J1" s="147"/>
    </row>
    <row r="2" spans="1:29" s="150" customFormat="1" ht="40.5" hidden="1" customHeight="1">
      <c r="A2" s="647" t="s">
        <v>391</v>
      </c>
      <c r="B2" s="647"/>
      <c r="C2" s="647"/>
      <c r="D2" s="647"/>
      <c r="E2" s="149"/>
      <c r="F2" s="149"/>
      <c r="G2" s="149"/>
      <c r="H2" s="149"/>
      <c r="I2" s="149"/>
      <c r="J2" s="149"/>
    </row>
    <row r="3" spans="1:29" s="154" customFormat="1" ht="31.5">
      <c r="A3" s="151" t="s">
        <v>161</v>
      </c>
      <c r="B3" s="151" t="s">
        <v>392</v>
      </c>
      <c r="C3" s="151" t="s">
        <v>162</v>
      </c>
      <c r="D3" s="152" t="s">
        <v>163</v>
      </c>
      <c r="E3" s="152" t="s">
        <v>217</v>
      </c>
      <c r="F3" s="152" t="s">
        <v>218</v>
      </c>
      <c r="G3" s="152" t="s">
        <v>219</v>
      </c>
      <c r="H3" s="152" t="s">
        <v>220</v>
      </c>
      <c r="I3" s="152" t="s">
        <v>221</v>
      </c>
      <c r="J3" s="153" t="s">
        <v>222</v>
      </c>
      <c r="K3" s="153" t="s">
        <v>223</v>
      </c>
      <c r="L3" s="153" t="s">
        <v>224</v>
      </c>
      <c r="M3" s="153" t="s">
        <v>225</v>
      </c>
      <c r="N3" s="153" t="s">
        <v>226</v>
      </c>
      <c r="O3" s="153" t="s">
        <v>227</v>
      </c>
      <c r="P3" s="153" t="s">
        <v>228</v>
      </c>
      <c r="Q3" s="153" t="s">
        <v>229</v>
      </c>
      <c r="R3" s="153" t="s">
        <v>230</v>
      </c>
      <c r="S3" s="153" t="s">
        <v>231</v>
      </c>
      <c r="T3" s="153" t="s">
        <v>232</v>
      </c>
      <c r="U3" s="153" t="s">
        <v>233</v>
      </c>
      <c r="V3" s="153" t="s">
        <v>234</v>
      </c>
      <c r="W3" s="153" t="s">
        <v>235</v>
      </c>
      <c r="X3" s="155"/>
      <c r="Y3" s="155"/>
      <c r="Z3" s="155"/>
      <c r="AA3" s="155"/>
      <c r="AB3" s="155"/>
      <c r="AC3" s="155"/>
    </row>
    <row r="4" spans="1:29" s="161" customFormat="1" ht="56.25" customHeight="1">
      <c r="A4" s="156" t="s">
        <v>164</v>
      </c>
      <c r="B4" s="156" t="s">
        <v>392</v>
      </c>
      <c r="C4" s="157"/>
      <c r="D4" s="178" t="s">
        <v>236</v>
      </c>
      <c r="E4" s="158" t="s">
        <v>237</v>
      </c>
      <c r="F4" s="158" t="s">
        <v>238</v>
      </c>
      <c r="G4" s="158" t="s">
        <v>239</v>
      </c>
      <c r="H4" s="158" t="s">
        <v>240</v>
      </c>
      <c r="I4" s="158" t="s">
        <v>241</v>
      </c>
      <c r="J4" s="158" t="s">
        <v>242</v>
      </c>
      <c r="K4" s="158" t="s">
        <v>243</v>
      </c>
      <c r="L4" s="159" t="s">
        <v>244</v>
      </c>
      <c r="M4" s="158" t="s">
        <v>245</v>
      </c>
      <c r="N4" s="163" t="s">
        <v>246</v>
      </c>
      <c r="O4" s="179" t="s">
        <v>247</v>
      </c>
      <c r="P4" s="163" t="s">
        <v>248</v>
      </c>
      <c r="Q4" s="180" t="s">
        <v>249</v>
      </c>
      <c r="R4" s="163" t="s">
        <v>250</v>
      </c>
      <c r="S4" s="163" t="s">
        <v>251</v>
      </c>
      <c r="T4" s="163" t="s">
        <v>252</v>
      </c>
      <c r="U4" s="163" t="s">
        <v>253</v>
      </c>
      <c r="V4" s="159" t="s">
        <v>254</v>
      </c>
      <c r="W4" s="159" t="s">
        <v>255</v>
      </c>
    </row>
    <row r="5" spans="1:29" ht="31.5">
      <c r="A5" s="162">
        <v>1</v>
      </c>
      <c r="B5" s="162" t="s">
        <v>165</v>
      </c>
      <c r="C5" s="163" t="s">
        <v>166</v>
      </c>
      <c r="D5" s="164" t="s">
        <v>167</v>
      </c>
      <c r="E5" s="163" t="s">
        <v>168</v>
      </c>
      <c r="F5" s="163" t="s">
        <v>172</v>
      </c>
      <c r="G5" s="163" t="s">
        <v>172</v>
      </c>
      <c r="H5" s="163" t="s">
        <v>172</v>
      </c>
      <c r="I5" s="163"/>
      <c r="J5" s="163"/>
      <c r="K5" s="163" t="s">
        <v>389</v>
      </c>
      <c r="L5" s="163" t="s">
        <v>172</v>
      </c>
      <c r="M5" s="163" t="s">
        <v>172</v>
      </c>
      <c r="N5" s="163" t="s">
        <v>172</v>
      </c>
      <c r="O5" s="163"/>
      <c r="P5" s="163"/>
      <c r="Q5" s="163" t="s">
        <v>172</v>
      </c>
      <c r="R5" s="163" t="s">
        <v>172</v>
      </c>
      <c r="S5" s="163" t="s">
        <v>172</v>
      </c>
      <c r="T5" s="163"/>
      <c r="U5" s="163"/>
      <c r="V5" s="163"/>
      <c r="W5" s="163" t="s">
        <v>172</v>
      </c>
    </row>
    <row r="6" spans="1:29">
      <c r="A6" s="645">
        <v>2</v>
      </c>
      <c r="B6" s="645" t="s">
        <v>169</v>
      </c>
      <c r="C6" s="167" t="s">
        <v>256</v>
      </c>
      <c r="D6" s="175" t="s">
        <v>413</v>
      </c>
      <c r="E6" s="169"/>
      <c r="F6" s="169" t="s">
        <v>168</v>
      </c>
      <c r="G6" s="169"/>
      <c r="H6" s="169"/>
      <c r="I6" s="169"/>
      <c r="J6" s="167"/>
      <c r="K6" s="165"/>
      <c r="L6" s="165"/>
      <c r="M6" s="165"/>
      <c r="N6" s="165"/>
      <c r="O6" s="165"/>
      <c r="P6" s="165"/>
      <c r="Q6" s="165"/>
      <c r="R6" s="165" t="s">
        <v>389</v>
      </c>
      <c r="S6" s="165"/>
      <c r="T6" s="165"/>
      <c r="U6" s="165"/>
      <c r="V6" s="181"/>
      <c r="W6" s="165" t="s">
        <v>389</v>
      </c>
    </row>
    <row r="7" spans="1:29">
      <c r="A7" s="645"/>
      <c r="B7" s="645"/>
      <c r="C7" s="167" t="s">
        <v>257</v>
      </c>
      <c r="D7" s="175" t="s">
        <v>258</v>
      </c>
      <c r="E7" s="169" t="s">
        <v>168</v>
      </c>
      <c r="F7" s="169"/>
      <c r="G7" s="169"/>
      <c r="H7" s="169"/>
      <c r="I7" s="169"/>
      <c r="J7" s="167"/>
      <c r="K7" s="165" t="s">
        <v>389</v>
      </c>
      <c r="L7" s="165"/>
      <c r="M7" s="165"/>
      <c r="N7" s="165"/>
      <c r="O7" s="165"/>
      <c r="P7" s="165"/>
      <c r="Q7" s="165"/>
      <c r="R7" s="165"/>
      <c r="S7" s="165"/>
      <c r="T7" s="165"/>
      <c r="U7" s="165"/>
      <c r="V7" s="181"/>
      <c r="W7" s="165" t="s">
        <v>389</v>
      </c>
    </row>
    <row r="8" spans="1:29">
      <c r="A8" s="645"/>
      <c r="B8" s="645"/>
      <c r="C8" s="167" t="s">
        <v>259</v>
      </c>
      <c r="D8" s="168" t="s">
        <v>260</v>
      </c>
      <c r="E8" s="169" t="s">
        <v>168</v>
      </c>
      <c r="F8" s="169"/>
      <c r="G8" s="169"/>
      <c r="H8" s="169"/>
      <c r="I8" s="169"/>
      <c r="J8" s="167"/>
      <c r="K8" s="165" t="s">
        <v>389</v>
      </c>
      <c r="L8" s="165"/>
      <c r="M8" s="165"/>
      <c r="N8" s="165" t="s">
        <v>172</v>
      </c>
      <c r="O8" s="165"/>
      <c r="P8" s="165"/>
      <c r="Q8" s="165"/>
      <c r="R8" s="165"/>
      <c r="S8" s="165"/>
      <c r="T8" s="165"/>
      <c r="U8" s="165"/>
      <c r="V8" s="181"/>
      <c r="W8" s="165" t="s">
        <v>389</v>
      </c>
    </row>
    <row r="9" spans="1:29">
      <c r="A9" s="645"/>
      <c r="B9" s="645"/>
      <c r="C9" s="167" t="s">
        <v>170</v>
      </c>
      <c r="D9" s="166" t="s">
        <v>171</v>
      </c>
      <c r="E9" s="169" t="s">
        <v>168</v>
      </c>
      <c r="F9" s="169"/>
      <c r="G9" s="169"/>
      <c r="H9" s="169"/>
      <c r="I9" s="169"/>
      <c r="J9" s="167"/>
      <c r="K9" s="165"/>
      <c r="L9" s="165" t="s">
        <v>389</v>
      </c>
      <c r="M9" s="165"/>
      <c r="N9" s="165"/>
      <c r="O9" s="165"/>
      <c r="P9" s="165"/>
      <c r="Q9" s="165"/>
      <c r="R9" s="165"/>
      <c r="S9" s="165"/>
      <c r="T9" s="165"/>
      <c r="U9" s="165"/>
      <c r="V9" s="181"/>
      <c r="W9" s="165"/>
    </row>
    <row r="10" spans="1:29">
      <c r="A10" s="645"/>
      <c r="B10" s="645"/>
      <c r="C10" s="167" t="s">
        <v>173</v>
      </c>
      <c r="D10" s="168" t="s">
        <v>174</v>
      </c>
      <c r="E10" s="169" t="s">
        <v>168</v>
      </c>
      <c r="F10" s="169" t="s">
        <v>389</v>
      </c>
      <c r="G10" s="169" t="s">
        <v>389</v>
      </c>
      <c r="H10" s="169" t="s">
        <v>389</v>
      </c>
      <c r="I10" s="169" t="s">
        <v>389</v>
      </c>
      <c r="J10" s="169" t="s">
        <v>389</v>
      </c>
      <c r="K10" s="169" t="s">
        <v>389</v>
      </c>
      <c r="L10" s="169" t="s">
        <v>389</v>
      </c>
      <c r="M10" s="169" t="s">
        <v>389</v>
      </c>
      <c r="N10" s="169" t="s">
        <v>389</v>
      </c>
      <c r="O10" s="169" t="s">
        <v>389</v>
      </c>
      <c r="P10" s="169" t="s">
        <v>389</v>
      </c>
      <c r="Q10" s="169" t="s">
        <v>389</v>
      </c>
      <c r="R10" s="169" t="s">
        <v>389</v>
      </c>
      <c r="S10" s="169" t="s">
        <v>389</v>
      </c>
      <c r="T10" s="169" t="s">
        <v>389</v>
      </c>
      <c r="U10" s="165" t="s">
        <v>390</v>
      </c>
      <c r="V10" s="169" t="s">
        <v>389</v>
      </c>
      <c r="W10" s="169" t="s">
        <v>389</v>
      </c>
    </row>
    <row r="11" spans="1:29" ht="31.5">
      <c r="A11" s="645"/>
      <c r="B11" s="645"/>
      <c r="C11" s="167" t="s">
        <v>175</v>
      </c>
      <c r="D11" s="168" t="s">
        <v>176</v>
      </c>
      <c r="E11" s="169" t="s">
        <v>168</v>
      </c>
      <c r="F11" s="169" t="s">
        <v>389</v>
      </c>
      <c r="G11" s="169" t="s">
        <v>389</v>
      </c>
      <c r="H11" s="169" t="s">
        <v>389</v>
      </c>
      <c r="I11" s="169" t="s">
        <v>389</v>
      </c>
      <c r="J11" s="169" t="s">
        <v>389</v>
      </c>
      <c r="K11" s="169" t="s">
        <v>389</v>
      </c>
      <c r="L11" s="169" t="s">
        <v>389</v>
      </c>
      <c r="M11" s="169" t="s">
        <v>389</v>
      </c>
      <c r="N11" s="169" t="s">
        <v>389</v>
      </c>
      <c r="O11" s="169" t="s">
        <v>389</v>
      </c>
      <c r="P11" s="169" t="s">
        <v>389</v>
      </c>
      <c r="Q11" s="169" t="s">
        <v>389</v>
      </c>
      <c r="R11" s="169" t="s">
        <v>389</v>
      </c>
      <c r="S11" s="169" t="s">
        <v>389</v>
      </c>
      <c r="T11" s="169" t="s">
        <v>389</v>
      </c>
      <c r="U11" s="165" t="s">
        <v>390</v>
      </c>
      <c r="V11" s="169" t="s">
        <v>389</v>
      </c>
      <c r="W11" s="169" t="s">
        <v>389</v>
      </c>
    </row>
    <row r="12" spans="1:29">
      <c r="A12" s="645"/>
      <c r="B12" s="645"/>
      <c r="C12" s="167" t="s">
        <v>261</v>
      </c>
      <c r="D12" s="166" t="s">
        <v>262</v>
      </c>
      <c r="E12" s="169"/>
      <c r="F12" s="169"/>
      <c r="G12" s="169" t="s">
        <v>168</v>
      </c>
      <c r="H12" s="169"/>
      <c r="I12" s="169"/>
      <c r="J12" s="167"/>
      <c r="K12" s="165"/>
      <c r="L12" s="165"/>
      <c r="M12" s="165"/>
      <c r="N12" s="165"/>
      <c r="O12" s="165"/>
      <c r="P12" s="165" t="s">
        <v>389</v>
      </c>
      <c r="Q12" s="165"/>
      <c r="R12" s="165"/>
      <c r="S12" s="165"/>
      <c r="T12" s="165"/>
      <c r="U12" s="165"/>
      <c r="V12" s="181"/>
      <c r="W12" s="165" t="s">
        <v>172</v>
      </c>
    </row>
    <row r="13" spans="1:29" ht="31.5">
      <c r="A13" s="645">
        <v>3</v>
      </c>
      <c r="B13" s="645" t="s">
        <v>177</v>
      </c>
      <c r="C13" s="163" t="s">
        <v>263</v>
      </c>
      <c r="D13" s="164" t="s">
        <v>264</v>
      </c>
      <c r="E13" s="163" t="s">
        <v>168</v>
      </c>
      <c r="F13" s="163"/>
      <c r="G13" s="163"/>
      <c r="H13" s="163"/>
      <c r="I13" s="163" t="s">
        <v>390</v>
      </c>
      <c r="J13" s="163"/>
      <c r="K13" s="163" t="s">
        <v>389</v>
      </c>
      <c r="L13" s="163"/>
      <c r="M13" s="163"/>
      <c r="N13" s="163"/>
      <c r="O13" s="163"/>
      <c r="P13" s="163"/>
      <c r="Q13" s="163" t="s">
        <v>172</v>
      </c>
      <c r="R13" s="163"/>
      <c r="S13" s="163"/>
      <c r="T13" s="163"/>
      <c r="U13" s="163"/>
      <c r="V13" s="163"/>
      <c r="W13" s="163" t="s">
        <v>389</v>
      </c>
    </row>
    <row r="14" spans="1:29">
      <c r="A14" s="645"/>
      <c r="B14" s="645"/>
      <c r="C14" s="163" t="s">
        <v>265</v>
      </c>
      <c r="D14" s="164" t="s">
        <v>266</v>
      </c>
      <c r="E14" s="163" t="s">
        <v>168</v>
      </c>
      <c r="F14" s="163"/>
      <c r="G14" s="163"/>
      <c r="H14" s="163"/>
      <c r="I14" s="163"/>
      <c r="J14" s="163"/>
      <c r="K14" s="163" t="s">
        <v>389</v>
      </c>
      <c r="L14" s="163"/>
      <c r="M14" s="163"/>
      <c r="N14" s="163"/>
      <c r="O14" s="163"/>
      <c r="P14" s="163"/>
      <c r="Q14" s="163"/>
      <c r="R14" s="163"/>
      <c r="S14" s="163"/>
      <c r="T14" s="163"/>
      <c r="U14" s="163"/>
      <c r="V14" s="163"/>
      <c r="W14" s="163" t="s">
        <v>389</v>
      </c>
    </row>
    <row r="15" spans="1:29" ht="31.5">
      <c r="A15" s="645"/>
      <c r="B15" s="645"/>
      <c r="C15" s="163" t="s">
        <v>267</v>
      </c>
      <c r="D15" s="164" t="s">
        <v>268</v>
      </c>
      <c r="E15" s="163" t="s">
        <v>168</v>
      </c>
      <c r="F15" s="163"/>
      <c r="G15" s="163"/>
      <c r="H15" s="163"/>
      <c r="I15" s="163" t="s">
        <v>390</v>
      </c>
      <c r="J15" s="163"/>
      <c r="K15" s="163" t="s">
        <v>389</v>
      </c>
      <c r="L15" s="163"/>
      <c r="M15" s="163"/>
      <c r="N15" s="163" t="s">
        <v>172</v>
      </c>
      <c r="O15" s="163"/>
      <c r="P15" s="163"/>
      <c r="Q15" s="163"/>
      <c r="R15" s="163"/>
      <c r="S15" s="163"/>
      <c r="T15" s="163"/>
      <c r="U15" s="163"/>
      <c r="V15" s="163"/>
      <c r="W15" s="163"/>
    </row>
    <row r="16" spans="1:29" ht="31.5">
      <c r="A16" s="645"/>
      <c r="B16" s="645"/>
      <c r="C16" s="163" t="s">
        <v>269</v>
      </c>
      <c r="D16" s="164" t="s">
        <v>270</v>
      </c>
      <c r="E16" s="163" t="s">
        <v>168</v>
      </c>
      <c r="F16" s="163" t="s">
        <v>390</v>
      </c>
      <c r="G16" s="163"/>
      <c r="H16" s="163"/>
      <c r="I16" s="163"/>
      <c r="J16" s="163"/>
      <c r="K16" s="163" t="s">
        <v>389</v>
      </c>
      <c r="L16" s="163"/>
      <c r="M16" s="163" t="s">
        <v>172</v>
      </c>
      <c r="N16" s="163" t="s">
        <v>172</v>
      </c>
      <c r="O16" s="163"/>
      <c r="P16" s="163"/>
      <c r="Q16" s="163"/>
      <c r="R16" s="163" t="s">
        <v>172</v>
      </c>
      <c r="S16" s="163"/>
      <c r="T16" s="163"/>
      <c r="U16" s="163"/>
      <c r="V16" s="163"/>
      <c r="W16" s="163" t="s">
        <v>172</v>
      </c>
    </row>
    <row r="17" spans="1:23">
      <c r="A17" s="644">
        <v>4</v>
      </c>
      <c r="B17" s="645" t="s">
        <v>178</v>
      </c>
      <c r="C17" s="171" t="s">
        <v>271</v>
      </c>
      <c r="D17" s="240" t="s">
        <v>272</v>
      </c>
      <c r="E17" s="182"/>
      <c r="F17" s="182" t="s">
        <v>168</v>
      </c>
      <c r="G17" s="182"/>
      <c r="H17" s="171"/>
      <c r="I17" s="171"/>
      <c r="J17" s="167"/>
      <c r="K17" s="165"/>
      <c r="L17" s="165"/>
      <c r="M17" s="165"/>
      <c r="N17" s="165"/>
      <c r="O17" s="165"/>
      <c r="P17" s="165"/>
      <c r="Q17" s="165"/>
      <c r="R17" s="165" t="s">
        <v>390</v>
      </c>
      <c r="S17" s="165"/>
      <c r="T17" s="165"/>
      <c r="U17" s="165"/>
      <c r="V17" s="181"/>
      <c r="W17" s="165" t="s">
        <v>389</v>
      </c>
    </row>
    <row r="18" spans="1:23">
      <c r="A18" s="644"/>
      <c r="B18" s="645"/>
      <c r="C18" s="171" t="s">
        <v>273</v>
      </c>
      <c r="D18" s="240" t="s">
        <v>274</v>
      </c>
      <c r="E18" s="182"/>
      <c r="F18" s="182" t="s">
        <v>168</v>
      </c>
      <c r="G18" s="182"/>
      <c r="H18" s="171"/>
      <c r="I18" s="171"/>
      <c r="J18" s="167"/>
      <c r="K18" s="165"/>
      <c r="L18" s="165"/>
      <c r="M18" s="165"/>
      <c r="N18" s="165"/>
      <c r="O18" s="165"/>
      <c r="P18" s="165"/>
      <c r="Q18" s="165"/>
      <c r="R18" s="165" t="s">
        <v>389</v>
      </c>
      <c r="S18" s="165"/>
      <c r="T18" s="165"/>
      <c r="U18" s="165"/>
      <c r="V18" s="181"/>
      <c r="W18" s="165" t="s">
        <v>389</v>
      </c>
    </row>
    <row r="19" spans="1:23" ht="31.5">
      <c r="A19" s="644"/>
      <c r="B19" s="645"/>
      <c r="C19" s="171" t="s">
        <v>275</v>
      </c>
      <c r="D19" s="241" t="s">
        <v>425</v>
      </c>
      <c r="E19" s="182"/>
      <c r="F19" s="182" t="s">
        <v>168</v>
      </c>
      <c r="G19" s="182"/>
      <c r="H19" s="171"/>
      <c r="I19" s="171"/>
      <c r="J19" s="167"/>
      <c r="K19" s="165"/>
      <c r="L19" s="165"/>
      <c r="M19" s="165"/>
      <c r="N19" s="165"/>
      <c r="O19" s="165" t="s">
        <v>172</v>
      </c>
      <c r="P19" s="165"/>
      <c r="Q19" s="165"/>
      <c r="R19" s="165" t="s">
        <v>389</v>
      </c>
      <c r="S19" s="165"/>
      <c r="T19" s="165"/>
      <c r="U19" s="165"/>
      <c r="V19" s="181"/>
      <c r="W19" s="165" t="s">
        <v>389</v>
      </c>
    </row>
    <row r="20" spans="1:23" ht="31.5">
      <c r="A20" s="644"/>
      <c r="B20" s="645"/>
      <c r="C20" s="171" t="s">
        <v>276</v>
      </c>
      <c r="D20" s="242" t="s">
        <v>277</v>
      </c>
      <c r="E20" s="182"/>
      <c r="F20" s="182" t="s">
        <v>168</v>
      </c>
      <c r="G20" s="182"/>
      <c r="H20" s="171"/>
      <c r="I20" s="171"/>
      <c r="J20" s="167"/>
      <c r="K20" s="165"/>
      <c r="L20" s="165"/>
      <c r="M20" s="165"/>
      <c r="N20" s="165"/>
      <c r="O20" s="165"/>
      <c r="P20" s="165"/>
      <c r="Q20" s="165"/>
      <c r="R20" s="165" t="s">
        <v>390</v>
      </c>
      <c r="S20" s="165"/>
      <c r="T20" s="165"/>
      <c r="U20" s="165"/>
      <c r="V20" s="181"/>
      <c r="W20" s="165" t="s">
        <v>389</v>
      </c>
    </row>
    <row r="21" spans="1:23">
      <c r="A21" s="644"/>
      <c r="B21" s="645"/>
      <c r="C21" s="171" t="s">
        <v>278</v>
      </c>
      <c r="D21" s="242" t="s">
        <v>279</v>
      </c>
      <c r="E21" s="182"/>
      <c r="F21" s="182" t="s">
        <v>168</v>
      </c>
      <c r="G21" s="182"/>
      <c r="H21" s="171"/>
      <c r="I21" s="171"/>
      <c r="J21" s="167"/>
      <c r="K21" s="165"/>
      <c r="L21" s="165"/>
      <c r="M21" s="165"/>
      <c r="N21" s="165"/>
      <c r="O21" s="165"/>
      <c r="P21" s="165"/>
      <c r="Q21" s="165"/>
      <c r="R21" s="165" t="s">
        <v>390</v>
      </c>
      <c r="S21" s="165"/>
      <c r="T21" s="165"/>
      <c r="U21" s="165"/>
      <c r="V21" s="181"/>
      <c r="W21" s="165" t="s">
        <v>389</v>
      </c>
    </row>
    <row r="22" spans="1:23" ht="47.25">
      <c r="A22" s="644">
        <v>5</v>
      </c>
      <c r="B22" s="645" t="s">
        <v>179</v>
      </c>
      <c r="C22" s="163" t="s">
        <v>280</v>
      </c>
      <c r="D22" s="164" t="s">
        <v>281</v>
      </c>
      <c r="E22" s="163" t="s">
        <v>168</v>
      </c>
      <c r="F22" s="163"/>
      <c r="G22" s="163"/>
      <c r="H22" s="163"/>
      <c r="I22" s="163"/>
      <c r="J22" s="163"/>
      <c r="K22" s="163"/>
      <c r="L22" s="163"/>
      <c r="M22" s="163"/>
      <c r="N22" s="163" t="s">
        <v>389</v>
      </c>
      <c r="O22" s="163"/>
      <c r="P22" s="163"/>
      <c r="Q22" s="163"/>
      <c r="R22" s="163"/>
      <c r="S22" s="163"/>
      <c r="T22" s="163"/>
      <c r="U22" s="163"/>
      <c r="V22" s="163"/>
      <c r="W22" s="163" t="s">
        <v>389</v>
      </c>
    </row>
    <row r="23" spans="1:23" ht="47.25">
      <c r="A23" s="644"/>
      <c r="B23" s="645"/>
      <c r="C23" s="163" t="s">
        <v>282</v>
      </c>
      <c r="D23" s="164" t="s">
        <v>283</v>
      </c>
      <c r="E23" s="163" t="s">
        <v>168</v>
      </c>
      <c r="F23" s="163"/>
      <c r="G23" s="163"/>
      <c r="H23" s="163"/>
      <c r="I23" s="163"/>
      <c r="J23" s="163"/>
      <c r="K23" s="163"/>
      <c r="L23" s="163"/>
      <c r="M23" s="163"/>
      <c r="N23" s="163" t="s">
        <v>389</v>
      </c>
      <c r="O23" s="163"/>
      <c r="P23" s="163"/>
      <c r="Q23" s="163"/>
      <c r="R23" s="163"/>
      <c r="S23" s="163"/>
      <c r="T23" s="163"/>
      <c r="U23" s="163"/>
      <c r="V23" s="163"/>
      <c r="W23" s="163" t="s">
        <v>389</v>
      </c>
    </row>
    <row r="24" spans="1:23">
      <c r="A24" s="644"/>
      <c r="B24" s="645"/>
      <c r="C24" s="163" t="s">
        <v>284</v>
      </c>
      <c r="D24" s="164" t="s">
        <v>285</v>
      </c>
      <c r="E24" s="163" t="s">
        <v>168</v>
      </c>
      <c r="F24" s="163"/>
      <c r="G24" s="163"/>
      <c r="H24" s="163"/>
      <c r="I24" s="163"/>
      <c r="J24" s="163"/>
      <c r="K24" s="163"/>
      <c r="L24" s="163"/>
      <c r="M24" s="163"/>
      <c r="N24" s="163" t="s">
        <v>389</v>
      </c>
      <c r="O24" s="163"/>
      <c r="P24" s="163"/>
      <c r="Q24" s="163"/>
      <c r="R24" s="163"/>
      <c r="S24" s="163"/>
      <c r="T24" s="163"/>
      <c r="U24" s="163"/>
      <c r="V24" s="163"/>
      <c r="W24" s="163" t="s">
        <v>389</v>
      </c>
    </row>
    <row r="25" spans="1:23">
      <c r="A25" s="644"/>
      <c r="B25" s="645"/>
      <c r="C25" s="163" t="s">
        <v>286</v>
      </c>
      <c r="D25" s="164" t="s">
        <v>287</v>
      </c>
      <c r="E25" s="163" t="s">
        <v>168</v>
      </c>
      <c r="F25" s="163"/>
      <c r="G25" s="163"/>
      <c r="H25" s="163"/>
      <c r="I25" s="163"/>
      <c r="J25" s="163"/>
      <c r="K25" s="163"/>
      <c r="L25" s="163"/>
      <c r="M25" s="163"/>
      <c r="N25" s="163" t="s">
        <v>389</v>
      </c>
      <c r="O25" s="163"/>
      <c r="P25" s="163"/>
      <c r="Q25" s="163"/>
      <c r="R25" s="163"/>
      <c r="S25" s="163"/>
      <c r="T25" s="163"/>
      <c r="U25" s="163"/>
      <c r="V25" s="163"/>
      <c r="W25" s="163" t="s">
        <v>389</v>
      </c>
    </row>
    <row r="26" spans="1:23" ht="31.5">
      <c r="A26" s="644"/>
      <c r="B26" s="645"/>
      <c r="C26" s="163" t="s">
        <v>288</v>
      </c>
      <c r="D26" s="164" t="s">
        <v>359</v>
      </c>
      <c r="E26" s="163" t="s">
        <v>168</v>
      </c>
      <c r="F26" s="163"/>
      <c r="G26" s="163"/>
      <c r="H26" s="163" t="s">
        <v>390</v>
      </c>
      <c r="I26" s="163" t="s">
        <v>390</v>
      </c>
      <c r="J26" s="163"/>
      <c r="K26" s="163" t="s">
        <v>172</v>
      </c>
      <c r="L26" s="163"/>
      <c r="M26" s="163"/>
      <c r="N26" s="163" t="s">
        <v>389</v>
      </c>
      <c r="O26" s="163"/>
      <c r="P26" s="163"/>
      <c r="Q26" s="163" t="s">
        <v>172</v>
      </c>
      <c r="R26" s="163"/>
      <c r="S26" s="163"/>
      <c r="T26" s="163"/>
      <c r="U26" s="163"/>
      <c r="V26" s="163"/>
      <c r="W26" s="163"/>
    </row>
    <row r="27" spans="1:23">
      <c r="A27" s="644">
        <v>6</v>
      </c>
      <c r="B27" s="645" t="s">
        <v>180</v>
      </c>
      <c r="C27" s="171" t="s">
        <v>289</v>
      </c>
      <c r="D27" s="173" t="s">
        <v>290</v>
      </c>
      <c r="E27" s="182"/>
      <c r="F27" s="182"/>
      <c r="G27" s="182" t="s">
        <v>168</v>
      </c>
      <c r="H27" s="171"/>
      <c r="I27" s="171"/>
      <c r="J27" s="167"/>
      <c r="K27" s="165"/>
      <c r="L27" s="165"/>
      <c r="M27" s="165" t="s">
        <v>389</v>
      </c>
      <c r="N27" s="165"/>
      <c r="O27" s="165"/>
      <c r="P27" s="165"/>
      <c r="Q27" s="165"/>
      <c r="R27" s="165"/>
      <c r="S27" s="165"/>
      <c r="T27" s="165"/>
      <c r="U27" s="165"/>
      <c r="V27" s="165" t="s">
        <v>172</v>
      </c>
      <c r="W27" s="165" t="s">
        <v>389</v>
      </c>
    </row>
    <row r="28" spans="1:23">
      <c r="A28" s="644"/>
      <c r="B28" s="645"/>
      <c r="C28" s="171" t="s">
        <v>291</v>
      </c>
      <c r="D28" s="172" t="s">
        <v>292</v>
      </c>
      <c r="E28" s="182"/>
      <c r="F28" s="182"/>
      <c r="G28" s="182" t="s">
        <v>168</v>
      </c>
      <c r="H28" s="171"/>
      <c r="I28" s="171"/>
      <c r="J28" s="167"/>
      <c r="K28" s="165"/>
      <c r="L28" s="165"/>
      <c r="M28" s="165"/>
      <c r="N28" s="165"/>
      <c r="O28" s="165"/>
      <c r="P28" s="165" t="s">
        <v>389</v>
      </c>
      <c r="Q28" s="165"/>
      <c r="R28" s="165"/>
      <c r="S28" s="165"/>
      <c r="T28" s="165"/>
      <c r="U28" s="165"/>
      <c r="V28" s="165" t="s">
        <v>172</v>
      </c>
      <c r="W28" s="165" t="s">
        <v>389</v>
      </c>
    </row>
    <row r="29" spans="1:23" ht="31.5">
      <c r="A29" s="644"/>
      <c r="B29" s="645"/>
      <c r="C29" s="171" t="s">
        <v>293</v>
      </c>
      <c r="D29" s="172" t="s">
        <v>294</v>
      </c>
      <c r="E29" s="182"/>
      <c r="F29" s="182"/>
      <c r="G29" s="182" t="s">
        <v>168</v>
      </c>
      <c r="H29" s="171"/>
      <c r="I29" s="171"/>
      <c r="J29" s="167"/>
      <c r="K29" s="165"/>
      <c r="L29" s="165"/>
      <c r="M29" s="165" t="s">
        <v>172</v>
      </c>
      <c r="N29" s="165"/>
      <c r="O29" s="165"/>
      <c r="P29" s="165" t="s">
        <v>389</v>
      </c>
      <c r="Q29" s="165"/>
      <c r="R29" s="165"/>
      <c r="S29" s="165"/>
      <c r="T29" s="165"/>
      <c r="U29" s="165"/>
      <c r="V29" s="165" t="s">
        <v>172</v>
      </c>
      <c r="W29" s="165" t="s">
        <v>172</v>
      </c>
    </row>
    <row r="30" spans="1:23">
      <c r="A30" s="644"/>
      <c r="B30" s="645"/>
      <c r="C30" s="171" t="s">
        <v>295</v>
      </c>
      <c r="D30" s="173" t="s">
        <v>296</v>
      </c>
      <c r="E30" s="183"/>
      <c r="F30" s="183" t="s">
        <v>172</v>
      </c>
      <c r="G30" s="183" t="s">
        <v>168</v>
      </c>
      <c r="H30" s="184"/>
      <c r="I30" s="184"/>
      <c r="J30" s="167"/>
      <c r="K30" s="165"/>
      <c r="L30" s="165"/>
      <c r="M30" s="165" t="s">
        <v>389</v>
      </c>
      <c r="N30" s="165"/>
      <c r="O30" s="165" t="s">
        <v>172</v>
      </c>
      <c r="P30" s="165"/>
      <c r="Q30" s="165"/>
      <c r="R30" s="165" t="s">
        <v>172</v>
      </c>
      <c r="S30" s="165"/>
      <c r="T30" s="165"/>
      <c r="U30" s="165"/>
      <c r="V30" s="181"/>
      <c r="W30" s="165" t="s">
        <v>389</v>
      </c>
    </row>
    <row r="31" spans="1:23" ht="31.5">
      <c r="A31" s="644">
        <v>7</v>
      </c>
      <c r="B31" s="645" t="s">
        <v>181</v>
      </c>
      <c r="C31" s="163" t="s">
        <v>297</v>
      </c>
      <c r="D31" s="164" t="s">
        <v>298</v>
      </c>
      <c r="E31" s="163"/>
      <c r="F31" s="163"/>
      <c r="G31" s="163" t="s">
        <v>168</v>
      </c>
      <c r="H31" s="163"/>
      <c r="I31" s="163"/>
      <c r="J31" s="163"/>
      <c r="K31" s="163"/>
      <c r="L31" s="163"/>
      <c r="M31" s="163"/>
      <c r="N31" s="163"/>
      <c r="O31" s="163"/>
      <c r="P31" s="163"/>
      <c r="Q31" s="163"/>
      <c r="R31" s="163"/>
      <c r="S31" s="163"/>
      <c r="T31" s="163" t="s">
        <v>389</v>
      </c>
      <c r="U31" s="163"/>
      <c r="V31" s="163" t="s">
        <v>389</v>
      </c>
      <c r="W31" s="163" t="s">
        <v>389</v>
      </c>
    </row>
    <row r="32" spans="1:23" ht="31.5">
      <c r="A32" s="644"/>
      <c r="B32" s="645"/>
      <c r="C32" s="163" t="s">
        <v>182</v>
      </c>
      <c r="D32" s="164" t="s">
        <v>183</v>
      </c>
      <c r="E32" s="163"/>
      <c r="F32" s="163"/>
      <c r="G32" s="163" t="s">
        <v>168</v>
      </c>
      <c r="H32" s="163"/>
      <c r="I32" s="163"/>
      <c r="J32" s="163" t="s">
        <v>172</v>
      </c>
      <c r="K32" s="163"/>
      <c r="L32" s="163" t="s">
        <v>172</v>
      </c>
      <c r="M32" s="163" t="s">
        <v>172</v>
      </c>
      <c r="N32" s="163"/>
      <c r="O32" s="163"/>
      <c r="P32" s="163"/>
      <c r="Q32" s="163"/>
      <c r="R32" s="163"/>
      <c r="S32" s="163"/>
      <c r="T32" s="163" t="s">
        <v>389</v>
      </c>
      <c r="U32" s="163" t="s">
        <v>172</v>
      </c>
      <c r="V32" s="163" t="s">
        <v>172</v>
      </c>
      <c r="W32" s="163" t="s">
        <v>172</v>
      </c>
    </row>
    <row r="33" spans="1:23" ht="31.5">
      <c r="A33" s="644"/>
      <c r="B33" s="645"/>
      <c r="C33" s="163" t="s">
        <v>299</v>
      </c>
      <c r="D33" s="164" t="s">
        <v>501</v>
      </c>
      <c r="E33" s="163"/>
      <c r="F33" s="163"/>
      <c r="G33" s="163" t="s">
        <v>168</v>
      </c>
      <c r="H33" s="163"/>
      <c r="I33" s="163"/>
      <c r="J33" s="163"/>
      <c r="K33" s="163" t="s">
        <v>172</v>
      </c>
      <c r="L33" s="163"/>
      <c r="M33" s="163"/>
      <c r="N33" s="163"/>
      <c r="O33" s="163"/>
      <c r="P33" s="163"/>
      <c r="Q33" s="163"/>
      <c r="R33" s="163"/>
      <c r="S33" s="163"/>
      <c r="T33" s="163" t="s">
        <v>389</v>
      </c>
      <c r="U33" s="163"/>
      <c r="V33" s="163" t="s">
        <v>172</v>
      </c>
      <c r="W33" s="163" t="s">
        <v>172</v>
      </c>
    </row>
    <row r="34" spans="1:23">
      <c r="A34" s="644"/>
      <c r="B34" s="645"/>
      <c r="C34" s="163" t="s">
        <v>301</v>
      </c>
      <c r="D34" s="164" t="s">
        <v>302</v>
      </c>
      <c r="E34" s="163"/>
      <c r="F34" s="163"/>
      <c r="G34" s="163" t="s">
        <v>168</v>
      </c>
      <c r="H34" s="163"/>
      <c r="I34" s="163"/>
      <c r="J34" s="163"/>
      <c r="K34" s="163" t="s">
        <v>172</v>
      </c>
      <c r="L34" s="163"/>
      <c r="M34" s="163" t="s">
        <v>172</v>
      </c>
      <c r="N34" s="163" t="s">
        <v>172</v>
      </c>
      <c r="O34" s="163"/>
      <c r="P34" s="163" t="s">
        <v>172</v>
      </c>
      <c r="Q34" s="163"/>
      <c r="R34" s="163" t="s">
        <v>172</v>
      </c>
      <c r="S34" s="163" t="s">
        <v>172</v>
      </c>
      <c r="T34" s="163" t="s">
        <v>389</v>
      </c>
      <c r="U34" s="163"/>
      <c r="V34" s="163" t="s">
        <v>172</v>
      </c>
      <c r="W34" s="163" t="s">
        <v>172</v>
      </c>
    </row>
    <row r="35" spans="1:23">
      <c r="A35" s="644"/>
      <c r="B35" s="645"/>
      <c r="C35" s="163" t="s">
        <v>303</v>
      </c>
      <c r="D35" s="164" t="s">
        <v>304</v>
      </c>
      <c r="E35" s="163"/>
      <c r="F35" s="163"/>
      <c r="G35" s="163" t="s">
        <v>168</v>
      </c>
      <c r="H35" s="163"/>
      <c r="I35" s="163"/>
      <c r="J35" s="163" t="s">
        <v>172</v>
      </c>
      <c r="K35" s="163" t="s">
        <v>172</v>
      </c>
      <c r="L35" s="163"/>
      <c r="M35" s="163" t="s">
        <v>389</v>
      </c>
      <c r="N35" s="163"/>
      <c r="O35" s="163"/>
      <c r="P35" s="163"/>
      <c r="Q35" s="163" t="s">
        <v>172</v>
      </c>
      <c r="R35" s="163"/>
      <c r="S35" s="163"/>
      <c r="T35" s="163"/>
      <c r="U35" s="163"/>
      <c r="V35" s="163" t="s">
        <v>172</v>
      </c>
      <c r="W35" s="163" t="s">
        <v>172</v>
      </c>
    </row>
    <row r="36" spans="1:23">
      <c r="A36" s="644">
        <v>8</v>
      </c>
      <c r="B36" s="645" t="s">
        <v>184</v>
      </c>
      <c r="C36" s="171" t="s">
        <v>305</v>
      </c>
      <c r="D36" s="172" t="s">
        <v>306</v>
      </c>
      <c r="E36" s="169" t="s">
        <v>168</v>
      </c>
      <c r="F36" s="169"/>
      <c r="G36" s="169" t="s">
        <v>172</v>
      </c>
      <c r="H36" s="169" t="s">
        <v>390</v>
      </c>
      <c r="I36" s="169"/>
      <c r="J36" s="167"/>
      <c r="K36" s="165"/>
      <c r="L36" s="165"/>
      <c r="M36" s="165" t="s">
        <v>172</v>
      </c>
      <c r="N36" s="165"/>
      <c r="O36" s="165"/>
      <c r="P36" s="165"/>
      <c r="Q36" s="165" t="s">
        <v>389</v>
      </c>
      <c r="R36" s="165" t="s">
        <v>172</v>
      </c>
      <c r="S36" s="165" t="s">
        <v>172</v>
      </c>
      <c r="T36" s="165"/>
      <c r="U36" s="165"/>
      <c r="V36" s="185"/>
      <c r="W36" s="165" t="s">
        <v>172</v>
      </c>
    </row>
    <row r="37" spans="1:23">
      <c r="A37" s="644"/>
      <c r="B37" s="645"/>
      <c r="C37" s="171" t="s">
        <v>307</v>
      </c>
      <c r="D37" s="173" t="s">
        <v>393</v>
      </c>
      <c r="E37" s="169" t="s">
        <v>168</v>
      </c>
      <c r="F37" s="169"/>
      <c r="G37" s="169"/>
      <c r="H37" s="169" t="s">
        <v>390</v>
      </c>
      <c r="I37" s="169"/>
      <c r="J37" s="167"/>
      <c r="K37" s="165"/>
      <c r="L37" s="165"/>
      <c r="M37" s="165" t="s">
        <v>172</v>
      </c>
      <c r="N37" s="165"/>
      <c r="O37" s="165"/>
      <c r="P37" s="165"/>
      <c r="Q37" s="165" t="s">
        <v>389</v>
      </c>
      <c r="R37" s="165"/>
      <c r="S37" s="186"/>
      <c r="T37" s="165"/>
      <c r="U37" s="165"/>
      <c r="V37" s="185"/>
      <c r="W37" s="165" t="s">
        <v>172</v>
      </c>
    </row>
    <row r="38" spans="1:23">
      <c r="A38" s="644"/>
      <c r="B38" s="645"/>
      <c r="C38" s="171" t="s">
        <v>308</v>
      </c>
      <c r="D38" s="173" t="s">
        <v>356</v>
      </c>
      <c r="E38" s="169" t="s">
        <v>168</v>
      </c>
      <c r="F38" s="169"/>
      <c r="G38" s="169"/>
      <c r="H38" s="169" t="s">
        <v>390</v>
      </c>
      <c r="I38" s="169"/>
      <c r="J38" s="167"/>
      <c r="K38" s="165"/>
      <c r="L38" s="165"/>
      <c r="M38" s="165"/>
      <c r="N38" s="165"/>
      <c r="O38" s="165"/>
      <c r="P38" s="165"/>
      <c r="Q38" s="165" t="s">
        <v>389</v>
      </c>
      <c r="R38" s="165"/>
      <c r="S38" s="165"/>
      <c r="T38" s="165"/>
      <c r="U38" s="165"/>
      <c r="V38" s="181"/>
      <c r="W38" s="165"/>
    </row>
    <row r="39" spans="1:23">
      <c r="A39" s="644"/>
      <c r="B39" s="645"/>
      <c r="C39" s="171" t="s">
        <v>309</v>
      </c>
      <c r="D39" s="187" t="s">
        <v>357</v>
      </c>
      <c r="E39" s="169" t="s">
        <v>168</v>
      </c>
      <c r="F39" s="169"/>
      <c r="G39" s="169"/>
      <c r="H39" s="169" t="s">
        <v>390</v>
      </c>
      <c r="I39" s="169"/>
      <c r="J39" s="167"/>
      <c r="K39" s="165"/>
      <c r="L39" s="165"/>
      <c r="M39" s="165" t="s">
        <v>172</v>
      </c>
      <c r="N39" s="165" t="s">
        <v>172</v>
      </c>
      <c r="O39" s="165"/>
      <c r="P39" s="165"/>
      <c r="Q39" s="165" t="s">
        <v>389</v>
      </c>
      <c r="R39" s="165"/>
      <c r="S39" s="165"/>
      <c r="T39" s="165"/>
      <c r="U39" s="165" t="s">
        <v>172</v>
      </c>
      <c r="V39" s="181"/>
      <c r="W39" s="165"/>
    </row>
    <row r="40" spans="1:23">
      <c r="A40" s="644">
        <v>9</v>
      </c>
      <c r="B40" s="645" t="s">
        <v>185</v>
      </c>
      <c r="C40" s="163" t="s">
        <v>310</v>
      </c>
      <c r="D40" s="174" t="s">
        <v>311</v>
      </c>
      <c r="E40" s="163" t="s">
        <v>168</v>
      </c>
      <c r="F40" s="163"/>
      <c r="G40" s="163" t="s">
        <v>172</v>
      </c>
      <c r="H40" s="163"/>
      <c r="I40" s="163" t="s">
        <v>390</v>
      </c>
      <c r="J40" s="163"/>
      <c r="K40" s="163" t="s">
        <v>389</v>
      </c>
      <c r="L40" s="163"/>
      <c r="M40" s="163" t="s">
        <v>172</v>
      </c>
      <c r="N40" s="163"/>
      <c r="O40" s="163"/>
      <c r="P40" s="163"/>
      <c r="Q40" s="163"/>
      <c r="R40" s="163"/>
      <c r="S40" s="163" t="s">
        <v>172</v>
      </c>
      <c r="T40" s="163"/>
      <c r="U40" s="163"/>
      <c r="V40" s="163" t="s">
        <v>172</v>
      </c>
      <c r="W40" s="163" t="s">
        <v>172</v>
      </c>
    </row>
    <row r="41" spans="1:23">
      <c r="A41" s="644"/>
      <c r="B41" s="645"/>
      <c r="C41" s="163" t="s">
        <v>312</v>
      </c>
      <c r="D41" s="174" t="s">
        <v>360</v>
      </c>
      <c r="E41" s="163"/>
      <c r="F41" s="163"/>
      <c r="G41" s="163"/>
      <c r="H41" s="163"/>
      <c r="I41" s="163" t="s">
        <v>168</v>
      </c>
      <c r="J41" s="163"/>
      <c r="K41" s="163" t="s">
        <v>389</v>
      </c>
      <c r="L41" s="163"/>
      <c r="M41" s="163" t="s">
        <v>172</v>
      </c>
      <c r="N41" s="163"/>
      <c r="O41" s="163"/>
      <c r="P41" s="163"/>
      <c r="Q41" s="163"/>
      <c r="R41" s="163"/>
      <c r="S41" s="163" t="s">
        <v>172</v>
      </c>
      <c r="T41" s="163"/>
      <c r="U41" s="163"/>
      <c r="V41" s="163" t="s">
        <v>172</v>
      </c>
      <c r="W41" s="163" t="s">
        <v>172</v>
      </c>
    </row>
    <row r="42" spans="1:23">
      <c r="A42" s="644"/>
      <c r="B42" s="645"/>
      <c r="C42" s="163" t="s">
        <v>313</v>
      </c>
      <c r="D42" s="174" t="s">
        <v>357</v>
      </c>
      <c r="E42" s="163" t="s">
        <v>168</v>
      </c>
      <c r="F42" s="163"/>
      <c r="G42" s="163"/>
      <c r="H42" s="163"/>
      <c r="I42" s="163" t="s">
        <v>390</v>
      </c>
      <c r="J42" s="163"/>
      <c r="K42" s="163" t="s">
        <v>389</v>
      </c>
      <c r="L42" s="163"/>
      <c r="M42" s="163" t="s">
        <v>172</v>
      </c>
      <c r="N42" s="163" t="s">
        <v>172</v>
      </c>
      <c r="O42" s="163"/>
      <c r="P42" s="163"/>
      <c r="Q42" s="163"/>
      <c r="R42" s="163"/>
      <c r="S42" s="163"/>
      <c r="T42" s="163"/>
      <c r="U42" s="163" t="s">
        <v>172</v>
      </c>
      <c r="V42" s="163"/>
      <c r="W42" s="163"/>
    </row>
    <row r="43" spans="1:23">
      <c r="A43" s="644"/>
      <c r="B43" s="645"/>
      <c r="C43" s="163" t="s">
        <v>350</v>
      </c>
      <c r="D43" s="174" t="s">
        <v>358</v>
      </c>
      <c r="E43" s="163" t="s">
        <v>168</v>
      </c>
      <c r="F43" s="163"/>
      <c r="G43" s="163"/>
      <c r="H43" s="163"/>
      <c r="I43" s="163" t="s">
        <v>390</v>
      </c>
      <c r="J43" s="163"/>
      <c r="K43" s="163" t="s">
        <v>389</v>
      </c>
      <c r="L43" s="163"/>
      <c r="M43" s="163"/>
      <c r="N43" s="163" t="s">
        <v>172</v>
      </c>
      <c r="O43" s="163"/>
      <c r="P43" s="163"/>
      <c r="Q43" s="163"/>
      <c r="R43" s="163"/>
      <c r="S43" s="163"/>
      <c r="T43" s="163"/>
      <c r="U43" s="163"/>
      <c r="V43" s="163"/>
      <c r="W43" s="163"/>
    </row>
    <row r="44" spans="1:23" ht="30.75" customHeight="1">
      <c r="A44" s="170">
        <v>10</v>
      </c>
      <c r="B44" s="162" t="s">
        <v>186</v>
      </c>
      <c r="C44" s="163" t="s">
        <v>314</v>
      </c>
      <c r="D44" s="174" t="s">
        <v>361</v>
      </c>
      <c r="E44" s="163" t="s">
        <v>168</v>
      </c>
      <c r="F44" s="163"/>
      <c r="G44" s="163"/>
      <c r="H44" s="163"/>
      <c r="I44" s="163" t="s">
        <v>390</v>
      </c>
      <c r="J44" s="163"/>
      <c r="K44" s="163" t="s">
        <v>389</v>
      </c>
      <c r="L44" s="163"/>
      <c r="M44" s="163" t="s">
        <v>172</v>
      </c>
      <c r="N44" s="163" t="s">
        <v>172</v>
      </c>
      <c r="O44" s="163"/>
      <c r="P44" s="163"/>
      <c r="Q44" s="163"/>
      <c r="R44" s="163"/>
      <c r="S44" s="163"/>
      <c r="T44" s="163"/>
      <c r="U44" s="163"/>
      <c r="V44" s="163" t="s">
        <v>172</v>
      </c>
      <c r="W44" s="163" t="s">
        <v>172</v>
      </c>
    </row>
    <row r="45" spans="1:23" ht="15.75" customHeight="1">
      <c r="A45" s="644">
        <v>11</v>
      </c>
      <c r="B45" s="645" t="s">
        <v>187</v>
      </c>
      <c r="C45" s="167" t="s">
        <v>188</v>
      </c>
      <c r="D45" s="175" t="s">
        <v>189</v>
      </c>
      <c r="E45" s="169" t="s">
        <v>168</v>
      </c>
      <c r="F45" s="169"/>
      <c r="G45" s="169"/>
      <c r="H45" s="169"/>
      <c r="I45" s="169"/>
      <c r="J45" s="167"/>
      <c r="K45" s="165"/>
      <c r="L45" s="165" t="s">
        <v>389</v>
      </c>
      <c r="M45" s="165"/>
      <c r="N45" s="165"/>
      <c r="O45" s="165"/>
      <c r="P45" s="165"/>
      <c r="Q45" s="165"/>
      <c r="R45" s="165"/>
      <c r="S45" s="165"/>
      <c r="T45" s="165"/>
      <c r="U45" s="165"/>
      <c r="V45" s="181"/>
      <c r="W45" s="165"/>
    </row>
    <row r="46" spans="1:23">
      <c r="A46" s="644"/>
      <c r="B46" s="645"/>
      <c r="C46" s="167" t="s">
        <v>190</v>
      </c>
      <c r="D46" s="175" t="s">
        <v>191</v>
      </c>
      <c r="E46" s="169" t="s">
        <v>168</v>
      </c>
      <c r="F46" s="169" t="s">
        <v>172</v>
      </c>
      <c r="G46" s="169" t="s">
        <v>172</v>
      </c>
      <c r="H46" s="169" t="s">
        <v>172</v>
      </c>
      <c r="I46" s="169" t="s">
        <v>172</v>
      </c>
      <c r="J46" s="167"/>
      <c r="K46" s="165"/>
      <c r="L46" s="165" t="s">
        <v>389</v>
      </c>
      <c r="M46" s="165"/>
      <c r="N46" s="165"/>
      <c r="O46" s="165"/>
      <c r="P46" s="165"/>
      <c r="Q46" s="165"/>
      <c r="R46" s="165"/>
      <c r="S46" s="165"/>
      <c r="T46" s="165"/>
      <c r="U46" s="165"/>
      <c r="V46" s="181"/>
      <c r="W46" s="165" t="s">
        <v>389</v>
      </c>
    </row>
    <row r="47" spans="1:23">
      <c r="A47" s="644"/>
      <c r="B47" s="645"/>
      <c r="C47" s="167" t="s">
        <v>192</v>
      </c>
      <c r="D47" s="175" t="s">
        <v>193</v>
      </c>
      <c r="E47" s="169" t="s">
        <v>168</v>
      </c>
      <c r="F47" s="169"/>
      <c r="G47" s="169"/>
      <c r="H47" s="169"/>
      <c r="I47" s="169"/>
      <c r="J47" s="167"/>
      <c r="K47" s="165"/>
      <c r="L47" s="165" t="s">
        <v>389</v>
      </c>
      <c r="M47" s="165"/>
      <c r="N47" s="165"/>
      <c r="O47" s="165"/>
      <c r="P47" s="165"/>
      <c r="Q47" s="165"/>
      <c r="R47" s="165"/>
      <c r="S47" s="165"/>
      <c r="T47" s="165"/>
      <c r="U47" s="165"/>
      <c r="V47" s="181"/>
      <c r="W47" s="165"/>
    </row>
    <row r="48" spans="1:23">
      <c r="A48" s="644"/>
      <c r="B48" s="645"/>
      <c r="C48" s="167" t="s">
        <v>194</v>
      </c>
      <c r="D48" s="175" t="s">
        <v>195</v>
      </c>
      <c r="E48" s="169" t="s">
        <v>168</v>
      </c>
      <c r="F48" s="169"/>
      <c r="G48" s="169"/>
      <c r="H48" s="169" t="s">
        <v>172</v>
      </c>
      <c r="I48" s="169"/>
      <c r="J48" s="167"/>
      <c r="K48" s="165"/>
      <c r="L48" s="165" t="s">
        <v>389</v>
      </c>
      <c r="M48" s="165"/>
      <c r="N48" s="165"/>
      <c r="O48" s="165"/>
      <c r="P48" s="165"/>
      <c r="Q48" s="165"/>
      <c r="R48" s="165"/>
      <c r="S48" s="165"/>
      <c r="T48" s="165"/>
      <c r="U48" s="165"/>
      <c r="V48" s="181"/>
      <c r="W48" s="165" t="s">
        <v>389</v>
      </c>
    </row>
    <row r="49" spans="1:23">
      <c r="A49" s="644"/>
      <c r="B49" s="645"/>
      <c r="C49" s="167" t="s">
        <v>196</v>
      </c>
      <c r="D49" s="175" t="s">
        <v>197</v>
      </c>
      <c r="E49" s="169" t="s">
        <v>168</v>
      </c>
      <c r="F49" s="169"/>
      <c r="G49" s="169"/>
      <c r="H49" s="169"/>
      <c r="I49" s="169" t="s">
        <v>390</v>
      </c>
      <c r="J49" s="167"/>
      <c r="K49" s="165"/>
      <c r="L49" s="165" t="s">
        <v>389</v>
      </c>
      <c r="M49" s="165"/>
      <c r="N49" s="165"/>
      <c r="O49" s="165"/>
      <c r="P49" s="165"/>
      <c r="Q49" s="165"/>
      <c r="R49" s="165"/>
      <c r="S49" s="165"/>
      <c r="T49" s="165"/>
      <c r="U49" s="165"/>
      <c r="V49" s="181"/>
      <c r="W49" s="165"/>
    </row>
    <row r="50" spans="1:23" ht="15.75" customHeight="1">
      <c r="A50" s="644">
        <v>12</v>
      </c>
      <c r="B50" s="645" t="s">
        <v>198</v>
      </c>
      <c r="C50" s="163" t="s">
        <v>199</v>
      </c>
      <c r="D50" s="174" t="s">
        <v>200</v>
      </c>
      <c r="E50" s="163"/>
      <c r="F50" s="163"/>
      <c r="G50" s="163"/>
      <c r="H50" s="163"/>
      <c r="I50" s="163" t="s">
        <v>168</v>
      </c>
      <c r="J50" s="163" t="s">
        <v>389</v>
      </c>
      <c r="K50" s="163" t="s">
        <v>172</v>
      </c>
      <c r="L50" s="163" t="s">
        <v>172</v>
      </c>
      <c r="M50" s="163" t="s">
        <v>172</v>
      </c>
      <c r="N50" s="163" t="s">
        <v>172</v>
      </c>
      <c r="O50" s="163" t="s">
        <v>172</v>
      </c>
      <c r="P50" s="163" t="s">
        <v>172</v>
      </c>
      <c r="Q50" s="163" t="s">
        <v>172</v>
      </c>
      <c r="R50" s="163" t="s">
        <v>172</v>
      </c>
      <c r="S50" s="163" t="s">
        <v>172</v>
      </c>
      <c r="T50" s="163" t="s">
        <v>172</v>
      </c>
      <c r="U50" s="163" t="s">
        <v>172</v>
      </c>
      <c r="V50" s="163" t="s">
        <v>172</v>
      </c>
      <c r="W50" s="163" t="s">
        <v>389</v>
      </c>
    </row>
    <row r="51" spans="1:23">
      <c r="A51" s="644"/>
      <c r="B51" s="645"/>
      <c r="C51" s="163" t="s">
        <v>315</v>
      </c>
      <c r="D51" s="174" t="s">
        <v>316</v>
      </c>
      <c r="E51" s="163"/>
      <c r="F51" s="163"/>
      <c r="G51" s="163"/>
      <c r="H51" s="163"/>
      <c r="I51" s="163" t="s">
        <v>168</v>
      </c>
      <c r="J51" s="163" t="s">
        <v>389</v>
      </c>
      <c r="K51" s="163"/>
      <c r="L51" s="163"/>
      <c r="M51" s="163"/>
      <c r="N51" s="163"/>
      <c r="O51" s="163"/>
      <c r="P51" s="163"/>
      <c r="Q51" s="163"/>
      <c r="R51" s="163"/>
      <c r="S51" s="163"/>
      <c r="T51" s="163"/>
      <c r="U51" s="163"/>
      <c r="V51" s="163"/>
      <c r="W51" s="163" t="s">
        <v>389</v>
      </c>
    </row>
    <row r="52" spans="1:23">
      <c r="A52" s="644"/>
      <c r="B52" s="645"/>
      <c r="C52" s="163" t="s">
        <v>317</v>
      </c>
      <c r="D52" s="174" t="s">
        <v>318</v>
      </c>
      <c r="E52" s="163"/>
      <c r="F52" s="163"/>
      <c r="G52" s="163"/>
      <c r="H52" s="163"/>
      <c r="I52" s="163" t="s">
        <v>168</v>
      </c>
      <c r="J52" s="163" t="s">
        <v>389</v>
      </c>
      <c r="K52" s="163"/>
      <c r="L52" s="163"/>
      <c r="M52" s="163"/>
      <c r="N52" s="163"/>
      <c r="O52" s="163"/>
      <c r="P52" s="163"/>
      <c r="Q52" s="163"/>
      <c r="R52" s="163"/>
      <c r="S52" s="163"/>
      <c r="T52" s="163"/>
      <c r="U52" s="163"/>
      <c r="V52" s="163"/>
      <c r="W52" s="163"/>
    </row>
    <row r="53" spans="1:23">
      <c r="A53" s="644"/>
      <c r="B53" s="645"/>
      <c r="C53" s="163" t="s">
        <v>319</v>
      </c>
      <c r="D53" s="174" t="s">
        <v>320</v>
      </c>
      <c r="E53" s="163"/>
      <c r="F53" s="163"/>
      <c r="G53" s="163"/>
      <c r="H53" s="163"/>
      <c r="I53" s="163" t="s">
        <v>168</v>
      </c>
      <c r="J53" s="163" t="s">
        <v>389</v>
      </c>
      <c r="K53" s="163" t="s">
        <v>172</v>
      </c>
      <c r="L53" s="163" t="s">
        <v>172</v>
      </c>
      <c r="M53" s="163" t="s">
        <v>172</v>
      </c>
      <c r="N53" s="163" t="s">
        <v>172</v>
      </c>
      <c r="O53" s="163" t="s">
        <v>172</v>
      </c>
      <c r="P53" s="163" t="s">
        <v>172</v>
      </c>
      <c r="Q53" s="163" t="s">
        <v>172</v>
      </c>
      <c r="R53" s="163" t="s">
        <v>172</v>
      </c>
      <c r="S53" s="163" t="s">
        <v>172</v>
      </c>
      <c r="T53" s="163" t="s">
        <v>172</v>
      </c>
      <c r="U53" s="163" t="s">
        <v>172</v>
      </c>
      <c r="V53" s="163" t="s">
        <v>172</v>
      </c>
      <c r="W53" s="163" t="s">
        <v>172</v>
      </c>
    </row>
    <row r="54" spans="1:23" ht="31.5">
      <c r="A54" s="644"/>
      <c r="B54" s="645"/>
      <c r="C54" s="163" t="s">
        <v>321</v>
      </c>
      <c r="D54" s="174" t="s">
        <v>322</v>
      </c>
      <c r="E54" s="163"/>
      <c r="F54" s="163"/>
      <c r="G54" s="163"/>
      <c r="H54" s="163"/>
      <c r="I54" s="163" t="s">
        <v>168</v>
      </c>
      <c r="J54" s="163" t="s">
        <v>389</v>
      </c>
      <c r="K54" s="163"/>
      <c r="L54" s="163"/>
      <c r="M54" s="163"/>
      <c r="N54" s="163"/>
      <c r="O54" s="163"/>
      <c r="P54" s="163"/>
      <c r="Q54" s="163"/>
      <c r="R54" s="163"/>
      <c r="S54" s="163"/>
      <c r="T54" s="163"/>
      <c r="U54" s="163"/>
      <c r="V54" s="163"/>
      <c r="W54" s="163"/>
    </row>
    <row r="55" spans="1:23">
      <c r="A55" s="644"/>
      <c r="B55" s="645"/>
      <c r="C55" s="163" t="s">
        <v>323</v>
      </c>
      <c r="D55" s="174" t="s">
        <v>324</v>
      </c>
      <c r="E55" s="163"/>
      <c r="F55" s="163"/>
      <c r="G55" s="163"/>
      <c r="H55" s="163"/>
      <c r="I55" s="163" t="s">
        <v>168</v>
      </c>
      <c r="J55" s="163" t="s">
        <v>389</v>
      </c>
      <c r="K55" s="163"/>
      <c r="L55" s="163"/>
      <c r="M55" s="163"/>
      <c r="N55" s="163"/>
      <c r="O55" s="163"/>
      <c r="P55" s="163"/>
      <c r="Q55" s="163"/>
      <c r="R55" s="163"/>
      <c r="S55" s="163"/>
      <c r="T55" s="163"/>
      <c r="U55" s="163"/>
      <c r="V55" s="163"/>
      <c r="W55" s="163"/>
    </row>
    <row r="56" spans="1:23">
      <c r="A56" s="644"/>
      <c r="B56" s="645"/>
      <c r="C56" s="163" t="s">
        <v>364</v>
      </c>
      <c r="D56" s="174" t="s">
        <v>325</v>
      </c>
      <c r="E56" s="163"/>
      <c r="F56" s="163"/>
      <c r="G56" s="163"/>
      <c r="H56" s="163"/>
      <c r="I56" s="163" t="s">
        <v>168</v>
      </c>
      <c r="J56" s="163" t="s">
        <v>389</v>
      </c>
      <c r="K56" s="163"/>
      <c r="L56" s="163"/>
      <c r="M56" s="163"/>
      <c r="N56" s="163"/>
      <c r="O56" s="163"/>
      <c r="P56" s="163"/>
      <c r="Q56" s="163"/>
      <c r="R56" s="163"/>
      <c r="S56" s="163"/>
      <c r="T56" s="163"/>
      <c r="U56" s="163"/>
      <c r="V56" s="163"/>
      <c r="W56" s="163" t="s">
        <v>389</v>
      </c>
    </row>
    <row r="57" spans="1:23" ht="47.25">
      <c r="A57" s="644">
        <v>13</v>
      </c>
      <c r="B57" s="645" t="s">
        <v>201</v>
      </c>
      <c r="C57" s="171" t="s">
        <v>326</v>
      </c>
      <c r="D57" s="172" t="s">
        <v>327</v>
      </c>
      <c r="E57" s="169" t="s">
        <v>168</v>
      </c>
      <c r="F57" s="169"/>
      <c r="G57" s="169"/>
      <c r="H57" s="169" t="s">
        <v>390</v>
      </c>
      <c r="I57" s="169"/>
      <c r="J57" s="167"/>
      <c r="K57" s="165"/>
      <c r="L57" s="165"/>
      <c r="M57" s="165"/>
      <c r="N57" s="165"/>
      <c r="O57" s="165"/>
      <c r="P57" s="165"/>
      <c r="Q57" s="165"/>
      <c r="R57" s="165"/>
      <c r="S57" s="165"/>
      <c r="T57" s="165"/>
      <c r="U57" s="165" t="s">
        <v>389</v>
      </c>
      <c r="V57" s="181"/>
      <c r="W57" s="165"/>
    </row>
    <row r="58" spans="1:23" ht="31.5">
      <c r="A58" s="644"/>
      <c r="B58" s="645"/>
      <c r="C58" s="171" t="s">
        <v>328</v>
      </c>
      <c r="D58" s="173" t="s">
        <v>329</v>
      </c>
      <c r="E58" s="169" t="s">
        <v>168</v>
      </c>
      <c r="F58" s="169"/>
      <c r="G58" s="169"/>
      <c r="H58" s="169"/>
      <c r="I58" s="169"/>
      <c r="J58" s="167"/>
      <c r="K58" s="165"/>
      <c r="L58" s="165"/>
      <c r="M58" s="165"/>
      <c r="N58" s="165"/>
      <c r="O58" s="165"/>
      <c r="P58" s="165"/>
      <c r="Q58" s="165"/>
      <c r="R58" s="165"/>
      <c r="S58" s="165"/>
      <c r="T58" s="165"/>
      <c r="U58" s="165" t="s">
        <v>389</v>
      </c>
      <c r="V58" s="181"/>
      <c r="W58" s="165"/>
    </row>
    <row r="59" spans="1:23" ht="31.5">
      <c r="A59" s="644"/>
      <c r="B59" s="645"/>
      <c r="C59" s="171" t="s">
        <v>330</v>
      </c>
      <c r="D59" s="173" t="s">
        <v>331</v>
      </c>
      <c r="E59" s="169" t="s">
        <v>168</v>
      </c>
      <c r="F59" s="169"/>
      <c r="G59" s="169"/>
      <c r="H59" s="188"/>
      <c r="I59" s="169"/>
      <c r="J59" s="167"/>
      <c r="K59" s="165"/>
      <c r="L59" s="165"/>
      <c r="M59" s="165"/>
      <c r="N59" s="165"/>
      <c r="O59" s="165"/>
      <c r="P59" s="165"/>
      <c r="Q59" s="165"/>
      <c r="R59" s="165"/>
      <c r="S59" s="165"/>
      <c r="T59" s="165"/>
      <c r="U59" s="165" t="s">
        <v>389</v>
      </c>
      <c r="V59" s="181"/>
      <c r="W59" s="165"/>
    </row>
    <row r="60" spans="1:23" ht="31.5">
      <c r="A60" s="644">
        <v>14</v>
      </c>
      <c r="B60" s="645" t="s">
        <v>202</v>
      </c>
      <c r="C60" s="163" t="s">
        <v>332</v>
      </c>
      <c r="D60" s="164" t="s">
        <v>333</v>
      </c>
      <c r="E60" s="163"/>
      <c r="F60" s="163"/>
      <c r="G60" s="163"/>
      <c r="H60" s="163" t="s">
        <v>168</v>
      </c>
      <c r="I60" s="163"/>
      <c r="J60" s="163"/>
      <c r="K60" s="163"/>
      <c r="L60" s="163"/>
      <c r="M60" s="163"/>
      <c r="N60" s="163"/>
      <c r="O60" s="163"/>
      <c r="P60" s="163"/>
      <c r="Q60" s="163"/>
      <c r="R60" s="163"/>
      <c r="S60" s="163" t="s">
        <v>389</v>
      </c>
      <c r="T60" s="163"/>
      <c r="U60" s="163"/>
      <c r="V60" s="163"/>
      <c r="W60" s="163" t="s">
        <v>172</v>
      </c>
    </row>
    <row r="61" spans="1:23" ht="31.5">
      <c r="A61" s="644"/>
      <c r="B61" s="645"/>
      <c r="C61" s="163" t="s">
        <v>334</v>
      </c>
      <c r="D61" s="164" t="s">
        <v>335</v>
      </c>
      <c r="E61" s="163"/>
      <c r="F61" s="163"/>
      <c r="G61" s="163"/>
      <c r="H61" s="163" t="s">
        <v>168</v>
      </c>
      <c r="I61" s="163"/>
      <c r="J61" s="163"/>
      <c r="K61" s="163"/>
      <c r="L61" s="163"/>
      <c r="M61" s="163"/>
      <c r="N61" s="163"/>
      <c r="O61" s="163"/>
      <c r="P61" s="163"/>
      <c r="Q61" s="163"/>
      <c r="R61" s="163"/>
      <c r="S61" s="163" t="s">
        <v>389</v>
      </c>
      <c r="T61" s="163"/>
      <c r="U61" s="163"/>
      <c r="V61" s="163"/>
      <c r="W61" s="163" t="s">
        <v>389</v>
      </c>
    </row>
    <row r="62" spans="1:23">
      <c r="A62" s="644"/>
      <c r="B62" s="645"/>
      <c r="C62" s="163" t="s">
        <v>203</v>
      </c>
      <c r="D62" s="164" t="s">
        <v>204</v>
      </c>
      <c r="E62" s="163" t="s">
        <v>168</v>
      </c>
      <c r="F62" s="163" t="s">
        <v>172</v>
      </c>
      <c r="G62" s="163" t="s">
        <v>172</v>
      </c>
      <c r="H62" s="163" t="s">
        <v>390</v>
      </c>
      <c r="I62" s="163" t="s">
        <v>172</v>
      </c>
      <c r="J62" s="163" t="s">
        <v>172</v>
      </c>
      <c r="K62" s="163" t="s">
        <v>172</v>
      </c>
      <c r="L62" s="163" t="s">
        <v>172</v>
      </c>
      <c r="M62" s="163" t="s">
        <v>172</v>
      </c>
      <c r="N62" s="163" t="s">
        <v>172</v>
      </c>
      <c r="O62" s="163" t="s">
        <v>172</v>
      </c>
      <c r="P62" s="163" t="s">
        <v>172</v>
      </c>
      <c r="Q62" s="163" t="s">
        <v>172</v>
      </c>
      <c r="R62" s="163" t="s">
        <v>172</v>
      </c>
      <c r="S62" s="163" t="s">
        <v>389</v>
      </c>
      <c r="T62" s="163" t="s">
        <v>172</v>
      </c>
      <c r="U62" s="163" t="s">
        <v>172</v>
      </c>
      <c r="V62" s="163" t="s">
        <v>172</v>
      </c>
      <c r="W62" s="163" t="s">
        <v>172</v>
      </c>
    </row>
    <row r="63" spans="1:23">
      <c r="A63" s="644">
        <v>15</v>
      </c>
      <c r="B63" s="645" t="s">
        <v>205</v>
      </c>
      <c r="C63" s="165" t="s">
        <v>336</v>
      </c>
      <c r="D63" s="172" t="s">
        <v>337</v>
      </c>
      <c r="E63" s="165"/>
      <c r="F63" s="165" t="s">
        <v>168</v>
      </c>
      <c r="G63" s="165"/>
      <c r="H63" s="165"/>
      <c r="I63" s="165"/>
      <c r="J63" s="165"/>
      <c r="K63" s="165"/>
      <c r="L63" s="165"/>
      <c r="M63" s="165"/>
      <c r="N63" s="165"/>
      <c r="O63" s="165" t="s">
        <v>389</v>
      </c>
      <c r="P63" s="165"/>
      <c r="Q63" s="165"/>
      <c r="R63" s="165" t="s">
        <v>172</v>
      </c>
      <c r="S63" s="165"/>
      <c r="T63" s="165"/>
      <c r="U63" s="165"/>
      <c r="V63" s="165"/>
      <c r="W63" s="165" t="s">
        <v>389</v>
      </c>
    </row>
    <row r="64" spans="1:23">
      <c r="A64" s="644"/>
      <c r="B64" s="645"/>
      <c r="C64" s="165" t="s">
        <v>970</v>
      </c>
      <c r="D64" s="172" t="s">
        <v>971</v>
      </c>
      <c r="E64" s="165"/>
      <c r="F64" s="165" t="s">
        <v>168</v>
      </c>
      <c r="G64" s="165"/>
      <c r="H64" s="165"/>
      <c r="I64" s="165"/>
      <c r="J64" s="165"/>
      <c r="K64" s="165"/>
      <c r="L64" s="165"/>
      <c r="M64" s="165"/>
      <c r="N64" s="165"/>
      <c r="O64" s="165" t="s">
        <v>172</v>
      </c>
      <c r="P64" s="165"/>
      <c r="Q64" s="165"/>
      <c r="R64" s="165" t="s">
        <v>172</v>
      </c>
      <c r="S64" s="165"/>
      <c r="T64" s="165"/>
      <c r="U64" s="165"/>
      <c r="V64" s="165"/>
      <c r="W64" s="165" t="s">
        <v>389</v>
      </c>
    </row>
    <row r="65" spans="1:23" ht="76.5" customHeight="1">
      <c r="A65" s="644"/>
      <c r="B65" s="645"/>
      <c r="C65" s="165" t="s">
        <v>206</v>
      </c>
      <c r="D65" s="173" t="s">
        <v>207</v>
      </c>
      <c r="E65" s="165" t="s">
        <v>168</v>
      </c>
      <c r="F65" s="165"/>
      <c r="G65" s="165"/>
      <c r="H65" s="165"/>
      <c r="I65" s="165"/>
      <c r="J65" s="165" t="s">
        <v>172</v>
      </c>
      <c r="K65" s="165" t="s">
        <v>172</v>
      </c>
      <c r="L65" s="165" t="s">
        <v>172</v>
      </c>
      <c r="M65" s="165"/>
      <c r="N65" s="165" t="s">
        <v>172</v>
      </c>
      <c r="O65" s="165"/>
      <c r="P65" s="165"/>
      <c r="Q65" s="165"/>
      <c r="R65" s="165" t="s">
        <v>172</v>
      </c>
      <c r="S65" s="165"/>
      <c r="T65" s="165"/>
      <c r="U65" s="165" t="s">
        <v>389</v>
      </c>
      <c r="V65" s="165"/>
      <c r="W65" s="165"/>
    </row>
    <row r="66" spans="1:23">
      <c r="A66" s="644"/>
      <c r="B66" s="645"/>
      <c r="C66" s="165" t="s">
        <v>338</v>
      </c>
      <c r="D66" s="173" t="s">
        <v>339</v>
      </c>
      <c r="E66" s="165"/>
      <c r="F66" s="165"/>
      <c r="G66" s="165"/>
      <c r="H66" s="165"/>
      <c r="I66" s="165" t="s">
        <v>168</v>
      </c>
      <c r="J66" s="165"/>
      <c r="K66" s="165"/>
      <c r="L66" s="165"/>
      <c r="M66" s="165"/>
      <c r="N66" s="165"/>
      <c r="O66" s="165"/>
      <c r="P66" s="165"/>
      <c r="Q66" s="165"/>
      <c r="R66" s="165"/>
      <c r="S66" s="165"/>
      <c r="T66" s="165"/>
      <c r="U66" s="165" t="s">
        <v>389</v>
      </c>
      <c r="V66" s="165"/>
      <c r="W66" s="165"/>
    </row>
    <row r="67" spans="1:23">
      <c r="A67" s="644"/>
      <c r="B67" s="645"/>
      <c r="C67" s="165" t="s">
        <v>340</v>
      </c>
      <c r="D67" s="175" t="s">
        <v>341</v>
      </c>
      <c r="E67" s="165" t="s">
        <v>168</v>
      </c>
      <c r="F67" s="165"/>
      <c r="G67" s="165"/>
      <c r="H67" s="165"/>
      <c r="I67" s="165"/>
      <c r="J67" s="165"/>
      <c r="K67" s="165"/>
      <c r="L67" s="165"/>
      <c r="M67" s="165"/>
      <c r="N67" s="165"/>
      <c r="O67" s="165"/>
      <c r="P67" s="165"/>
      <c r="Q67" s="165"/>
      <c r="R67" s="165"/>
      <c r="S67" s="165"/>
      <c r="T67" s="165"/>
      <c r="U67" s="165" t="s">
        <v>389</v>
      </c>
      <c r="V67" s="165"/>
      <c r="W67" s="165" t="s">
        <v>389</v>
      </c>
    </row>
    <row r="68" spans="1:23">
      <c r="A68" s="644"/>
      <c r="B68" s="645"/>
      <c r="C68" s="165" t="s">
        <v>342</v>
      </c>
      <c r="D68" s="175" t="s">
        <v>343</v>
      </c>
      <c r="E68" s="165" t="s">
        <v>168</v>
      </c>
      <c r="F68" s="165" t="s">
        <v>172</v>
      </c>
      <c r="G68" s="165" t="s">
        <v>172</v>
      </c>
      <c r="H68" s="165" t="s">
        <v>172</v>
      </c>
      <c r="I68" s="165" t="s">
        <v>172</v>
      </c>
      <c r="J68" s="165"/>
      <c r="K68" s="165"/>
      <c r="L68" s="165"/>
      <c r="M68" s="165"/>
      <c r="N68" s="165"/>
      <c r="O68" s="165"/>
      <c r="P68" s="165"/>
      <c r="Q68" s="165"/>
      <c r="R68" s="165"/>
      <c r="S68" s="165"/>
      <c r="T68" s="165"/>
      <c r="U68" s="165" t="s">
        <v>389</v>
      </c>
      <c r="V68" s="165"/>
      <c r="W68" s="165" t="s">
        <v>172</v>
      </c>
    </row>
    <row r="69" spans="1:23" ht="47.25">
      <c r="A69" s="644">
        <v>16</v>
      </c>
      <c r="B69" s="645" t="s">
        <v>208</v>
      </c>
      <c r="C69" s="163" t="s">
        <v>209</v>
      </c>
      <c r="D69" s="164" t="s">
        <v>210</v>
      </c>
      <c r="E69" s="163" t="s">
        <v>168</v>
      </c>
      <c r="F69" s="163" t="s">
        <v>172</v>
      </c>
      <c r="G69" s="163" t="s">
        <v>172</v>
      </c>
      <c r="H69" s="163" t="s">
        <v>390</v>
      </c>
      <c r="I69" s="163" t="s">
        <v>172</v>
      </c>
      <c r="J69" s="163" t="s">
        <v>389</v>
      </c>
      <c r="K69" s="163" t="s">
        <v>389</v>
      </c>
      <c r="L69" s="163" t="s">
        <v>389</v>
      </c>
      <c r="M69" s="163" t="s">
        <v>389</v>
      </c>
      <c r="N69" s="163" t="s">
        <v>389</v>
      </c>
      <c r="O69" s="163" t="s">
        <v>389</v>
      </c>
      <c r="P69" s="163" t="s">
        <v>389</v>
      </c>
      <c r="Q69" s="163" t="s">
        <v>389</v>
      </c>
      <c r="R69" s="163" t="s">
        <v>389</v>
      </c>
      <c r="S69" s="163" t="s">
        <v>389</v>
      </c>
      <c r="T69" s="163" t="s">
        <v>389</v>
      </c>
      <c r="U69" s="163" t="s">
        <v>389</v>
      </c>
      <c r="V69" s="163" t="s">
        <v>389</v>
      </c>
      <c r="W69" s="163" t="s">
        <v>389</v>
      </c>
    </row>
    <row r="70" spans="1:23" ht="30" customHeight="1">
      <c r="A70" s="644"/>
      <c r="B70" s="645"/>
      <c r="C70" s="163" t="s">
        <v>211</v>
      </c>
      <c r="D70" s="164" t="s">
        <v>212</v>
      </c>
      <c r="E70" s="163" t="s">
        <v>168</v>
      </c>
      <c r="F70" s="163" t="s">
        <v>172</v>
      </c>
      <c r="G70" s="163" t="s">
        <v>172</v>
      </c>
      <c r="H70" s="163" t="s">
        <v>390</v>
      </c>
      <c r="I70" s="163" t="s">
        <v>172</v>
      </c>
      <c r="J70" s="163" t="s">
        <v>389</v>
      </c>
      <c r="K70" s="163" t="s">
        <v>389</v>
      </c>
      <c r="L70" s="163" t="s">
        <v>389</v>
      </c>
      <c r="M70" s="163" t="s">
        <v>389</v>
      </c>
      <c r="N70" s="163" t="s">
        <v>389</v>
      </c>
      <c r="O70" s="163" t="s">
        <v>389</v>
      </c>
      <c r="P70" s="163" t="s">
        <v>389</v>
      </c>
      <c r="Q70" s="163" t="s">
        <v>389</v>
      </c>
      <c r="R70" s="163" t="s">
        <v>389</v>
      </c>
      <c r="S70" s="163" t="s">
        <v>389</v>
      </c>
      <c r="T70" s="163" t="s">
        <v>389</v>
      </c>
      <c r="U70" s="163" t="s">
        <v>389</v>
      </c>
      <c r="V70" s="163" t="s">
        <v>389</v>
      </c>
      <c r="W70" s="163" t="s">
        <v>389</v>
      </c>
    </row>
    <row r="71" spans="1:23" ht="31.5">
      <c r="A71" s="170">
        <v>17</v>
      </c>
      <c r="B71" s="162" t="s">
        <v>213</v>
      </c>
      <c r="C71" s="167" t="s">
        <v>214</v>
      </c>
      <c r="D71" s="176" t="s">
        <v>215</v>
      </c>
      <c r="E71" s="167" t="s">
        <v>390</v>
      </c>
      <c r="F71" s="167" t="s">
        <v>389</v>
      </c>
      <c r="G71" s="167" t="s">
        <v>389</v>
      </c>
      <c r="H71" s="167" t="s">
        <v>389</v>
      </c>
      <c r="I71" s="167" t="s">
        <v>389</v>
      </c>
      <c r="J71" s="167" t="s">
        <v>389</v>
      </c>
      <c r="K71" s="167" t="s">
        <v>389</v>
      </c>
      <c r="L71" s="167" t="s">
        <v>389</v>
      </c>
      <c r="M71" s="167" t="s">
        <v>389</v>
      </c>
      <c r="N71" s="167" t="s">
        <v>389</v>
      </c>
      <c r="O71" s="167" t="s">
        <v>389</v>
      </c>
      <c r="P71" s="167" t="s">
        <v>389</v>
      </c>
      <c r="Q71" s="167" t="s">
        <v>389</v>
      </c>
      <c r="R71" s="167" t="s">
        <v>389</v>
      </c>
      <c r="S71" s="167" t="s">
        <v>389</v>
      </c>
      <c r="T71" s="167" t="s">
        <v>389</v>
      </c>
      <c r="U71" s="167" t="s">
        <v>389</v>
      </c>
      <c r="V71" s="167" t="s">
        <v>389</v>
      </c>
      <c r="W71" s="167" t="s">
        <v>389</v>
      </c>
    </row>
  </sheetData>
  <mergeCells count="30">
    <mergeCell ref="A57:A59"/>
    <mergeCell ref="B57:B59"/>
    <mergeCell ref="A60:A62"/>
    <mergeCell ref="B60:B62"/>
    <mergeCell ref="A63:A68"/>
    <mergeCell ref="B63:B68"/>
    <mergeCell ref="A36:A39"/>
    <mergeCell ref="B36:B39"/>
    <mergeCell ref="A50:A56"/>
    <mergeCell ref="B50:B56"/>
    <mergeCell ref="A40:A43"/>
    <mergeCell ref="B40:B43"/>
    <mergeCell ref="A45:A49"/>
    <mergeCell ref="B45:B49"/>
    <mergeCell ref="A69:A70"/>
    <mergeCell ref="B69:B70"/>
    <mergeCell ref="A1:D1"/>
    <mergeCell ref="A2:D2"/>
    <mergeCell ref="A6:A12"/>
    <mergeCell ref="B6:B12"/>
    <mergeCell ref="A13:A16"/>
    <mergeCell ref="B13:B16"/>
    <mergeCell ref="A17:A21"/>
    <mergeCell ref="B17:B21"/>
    <mergeCell ref="A22:A26"/>
    <mergeCell ref="B22:B26"/>
    <mergeCell ref="A27:A30"/>
    <mergeCell ref="B27:B30"/>
    <mergeCell ref="A31:A35"/>
    <mergeCell ref="B31:B35"/>
  </mergeCells>
  <phoneticPr fontId="33" type="noConversion"/>
  <pageMargins left="0.75" right="0.75" top="1" bottom="1"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P183"/>
  <sheetViews>
    <sheetView zoomScale="85" zoomScaleNormal="85" workbookViewId="0">
      <pane xSplit="8" ySplit="3" topLeftCell="I169" activePane="bottomRight" state="frozen"/>
      <selection pane="topRight" activeCell="J1" sqref="J1"/>
      <selection pane="bottomLeft" activeCell="A4" sqref="A4"/>
      <selection pane="bottomRight" activeCell="C168" sqref="C168:H168"/>
    </sheetView>
  </sheetViews>
  <sheetFormatPr defaultRowHeight="15.75"/>
  <cols>
    <col min="1" max="1" width="6" style="177" customWidth="1"/>
    <col min="2" max="3" width="9.375" style="155" customWidth="1"/>
    <col min="4" max="4" width="18.625" style="161" customWidth="1"/>
    <col min="5" max="5" width="8.375" style="148" customWidth="1"/>
    <col min="6" max="6" width="43.875" style="148" customWidth="1"/>
    <col min="7" max="7" width="9" style="148" customWidth="1"/>
    <col min="8" max="8" width="43.25" style="148" customWidth="1"/>
    <col min="9" max="11" width="10.625" style="161" customWidth="1"/>
    <col min="12" max="12" width="10.625" style="221" customWidth="1"/>
    <col min="13" max="13" width="10.625" style="148" customWidth="1"/>
    <col min="14" max="14" width="10.625" style="161" customWidth="1"/>
    <col min="15" max="16" width="10.625" style="148" customWidth="1"/>
    <col min="17" max="16384" width="9" style="148"/>
  </cols>
  <sheetData>
    <row r="1" spans="1:16">
      <c r="A1" s="646" t="s">
        <v>394</v>
      </c>
      <c r="B1" s="646"/>
      <c r="C1" s="646"/>
      <c r="D1" s="646"/>
      <c r="I1" s="147"/>
      <c r="J1" s="147"/>
      <c r="K1" s="147"/>
      <c r="L1" s="213"/>
    </row>
    <row r="2" spans="1:16" s="150" customFormat="1">
      <c r="A2" s="647" t="s">
        <v>391</v>
      </c>
      <c r="B2" s="647"/>
      <c r="C2" s="647"/>
      <c r="D2" s="647"/>
      <c r="F2" s="231"/>
      <c r="G2" s="231"/>
      <c r="H2" s="231"/>
      <c r="I2" s="149"/>
      <c r="J2" s="149"/>
      <c r="K2" s="149"/>
      <c r="L2" s="214"/>
      <c r="N2" s="193"/>
    </row>
    <row r="3" spans="1:16" s="253" customFormat="1" ht="54" customHeight="1">
      <c r="A3" s="251" t="s">
        <v>161</v>
      </c>
      <c r="B3" s="251" t="s">
        <v>392</v>
      </c>
      <c r="C3" s="251" t="s">
        <v>162</v>
      </c>
      <c r="D3" s="251" t="s">
        <v>797</v>
      </c>
      <c r="E3" s="251" t="s">
        <v>362</v>
      </c>
      <c r="F3" s="252" t="s">
        <v>798</v>
      </c>
      <c r="G3" s="252" t="s">
        <v>363</v>
      </c>
      <c r="H3" s="252" t="s">
        <v>799</v>
      </c>
      <c r="I3" s="251" t="s">
        <v>217</v>
      </c>
      <c r="J3" s="252" t="s">
        <v>218</v>
      </c>
      <c r="K3" s="252" t="s">
        <v>219</v>
      </c>
      <c r="L3" s="251" t="s">
        <v>368</v>
      </c>
      <c r="M3" s="251" t="s">
        <v>369</v>
      </c>
      <c r="N3" s="251" t="s">
        <v>370</v>
      </c>
      <c r="O3" s="251" t="s">
        <v>539</v>
      </c>
      <c r="P3" s="251" t="s">
        <v>538</v>
      </c>
    </row>
    <row r="4" spans="1:16" s="161" customFormat="1" ht="110.25">
      <c r="A4" s="156" t="s">
        <v>164</v>
      </c>
      <c r="B4" s="156" t="s">
        <v>392</v>
      </c>
      <c r="C4" s="157"/>
      <c r="D4" s="160"/>
      <c r="E4" s="159"/>
      <c r="F4" s="194" t="s">
        <v>255</v>
      </c>
      <c r="G4" s="194"/>
      <c r="H4" s="159"/>
      <c r="I4" s="158" t="s">
        <v>237</v>
      </c>
      <c r="J4" s="158"/>
      <c r="K4" s="158"/>
      <c r="L4" s="215" t="s">
        <v>371</v>
      </c>
      <c r="M4" s="158" t="s">
        <v>372</v>
      </c>
      <c r="N4" s="158" t="s">
        <v>250</v>
      </c>
      <c r="O4" s="163" t="s">
        <v>248</v>
      </c>
      <c r="P4" s="159" t="s">
        <v>366</v>
      </c>
    </row>
    <row r="5" spans="1:16" ht="63">
      <c r="A5" s="162">
        <v>1</v>
      </c>
      <c r="B5" s="162" t="s">
        <v>165</v>
      </c>
      <c r="C5" s="234" t="s">
        <v>166</v>
      </c>
      <c r="D5" s="200" t="s">
        <v>167</v>
      </c>
      <c r="E5" s="234"/>
      <c r="F5" s="203"/>
      <c r="G5" s="203"/>
      <c r="H5" s="203"/>
      <c r="I5" s="234"/>
      <c r="J5" s="234"/>
      <c r="K5" s="234"/>
      <c r="L5" s="216"/>
      <c r="M5" s="234"/>
      <c r="N5" s="234"/>
      <c r="O5" s="234"/>
      <c r="P5" s="234"/>
    </row>
    <row r="6" spans="1:16" ht="31.5">
      <c r="A6" s="645">
        <v>2</v>
      </c>
      <c r="B6" s="645" t="s">
        <v>169</v>
      </c>
      <c r="C6" s="648" t="s">
        <v>256</v>
      </c>
      <c r="D6" s="650" t="s">
        <v>413</v>
      </c>
      <c r="E6" s="165" t="s">
        <v>729</v>
      </c>
      <c r="F6" s="217" t="s">
        <v>416</v>
      </c>
      <c r="G6" s="217" t="s">
        <v>730</v>
      </c>
      <c r="H6" s="217" t="s">
        <v>416</v>
      </c>
      <c r="I6" s="169" t="s">
        <v>168</v>
      </c>
      <c r="J6" s="167" t="s">
        <v>172</v>
      </c>
      <c r="K6" s="167" t="s">
        <v>390</v>
      </c>
      <c r="L6" s="218"/>
      <c r="M6" s="165" t="s">
        <v>389</v>
      </c>
      <c r="N6" s="194" t="s">
        <v>172</v>
      </c>
      <c r="O6" s="165"/>
      <c r="P6" s="181"/>
    </row>
    <row r="7" spans="1:16" ht="31.5">
      <c r="A7" s="645"/>
      <c r="B7" s="645"/>
      <c r="C7" s="649"/>
      <c r="D7" s="651"/>
      <c r="E7" s="165" t="s">
        <v>810</v>
      </c>
      <c r="F7" s="217" t="s">
        <v>415</v>
      </c>
      <c r="G7" s="217" t="s">
        <v>831</v>
      </c>
      <c r="H7" s="217" t="s">
        <v>415</v>
      </c>
      <c r="I7" s="169" t="s">
        <v>168</v>
      </c>
      <c r="J7" s="167" t="s">
        <v>390</v>
      </c>
      <c r="K7" s="167"/>
      <c r="L7" s="218"/>
      <c r="M7" s="165"/>
      <c r="N7" s="194" t="s">
        <v>389</v>
      </c>
      <c r="O7" s="165"/>
      <c r="P7" s="181"/>
    </row>
    <row r="8" spans="1:16" ht="31.5">
      <c r="A8" s="645"/>
      <c r="B8" s="645"/>
      <c r="C8" s="649"/>
      <c r="D8" s="651"/>
      <c r="E8" s="165" t="s">
        <v>811</v>
      </c>
      <c r="F8" s="217" t="s">
        <v>417</v>
      </c>
      <c r="G8" s="217" t="s">
        <v>832</v>
      </c>
      <c r="H8" s="217" t="s">
        <v>417</v>
      </c>
      <c r="I8" s="169" t="s">
        <v>168</v>
      </c>
      <c r="J8" s="167" t="s">
        <v>390</v>
      </c>
      <c r="K8" s="167"/>
      <c r="L8" s="218"/>
      <c r="M8" s="165"/>
      <c r="N8" s="194" t="s">
        <v>389</v>
      </c>
      <c r="O8" s="165"/>
      <c r="P8" s="181"/>
    </row>
    <row r="9" spans="1:16" ht="31.5">
      <c r="A9" s="645"/>
      <c r="B9" s="645"/>
      <c r="C9" s="649"/>
      <c r="D9" s="651"/>
      <c r="E9" s="165" t="s">
        <v>812</v>
      </c>
      <c r="F9" s="217" t="s">
        <v>418</v>
      </c>
      <c r="G9" s="217" t="s">
        <v>833</v>
      </c>
      <c r="H9" s="217" t="s">
        <v>418</v>
      </c>
      <c r="I9" s="169" t="s">
        <v>168</v>
      </c>
      <c r="J9" s="167" t="s">
        <v>390</v>
      </c>
      <c r="K9" s="167"/>
      <c r="L9" s="218"/>
      <c r="M9" s="165"/>
      <c r="N9" s="194" t="s">
        <v>389</v>
      </c>
      <c r="O9" s="165"/>
      <c r="P9" s="181"/>
    </row>
    <row r="10" spans="1:16">
      <c r="A10" s="645"/>
      <c r="B10" s="645"/>
      <c r="C10" s="649"/>
      <c r="D10" s="652"/>
      <c r="E10" s="165" t="s">
        <v>813</v>
      </c>
      <c r="F10" s="148" t="s">
        <v>414</v>
      </c>
      <c r="G10" s="217" t="s">
        <v>834</v>
      </c>
      <c r="H10" s="148" t="s">
        <v>414</v>
      </c>
      <c r="I10" s="169" t="s">
        <v>168</v>
      </c>
      <c r="J10" s="167" t="s">
        <v>390</v>
      </c>
      <c r="K10" s="167"/>
      <c r="L10" s="218"/>
      <c r="M10" s="165"/>
      <c r="N10" s="194" t="s">
        <v>389</v>
      </c>
      <c r="O10" s="165"/>
      <c r="P10" s="181"/>
    </row>
    <row r="11" spans="1:16">
      <c r="A11" s="645"/>
      <c r="B11" s="645"/>
      <c r="C11" s="648" t="s">
        <v>257</v>
      </c>
      <c r="D11" s="650" t="s">
        <v>258</v>
      </c>
      <c r="E11" s="165" t="s">
        <v>731</v>
      </c>
      <c r="F11" s="181" t="s">
        <v>419</v>
      </c>
      <c r="G11" s="204" t="s">
        <v>732</v>
      </c>
      <c r="H11" s="181" t="s">
        <v>419</v>
      </c>
      <c r="I11" s="169" t="s">
        <v>168</v>
      </c>
      <c r="J11" s="169"/>
      <c r="K11" s="169" t="s">
        <v>172</v>
      </c>
      <c r="L11" s="194" t="s">
        <v>389</v>
      </c>
      <c r="M11" s="194" t="s">
        <v>389</v>
      </c>
      <c r="N11" s="194" t="s">
        <v>389</v>
      </c>
      <c r="O11" s="194" t="s">
        <v>389</v>
      </c>
      <c r="P11" s="194" t="s">
        <v>389</v>
      </c>
    </row>
    <row r="12" spans="1:16">
      <c r="A12" s="645"/>
      <c r="B12" s="645"/>
      <c r="C12" s="649"/>
      <c r="D12" s="651"/>
      <c r="E12" s="165" t="s">
        <v>814</v>
      </c>
      <c r="F12" s="204" t="s">
        <v>420</v>
      </c>
      <c r="G12" s="204" t="s">
        <v>835</v>
      </c>
      <c r="H12" s="204" t="s">
        <v>420</v>
      </c>
      <c r="I12" s="169" t="s">
        <v>168</v>
      </c>
      <c r="J12" s="169"/>
      <c r="K12" s="169"/>
      <c r="L12" s="169"/>
      <c r="M12" s="165" t="s">
        <v>389</v>
      </c>
      <c r="N12" s="194"/>
      <c r="O12" s="194"/>
      <c r="P12" s="194"/>
    </row>
    <row r="13" spans="1:16">
      <c r="A13" s="645"/>
      <c r="B13" s="645"/>
      <c r="C13" s="649"/>
      <c r="D13" s="651"/>
      <c r="E13" s="165" t="s">
        <v>815</v>
      </c>
      <c r="F13" s="204" t="s">
        <v>421</v>
      </c>
      <c r="G13" s="204" t="s">
        <v>836</v>
      </c>
      <c r="H13" s="204" t="s">
        <v>421</v>
      </c>
      <c r="I13" s="169" t="s">
        <v>168</v>
      </c>
      <c r="J13" s="169"/>
      <c r="K13" s="169" t="s">
        <v>390</v>
      </c>
      <c r="L13" s="169"/>
      <c r="M13" s="169" t="s">
        <v>389</v>
      </c>
      <c r="N13" s="169"/>
      <c r="O13" s="169"/>
      <c r="P13" s="169" t="s">
        <v>389</v>
      </c>
    </row>
    <row r="14" spans="1:16">
      <c r="A14" s="645"/>
      <c r="B14" s="645"/>
      <c r="C14" s="649"/>
      <c r="D14" s="651"/>
      <c r="E14" s="165" t="s">
        <v>816</v>
      </c>
      <c r="F14" s="204" t="s">
        <v>422</v>
      </c>
      <c r="G14" s="204" t="s">
        <v>837</v>
      </c>
      <c r="H14" s="204" t="s">
        <v>422</v>
      </c>
      <c r="I14" s="169" t="s">
        <v>168</v>
      </c>
      <c r="J14" s="169"/>
      <c r="K14" s="169" t="s">
        <v>172</v>
      </c>
      <c r="L14" s="169"/>
      <c r="M14" s="165" t="s">
        <v>389</v>
      </c>
      <c r="N14" s="194"/>
      <c r="O14" s="194"/>
      <c r="P14" s="194" t="s">
        <v>389</v>
      </c>
    </row>
    <row r="15" spans="1:16" ht="47.25">
      <c r="A15" s="645"/>
      <c r="B15" s="645"/>
      <c r="C15" s="167" t="s">
        <v>173</v>
      </c>
      <c r="D15" s="190" t="s">
        <v>174</v>
      </c>
      <c r="E15" s="165" t="s">
        <v>733</v>
      </c>
      <c r="F15" s="204" t="s">
        <v>374</v>
      </c>
      <c r="G15" s="204" t="s">
        <v>838</v>
      </c>
      <c r="H15" s="204" t="s">
        <v>374</v>
      </c>
      <c r="I15" s="169" t="s">
        <v>390</v>
      </c>
      <c r="J15" s="169" t="s">
        <v>389</v>
      </c>
      <c r="K15" s="169" t="s">
        <v>389</v>
      </c>
      <c r="L15" s="169" t="s">
        <v>389</v>
      </c>
      <c r="M15" s="169" t="s">
        <v>389</v>
      </c>
      <c r="N15" s="169" t="s">
        <v>389</v>
      </c>
      <c r="O15" s="169" t="s">
        <v>389</v>
      </c>
      <c r="P15" s="169" t="s">
        <v>389</v>
      </c>
    </row>
    <row r="16" spans="1:16" ht="63">
      <c r="A16" s="645"/>
      <c r="B16" s="645"/>
      <c r="C16" s="167" t="s">
        <v>175</v>
      </c>
      <c r="D16" s="190" t="s">
        <v>176</v>
      </c>
      <c r="E16" s="167" t="s">
        <v>735</v>
      </c>
      <c r="F16" s="204" t="s">
        <v>373</v>
      </c>
      <c r="G16" s="204" t="s">
        <v>839</v>
      </c>
      <c r="H16" s="204" t="s">
        <v>373</v>
      </c>
      <c r="I16" s="169" t="s">
        <v>389</v>
      </c>
      <c r="J16" s="169" t="s">
        <v>172</v>
      </c>
      <c r="K16" s="169" t="s">
        <v>172</v>
      </c>
      <c r="L16" s="169" t="s">
        <v>172</v>
      </c>
      <c r="M16" s="169" t="s">
        <v>172</v>
      </c>
      <c r="N16" s="169" t="s">
        <v>172</v>
      </c>
      <c r="O16" s="169" t="s">
        <v>172</v>
      </c>
      <c r="P16" s="169" t="s">
        <v>172</v>
      </c>
    </row>
    <row r="17" spans="1:16" ht="31.5">
      <c r="A17" s="645"/>
      <c r="B17" s="645"/>
      <c r="C17" s="167" t="s">
        <v>261</v>
      </c>
      <c r="D17" s="196" t="s">
        <v>262</v>
      </c>
      <c r="E17" s="167" t="s">
        <v>737</v>
      </c>
      <c r="F17" s="204" t="s">
        <v>423</v>
      </c>
      <c r="G17" s="204" t="s">
        <v>840</v>
      </c>
      <c r="H17" s="204" t="s">
        <v>423</v>
      </c>
      <c r="I17" s="169"/>
      <c r="J17" s="169"/>
      <c r="K17" s="169" t="s">
        <v>168</v>
      </c>
      <c r="L17" s="165"/>
      <c r="M17" s="169"/>
      <c r="N17" s="169"/>
      <c r="O17" s="169" t="s">
        <v>389</v>
      </c>
      <c r="P17" s="169" t="s">
        <v>172</v>
      </c>
    </row>
    <row r="18" spans="1:16" ht="78.75">
      <c r="A18" s="656"/>
      <c r="B18" s="656"/>
      <c r="C18" s="234" t="s">
        <v>263</v>
      </c>
      <c r="D18" s="200" t="s">
        <v>264</v>
      </c>
      <c r="E18" s="234" t="s">
        <v>652</v>
      </c>
      <c r="F18" s="200" t="s">
        <v>424</v>
      </c>
      <c r="G18" s="234" t="s">
        <v>739</v>
      </c>
      <c r="H18" s="200" t="s">
        <v>424</v>
      </c>
      <c r="I18" s="234" t="s">
        <v>168</v>
      </c>
      <c r="J18" s="234"/>
      <c r="K18" s="234" t="s">
        <v>172</v>
      </c>
      <c r="L18" s="216"/>
      <c r="M18" s="234" t="s">
        <v>389</v>
      </c>
      <c r="N18" s="234"/>
      <c r="O18" s="234"/>
      <c r="P18" s="234"/>
    </row>
    <row r="19" spans="1:16" ht="47.25">
      <c r="A19" s="656"/>
      <c r="B19" s="656"/>
      <c r="C19" s="234" t="s">
        <v>265</v>
      </c>
      <c r="D19" s="200" t="s">
        <v>266</v>
      </c>
      <c r="E19" s="234" t="s">
        <v>653</v>
      </c>
      <c r="F19" s="200" t="s">
        <v>399</v>
      </c>
      <c r="G19" s="234" t="s">
        <v>740</v>
      </c>
      <c r="H19" s="200" t="s">
        <v>399</v>
      </c>
      <c r="I19" s="234" t="s">
        <v>168</v>
      </c>
      <c r="J19" s="234"/>
      <c r="K19" s="234"/>
      <c r="L19" s="216"/>
      <c r="M19" s="234" t="s">
        <v>389</v>
      </c>
      <c r="N19" s="234"/>
      <c r="O19" s="234"/>
      <c r="P19" s="234"/>
    </row>
    <row r="20" spans="1:16" ht="63">
      <c r="A20" s="656"/>
      <c r="B20" s="656"/>
      <c r="C20" s="235" t="s">
        <v>269</v>
      </c>
      <c r="D20" s="254" t="s">
        <v>270</v>
      </c>
      <c r="E20" s="234" t="s">
        <v>654</v>
      </c>
      <c r="F20" s="203" t="s">
        <v>386</v>
      </c>
      <c r="G20" s="421" t="s">
        <v>741</v>
      </c>
      <c r="H20" s="203" t="s">
        <v>386</v>
      </c>
      <c r="I20" s="167" t="s">
        <v>390</v>
      </c>
      <c r="J20" s="167"/>
      <c r="K20" s="167" t="s">
        <v>389</v>
      </c>
      <c r="L20" s="218"/>
      <c r="M20" s="167" t="s">
        <v>389</v>
      </c>
      <c r="N20" s="167"/>
      <c r="O20" s="167"/>
      <c r="P20" s="167"/>
    </row>
    <row r="21" spans="1:16" ht="31.5">
      <c r="A21" s="653">
        <v>4</v>
      </c>
      <c r="B21" s="655" t="s">
        <v>178</v>
      </c>
      <c r="C21" s="662" t="s">
        <v>271</v>
      </c>
      <c r="D21" s="666" t="s">
        <v>272</v>
      </c>
      <c r="E21" s="695" t="s">
        <v>655</v>
      </c>
      <c r="F21" s="698" t="s">
        <v>565</v>
      </c>
      <c r="G21" s="223" t="s">
        <v>742</v>
      </c>
      <c r="H21" s="223" t="s">
        <v>540</v>
      </c>
      <c r="I21" s="195" t="s">
        <v>168</v>
      </c>
      <c r="J21" s="195" t="s">
        <v>390</v>
      </c>
      <c r="K21" s="167"/>
      <c r="L21" s="218"/>
      <c r="M21" s="194"/>
      <c r="N21" s="194" t="s">
        <v>389</v>
      </c>
      <c r="O21" s="194"/>
      <c r="P21" s="167"/>
    </row>
    <row r="22" spans="1:16">
      <c r="A22" s="654"/>
      <c r="B22" s="656"/>
      <c r="C22" s="663"/>
      <c r="D22" s="667"/>
      <c r="E22" s="696"/>
      <c r="F22" s="699"/>
      <c r="G22" s="223" t="s">
        <v>841</v>
      </c>
      <c r="H22" s="432" t="s">
        <v>796</v>
      </c>
      <c r="I22" s="195" t="s">
        <v>168</v>
      </c>
      <c r="J22" s="195" t="s">
        <v>390</v>
      </c>
      <c r="K22" s="167"/>
      <c r="L22" s="218"/>
      <c r="M22" s="194"/>
      <c r="N22" s="194" t="s">
        <v>389</v>
      </c>
      <c r="O22" s="194"/>
      <c r="P22" s="167"/>
    </row>
    <row r="23" spans="1:16">
      <c r="A23" s="654"/>
      <c r="B23" s="656"/>
      <c r="C23" s="663"/>
      <c r="D23" s="667"/>
      <c r="E23" s="696"/>
      <c r="F23" s="699"/>
      <c r="G23" s="223" t="s">
        <v>842</v>
      </c>
      <c r="H23" s="223" t="s">
        <v>541</v>
      </c>
      <c r="I23" s="195" t="s">
        <v>168</v>
      </c>
      <c r="J23" s="195" t="s">
        <v>390</v>
      </c>
      <c r="K23" s="167"/>
      <c r="L23" s="218"/>
      <c r="M23" s="194"/>
      <c r="N23" s="194" t="s">
        <v>389</v>
      </c>
      <c r="O23" s="194"/>
      <c r="P23" s="167"/>
    </row>
    <row r="24" spans="1:16" ht="31.5">
      <c r="A24" s="654"/>
      <c r="B24" s="656"/>
      <c r="C24" s="663"/>
      <c r="D24" s="667"/>
      <c r="E24" s="696"/>
      <c r="F24" s="699"/>
      <c r="G24" s="223" t="s">
        <v>843</v>
      </c>
      <c r="H24" s="223" t="s">
        <v>542</v>
      </c>
      <c r="I24" s="195" t="s">
        <v>168</v>
      </c>
      <c r="J24" s="195" t="s">
        <v>390</v>
      </c>
      <c r="K24" s="167"/>
      <c r="L24" s="218"/>
      <c r="M24" s="194"/>
      <c r="N24" s="194" t="s">
        <v>389</v>
      </c>
      <c r="O24" s="165"/>
      <c r="P24" s="167"/>
    </row>
    <row r="25" spans="1:16" ht="31.5">
      <c r="A25" s="654"/>
      <c r="B25" s="656"/>
      <c r="C25" s="663"/>
      <c r="D25" s="667"/>
      <c r="E25" s="696"/>
      <c r="F25" s="699"/>
      <c r="G25" s="223" t="s">
        <v>844</v>
      </c>
      <c r="H25" s="232" t="s">
        <v>543</v>
      </c>
      <c r="I25" s="195" t="s">
        <v>168</v>
      </c>
      <c r="J25" s="195" t="s">
        <v>390</v>
      </c>
      <c r="K25" s="167"/>
      <c r="L25" s="218"/>
      <c r="M25" s="194"/>
      <c r="N25" s="194" t="s">
        <v>389</v>
      </c>
      <c r="O25" s="165"/>
      <c r="P25" s="167"/>
    </row>
    <row r="26" spans="1:16" ht="31.5">
      <c r="A26" s="654"/>
      <c r="B26" s="656"/>
      <c r="C26" s="663"/>
      <c r="D26" s="667"/>
      <c r="E26" s="696"/>
      <c r="F26" s="699"/>
      <c r="G26" s="223" t="s">
        <v>845</v>
      </c>
      <c r="H26" s="232" t="s">
        <v>568</v>
      </c>
      <c r="I26" s="195" t="s">
        <v>168</v>
      </c>
      <c r="J26" s="195" t="s">
        <v>390</v>
      </c>
      <c r="K26" s="167"/>
      <c r="L26" s="218"/>
      <c r="M26" s="194"/>
      <c r="N26" s="194" t="s">
        <v>389</v>
      </c>
      <c r="O26" s="165"/>
      <c r="P26" s="167"/>
    </row>
    <row r="27" spans="1:16" ht="63">
      <c r="A27" s="654"/>
      <c r="B27" s="656"/>
      <c r="C27" s="663"/>
      <c r="D27" s="667"/>
      <c r="E27" s="696"/>
      <c r="F27" s="699"/>
      <c r="G27" s="223" t="s">
        <v>846</v>
      </c>
      <c r="H27" s="223" t="s">
        <v>426</v>
      </c>
      <c r="I27" s="195" t="s">
        <v>168</v>
      </c>
      <c r="J27" s="195" t="s">
        <v>390</v>
      </c>
      <c r="K27" s="167"/>
      <c r="L27" s="218"/>
      <c r="M27" s="194"/>
      <c r="N27" s="194" t="s">
        <v>389</v>
      </c>
      <c r="O27" s="165"/>
      <c r="P27" s="167"/>
    </row>
    <row r="28" spans="1:16" ht="63">
      <c r="A28" s="654"/>
      <c r="B28" s="656"/>
      <c r="C28" s="663"/>
      <c r="D28" s="667"/>
      <c r="E28" s="696"/>
      <c r="F28" s="699"/>
      <c r="G28" s="223" t="s">
        <v>847</v>
      </c>
      <c r="H28" s="243" t="s">
        <v>395</v>
      </c>
      <c r="I28" s="195" t="s">
        <v>168</v>
      </c>
      <c r="J28" s="195" t="s">
        <v>390</v>
      </c>
      <c r="K28" s="167"/>
      <c r="L28" s="218"/>
      <c r="M28" s="194"/>
      <c r="N28" s="194" t="s">
        <v>389</v>
      </c>
      <c r="O28" s="165"/>
      <c r="P28" s="167"/>
    </row>
    <row r="29" spans="1:16">
      <c r="A29" s="654"/>
      <c r="B29" s="656"/>
      <c r="C29" s="663"/>
      <c r="D29" s="667"/>
      <c r="E29" s="697"/>
      <c r="F29" s="700"/>
      <c r="G29" s="223" t="s">
        <v>848</v>
      </c>
      <c r="H29" s="243" t="s">
        <v>396</v>
      </c>
      <c r="I29" s="195" t="s">
        <v>168</v>
      </c>
      <c r="J29" s="195" t="s">
        <v>390</v>
      </c>
      <c r="K29" s="167"/>
      <c r="L29" s="218"/>
      <c r="M29" s="194"/>
      <c r="N29" s="194" t="s">
        <v>389</v>
      </c>
      <c r="O29" s="165"/>
      <c r="P29" s="167" t="s">
        <v>389</v>
      </c>
    </row>
    <row r="30" spans="1:16" ht="78.75">
      <c r="A30" s="654"/>
      <c r="B30" s="656"/>
      <c r="C30" s="663"/>
      <c r="D30" s="668"/>
      <c r="E30" s="225" t="s">
        <v>817</v>
      </c>
      <c r="F30" s="243" t="s">
        <v>529</v>
      </c>
      <c r="G30" s="225" t="s">
        <v>849</v>
      </c>
      <c r="H30" s="243" t="s">
        <v>529</v>
      </c>
      <c r="I30" s="195" t="s">
        <v>168</v>
      </c>
      <c r="J30" s="195" t="s">
        <v>390</v>
      </c>
      <c r="K30" s="167"/>
      <c r="L30" s="218"/>
      <c r="M30" s="194"/>
      <c r="N30" s="194" t="s">
        <v>389</v>
      </c>
      <c r="O30" s="165"/>
      <c r="P30" s="167" t="s">
        <v>389</v>
      </c>
    </row>
    <row r="31" spans="1:16" ht="31.5">
      <c r="A31" s="654"/>
      <c r="B31" s="656"/>
      <c r="C31" s="662" t="s">
        <v>273</v>
      </c>
      <c r="D31" s="666" t="s">
        <v>274</v>
      </c>
      <c r="E31" s="695" t="s">
        <v>656</v>
      </c>
      <c r="F31" s="698" t="s">
        <v>274</v>
      </c>
      <c r="G31" s="225" t="s">
        <v>743</v>
      </c>
      <c r="H31" s="223" t="s">
        <v>385</v>
      </c>
      <c r="I31" s="195" t="s">
        <v>168</v>
      </c>
      <c r="J31" s="195" t="s">
        <v>390</v>
      </c>
      <c r="K31" s="167"/>
      <c r="L31" s="218"/>
      <c r="M31" s="194"/>
      <c r="N31" s="194" t="s">
        <v>389</v>
      </c>
      <c r="O31" s="165"/>
      <c r="P31" s="167" t="s">
        <v>389</v>
      </c>
    </row>
    <row r="32" spans="1:16" ht="31.5" customHeight="1">
      <c r="A32" s="654"/>
      <c r="B32" s="656"/>
      <c r="C32" s="663"/>
      <c r="D32" s="667"/>
      <c r="E32" s="696"/>
      <c r="F32" s="699"/>
      <c r="G32" s="225" t="s">
        <v>850</v>
      </c>
      <c r="H32" s="243" t="s">
        <v>544</v>
      </c>
      <c r="I32" s="195" t="s">
        <v>168</v>
      </c>
      <c r="J32" s="195" t="s">
        <v>390</v>
      </c>
      <c r="K32" s="167"/>
      <c r="L32" s="218"/>
      <c r="M32" s="194"/>
      <c r="N32" s="194" t="s">
        <v>389</v>
      </c>
      <c r="O32" s="165"/>
      <c r="P32" s="167" t="s">
        <v>389</v>
      </c>
    </row>
    <row r="33" spans="1:16" ht="31.5">
      <c r="A33" s="654"/>
      <c r="B33" s="656"/>
      <c r="C33" s="663"/>
      <c r="D33" s="667"/>
      <c r="E33" s="696"/>
      <c r="F33" s="699"/>
      <c r="G33" s="225" t="s">
        <v>851</v>
      </c>
      <c r="H33" s="243" t="s">
        <v>545</v>
      </c>
      <c r="I33" s="195" t="s">
        <v>168</v>
      </c>
      <c r="J33" s="195" t="s">
        <v>390</v>
      </c>
      <c r="K33" s="167"/>
      <c r="L33" s="218"/>
      <c r="M33" s="194"/>
      <c r="N33" s="194" t="s">
        <v>389</v>
      </c>
      <c r="O33" s="165"/>
      <c r="P33" s="167" t="s">
        <v>389</v>
      </c>
    </row>
    <row r="34" spans="1:16" ht="31.5" customHeight="1">
      <c r="A34" s="654"/>
      <c r="B34" s="656"/>
      <c r="C34" s="663"/>
      <c r="D34" s="667"/>
      <c r="E34" s="696"/>
      <c r="F34" s="699"/>
      <c r="G34" s="225" t="s">
        <v>852</v>
      </c>
      <c r="H34" s="223" t="s">
        <v>569</v>
      </c>
      <c r="I34" s="195" t="s">
        <v>168</v>
      </c>
      <c r="J34" s="195" t="s">
        <v>390</v>
      </c>
      <c r="K34" s="167"/>
      <c r="L34" s="218"/>
      <c r="M34" s="194"/>
      <c r="N34" s="194" t="s">
        <v>389</v>
      </c>
      <c r="O34" s="165"/>
      <c r="P34" s="167" t="s">
        <v>389</v>
      </c>
    </row>
    <row r="35" spans="1:16" ht="31.5">
      <c r="A35" s="654"/>
      <c r="B35" s="656"/>
      <c r="C35" s="663"/>
      <c r="D35" s="667"/>
      <c r="E35" s="696"/>
      <c r="F35" s="699"/>
      <c r="G35" s="225" t="s">
        <v>853</v>
      </c>
      <c r="H35" s="223" t="s">
        <v>546</v>
      </c>
      <c r="I35" s="195" t="s">
        <v>168</v>
      </c>
      <c r="J35" s="195" t="s">
        <v>390</v>
      </c>
      <c r="K35" s="167"/>
      <c r="L35" s="218"/>
      <c r="M35" s="194"/>
      <c r="N35" s="194" t="s">
        <v>389</v>
      </c>
      <c r="O35" s="165"/>
      <c r="P35" s="167" t="s">
        <v>389</v>
      </c>
    </row>
    <row r="36" spans="1:16" ht="31.5">
      <c r="A36" s="654"/>
      <c r="B36" s="656"/>
      <c r="C36" s="663"/>
      <c r="D36" s="667"/>
      <c r="E36" s="697"/>
      <c r="F36" s="700"/>
      <c r="G36" s="225" t="s">
        <v>854</v>
      </c>
      <c r="H36" s="223" t="s">
        <v>397</v>
      </c>
      <c r="I36" s="195" t="s">
        <v>168</v>
      </c>
      <c r="J36" s="195" t="s">
        <v>390</v>
      </c>
      <c r="K36" s="167"/>
      <c r="L36" s="218"/>
      <c r="M36" s="194"/>
      <c r="N36" s="194" t="s">
        <v>389</v>
      </c>
      <c r="O36" s="165"/>
      <c r="P36" s="167"/>
    </row>
    <row r="37" spans="1:16" ht="31.5">
      <c r="A37" s="654"/>
      <c r="B37" s="656"/>
      <c r="C37" s="663"/>
      <c r="D37" s="667"/>
      <c r="E37" s="225" t="s">
        <v>818</v>
      </c>
      <c r="F37" s="223" t="s">
        <v>427</v>
      </c>
      <c r="G37" s="225" t="s">
        <v>855</v>
      </c>
      <c r="H37" s="223" t="s">
        <v>427</v>
      </c>
      <c r="I37" s="195" t="s">
        <v>168</v>
      </c>
      <c r="J37" s="195" t="s">
        <v>390</v>
      </c>
      <c r="K37" s="167"/>
      <c r="L37" s="218"/>
      <c r="M37" s="194"/>
      <c r="N37" s="194" t="s">
        <v>389</v>
      </c>
      <c r="O37" s="165"/>
      <c r="P37" s="167" t="s">
        <v>389</v>
      </c>
    </row>
    <row r="38" spans="1:16" ht="31.5" customHeight="1">
      <c r="A38" s="654"/>
      <c r="B38" s="656"/>
      <c r="C38" s="662" t="s">
        <v>275</v>
      </c>
      <c r="D38" s="677" t="s">
        <v>425</v>
      </c>
      <c r="E38" s="695" t="s">
        <v>657</v>
      </c>
      <c r="F38" s="666" t="s">
        <v>425</v>
      </c>
      <c r="G38" s="225" t="s">
        <v>744</v>
      </c>
      <c r="H38" s="243" t="s">
        <v>570</v>
      </c>
      <c r="I38" s="195" t="s">
        <v>168</v>
      </c>
      <c r="J38" s="195" t="s">
        <v>390</v>
      </c>
      <c r="K38" s="167"/>
      <c r="L38" s="218"/>
      <c r="M38" s="194"/>
      <c r="N38" s="194" t="s">
        <v>389</v>
      </c>
      <c r="O38" s="165"/>
      <c r="P38" s="167"/>
    </row>
    <row r="39" spans="1:16">
      <c r="A39" s="654"/>
      <c r="B39" s="656"/>
      <c r="C39" s="663"/>
      <c r="D39" s="678"/>
      <c r="E39" s="696"/>
      <c r="F39" s="667"/>
      <c r="G39" s="225" t="s">
        <v>856</v>
      </c>
      <c r="H39" s="243" t="s">
        <v>547</v>
      </c>
      <c r="I39" s="195" t="s">
        <v>168</v>
      </c>
      <c r="J39" s="195" t="s">
        <v>390</v>
      </c>
      <c r="K39" s="167"/>
      <c r="L39" s="218"/>
      <c r="M39" s="194"/>
      <c r="N39" s="194" t="s">
        <v>389</v>
      </c>
      <c r="O39" s="165"/>
      <c r="P39" s="167"/>
    </row>
    <row r="40" spans="1:16">
      <c r="A40" s="654"/>
      <c r="B40" s="656"/>
      <c r="C40" s="663"/>
      <c r="D40" s="678"/>
      <c r="E40" s="696"/>
      <c r="F40" s="667"/>
      <c r="G40" s="225" t="s">
        <v>857</v>
      </c>
      <c r="H40" s="243" t="s">
        <v>548</v>
      </c>
      <c r="I40" s="195" t="s">
        <v>168</v>
      </c>
      <c r="J40" s="195" t="s">
        <v>390</v>
      </c>
      <c r="K40" s="182"/>
      <c r="L40" s="218"/>
      <c r="M40" s="165"/>
      <c r="N40" s="194"/>
      <c r="O40" s="165"/>
      <c r="P40" s="167" t="s">
        <v>389</v>
      </c>
    </row>
    <row r="41" spans="1:16">
      <c r="A41" s="654"/>
      <c r="B41" s="656"/>
      <c r="C41" s="663"/>
      <c r="D41" s="678"/>
      <c r="E41" s="696"/>
      <c r="F41" s="667"/>
      <c r="G41" s="225" t="s">
        <v>858</v>
      </c>
      <c r="H41" s="204" t="s">
        <v>571</v>
      </c>
      <c r="I41" s="195" t="s">
        <v>168</v>
      </c>
      <c r="J41" s="195" t="s">
        <v>390</v>
      </c>
      <c r="K41" s="167"/>
      <c r="L41" s="218"/>
      <c r="M41" s="194"/>
      <c r="N41" s="194" t="s">
        <v>389</v>
      </c>
      <c r="O41" s="165"/>
      <c r="P41" s="167"/>
    </row>
    <row r="42" spans="1:16">
      <c r="A42" s="654"/>
      <c r="B42" s="656"/>
      <c r="C42" s="663"/>
      <c r="D42" s="678"/>
      <c r="E42" s="696"/>
      <c r="F42" s="667"/>
      <c r="G42" s="225" t="s">
        <v>859</v>
      </c>
      <c r="H42" s="204" t="s">
        <v>549</v>
      </c>
      <c r="I42" s="182" t="s">
        <v>168</v>
      </c>
      <c r="J42" s="182"/>
      <c r="K42" s="182" t="s">
        <v>390</v>
      </c>
      <c r="L42" s="218"/>
      <c r="M42" s="165" t="s">
        <v>389</v>
      </c>
      <c r="N42" s="194"/>
      <c r="O42" s="165"/>
      <c r="P42" s="167"/>
    </row>
    <row r="43" spans="1:16">
      <c r="A43" s="654"/>
      <c r="B43" s="656"/>
      <c r="C43" s="663"/>
      <c r="D43" s="678"/>
      <c r="E43" s="696"/>
      <c r="F43" s="667"/>
      <c r="G43" s="225" t="s">
        <v>860</v>
      </c>
      <c r="H43" s="204" t="s">
        <v>572</v>
      </c>
      <c r="I43" s="195" t="s">
        <v>168</v>
      </c>
      <c r="J43" s="195" t="s">
        <v>390</v>
      </c>
      <c r="K43" s="182"/>
      <c r="L43" s="218"/>
      <c r="M43" s="165"/>
      <c r="N43" s="194"/>
      <c r="O43" s="165"/>
      <c r="P43" s="167" t="s">
        <v>389</v>
      </c>
    </row>
    <row r="44" spans="1:16">
      <c r="A44" s="654"/>
      <c r="B44" s="656"/>
      <c r="C44" s="663"/>
      <c r="D44" s="678"/>
      <c r="E44" s="696"/>
      <c r="F44" s="667"/>
      <c r="G44" s="225" t="s">
        <v>861</v>
      </c>
      <c r="H44" s="204" t="s">
        <v>795</v>
      </c>
      <c r="I44" s="195" t="s">
        <v>168</v>
      </c>
      <c r="J44" s="195" t="s">
        <v>390</v>
      </c>
      <c r="K44" s="182"/>
      <c r="L44" s="218"/>
      <c r="M44" s="165" t="s">
        <v>389</v>
      </c>
      <c r="N44" s="194" t="s">
        <v>389</v>
      </c>
      <c r="O44" s="165"/>
      <c r="P44" s="167" t="s">
        <v>389</v>
      </c>
    </row>
    <row r="45" spans="1:16" ht="31.5">
      <c r="A45" s="654"/>
      <c r="B45" s="656"/>
      <c r="C45" s="663"/>
      <c r="D45" s="678"/>
      <c r="E45" s="696"/>
      <c r="F45" s="667"/>
      <c r="G45" s="225" t="s">
        <v>862</v>
      </c>
      <c r="H45" s="181" t="s">
        <v>550</v>
      </c>
      <c r="I45" s="182" t="s">
        <v>168</v>
      </c>
      <c r="J45" s="182" t="s">
        <v>390</v>
      </c>
      <c r="K45" s="182"/>
      <c r="L45" s="218"/>
      <c r="M45" s="165"/>
      <c r="N45" s="194" t="s">
        <v>389</v>
      </c>
      <c r="O45" s="165"/>
      <c r="P45" s="167"/>
    </row>
    <row r="46" spans="1:16" ht="31.5">
      <c r="A46" s="654"/>
      <c r="B46" s="656"/>
      <c r="C46" s="664"/>
      <c r="D46" s="679"/>
      <c r="E46" s="697"/>
      <c r="F46" s="668"/>
      <c r="G46" s="225" t="s">
        <v>863</v>
      </c>
      <c r="H46" s="181" t="s">
        <v>551</v>
      </c>
      <c r="I46" s="182" t="s">
        <v>168</v>
      </c>
      <c r="J46" s="182" t="s">
        <v>390</v>
      </c>
      <c r="K46" s="182"/>
      <c r="L46" s="218"/>
      <c r="M46" s="165"/>
      <c r="N46" s="194" t="s">
        <v>389</v>
      </c>
      <c r="O46" s="165"/>
      <c r="P46" s="167" t="s">
        <v>389</v>
      </c>
    </row>
    <row r="47" spans="1:16">
      <c r="A47" s="654"/>
      <c r="B47" s="656"/>
      <c r="C47" s="662" t="s">
        <v>276</v>
      </c>
      <c r="D47" s="666" t="s">
        <v>277</v>
      </c>
      <c r="E47" s="662" t="s">
        <v>658</v>
      </c>
      <c r="F47" s="666" t="s">
        <v>277</v>
      </c>
      <c r="G47" s="165" t="s">
        <v>745</v>
      </c>
      <c r="H47" s="204" t="s">
        <v>375</v>
      </c>
      <c r="I47" s="182" t="s">
        <v>168</v>
      </c>
      <c r="J47" s="182" t="s">
        <v>390</v>
      </c>
      <c r="K47" s="182"/>
      <c r="L47" s="218"/>
      <c r="M47" s="165"/>
      <c r="N47" s="194" t="s">
        <v>389</v>
      </c>
      <c r="O47" s="165"/>
      <c r="P47" s="167"/>
    </row>
    <row r="48" spans="1:16" ht="31.5">
      <c r="A48" s="654"/>
      <c r="B48" s="656"/>
      <c r="C48" s="663"/>
      <c r="D48" s="667"/>
      <c r="E48" s="663"/>
      <c r="F48" s="667"/>
      <c r="G48" s="165" t="s">
        <v>864</v>
      </c>
      <c r="H48" s="204" t="s">
        <v>398</v>
      </c>
      <c r="I48" s="182" t="s">
        <v>168</v>
      </c>
      <c r="J48" s="182" t="s">
        <v>390</v>
      </c>
      <c r="K48" s="182"/>
      <c r="L48" s="218"/>
      <c r="M48" s="165"/>
      <c r="N48" s="194" t="s">
        <v>389</v>
      </c>
      <c r="O48" s="165"/>
      <c r="P48" s="167" t="s">
        <v>172</v>
      </c>
    </row>
    <row r="49" spans="1:16">
      <c r="A49" s="654"/>
      <c r="B49" s="656"/>
      <c r="C49" s="662" t="s">
        <v>278</v>
      </c>
      <c r="D49" s="666" t="s">
        <v>279</v>
      </c>
      <c r="E49" s="662" t="s">
        <v>659</v>
      </c>
      <c r="F49" s="666" t="s">
        <v>279</v>
      </c>
      <c r="G49" s="165" t="s">
        <v>746</v>
      </c>
      <c r="H49" s="204" t="s">
        <v>384</v>
      </c>
      <c r="I49" s="182" t="s">
        <v>168</v>
      </c>
      <c r="J49" s="182" t="s">
        <v>390</v>
      </c>
      <c r="K49" s="182"/>
      <c r="L49" s="218"/>
      <c r="M49" s="165"/>
      <c r="N49" s="194" t="s">
        <v>389</v>
      </c>
      <c r="O49" s="165"/>
      <c r="P49" s="167"/>
    </row>
    <row r="50" spans="1:16" ht="31.5">
      <c r="A50" s="654"/>
      <c r="B50" s="656"/>
      <c r="C50" s="663"/>
      <c r="D50" s="667"/>
      <c r="E50" s="663"/>
      <c r="F50" s="667"/>
      <c r="G50" s="165" t="s">
        <v>865</v>
      </c>
      <c r="H50" s="204" t="s">
        <v>428</v>
      </c>
      <c r="I50" s="182" t="s">
        <v>168</v>
      </c>
      <c r="J50" s="182" t="s">
        <v>390</v>
      </c>
      <c r="K50" s="182"/>
      <c r="L50" s="218"/>
      <c r="M50" s="165"/>
      <c r="N50" s="194" t="s">
        <v>389</v>
      </c>
      <c r="O50" s="165"/>
      <c r="P50" s="167" t="s">
        <v>389</v>
      </c>
    </row>
    <row r="51" spans="1:16" ht="31.5" customHeight="1">
      <c r="A51" s="653">
        <v>5</v>
      </c>
      <c r="B51" s="655" t="s">
        <v>179</v>
      </c>
      <c r="C51" s="675" t="s">
        <v>280</v>
      </c>
      <c r="D51" s="676" t="s">
        <v>281</v>
      </c>
      <c r="E51" s="690" t="s">
        <v>660</v>
      </c>
      <c r="F51" s="687" t="s">
        <v>281</v>
      </c>
      <c r="G51" s="234" t="s">
        <v>747</v>
      </c>
      <c r="H51" s="222" t="s">
        <v>552</v>
      </c>
      <c r="I51" s="167" t="s">
        <v>168</v>
      </c>
      <c r="J51" s="167" t="s">
        <v>390</v>
      </c>
      <c r="K51" s="167"/>
      <c r="L51" s="218"/>
      <c r="M51" s="167"/>
      <c r="N51" s="167" t="s">
        <v>389</v>
      </c>
      <c r="O51" s="167"/>
      <c r="P51" s="167"/>
    </row>
    <row r="52" spans="1:16" ht="31.5">
      <c r="A52" s="654"/>
      <c r="B52" s="656"/>
      <c r="C52" s="675"/>
      <c r="D52" s="676"/>
      <c r="E52" s="691"/>
      <c r="F52" s="688"/>
      <c r="G52" s="419" t="s">
        <v>866</v>
      </c>
      <c r="H52" s="222" t="s">
        <v>553</v>
      </c>
      <c r="I52" s="167" t="s">
        <v>168</v>
      </c>
      <c r="J52" s="167"/>
      <c r="K52" s="167"/>
      <c r="L52" s="167" t="s">
        <v>389</v>
      </c>
      <c r="M52" s="167"/>
      <c r="N52" s="167"/>
      <c r="O52" s="167"/>
      <c r="P52" s="167"/>
    </row>
    <row r="53" spans="1:16" ht="31.5">
      <c r="A53" s="654"/>
      <c r="B53" s="656"/>
      <c r="C53" s="675"/>
      <c r="D53" s="676"/>
      <c r="E53" s="691"/>
      <c r="F53" s="688"/>
      <c r="G53" s="419" t="s">
        <v>867</v>
      </c>
      <c r="H53" s="200" t="s">
        <v>429</v>
      </c>
      <c r="I53" s="167" t="s">
        <v>168</v>
      </c>
      <c r="J53" s="167"/>
      <c r="K53" s="167"/>
      <c r="L53" s="167" t="s">
        <v>389</v>
      </c>
      <c r="M53" s="167"/>
      <c r="N53" s="167"/>
      <c r="O53" s="167"/>
      <c r="P53" s="167"/>
    </row>
    <row r="54" spans="1:16">
      <c r="A54" s="654"/>
      <c r="B54" s="656"/>
      <c r="C54" s="675"/>
      <c r="D54" s="676"/>
      <c r="E54" s="692"/>
      <c r="F54" s="689"/>
      <c r="G54" s="419" t="s">
        <v>868</v>
      </c>
      <c r="H54" s="200" t="s">
        <v>403</v>
      </c>
      <c r="I54" s="167" t="s">
        <v>168</v>
      </c>
      <c r="J54" s="167"/>
      <c r="K54" s="167"/>
      <c r="L54" s="167" t="s">
        <v>389</v>
      </c>
      <c r="M54" s="167"/>
      <c r="N54" s="167"/>
      <c r="O54" s="167"/>
      <c r="P54" s="167"/>
    </row>
    <row r="55" spans="1:16" ht="47.25">
      <c r="A55" s="654"/>
      <c r="B55" s="656"/>
      <c r="C55" s="648" t="s">
        <v>282</v>
      </c>
      <c r="D55" s="650" t="s">
        <v>283</v>
      </c>
      <c r="E55" s="690" t="s">
        <v>661</v>
      </c>
      <c r="F55" s="650" t="s">
        <v>283</v>
      </c>
      <c r="G55" s="234" t="s">
        <v>748</v>
      </c>
      <c r="H55" s="200" t="s">
        <v>431</v>
      </c>
      <c r="I55" s="167" t="s">
        <v>168</v>
      </c>
      <c r="J55" s="167"/>
      <c r="K55" s="167"/>
      <c r="L55" s="167" t="s">
        <v>389</v>
      </c>
      <c r="M55" s="167"/>
      <c r="N55" s="167"/>
      <c r="O55" s="167"/>
      <c r="P55" s="167"/>
    </row>
    <row r="56" spans="1:16" ht="31.5">
      <c r="A56" s="654"/>
      <c r="B56" s="656"/>
      <c r="C56" s="649"/>
      <c r="D56" s="651"/>
      <c r="E56" s="691"/>
      <c r="F56" s="651"/>
      <c r="G56" s="419" t="s">
        <v>869</v>
      </c>
      <c r="H56" s="200" t="s">
        <v>401</v>
      </c>
      <c r="I56" s="167" t="s">
        <v>168</v>
      </c>
      <c r="J56" s="167"/>
      <c r="K56" s="167"/>
      <c r="L56" s="167" t="s">
        <v>389</v>
      </c>
      <c r="M56" s="167"/>
      <c r="N56" s="167"/>
      <c r="O56" s="167"/>
      <c r="P56" s="167"/>
    </row>
    <row r="57" spans="1:16" ht="31.5">
      <c r="A57" s="654"/>
      <c r="B57" s="656"/>
      <c r="C57" s="649"/>
      <c r="D57" s="651"/>
      <c r="E57" s="691"/>
      <c r="F57" s="651"/>
      <c r="G57" s="419" t="s">
        <v>870</v>
      </c>
      <c r="H57" s="176" t="s">
        <v>573</v>
      </c>
      <c r="I57" s="167" t="s">
        <v>168</v>
      </c>
      <c r="J57" s="167"/>
      <c r="K57" s="167" t="s">
        <v>172</v>
      </c>
      <c r="L57" s="167" t="s">
        <v>172</v>
      </c>
      <c r="M57" s="167" t="s">
        <v>389</v>
      </c>
      <c r="N57" s="167"/>
      <c r="O57" s="167"/>
      <c r="P57" s="167"/>
    </row>
    <row r="58" spans="1:16" ht="31.5" customHeight="1">
      <c r="A58" s="654"/>
      <c r="B58" s="656"/>
      <c r="C58" s="649"/>
      <c r="D58" s="651"/>
      <c r="E58" s="691"/>
      <c r="F58" s="651"/>
      <c r="G58" s="419" t="s">
        <v>871</v>
      </c>
      <c r="H58" s="176" t="s">
        <v>402</v>
      </c>
      <c r="I58" s="167" t="s">
        <v>168</v>
      </c>
      <c r="J58" s="167"/>
      <c r="K58" s="167"/>
      <c r="L58" s="167" t="s">
        <v>389</v>
      </c>
      <c r="M58" s="167"/>
      <c r="N58" s="167"/>
      <c r="O58" s="167"/>
      <c r="P58" s="167"/>
    </row>
    <row r="59" spans="1:16" ht="31.5">
      <c r="A59" s="654"/>
      <c r="B59" s="656"/>
      <c r="C59" s="649"/>
      <c r="D59" s="651"/>
      <c r="E59" s="692"/>
      <c r="F59" s="651"/>
      <c r="G59" s="419" t="s">
        <v>872</v>
      </c>
      <c r="H59" s="200" t="s">
        <v>400</v>
      </c>
      <c r="I59" s="167" t="s">
        <v>168</v>
      </c>
      <c r="J59" s="167"/>
      <c r="K59" s="167"/>
      <c r="L59" s="167" t="s">
        <v>389</v>
      </c>
      <c r="M59" s="167"/>
      <c r="N59" s="167"/>
      <c r="O59" s="167"/>
      <c r="P59" s="167"/>
    </row>
    <row r="60" spans="1:16" ht="31.5">
      <c r="A60" s="654"/>
      <c r="B60" s="656"/>
      <c r="C60" s="648" t="s">
        <v>284</v>
      </c>
      <c r="D60" s="648" t="s">
        <v>285</v>
      </c>
      <c r="E60" s="690" t="s">
        <v>662</v>
      </c>
      <c r="F60" s="648" t="s">
        <v>285</v>
      </c>
      <c r="G60" s="236" t="s">
        <v>749</v>
      </c>
      <c r="H60" s="248" t="s">
        <v>432</v>
      </c>
      <c r="I60" s="167" t="s">
        <v>168</v>
      </c>
      <c r="J60" s="167"/>
      <c r="K60" s="167"/>
      <c r="L60" s="167" t="s">
        <v>389</v>
      </c>
      <c r="M60" s="167"/>
      <c r="N60" s="167"/>
      <c r="O60" s="167"/>
      <c r="P60" s="167"/>
    </row>
    <row r="61" spans="1:16" ht="31.5">
      <c r="A61" s="654"/>
      <c r="B61" s="656"/>
      <c r="C61" s="649"/>
      <c r="D61" s="649"/>
      <c r="E61" s="691"/>
      <c r="F61" s="649"/>
      <c r="G61" s="433" t="s">
        <v>873</v>
      </c>
      <c r="H61" s="248" t="s">
        <v>433</v>
      </c>
      <c r="I61" s="167" t="s">
        <v>168</v>
      </c>
      <c r="J61" s="167"/>
      <c r="K61" s="167"/>
      <c r="L61" s="167" t="s">
        <v>389</v>
      </c>
      <c r="M61" s="167"/>
      <c r="N61" s="167"/>
      <c r="O61" s="167"/>
      <c r="P61" s="167"/>
    </row>
    <row r="62" spans="1:16" ht="47.25">
      <c r="A62" s="654"/>
      <c r="B62" s="656"/>
      <c r="C62" s="649"/>
      <c r="D62" s="649"/>
      <c r="E62" s="691"/>
      <c r="F62" s="649"/>
      <c r="G62" s="433" t="s">
        <v>874</v>
      </c>
      <c r="H62" s="248" t="s">
        <v>434</v>
      </c>
      <c r="I62" s="167" t="s">
        <v>168</v>
      </c>
      <c r="J62" s="167"/>
      <c r="K62" s="167"/>
      <c r="L62" s="167" t="s">
        <v>389</v>
      </c>
      <c r="M62" s="167"/>
      <c r="N62" s="167"/>
      <c r="O62" s="167"/>
      <c r="P62" s="167"/>
    </row>
    <row r="63" spans="1:16" ht="31.5">
      <c r="A63" s="654"/>
      <c r="B63" s="656"/>
      <c r="C63" s="649"/>
      <c r="D63" s="649"/>
      <c r="E63" s="691"/>
      <c r="F63" s="649"/>
      <c r="G63" s="433" t="s">
        <v>875</v>
      </c>
      <c r="H63" s="248" t="s">
        <v>435</v>
      </c>
      <c r="I63" s="167" t="s">
        <v>168</v>
      </c>
      <c r="J63" s="167"/>
      <c r="K63" s="167"/>
      <c r="L63" s="167" t="s">
        <v>389</v>
      </c>
      <c r="M63" s="167"/>
      <c r="N63" s="167"/>
      <c r="O63" s="167"/>
      <c r="P63" s="167"/>
    </row>
    <row r="64" spans="1:16">
      <c r="A64" s="654"/>
      <c r="B64" s="656"/>
      <c r="C64" s="649"/>
      <c r="D64" s="649"/>
      <c r="E64" s="691"/>
      <c r="F64" s="649"/>
      <c r="G64" s="433" t="s">
        <v>876</v>
      </c>
      <c r="H64" s="248" t="s">
        <v>436</v>
      </c>
      <c r="I64" s="167" t="s">
        <v>168</v>
      </c>
      <c r="J64" s="167"/>
      <c r="K64" s="167"/>
      <c r="L64" s="167" t="s">
        <v>389</v>
      </c>
      <c r="M64" s="167"/>
      <c r="N64" s="167"/>
      <c r="O64" s="167"/>
      <c r="P64" s="167"/>
    </row>
    <row r="65" spans="1:16">
      <c r="A65" s="654"/>
      <c r="B65" s="656"/>
      <c r="C65" s="649"/>
      <c r="D65" s="649"/>
      <c r="E65" s="691"/>
      <c r="F65" s="649"/>
      <c r="G65" s="433" t="s">
        <v>877</v>
      </c>
      <c r="H65" s="248" t="s">
        <v>437</v>
      </c>
      <c r="I65" s="167" t="s">
        <v>168</v>
      </c>
      <c r="J65" s="167"/>
      <c r="K65" s="167"/>
      <c r="L65" s="167" t="s">
        <v>389</v>
      </c>
      <c r="M65" s="167"/>
      <c r="N65" s="167"/>
      <c r="O65" s="167"/>
      <c r="P65" s="167"/>
    </row>
    <row r="66" spans="1:16">
      <c r="A66" s="654"/>
      <c r="B66" s="656"/>
      <c r="C66" s="649"/>
      <c r="D66" s="649"/>
      <c r="E66" s="691"/>
      <c r="F66" s="649"/>
      <c r="G66" s="433" t="s">
        <v>878</v>
      </c>
      <c r="H66" s="248" t="s">
        <v>438</v>
      </c>
      <c r="I66" s="167" t="s">
        <v>168</v>
      </c>
      <c r="J66" s="167"/>
      <c r="K66" s="167"/>
      <c r="L66" s="167" t="s">
        <v>389</v>
      </c>
      <c r="M66" s="167"/>
      <c r="N66" s="167"/>
      <c r="O66" s="167"/>
      <c r="P66" s="167"/>
    </row>
    <row r="67" spans="1:16">
      <c r="A67" s="654"/>
      <c r="B67" s="656"/>
      <c r="C67" s="657"/>
      <c r="D67" s="657"/>
      <c r="E67" s="692"/>
      <c r="F67" s="657"/>
      <c r="G67" s="433" t="s">
        <v>879</v>
      </c>
      <c r="H67" s="248" t="s">
        <v>439</v>
      </c>
      <c r="I67" s="167" t="s">
        <v>168</v>
      </c>
      <c r="J67" s="167"/>
      <c r="K67" s="167"/>
      <c r="L67" s="167" t="s">
        <v>389</v>
      </c>
      <c r="M67" s="167"/>
      <c r="N67" s="167"/>
      <c r="O67" s="167"/>
      <c r="P67" s="167"/>
    </row>
    <row r="68" spans="1:16" ht="44.25" customHeight="1">
      <c r="A68" s="665"/>
      <c r="B68" s="669"/>
      <c r="C68" s="167" t="s">
        <v>286</v>
      </c>
      <c r="D68" s="176" t="s">
        <v>287</v>
      </c>
      <c r="E68" s="236" t="s">
        <v>663</v>
      </c>
      <c r="F68" s="248" t="s">
        <v>440</v>
      </c>
      <c r="G68" s="236" t="s">
        <v>750</v>
      </c>
      <c r="H68" s="248" t="s">
        <v>440</v>
      </c>
      <c r="I68" s="167" t="s">
        <v>168</v>
      </c>
      <c r="J68" s="167"/>
      <c r="K68" s="167"/>
      <c r="L68" s="167" t="s">
        <v>389</v>
      </c>
      <c r="M68" s="167"/>
      <c r="N68" s="167"/>
      <c r="O68" s="167"/>
      <c r="P68" s="167"/>
    </row>
    <row r="69" spans="1:16" ht="31.5">
      <c r="A69" s="653">
        <v>6</v>
      </c>
      <c r="B69" s="655" t="s">
        <v>180</v>
      </c>
      <c r="C69" s="662" t="s">
        <v>289</v>
      </c>
      <c r="D69" s="662" t="s">
        <v>290</v>
      </c>
      <c r="E69" s="171" t="s">
        <v>664</v>
      </c>
      <c r="F69" s="192" t="s">
        <v>443</v>
      </c>
      <c r="G69" s="171" t="s">
        <v>751</v>
      </c>
      <c r="H69" s="192" t="s">
        <v>443</v>
      </c>
      <c r="I69" s="182"/>
      <c r="J69" s="182"/>
      <c r="K69" s="182" t="s">
        <v>168</v>
      </c>
      <c r="L69" s="218"/>
      <c r="M69" s="165" t="s">
        <v>389</v>
      </c>
      <c r="N69" s="194"/>
      <c r="O69" s="165"/>
      <c r="P69" s="165"/>
    </row>
    <row r="70" spans="1:16" ht="78.75">
      <c r="A70" s="654"/>
      <c r="B70" s="656"/>
      <c r="C70" s="663"/>
      <c r="D70" s="663"/>
      <c r="E70" s="662" t="s">
        <v>819</v>
      </c>
      <c r="F70" s="666" t="s">
        <v>566</v>
      </c>
      <c r="G70" s="171" t="s">
        <v>880</v>
      </c>
      <c r="H70" s="192" t="s">
        <v>469</v>
      </c>
      <c r="I70" s="182"/>
      <c r="J70" s="182"/>
      <c r="K70" s="182" t="s">
        <v>168</v>
      </c>
      <c r="L70" s="218"/>
      <c r="M70" s="165" t="s">
        <v>389</v>
      </c>
      <c r="N70" s="194"/>
      <c r="O70" s="165"/>
      <c r="P70" s="165"/>
    </row>
    <row r="71" spans="1:16" ht="31.5">
      <c r="A71" s="654"/>
      <c r="B71" s="656"/>
      <c r="C71" s="663"/>
      <c r="D71" s="663"/>
      <c r="E71" s="663"/>
      <c r="F71" s="667"/>
      <c r="G71" s="171" t="s">
        <v>881</v>
      </c>
      <c r="H71" s="148" t="s">
        <v>470</v>
      </c>
      <c r="I71" s="182"/>
      <c r="J71" s="182"/>
      <c r="K71" s="182" t="s">
        <v>168</v>
      </c>
      <c r="L71" s="218"/>
      <c r="M71" s="165" t="s">
        <v>389</v>
      </c>
      <c r="N71" s="194"/>
      <c r="O71" s="165"/>
      <c r="P71" s="165" t="s">
        <v>389</v>
      </c>
    </row>
    <row r="72" spans="1:16" ht="31.5">
      <c r="A72" s="654"/>
      <c r="B72" s="656"/>
      <c r="C72" s="663"/>
      <c r="D72" s="663"/>
      <c r="E72" s="663"/>
      <c r="F72" s="667"/>
      <c r="G72" s="171" t="s">
        <v>882</v>
      </c>
      <c r="H72" s="192" t="s">
        <v>441</v>
      </c>
      <c r="I72" s="182"/>
      <c r="J72" s="182"/>
      <c r="K72" s="182" t="s">
        <v>168</v>
      </c>
      <c r="L72" s="218"/>
      <c r="M72" s="165" t="s">
        <v>389</v>
      </c>
      <c r="N72" s="194"/>
      <c r="O72" s="165"/>
      <c r="P72" s="165"/>
    </row>
    <row r="73" spans="1:16" ht="31.5">
      <c r="A73" s="654"/>
      <c r="B73" s="656"/>
      <c r="C73" s="663"/>
      <c r="D73" s="663"/>
      <c r="E73" s="663"/>
      <c r="F73" s="667"/>
      <c r="G73" s="171" t="s">
        <v>883</v>
      </c>
      <c r="H73" s="192" t="s">
        <v>445</v>
      </c>
      <c r="I73" s="182"/>
      <c r="J73" s="182"/>
      <c r="K73" s="182" t="s">
        <v>168</v>
      </c>
      <c r="L73" s="218"/>
      <c r="M73" s="165" t="s">
        <v>389</v>
      </c>
      <c r="N73" s="194"/>
      <c r="O73" s="165"/>
      <c r="P73" s="165"/>
    </row>
    <row r="74" spans="1:16">
      <c r="A74" s="654"/>
      <c r="B74" s="656"/>
      <c r="C74" s="663"/>
      <c r="D74" s="663"/>
      <c r="E74" s="664"/>
      <c r="F74" s="668"/>
      <c r="G74" s="171" t="s">
        <v>884</v>
      </c>
      <c r="H74" s="245" t="s">
        <v>442</v>
      </c>
      <c r="I74" s="182"/>
      <c r="J74" s="182"/>
      <c r="K74" s="182" t="s">
        <v>168</v>
      </c>
      <c r="L74" s="218"/>
      <c r="M74" s="165" t="s">
        <v>389</v>
      </c>
      <c r="N74" s="194"/>
      <c r="O74" s="165"/>
      <c r="P74" s="165" t="s">
        <v>389</v>
      </c>
    </row>
    <row r="75" spans="1:16" ht="31.5" customHeight="1">
      <c r="A75" s="654"/>
      <c r="B75" s="656"/>
      <c r="C75" s="663"/>
      <c r="D75" s="663"/>
      <c r="E75" s="662" t="s">
        <v>820</v>
      </c>
      <c r="F75" s="666" t="s">
        <v>444</v>
      </c>
      <c r="G75" s="171" t="s">
        <v>885</v>
      </c>
      <c r="H75" s="239" t="s">
        <v>555</v>
      </c>
      <c r="I75" s="182"/>
      <c r="J75" s="182"/>
      <c r="K75" s="182" t="s">
        <v>168</v>
      </c>
      <c r="L75" s="218"/>
      <c r="M75" s="165" t="s">
        <v>389</v>
      </c>
      <c r="N75" s="194"/>
      <c r="O75" s="165"/>
      <c r="P75" s="165"/>
    </row>
    <row r="76" spans="1:16" ht="31.5">
      <c r="A76" s="654"/>
      <c r="B76" s="656"/>
      <c r="C76" s="663"/>
      <c r="D76" s="663"/>
      <c r="E76" s="664"/>
      <c r="F76" s="668"/>
      <c r="G76" s="171" t="s">
        <v>886</v>
      </c>
      <c r="H76" s="239" t="s">
        <v>554</v>
      </c>
      <c r="I76" s="182"/>
      <c r="J76" s="182"/>
      <c r="K76" s="182" t="s">
        <v>168</v>
      </c>
      <c r="L76" s="218"/>
      <c r="M76" s="165" t="s">
        <v>390</v>
      </c>
      <c r="N76" s="194"/>
      <c r="O76" s="165"/>
      <c r="P76" s="165" t="s">
        <v>389</v>
      </c>
    </row>
    <row r="77" spans="1:16">
      <c r="A77" s="654"/>
      <c r="B77" s="656"/>
      <c r="C77" s="663"/>
      <c r="D77" s="663"/>
      <c r="E77" s="171" t="s">
        <v>821</v>
      </c>
      <c r="F77" s="249" t="s">
        <v>446</v>
      </c>
      <c r="G77" s="171" t="s">
        <v>887</v>
      </c>
      <c r="H77" s="249" t="s">
        <v>446</v>
      </c>
      <c r="I77" s="182"/>
      <c r="J77" s="182"/>
      <c r="K77" s="182" t="s">
        <v>168</v>
      </c>
      <c r="L77" s="218"/>
      <c r="M77" s="165" t="s">
        <v>389</v>
      </c>
      <c r="N77" s="194"/>
      <c r="O77" s="165"/>
      <c r="P77" s="165"/>
    </row>
    <row r="78" spans="1:16" ht="31.5">
      <c r="A78" s="654"/>
      <c r="B78" s="656"/>
      <c r="C78" s="663"/>
      <c r="D78" s="663"/>
      <c r="E78" s="662" t="s">
        <v>822</v>
      </c>
      <c r="F78" s="684" t="s">
        <v>567</v>
      </c>
      <c r="G78" s="171" t="s">
        <v>888</v>
      </c>
      <c r="H78" s="249" t="s">
        <v>448</v>
      </c>
      <c r="I78" s="182"/>
      <c r="J78" s="182"/>
      <c r="K78" s="182" t="s">
        <v>168</v>
      </c>
      <c r="L78" s="218"/>
      <c r="M78" s="165" t="s">
        <v>390</v>
      </c>
      <c r="N78" s="194"/>
      <c r="O78" s="165"/>
      <c r="P78" s="165" t="s">
        <v>389</v>
      </c>
    </row>
    <row r="79" spans="1:16" ht="31.5">
      <c r="A79" s="654"/>
      <c r="B79" s="656"/>
      <c r="C79" s="663"/>
      <c r="D79" s="663"/>
      <c r="E79" s="663"/>
      <c r="F79" s="685"/>
      <c r="G79" s="171" t="s">
        <v>889</v>
      </c>
      <c r="H79" s="239" t="s">
        <v>447</v>
      </c>
      <c r="I79" s="182"/>
      <c r="J79" s="182"/>
      <c r="K79" s="182" t="s">
        <v>168</v>
      </c>
      <c r="L79" s="218"/>
      <c r="M79" s="165" t="s">
        <v>390</v>
      </c>
      <c r="N79" s="194"/>
      <c r="O79" s="165"/>
      <c r="P79" s="165" t="s">
        <v>389</v>
      </c>
    </row>
    <row r="80" spans="1:16" ht="31.5">
      <c r="A80" s="654"/>
      <c r="B80" s="656"/>
      <c r="C80" s="663"/>
      <c r="D80" s="663"/>
      <c r="E80" s="664"/>
      <c r="F80" s="686"/>
      <c r="G80" s="171" t="s">
        <v>890</v>
      </c>
      <c r="H80" s="249" t="s">
        <v>449</v>
      </c>
      <c r="I80" s="182"/>
      <c r="J80" s="182"/>
      <c r="K80" s="182" t="s">
        <v>168</v>
      </c>
      <c r="L80" s="218"/>
      <c r="M80" s="165"/>
      <c r="N80" s="194"/>
      <c r="O80" s="165"/>
      <c r="P80" s="165" t="s">
        <v>389</v>
      </c>
    </row>
    <row r="81" spans="1:16">
      <c r="A81" s="654"/>
      <c r="B81" s="656"/>
      <c r="C81" s="662" t="s">
        <v>291</v>
      </c>
      <c r="D81" s="666" t="s">
        <v>292</v>
      </c>
      <c r="E81" s="662" t="s">
        <v>823</v>
      </c>
      <c r="F81" s="666" t="s">
        <v>292</v>
      </c>
      <c r="G81" s="165" t="s">
        <v>752</v>
      </c>
      <c r="H81" s="205" t="s">
        <v>467</v>
      </c>
      <c r="I81" s="182"/>
      <c r="J81" s="182"/>
      <c r="K81" s="182" t="s">
        <v>168</v>
      </c>
      <c r="L81" s="218"/>
      <c r="M81" s="165"/>
      <c r="N81" s="194"/>
      <c r="O81" s="165" t="s">
        <v>389</v>
      </c>
      <c r="P81" s="165"/>
    </row>
    <row r="82" spans="1:16">
      <c r="A82" s="654"/>
      <c r="B82" s="656"/>
      <c r="C82" s="663"/>
      <c r="D82" s="667"/>
      <c r="E82" s="663"/>
      <c r="F82" s="667"/>
      <c r="G82" s="165" t="s">
        <v>891</v>
      </c>
      <c r="H82" s="205" t="s">
        <v>574</v>
      </c>
      <c r="I82" s="182" t="s">
        <v>168</v>
      </c>
      <c r="J82" s="182"/>
      <c r="K82" s="182" t="s">
        <v>390</v>
      </c>
      <c r="L82" s="218"/>
      <c r="M82" s="165"/>
      <c r="N82" s="194"/>
      <c r="O82" s="165" t="s">
        <v>389</v>
      </c>
      <c r="P82" s="165" t="s">
        <v>389</v>
      </c>
    </row>
    <row r="83" spans="1:16">
      <c r="A83" s="654"/>
      <c r="B83" s="656"/>
      <c r="C83" s="663"/>
      <c r="D83" s="667"/>
      <c r="E83" s="663"/>
      <c r="F83" s="667"/>
      <c r="G83" s="165" t="s">
        <v>892</v>
      </c>
      <c r="H83" s="205" t="s">
        <v>468</v>
      </c>
      <c r="I83" s="182"/>
      <c r="J83" s="182"/>
      <c r="K83" s="182" t="s">
        <v>168</v>
      </c>
      <c r="L83" s="218"/>
      <c r="M83" s="165" t="s">
        <v>389</v>
      </c>
      <c r="N83" s="194"/>
      <c r="O83" s="165" t="s">
        <v>389</v>
      </c>
      <c r="P83" s="165"/>
    </row>
    <row r="84" spans="1:16">
      <c r="A84" s="654"/>
      <c r="B84" s="656"/>
      <c r="C84" s="663"/>
      <c r="D84" s="667"/>
      <c r="E84" s="663"/>
      <c r="F84" s="667"/>
      <c r="G84" s="165" t="s">
        <v>893</v>
      </c>
      <c r="H84" s="204" t="s">
        <v>472</v>
      </c>
      <c r="I84" s="182"/>
      <c r="J84" s="182"/>
      <c r="K84" s="182" t="s">
        <v>168</v>
      </c>
      <c r="L84" s="218"/>
      <c r="M84" s="165"/>
      <c r="N84" s="194"/>
      <c r="O84" s="165" t="s">
        <v>389</v>
      </c>
      <c r="P84" s="165"/>
    </row>
    <row r="85" spans="1:16">
      <c r="A85" s="654"/>
      <c r="B85" s="656"/>
      <c r="C85" s="663"/>
      <c r="D85" s="667"/>
      <c r="E85" s="663"/>
      <c r="F85" s="667"/>
      <c r="G85" s="165" t="s">
        <v>894</v>
      </c>
      <c r="H85" s="205" t="s">
        <v>556</v>
      </c>
      <c r="I85" s="182" t="s">
        <v>168</v>
      </c>
      <c r="J85" s="182" t="s">
        <v>390</v>
      </c>
      <c r="K85" s="182" t="s">
        <v>390</v>
      </c>
      <c r="L85" s="218"/>
      <c r="M85" s="165"/>
      <c r="N85" s="194" t="s">
        <v>389</v>
      </c>
      <c r="O85" s="165" t="s">
        <v>389</v>
      </c>
      <c r="P85" s="165"/>
    </row>
    <row r="86" spans="1:16">
      <c r="A86" s="654"/>
      <c r="B86" s="656"/>
      <c r="C86" s="663"/>
      <c r="D86" s="667"/>
      <c r="E86" s="663"/>
      <c r="F86" s="667"/>
      <c r="G86" s="165" t="s">
        <v>895</v>
      </c>
      <c r="H86" s="205" t="s">
        <v>557</v>
      </c>
      <c r="I86" s="182" t="s">
        <v>168</v>
      </c>
      <c r="J86" s="182" t="s">
        <v>390</v>
      </c>
      <c r="K86" s="182" t="s">
        <v>390</v>
      </c>
      <c r="L86" s="218"/>
      <c r="M86" s="165" t="s">
        <v>389</v>
      </c>
      <c r="N86" s="194" t="s">
        <v>389</v>
      </c>
      <c r="O86" s="165"/>
      <c r="P86" s="165" t="s">
        <v>389</v>
      </c>
    </row>
    <row r="87" spans="1:16">
      <c r="A87" s="654"/>
      <c r="B87" s="656"/>
      <c r="C87" s="664"/>
      <c r="D87" s="668"/>
      <c r="E87" s="664"/>
      <c r="F87" s="668"/>
      <c r="G87" s="165" t="s">
        <v>896</v>
      </c>
      <c r="H87" s="205" t="s">
        <v>471</v>
      </c>
      <c r="I87" s="182"/>
      <c r="J87" s="182"/>
      <c r="K87" s="182" t="s">
        <v>168</v>
      </c>
      <c r="L87" s="218"/>
      <c r="M87" s="165" t="s">
        <v>389</v>
      </c>
      <c r="N87" s="194"/>
      <c r="O87" s="165" t="s">
        <v>389</v>
      </c>
      <c r="P87" s="165"/>
    </row>
    <row r="88" spans="1:16" ht="47.25">
      <c r="A88" s="654"/>
      <c r="B88" s="656"/>
      <c r="C88" s="171" t="s">
        <v>293</v>
      </c>
      <c r="D88" s="191" t="s">
        <v>294</v>
      </c>
      <c r="E88" s="171" t="s">
        <v>666</v>
      </c>
      <c r="F88" s="191" t="s">
        <v>473</v>
      </c>
      <c r="G88" s="171" t="s">
        <v>753</v>
      </c>
      <c r="H88" s="191" t="s">
        <v>473</v>
      </c>
      <c r="I88" s="182"/>
      <c r="J88" s="182"/>
      <c r="K88" s="182" t="s">
        <v>168</v>
      </c>
      <c r="L88" s="218"/>
      <c r="M88" s="165" t="s">
        <v>389</v>
      </c>
      <c r="N88" s="194"/>
      <c r="O88" s="165"/>
      <c r="P88" s="165" t="s">
        <v>389</v>
      </c>
    </row>
    <row r="89" spans="1:16" ht="31.5">
      <c r="A89" s="654"/>
      <c r="B89" s="656"/>
      <c r="C89" s="662" t="s">
        <v>295</v>
      </c>
      <c r="D89" s="666" t="s">
        <v>296</v>
      </c>
      <c r="E89" s="662" t="s">
        <v>824</v>
      </c>
      <c r="F89" s="666" t="s">
        <v>296</v>
      </c>
      <c r="G89" s="171" t="s">
        <v>897</v>
      </c>
      <c r="H89" s="191" t="s">
        <v>475</v>
      </c>
      <c r="I89" s="183"/>
      <c r="J89" s="183"/>
      <c r="K89" s="182" t="s">
        <v>168</v>
      </c>
      <c r="L89" s="218"/>
      <c r="M89" s="165" t="s">
        <v>389</v>
      </c>
      <c r="N89" s="194"/>
      <c r="O89" s="165"/>
      <c r="P89" s="194"/>
    </row>
    <row r="90" spans="1:16">
      <c r="A90" s="654"/>
      <c r="B90" s="656"/>
      <c r="C90" s="663"/>
      <c r="D90" s="667"/>
      <c r="E90" s="663"/>
      <c r="F90" s="667"/>
      <c r="G90" s="171" t="s">
        <v>898</v>
      </c>
      <c r="H90" s="191" t="s">
        <v>474</v>
      </c>
      <c r="I90" s="183"/>
      <c r="J90" s="183"/>
      <c r="K90" s="182" t="s">
        <v>168</v>
      </c>
      <c r="L90" s="218"/>
      <c r="M90" s="165" t="s">
        <v>389</v>
      </c>
      <c r="N90" s="194"/>
      <c r="O90" s="165"/>
      <c r="P90" s="194"/>
    </row>
    <row r="91" spans="1:16" ht="15.75" customHeight="1">
      <c r="A91" s="654"/>
      <c r="B91" s="656"/>
      <c r="C91" s="663"/>
      <c r="D91" s="667"/>
      <c r="E91" s="663"/>
      <c r="F91" s="667"/>
      <c r="G91" s="171" t="s">
        <v>899</v>
      </c>
      <c r="H91" s="191" t="s">
        <v>558</v>
      </c>
      <c r="I91" s="183" t="s">
        <v>168</v>
      </c>
      <c r="J91" s="183" t="s">
        <v>172</v>
      </c>
      <c r="K91" s="182" t="s">
        <v>390</v>
      </c>
      <c r="L91" s="218"/>
      <c r="M91" s="165" t="s">
        <v>389</v>
      </c>
      <c r="N91" s="194" t="s">
        <v>172</v>
      </c>
      <c r="O91" s="165"/>
      <c r="P91" s="194"/>
    </row>
    <row r="92" spans="1:16" ht="31.5">
      <c r="A92" s="654"/>
      <c r="B92" s="656"/>
      <c r="C92" s="663"/>
      <c r="D92" s="667"/>
      <c r="E92" s="663"/>
      <c r="F92" s="667"/>
      <c r="G92" s="171" t="s">
        <v>900</v>
      </c>
      <c r="H92" s="191" t="s">
        <v>559</v>
      </c>
      <c r="I92" s="183" t="s">
        <v>168</v>
      </c>
      <c r="J92" s="183"/>
      <c r="K92" s="182" t="s">
        <v>390</v>
      </c>
      <c r="L92" s="218"/>
      <c r="M92" s="165" t="s">
        <v>389</v>
      </c>
      <c r="N92" s="194"/>
      <c r="O92" s="165"/>
      <c r="P92" s="194"/>
    </row>
    <row r="93" spans="1:16" ht="31.5" customHeight="1">
      <c r="A93" s="654"/>
      <c r="B93" s="656"/>
      <c r="C93" s="663"/>
      <c r="D93" s="667"/>
      <c r="E93" s="663"/>
      <c r="F93" s="667"/>
      <c r="G93" s="171" t="s">
        <v>901</v>
      </c>
      <c r="H93" s="191" t="s">
        <v>560</v>
      </c>
      <c r="I93" s="183"/>
      <c r="J93" s="183"/>
      <c r="K93" s="183" t="s">
        <v>168</v>
      </c>
      <c r="L93" s="218"/>
      <c r="M93" s="165" t="s">
        <v>389</v>
      </c>
      <c r="N93" s="194"/>
      <c r="O93" s="165"/>
      <c r="P93" s="194"/>
    </row>
    <row r="94" spans="1:16">
      <c r="A94" s="654"/>
      <c r="B94" s="656"/>
      <c r="C94" s="663"/>
      <c r="D94" s="667"/>
      <c r="E94" s="664"/>
      <c r="F94" s="667"/>
      <c r="G94" s="171" t="s">
        <v>902</v>
      </c>
      <c r="H94" s="191" t="s">
        <v>561</v>
      </c>
      <c r="I94" s="183" t="s">
        <v>168</v>
      </c>
      <c r="J94" s="183" t="s">
        <v>172</v>
      </c>
      <c r="K94" s="183" t="s">
        <v>390</v>
      </c>
      <c r="L94" s="218"/>
      <c r="M94" s="165" t="s">
        <v>172</v>
      </c>
      <c r="N94" s="194" t="s">
        <v>172</v>
      </c>
      <c r="O94" s="165"/>
      <c r="P94" s="194" t="s">
        <v>389</v>
      </c>
    </row>
    <row r="95" spans="1:16" ht="31.5">
      <c r="A95" s="653">
        <v>7</v>
      </c>
      <c r="B95" s="655" t="s">
        <v>181</v>
      </c>
      <c r="C95" s="658" t="s">
        <v>297</v>
      </c>
      <c r="D95" s="660" t="s">
        <v>478</v>
      </c>
      <c r="E95" s="648" t="s">
        <v>406</v>
      </c>
      <c r="F95" s="650" t="s">
        <v>407</v>
      </c>
      <c r="G95" s="167" t="s">
        <v>754</v>
      </c>
      <c r="H95" s="232" t="s">
        <v>450</v>
      </c>
      <c r="I95" s="206"/>
      <c r="J95" s="206"/>
      <c r="K95" s="206" t="s">
        <v>168</v>
      </c>
      <c r="L95" s="206"/>
      <c r="M95" s="206" t="s">
        <v>389</v>
      </c>
      <c r="N95" s="206"/>
      <c r="O95" s="209"/>
      <c r="P95" s="209"/>
    </row>
    <row r="96" spans="1:16" ht="31.5">
      <c r="A96" s="654"/>
      <c r="B96" s="656"/>
      <c r="C96" s="659"/>
      <c r="D96" s="661"/>
      <c r="E96" s="649"/>
      <c r="F96" s="651"/>
      <c r="G96" s="167" t="s">
        <v>903</v>
      </c>
      <c r="H96" s="232" t="s">
        <v>451</v>
      </c>
      <c r="I96" s="206"/>
      <c r="J96" s="206"/>
      <c r="K96" s="206" t="s">
        <v>168</v>
      </c>
      <c r="L96" s="206"/>
      <c r="M96" s="206" t="s">
        <v>389</v>
      </c>
      <c r="N96" s="194" t="s">
        <v>389</v>
      </c>
      <c r="O96" s="194" t="s">
        <v>389</v>
      </c>
      <c r="P96" s="194" t="s">
        <v>389</v>
      </c>
    </row>
    <row r="97" spans="1:16" ht="31.5">
      <c r="A97" s="654"/>
      <c r="B97" s="656"/>
      <c r="C97" s="659"/>
      <c r="D97" s="661"/>
      <c r="E97" s="649"/>
      <c r="F97" s="651"/>
      <c r="G97" s="167" t="s">
        <v>904</v>
      </c>
      <c r="H97" s="232" t="s">
        <v>536</v>
      </c>
      <c r="I97" s="206"/>
      <c r="J97" s="206"/>
      <c r="K97" s="206" t="s">
        <v>168</v>
      </c>
      <c r="L97" s="206"/>
      <c r="M97" s="206" t="s">
        <v>389</v>
      </c>
      <c r="N97" s="206"/>
      <c r="O97" s="209" t="s">
        <v>172</v>
      </c>
      <c r="P97" s="209" t="s">
        <v>389</v>
      </c>
    </row>
    <row r="98" spans="1:16" ht="31.5">
      <c r="A98" s="654"/>
      <c r="B98" s="656"/>
      <c r="C98" s="659"/>
      <c r="D98" s="661"/>
      <c r="E98" s="649"/>
      <c r="F98" s="651"/>
      <c r="G98" s="167" t="s">
        <v>905</v>
      </c>
      <c r="H98" s="232" t="s">
        <v>537</v>
      </c>
      <c r="I98" s="206"/>
      <c r="J98" s="206"/>
      <c r="K98" s="206" t="s">
        <v>168</v>
      </c>
      <c r="L98" s="206"/>
      <c r="M98" s="206" t="s">
        <v>389</v>
      </c>
      <c r="N98" s="206"/>
      <c r="O98" s="209" t="s">
        <v>389</v>
      </c>
      <c r="P98" s="209"/>
    </row>
    <row r="99" spans="1:16" ht="31.5">
      <c r="A99" s="654"/>
      <c r="B99" s="656"/>
      <c r="C99" s="659"/>
      <c r="D99" s="661"/>
      <c r="E99" s="649"/>
      <c r="F99" s="651"/>
      <c r="G99" s="167" t="s">
        <v>906</v>
      </c>
      <c r="H99" s="232" t="s">
        <v>452</v>
      </c>
      <c r="I99" s="206"/>
      <c r="J99" s="206"/>
      <c r="K99" s="206" t="s">
        <v>168</v>
      </c>
      <c r="L99" s="206"/>
      <c r="M99" s="206" t="s">
        <v>389</v>
      </c>
      <c r="N99" s="206" t="s">
        <v>389</v>
      </c>
      <c r="O99" s="209" t="s">
        <v>389</v>
      </c>
      <c r="P99" s="209" t="s">
        <v>389</v>
      </c>
    </row>
    <row r="100" spans="1:16" ht="31.5">
      <c r="A100" s="654"/>
      <c r="B100" s="656"/>
      <c r="C100" s="659"/>
      <c r="D100" s="661"/>
      <c r="E100" s="649"/>
      <c r="F100" s="651"/>
      <c r="G100" s="167" t="s">
        <v>907</v>
      </c>
      <c r="H100" s="232" t="s">
        <v>453</v>
      </c>
      <c r="I100" s="206" t="s">
        <v>168</v>
      </c>
      <c r="J100" s="206"/>
      <c r="K100" s="206" t="s">
        <v>390</v>
      </c>
      <c r="L100" s="206"/>
      <c r="M100" s="206" t="s">
        <v>389</v>
      </c>
      <c r="N100" s="206"/>
      <c r="O100" s="209" t="s">
        <v>389</v>
      </c>
      <c r="P100" s="209" t="s">
        <v>389</v>
      </c>
    </row>
    <row r="101" spans="1:16" ht="31.5">
      <c r="A101" s="654"/>
      <c r="B101" s="656"/>
      <c r="C101" s="659"/>
      <c r="D101" s="661"/>
      <c r="E101" s="657"/>
      <c r="F101" s="652"/>
      <c r="G101" s="167" t="s">
        <v>908</v>
      </c>
      <c r="H101" s="232" t="s">
        <v>454</v>
      </c>
      <c r="I101" s="206" t="s">
        <v>168</v>
      </c>
      <c r="J101" s="206"/>
      <c r="K101" s="206" t="s">
        <v>390</v>
      </c>
      <c r="L101" s="206"/>
      <c r="M101" s="206" t="s">
        <v>389</v>
      </c>
      <c r="N101" s="206"/>
      <c r="O101" s="209"/>
      <c r="P101" s="209"/>
    </row>
    <row r="102" spans="1:16" ht="31.5">
      <c r="A102" s="654"/>
      <c r="B102" s="656"/>
      <c r="C102" s="659"/>
      <c r="D102" s="661"/>
      <c r="E102" s="648" t="s">
        <v>408</v>
      </c>
      <c r="F102" s="650" t="s">
        <v>562</v>
      </c>
      <c r="G102" s="167" t="s">
        <v>909</v>
      </c>
      <c r="H102" s="176" t="s">
        <v>476</v>
      </c>
      <c r="I102" s="206"/>
      <c r="J102" s="206"/>
      <c r="K102" s="206" t="s">
        <v>168</v>
      </c>
      <c r="L102" s="206"/>
      <c r="M102" s="206" t="s">
        <v>389</v>
      </c>
      <c r="N102" s="206"/>
      <c r="O102" s="209"/>
      <c r="P102" s="209"/>
    </row>
    <row r="103" spans="1:16" ht="31.5">
      <c r="A103" s="654"/>
      <c r="B103" s="656"/>
      <c r="C103" s="659"/>
      <c r="D103" s="661"/>
      <c r="E103" s="649"/>
      <c r="F103" s="652"/>
      <c r="G103" s="167" t="s">
        <v>910</v>
      </c>
      <c r="H103" s="176" t="s">
        <v>477</v>
      </c>
      <c r="I103" s="206" t="s">
        <v>168</v>
      </c>
      <c r="J103" s="206"/>
      <c r="K103" s="206"/>
      <c r="L103" s="206"/>
      <c r="M103" s="206" t="s">
        <v>389</v>
      </c>
      <c r="N103" s="206"/>
      <c r="O103" s="209"/>
      <c r="P103" s="209"/>
    </row>
    <row r="104" spans="1:16">
      <c r="A104" s="654"/>
      <c r="B104" s="656"/>
      <c r="C104" s="659"/>
      <c r="D104" s="661"/>
      <c r="E104" s="648" t="s">
        <v>409</v>
      </c>
      <c r="F104" s="650" t="s">
        <v>479</v>
      </c>
      <c r="G104" s="167" t="s">
        <v>911</v>
      </c>
      <c r="H104" s="176" t="s">
        <v>481</v>
      </c>
      <c r="I104" s="206"/>
      <c r="J104" s="206"/>
      <c r="K104" s="206" t="s">
        <v>168</v>
      </c>
      <c r="L104" s="206"/>
      <c r="M104" s="206" t="s">
        <v>389</v>
      </c>
      <c r="N104" s="206"/>
      <c r="O104" s="209"/>
      <c r="P104" s="209"/>
    </row>
    <row r="105" spans="1:16" ht="31.5">
      <c r="A105" s="654"/>
      <c r="B105" s="656"/>
      <c r="C105" s="659"/>
      <c r="D105" s="661"/>
      <c r="E105" s="649"/>
      <c r="F105" s="651"/>
      <c r="G105" s="167" t="s">
        <v>912</v>
      </c>
      <c r="H105" s="250" t="s">
        <v>455</v>
      </c>
      <c r="I105" s="206"/>
      <c r="J105" s="206"/>
      <c r="K105" s="206" t="s">
        <v>168</v>
      </c>
      <c r="L105" s="206"/>
      <c r="M105" s="206" t="s">
        <v>389</v>
      </c>
      <c r="N105" s="206"/>
      <c r="O105" s="209"/>
      <c r="P105" s="209"/>
    </row>
    <row r="106" spans="1:16" ht="31.5">
      <c r="A106" s="654"/>
      <c r="B106" s="656"/>
      <c r="C106" s="659"/>
      <c r="D106" s="661"/>
      <c r="E106" s="649"/>
      <c r="F106" s="651"/>
      <c r="G106" s="167" t="s">
        <v>913</v>
      </c>
      <c r="H106" s="232" t="s">
        <v>482</v>
      </c>
      <c r="I106" s="206" t="s">
        <v>168</v>
      </c>
      <c r="J106" s="206"/>
      <c r="K106" s="206" t="s">
        <v>390</v>
      </c>
      <c r="L106" s="206"/>
      <c r="M106" s="206" t="s">
        <v>389</v>
      </c>
      <c r="N106" s="206"/>
      <c r="O106" s="209"/>
      <c r="P106" s="209"/>
    </row>
    <row r="107" spans="1:16" ht="47.25">
      <c r="A107" s="654"/>
      <c r="B107" s="656"/>
      <c r="C107" s="659"/>
      <c r="D107" s="661"/>
      <c r="E107" s="649"/>
      <c r="F107" s="651"/>
      <c r="G107" s="167" t="s">
        <v>914</v>
      </c>
      <c r="H107" s="250" t="s">
        <v>456</v>
      </c>
      <c r="I107" s="206"/>
      <c r="J107" s="206"/>
      <c r="K107" s="206" t="s">
        <v>168</v>
      </c>
      <c r="L107" s="206"/>
      <c r="M107" s="206" t="s">
        <v>389</v>
      </c>
      <c r="N107" s="206"/>
      <c r="O107" s="209"/>
      <c r="P107" s="209" t="s">
        <v>389</v>
      </c>
    </row>
    <row r="108" spans="1:16" ht="31.5">
      <c r="A108" s="654"/>
      <c r="B108" s="656"/>
      <c r="C108" s="659"/>
      <c r="D108" s="661"/>
      <c r="E108" s="649"/>
      <c r="F108" s="651"/>
      <c r="G108" s="167" t="s">
        <v>915</v>
      </c>
      <c r="H108" s="250" t="s">
        <v>480</v>
      </c>
      <c r="I108" s="206"/>
      <c r="J108" s="206"/>
      <c r="K108" s="206" t="s">
        <v>168</v>
      </c>
      <c r="L108" s="206"/>
      <c r="M108" s="206" t="s">
        <v>389</v>
      </c>
      <c r="N108" s="206"/>
      <c r="O108" s="209"/>
      <c r="P108" s="209"/>
    </row>
    <row r="109" spans="1:16">
      <c r="A109" s="654"/>
      <c r="B109" s="656"/>
      <c r="C109" s="659"/>
      <c r="D109" s="661"/>
      <c r="E109" s="657"/>
      <c r="F109" s="652"/>
      <c r="G109" s="167" t="s">
        <v>916</v>
      </c>
      <c r="H109" s="232" t="s">
        <v>457</v>
      </c>
      <c r="I109" s="206"/>
      <c r="J109" s="206"/>
      <c r="K109" s="206" t="s">
        <v>168</v>
      </c>
      <c r="L109" s="206"/>
      <c r="M109" s="206" t="s">
        <v>389</v>
      </c>
      <c r="N109" s="206"/>
      <c r="O109" s="209"/>
      <c r="P109" s="209"/>
    </row>
    <row r="110" spans="1:16" ht="31.5">
      <c r="A110" s="654"/>
      <c r="B110" s="656"/>
      <c r="C110" s="659"/>
      <c r="D110" s="661"/>
      <c r="E110" s="648" t="s">
        <v>410</v>
      </c>
      <c r="F110" s="650" t="s">
        <v>483</v>
      </c>
      <c r="G110" s="224" t="s">
        <v>917</v>
      </c>
      <c r="H110" s="176" t="s">
        <v>489</v>
      </c>
      <c r="I110" s="206"/>
      <c r="J110" s="206"/>
      <c r="K110" s="206" t="s">
        <v>168</v>
      </c>
      <c r="L110" s="206"/>
      <c r="M110" s="206" t="s">
        <v>389</v>
      </c>
      <c r="N110" s="206"/>
      <c r="O110" s="209"/>
      <c r="P110" s="209"/>
    </row>
    <row r="111" spans="1:16" ht="31.5">
      <c r="A111" s="654"/>
      <c r="B111" s="656"/>
      <c r="C111" s="659"/>
      <c r="D111" s="661"/>
      <c r="E111" s="649"/>
      <c r="F111" s="651"/>
      <c r="G111" s="224" t="s">
        <v>918</v>
      </c>
      <c r="H111" s="246" t="s">
        <v>484</v>
      </c>
      <c r="I111" s="206"/>
      <c r="J111" s="206"/>
      <c r="K111" s="206" t="s">
        <v>168</v>
      </c>
      <c r="L111" s="206"/>
      <c r="M111" s="206" t="s">
        <v>389</v>
      </c>
      <c r="N111" s="206"/>
      <c r="O111" s="209"/>
      <c r="P111" s="209"/>
    </row>
    <row r="112" spans="1:16" ht="47.25">
      <c r="A112" s="654"/>
      <c r="B112" s="656"/>
      <c r="C112" s="659"/>
      <c r="D112" s="661"/>
      <c r="E112" s="649"/>
      <c r="F112" s="651"/>
      <c r="G112" s="224" t="s">
        <v>919</v>
      </c>
      <c r="H112" s="232" t="s">
        <v>458</v>
      </c>
      <c r="I112" s="206"/>
      <c r="J112" s="206"/>
      <c r="K112" s="206" t="s">
        <v>168</v>
      </c>
      <c r="L112" s="206"/>
      <c r="M112" s="206" t="s">
        <v>389</v>
      </c>
      <c r="N112" s="206"/>
      <c r="O112" s="209"/>
      <c r="P112" s="209" t="s">
        <v>389</v>
      </c>
    </row>
    <row r="113" spans="1:16">
      <c r="A113" s="654"/>
      <c r="B113" s="656"/>
      <c r="C113" s="659"/>
      <c r="D113" s="661"/>
      <c r="E113" s="657"/>
      <c r="F113" s="652"/>
      <c r="G113" s="224" t="s">
        <v>920</v>
      </c>
      <c r="H113" s="232" t="s">
        <v>459</v>
      </c>
      <c r="I113" s="206"/>
      <c r="J113" s="206"/>
      <c r="K113" s="206" t="s">
        <v>168</v>
      </c>
      <c r="L113" s="206"/>
      <c r="M113" s="206" t="s">
        <v>389</v>
      </c>
      <c r="N113" s="206"/>
      <c r="O113" s="209"/>
      <c r="P113" s="209"/>
    </row>
    <row r="114" spans="1:16" ht="31.5">
      <c r="A114" s="654"/>
      <c r="B114" s="656"/>
      <c r="C114" s="659"/>
      <c r="D114" s="661"/>
      <c r="E114" s="648" t="s">
        <v>825</v>
      </c>
      <c r="F114" s="650" t="s">
        <v>460</v>
      </c>
      <c r="G114" s="167" t="s">
        <v>921</v>
      </c>
      <c r="H114" s="232" t="s">
        <v>486</v>
      </c>
      <c r="I114" s="206"/>
      <c r="J114" s="206"/>
      <c r="K114" s="206" t="s">
        <v>168</v>
      </c>
      <c r="L114" s="206"/>
      <c r="M114" s="206" t="s">
        <v>389</v>
      </c>
      <c r="N114" s="206"/>
      <c r="O114" s="209"/>
      <c r="P114" s="209"/>
    </row>
    <row r="115" spans="1:16" ht="47.25">
      <c r="A115" s="654"/>
      <c r="B115" s="656"/>
      <c r="C115" s="659"/>
      <c r="D115" s="661"/>
      <c r="E115" s="649"/>
      <c r="F115" s="651"/>
      <c r="G115" s="167" t="s">
        <v>922</v>
      </c>
      <c r="H115" s="232" t="s">
        <v>461</v>
      </c>
      <c r="I115" s="206"/>
      <c r="J115" s="206"/>
      <c r="K115" s="206" t="s">
        <v>168</v>
      </c>
      <c r="L115" s="206"/>
      <c r="M115" s="206" t="s">
        <v>390</v>
      </c>
      <c r="N115" s="206"/>
      <c r="O115" s="209"/>
      <c r="P115" s="209" t="s">
        <v>389</v>
      </c>
    </row>
    <row r="116" spans="1:16" ht="47.25">
      <c r="A116" s="654"/>
      <c r="B116" s="656"/>
      <c r="C116" s="659"/>
      <c r="D116" s="661"/>
      <c r="E116" s="649"/>
      <c r="F116" s="651"/>
      <c r="G116" s="167" t="s">
        <v>923</v>
      </c>
      <c r="H116" s="232" t="s">
        <v>462</v>
      </c>
      <c r="I116" s="206"/>
      <c r="J116" s="206"/>
      <c r="K116" s="206" t="s">
        <v>168</v>
      </c>
      <c r="L116" s="206"/>
      <c r="M116" s="206" t="s">
        <v>389</v>
      </c>
      <c r="N116" s="206"/>
      <c r="O116" s="209"/>
      <c r="P116" s="209"/>
    </row>
    <row r="117" spans="1:16" ht="78.75">
      <c r="A117" s="654"/>
      <c r="B117" s="656"/>
      <c r="C117" s="659"/>
      <c r="D117" s="661"/>
      <c r="E117" s="649"/>
      <c r="F117" s="651"/>
      <c r="G117" s="167" t="s">
        <v>924</v>
      </c>
      <c r="H117" s="232" t="s">
        <v>801</v>
      </c>
      <c r="I117" s="206"/>
      <c r="J117" s="206"/>
      <c r="K117" s="206" t="s">
        <v>168</v>
      </c>
      <c r="L117" s="206"/>
      <c r="M117" s="206" t="s">
        <v>390</v>
      </c>
      <c r="N117" s="206"/>
      <c r="O117" s="209"/>
      <c r="P117" s="209" t="s">
        <v>389</v>
      </c>
    </row>
    <row r="118" spans="1:16" ht="63">
      <c r="A118" s="654"/>
      <c r="B118" s="656"/>
      <c r="C118" s="659"/>
      <c r="D118" s="661"/>
      <c r="E118" s="649"/>
      <c r="F118" s="651"/>
      <c r="G118" s="167" t="s">
        <v>925</v>
      </c>
      <c r="H118" s="232" t="s">
        <v>487</v>
      </c>
      <c r="I118" s="206" t="s">
        <v>168</v>
      </c>
      <c r="J118" s="206"/>
      <c r="K118" s="206" t="s">
        <v>390</v>
      </c>
      <c r="L118" s="206"/>
      <c r="M118" s="206" t="s">
        <v>389</v>
      </c>
      <c r="N118" s="206"/>
      <c r="O118" s="209"/>
      <c r="P118" s="209"/>
    </row>
    <row r="119" spans="1:16">
      <c r="A119" s="654"/>
      <c r="B119" s="656"/>
      <c r="C119" s="659"/>
      <c r="D119" s="661"/>
      <c r="E119" s="649"/>
      <c r="F119" s="651"/>
      <c r="G119" s="167" t="s">
        <v>926</v>
      </c>
      <c r="H119" s="232" t="s">
        <v>463</v>
      </c>
      <c r="I119" s="206" t="s">
        <v>168</v>
      </c>
      <c r="J119" s="206"/>
      <c r="K119" s="206" t="s">
        <v>390</v>
      </c>
      <c r="L119" s="206"/>
      <c r="M119" s="206" t="s">
        <v>389</v>
      </c>
      <c r="N119" s="206"/>
      <c r="O119" s="209"/>
      <c r="P119" s="209" t="s">
        <v>389</v>
      </c>
    </row>
    <row r="120" spans="1:16" ht="31.5">
      <c r="A120" s="654"/>
      <c r="B120" s="656"/>
      <c r="C120" s="659"/>
      <c r="D120" s="661"/>
      <c r="E120" s="649"/>
      <c r="F120" s="651"/>
      <c r="G120" s="167" t="s">
        <v>927</v>
      </c>
      <c r="H120" s="232" t="s">
        <v>485</v>
      </c>
      <c r="I120" s="206"/>
      <c r="J120" s="206"/>
      <c r="K120" s="206" t="s">
        <v>168</v>
      </c>
      <c r="L120" s="206"/>
      <c r="M120" s="206" t="s">
        <v>389</v>
      </c>
      <c r="N120" s="206"/>
      <c r="O120" s="209"/>
      <c r="P120" s="209"/>
    </row>
    <row r="121" spans="1:16">
      <c r="A121" s="654"/>
      <c r="B121" s="656"/>
      <c r="C121" s="659"/>
      <c r="D121" s="661"/>
      <c r="E121" s="657"/>
      <c r="F121" s="652"/>
      <c r="G121" s="167" t="s">
        <v>928</v>
      </c>
      <c r="H121" s="232" t="s">
        <v>457</v>
      </c>
      <c r="I121" s="206"/>
      <c r="J121" s="206"/>
      <c r="K121" s="206" t="s">
        <v>168</v>
      </c>
      <c r="L121" s="206"/>
      <c r="M121" s="206" t="s">
        <v>389</v>
      </c>
      <c r="N121" s="206"/>
      <c r="O121" s="209"/>
      <c r="P121" s="209"/>
    </row>
    <row r="122" spans="1:16" ht="31.5">
      <c r="A122" s="654"/>
      <c r="B122" s="656"/>
      <c r="C122" s="659"/>
      <c r="D122" s="661"/>
      <c r="E122" s="648" t="s">
        <v>826</v>
      </c>
      <c r="F122" s="650" t="s">
        <v>491</v>
      </c>
      <c r="G122" s="167" t="s">
        <v>929</v>
      </c>
      <c r="H122" s="232" t="s">
        <v>800</v>
      </c>
      <c r="I122" s="206" t="s">
        <v>168</v>
      </c>
      <c r="J122" s="206"/>
      <c r="K122" s="206" t="s">
        <v>390</v>
      </c>
      <c r="L122" s="206"/>
      <c r="M122" s="206"/>
      <c r="N122" s="206"/>
      <c r="O122" s="209"/>
      <c r="P122" s="209" t="s">
        <v>389</v>
      </c>
    </row>
    <row r="123" spans="1:16" ht="31.5">
      <c r="A123" s="654"/>
      <c r="B123" s="656"/>
      <c r="C123" s="659"/>
      <c r="D123" s="661"/>
      <c r="E123" s="649"/>
      <c r="F123" s="651"/>
      <c r="G123" s="167" t="s">
        <v>930</v>
      </c>
      <c r="H123" s="232" t="s">
        <v>488</v>
      </c>
      <c r="I123" s="206"/>
      <c r="J123" s="206"/>
      <c r="K123" s="206" t="s">
        <v>168</v>
      </c>
      <c r="L123" s="206"/>
      <c r="M123" s="206"/>
      <c r="N123" s="206"/>
      <c r="O123" s="209"/>
      <c r="P123" s="209" t="s">
        <v>389</v>
      </c>
    </row>
    <row r="124" spans="1:16" ht="47.25">
      <c r="A124" s="654"/>
      <c r="B124" s="656"/>
      <c r="C124" s="659"/>
      <c r="D124" s="661"/>
      <c r="E124" s="649"/>
      <c r="F124" s="651"/>
      <c r="G124" s="167" t="s">
        <v>931</v>
      </c>
      <c r="H124" s="232" t="s">
        <v>493</v>
      </c>
      <c r="I124" s="206"/>
      <c r="J124" s="206"/>
      <c r="K124" s="206" t="s">
        <v>168</v>
      </c>
      <c r="L124" s="206"/>
      <c r="M124" s="206" t="s">
        <v>389</v>
      </c>
      <c r="N124" s="206"/>
      <c r="O124" s="209" t="s">
        <v>389</v>
      </c>
      <c r="P124" s="209" t="s">
        <v>389</v>
      </c>
    </row>
    <row r="125" spans="1:16" ht="31.5">
      <c r="A125" s="654"/>
      <c r="B125" s="656"/>
      <c r="C125" s="659"/>
      <c r="D125" s="661"/>
      <c r="E125" s="649"/>
      <c r="F125" s="651"/>
      <c r="G125" s="167" t="s">
        <v>932</v>
      </c>
      <c r="H125" s="232" t="s">
        <v>464</v>
      </c>
      <c r="I125" s="206" t="s">
        <v>168</v>
      </c>
      <c r="J125" s="206"/>
      <c r="K125" s="206" t="s">
        <v>389</v>
      </c>
      <c r="L125" s="206"/>
      <c r="M125" s="206" t="s">
        <v>389</v>
      </c>
      <c r="N125" s="206"/>
      <c r="O125" s="209"/>
      <c r="P125" s="209"/>
    </row>
    <row r="126" spans="1:16" ht="51" customHeight="1">
      <c r="A126" s="654"/>
      <c r="B126" s="656"/>
      <c r="C126" s="659"/>
      <c r="D126" s="661"/>
      <c r="E126" s="649"/>
      <c r="F126" s="651"/>
      <c r="G126" s="167" t="s">
        <v>933</v>
      </c>
      <c r="H126" s="232" t="s">
        <v>492</v>
      </c>
      <c r="I126" s="206" t="s">
        <v>168</v>
      </c>
      <c r="J126" s="206"/>
      <c r="K126" s="206" t="s">
        <v>389</v>
      </c>
      <c r="L126" s="206"/>
      <c r="M126" s="206" t="s">
        <v>389</v>
      </c>
      <c r="N126" s="206"/>
      <c r="O126" s="209"/>
      <c r="P126" s="209"/>
    </row>
    <row r="127" spans="1:16" ht="31.5">
      <c r="A127" s="654"/>
      <c r="B127" s="656"/>
      <c r="C127" s="659"/>
      <c r="D127" s="670"/>
      <c r="E127" s="649"/>
      <c r="F127" s="652"/>
      <c r="G127" s="167" t="s">
        <v>934</v>
      </c>
      <c r="H127" s="176" t="s">
        <v>490</v>
      </c>
      <c r="I127" s="206" t="s">
        <v>168</v>
      </c>
      <c r="J127" s="206"/>
      <c r="K127" s="206" t="s">
        <v>389</v>
      </c>
      <c r="L127" s="206"/>
      <c r="M127" s="206" t="s">
        <v>389</v>
      </c>
      <c r="N127" s="206"/>
      <c r="O127" s="209"/>
      <c r="P127" s="209"/>
    </row>
    <row r="128" spans="1:16" ht="31.5">
      <c r="A128" s="654"/>
      <c r="B128" s="656"/>
      <c r="C128" s="658" t="s">
        <v>182</v>
      </c>
      <c r="D128" s="660" t="s">
        <v>183</v>
      </c>
      <c r="E128" s="658" t="s">
        <v>667</v>
      </c>
      <c r="F128" s="660" t="s">
        <v>183</v>
      </c>
      <c r="G128" s="167" t="s">
        <v>755</v>
      </c>
      <c r="H128" s="191" t="s">
        <v>494</v>
      </c>
      <c r="I128" s="206" t="s">
        <v>168</v>
      </c>
      <c r="J128" s="206"/>
      <c r="K128" s="206" t="s">
        <v>389</v>
      </c>
      <c r="L128" s="206"/>
      <c r="M128" s="206" t="s">
        <v>389</v>
      </c>
      <c r="N128" s="206"/>
      <c r="O128" s="206"/>
      <c r="P128" s="206"/>
    </row>
    <row r="129" spans="1:16">
      <c r="A129" s="654"/>
      <c r="B129" s="656"/>
      <c r="C129" s="659"/>
      <c r="D129" s="661"/>
      <c r="E129" s="659"/>
      <c r="F129" s="661"/>
      <c r="G129" s="167" t="s">
        <v>935</v>
      </c>
      <c r="H129" s="250" t="s">
        <v>495</v>
      </c>
      <c r="I129" s="206" t="s">
        <v>168</v>
      </c>
      <c r="J129" s="206"/>
      <c r="K129" s="206" t="s">
        <v>389</v>
      </c>
      <c r="L129" s="206"/>
      <c r="M129" s="206" t="s">
        <v>389</v>
      </c>
      <c r="N129" s="206"/>
      <c r="O129" s="206"/>
      <c r="P129" s="206"/>
    </row>
    <row r="130" spans="1:16">
      <c r="A130" s="654"/>
      <c r="B130" s="656"/>
      <c r="C130" s="659"/>
      <c r="D130" s="670"/>
      <c r="E130" s="659"/>
      <c r="F130" s="670"/>
      <c r="G130" s="167" t="s">
        <v>936</v>
      </c>
      <c r="H130" s="250" t="s">
        <v>496</v>
      </c>
      <c r="I130" s="206" t="s">
        <v>168</v>
      </c>
      <c r="J130" s="206"/>
      <c r="K130" s="206" t="s">
        <v>389</v>
      </c>
      <c r="L130" s="206"/>
      <c r="M130" s="206" t="s">
        <v>389</v>
      </c>
      <c r="N130" s="206"/>
      <c r="O130" s="206"/>
      <c r="P130" s="206" t="s">
        <v>389</v>
      </c>
    </row>
    <row r="131" spans="1:16" ht="31.5">
      <c r="A131" s="654"/>
      <c r="B131" s="656"/>
      <c r="C131" s="658" t="s">
        <v>299</v>
      </c>
      <c r="D131" s="660" t="s">
        <v>501</v>
      </c>
      <c r="E131" s="648" t="s">
        <v>668</v>
      </c>
      <c r="F131" s="666" t="s">
        <v>411</v>
      </c>
      <c r="G131" s="167" t="s">
        <v>756</v>
      </c>
      <c r="H131" s="191" t="s">
        <v>497</v>
      </c>
      <c r="I131" s="206"/>
      <c r="J131" s="206"/>
      <c r="K131" s="206" t="s">
        <v>168</v>
      </c>
      <c r="L131" s="206"/>
      <c r="M131" s="206" t="s">
        <v>389</v>
      </c>
      <c r="N131" s="206"/>
      <c r="O131" s="206"/>
      <c r="P131" s="206" t="s">
        <v>389</v>
      </c>
    </row>
    <row r="132" spans="1:16" ht="31.5">
      <c r="A132" s="654"/>
      <c r="B132" s="656"/>
      <c r="C132" s="659"/>
      <c r="D132" s="661"/>
      <c r="E132" s="649"/>
      <c r="F132" s="667"/>
      <c r="G132" s="167" t="s">
        <v>937</v>
      </c>
      <c r="H132" s="191" t="s">
        <v>503</v>
      </c>
      <c r="I132" s="206"/>
      <c r="J132" s="206"/>
      <c r="K132" s="206" t="s">
        <v>168</v>
      </c>
      <c r="L132" s="206"/>
      <c r="M132" s="206" t="s">
        <v>389</v>
      </c>
      <c r="N132" s="206"/>
      <c r="O132" s="206"/>
      <c r="P132" s="206" t="s">
        <v>389</v>
      </c>
    </row>
    <row r="133" spans="1:16" ht="31.5">
      <c r="A133" s="654"/>
      <c r="B133" s="656"/>
      <c r="C133" s="659"/>
      <c r="D133" s="661"/>
      <c r="E133" s="649"/>
      <c r="F133" s="667"/>
      <c r="G133" s="167" t="s">
        <v>938</v>
      </c>
      <c r="H133" s="148" t="s">
        <v>498</v>
      </c>
      <c r="I133" s="206"/>
      <c r="J133" s="206"/>
      <c r="K133" s="206" t="s">
        <v>168</v>
      </c>
      <c r="L133" s="206"/>
      <c r="M133" s="206" t="s">
        <v>389</v>
      </c>
      <c r="N133" s="206"/>
      <c r="O133" s="206"/>
      <c r="P133" s="206" t="s">
        <v>389</v>
      </c>
    </row>
    <row r="134" spans="1:16" ht="31.5">
      <c r="A134" s="654"/>
      <c r="B134" s="656"/>
      <c r="C134" s="659"/>
      <c r="D134" s="661"/>
      <c r="E134" s="648" t="s">
        <v>827</v>
      </c>
      <c r="F134" s="666" t="s">
        <v>500</v>
      </c>
      <c r="G134" s="167" t="s">
        <v>939</v>
      </c>
      <c r="H134" s="191" t="s">
        <v>499</v>
      </c>
      <c r="I134" s="206"/>
      <c r="J134" s="206"/>
      <c r="K134" s="206" t="s">
        <v>168</v>
      </c>
      <c r="L134" s="206"/>
      <c r="M134" s="206" t="s">
        <v>390</v>
      </c>
      <c r="N134" s="206" t="s">
        <v>389</v>
      </c>
      <c r="O134" s="206"/>
      <c r="P134" s="206" t="s">
        <v>389</v>
      </c>
    </row>
    <row r="135" spans="1:16" ht="31.5">
      <c r="A135" s="654"/>
      <c r="B135" s="656"/>
      <c r="C135" s="659"/>
      <c r="D135" s="661"/>
      <c r="E135" s="649"/>
      <c r="F135" s="667"/>
      <c r="G135" s="167" t="s">
        <v>940</v>
      </c>
      <c r="H135" s="191" t="s">
        <v>502</v>
      </c>
      <c r="I135" s="206"/>
      <c r="J135" s="206"/>
      <c r="K135" s="206" t="s">
        <v>168</v>
      </c>
      <c r="L135" s="206"/>
      <c r="M135" s="206" t="s">
        <v>389</v>
      </c>
      <c r="N135" s="206"/>
      <c r="O135" s="206"/>
      <c r="P135" s="206" t="s">
        <v>389</v>
      </c>
    </row>
    <row r="136" spans="1:16" ht="31.5">
      <c r="A136" s="654"/>
      <c r="B136" s="656"/>
      <c r="C136" s="659"/>
      <c r="D136" s="661"/>
      <c r="E136" s="649"/>
      <c r="F136" s="667"/>
      <c r="G136" s="167" t="s">
        <v>941</v>
      </c>
      <c r="H136" s="148" t="s">
        <v>504</v>
      </c>
      <c r="I136" s="206"/>
      <c r="J136" s="206"/>
      <c r="K136" s="206" t="s">
        <v>168</v>
      </c>
      <c r="L136" s="206"/>
      <c r="M136" s="206" t="s">
        <v>389</v>
      </c>
      <c r="N136" s="206"/>
      <c r="O136" s="206"/>
      <c r="P136" s="206" t="s">
        <v>389</v>
      </c>
    </row>
    <row r="137" spans="1:16" ht="31.5">
      <c r="A137" s="654"/>
      <c r="B137" s="656"/>
      <c r="C137" s="659"/>
      <c r="D137" s="661"/>
      <c r="E137" s="648" t="s">
        <v>828</v>
      </c>
      <c r="F137" s="666" t="s">
        <v>412</v>
      </c>
      <c r="G137" s="167" t="s">
        <v>942</v>
      </c>
      <c r="H137" s="191" t="s">
        <v>505</v>
      </c>
      <c r="I137" s="206" t="s">
        <v>168</v>
      </c>
      <c r="J137" s="206"/>
      <c r="K137" s="206" t="s">
        <v>390</v>
      </c>
      <c r="L137" s="206"/>
      <c r="M137" s="206" t="s">
        <v>389</v>
      </c>
      <c r="N137" s="206"/>
      <c r="O137" s="206"/>
      <c r="P137" s="206" t="s">
        <v>389</v>
      </c>
    </row>
    <row r="138" spans="1:16" ht="47.25">
      <c r="A138" s="654"/>
      <c r="B138" s="656"/>
      <c r="C138" s="659"/>
      <c r="D138" s="661"/>
      <c r="E138" s="649"/>
      <c r="F138" s="667"/>
      <c r="G138" s="167" t="s">
        <v>943</v>
      </c>
      <c r="H138" s="191" t="s">
        <v>507</v>
      </c>
      <c r="I138" s="206"/>
      <c r="J138" s="206"/>
      <c r="K138" s="206" t="s">
        <v>168</v>
      </c>
      <c r="L138" s="206"/>
      <c r="M138" s="206" t="s">
        <v>389</v>
      </c>
      <c r="N138" s="206"/>
      <c r="O138" s="206"/>
      <c r="P138" s="206" t="s">
        <v>389</v>
      </c>
    </row>
    <row r="139" spans="1:16" ht="47.25" customHeight="1">
      <c r="A139" s="654"/>
      <c r="B139" s="656"/>
      <c r="C139" s="659"/>
      <c r="D139" s="661"/>
      <c r="E139" s="649"/>
      <c r="F139" s="668"/>
      <c r="G139" s="167" t="s">
        <v>944</v>
      </c>
      <c r="H139" s="148" t="s">
        <v>506</v>
      </c>
      <c r="I139" s="206"/>
      <c r="J139" s="206"/>
      <c r="K139" s="206" t="s">
        <v>168</v>
      </c>
      <c r="L139" s="206"/>
      <c r="M139" s="206" t="s">
        <v>389</v>
      </c>
      <c r="N139" s="206"/>
      <c r="O139" s="206"/>
      <c r="P139" s="206" t="s">
        <v>389</v>
      </c>
    </row>
    <row r="140" spans="1:16">
      <c r="A140" s="654"/>
      <c r="B140" s="656"/>
      <c r="C140" s="658" t="s">
        <v>301</v>
      </c>
      <c r="D140" s="660" t="s">
        <v>302</v>
      </c>
      <c r="E140" s="658" t="s">
        <v>669</v>
      </c>
      <c r="F140" s="660" t="s">
        <v>302</v>
      </c>
      <c r="G140" s="167" t="s">
        <v>757</v>
      </c>
      <c r="H140" s="176" t="s">
        <v>465</v>
      </c>
      <c r="I140" s="206" t="s">
        <v>168</v>
      </c>
      <c r="J140" s="206"/>
      <c r="K140" s="206" t="s">
        <v>390</v>
      </c>
      <c r="L140" s="206"/>
      <c r="M140" s="206" t="s">
        <v>389</v>
      </c>
      <c r="N140" s="206"/>
      <c r="O140" s="206"/>
      <c r="P140" s="206"/>
    </row>
    <row r="141" spans="1:16" ht="36" customHeight="1">
      <c r="A141" s="654"/>
      <c r="B141" s="656"/>
      <c r="C141" s="659"/>
      <c r="D141" s="661"/>
      <c r="E141" s="659"/>
      <c r="F141" s="661"/>
      <c r="G141" s="167" t="s">
        <v>945</v>
      </c>
      <c r="H141" s="176" t="s">
        <v>509</v>
      </c>
      <c r="I141" s="206" t="s">
        <v>168</v>
      </c>
      <c r="J141" s="206"/>
      <c r="K141" s="206" t="s">
        <v>390</v>
      </c>
      <c r="L141" s="206"/>
      <c r="M141" s="206" t="s">
        <v>389</v>
      </c>
      <c r="N141" s="206"/>
      <c r="O141" s="206"/>
      <c r="P141" s="206" t="s">
        <v>389</v>
      </c>
    </row>
    <row r="142" spans="1:16">
      <c r="A142" s="654"/>
      <c r="B142" s="656"/>
      <c r="C142" s="659"/>
      <c r="D142" s="661"/>
      <c r="E142" s="659"/>
      <c r="F142" s="661"/>
      <c r="G142" s="167" t="s">
        <v>946</v>
      </c>
      <c r="H142" s="232" t="s">
        <v>563</v>
      </c>
      <c r="I142" s="206"/>
      <c r="J142" s="206"/>
      <c r="K142" s="206" t="s">
        <v>168</v>
      </c>
      <c r="L142" s="206"/>
      <c r="M142" s="206" t="s">
        <v>389</v>
      </c>
      <c r="N142" s="206"/>
      <c r="O142" s="206"/>
      <c r="P142" s="206" t="s">
        <v>389</v>
      </c>
    </row>
    <row r="143" spans="1:16" ht="47.25">
      <c r="A143" s="654"/>
      <c r="B143" s="656"/>
      <c r="C143" s="659"/>
      <c r="D143" s="661"/>
      <c r="E143" s="659"/>
      <c r="F143" s="661"/>
      <c r="G143" s="167" t="s">
        <v>947</v>
      </c>
      <c r="H143" s="232" t="s">
        <v>508</v>
      </c>
      <c r="I143" s="206"/>
      <c r="J143" s="206"/>
      <c r="K143" s="206" t="s">
        <v>168</v>
      </c>
      <c r="L143" s="206"/>
      <c r="M143" s="206" t="s">
        <v>389</v>
      </c>
      <c r="N143" s="206"/>
      <c r="O143" s="206"/>
      <c r="P143" s="206" t="s">
        <v>389</v>
      </c>
    </row>
    <row r="144" spans="1:16" ht="31.5">
      <c r="A144" s="654"/>
      <c r="B144" s="656"/>
      <c r="C144" s="659"/>
      <c r="D144" s="661"/>
      <c r="E144" s="659"/>
      <c r="F144" s="661"/>
      <c r="G144" s="167" t="s">
        <v>948</v>
      </c>
      <c r="H144" s="232" t="s">
        <v>512</v>
      </c>
      <c r="I144" s="206" t="s">
        <v>168</v>
      </c>
      <c r="J144" s="206"/>
      <c r="K144" s="206" t="s">
        <v>390</v>
      </c>
      <c r="L144" s="206"/>
      <c r="M144" s="206" t="s">
        <v>389</v>
      </c>
      <c r="N144" s="206"/>
      <c r="O144" s="206"/>
      <c r="P144" s="206"/>
    </row>
    <row r="145" spans="1:16" ht="31.5">
      <c r="A145" s="654"/>
      <c r="B145" s="656"/>
      <c r="C145" s="659"/>
      <c r="D145" s="661"/>
      <c r="E145" s="659"/>
      <c r="F145" s="661"/>
      <c r="G145" s="167" t="s">
        <v>949</v>
      </c>
      <c r="H145" s="232" t="s">
        <v>466</v>
      </c>
      <c r="I145" s="206"/>
      <c r="J145" s="206"/>
      <c r="K145" s="206" t="s">
        <v>168</v>
      </c>
      <c r="L145" s="206"/>
      <c r="M145" s="206" t="s">
        <v>389</v>
      </c>
      <c r="N145" s="206"/>
      <c r="O145" s="206"/>
      <c r="P145" s="206"/>
    </row>
    <row r="146" spans="1:16" ht="43.5" customHeight="1">
      <c r="A146" s="654"/>
      <c r="B146" s="656"/>
      <c r="C146" s="659"/>
      <c r="D146" s="661"/>
      <c r="E146" s="659"/>
      <c r="F146" s="661"/>
      <c r="G146" s="167" t="s">
        <v>950</v>
      </c>
      <c r="H146" s="232" t="s">
        <v>510</v>
      </c>
      <c r="I146" s="206" t="s">
        <v>168</v>
      </c>
      <c r="J146" s="206"/>
      <c r="K146" s="206" t="s">
        <v>390</v>
      </c>
      <c r="L146" s="206"/>
      <c r="M146" s="206" t="s">
        <v>389</v>
      </c>
      <c r="N146" s="206"/>
      <c r="O146" s="206" t="s">
        <v>389</v>
      </c>
      <c r="P146" s="206" t="s">
        <v>389</v>
      </c>
    </row>
    <row r="147" spans="1:16" ht="31.5">
      <c r="A147" s="654"/>
      <c r="B147" s="656"/>
      <c r="C147" s="659"/>
      <c r="D147" s="661"/>
      <c r="E147" s="659"/>
      <c r="F147" s="661"/>
      <c r="G147" s="167" t="s">
        <v>951</v>
      </c>
      <c r="H147" s="232" t="s">
        <v>511</v>
      </c>
      <c r="I147" s="206" t="s">
        <v>168</v>
      </c>
      <c r="J147" s="206"/>
      <c r="K147" s="206" t="s">
        <v>390</v>
      </c>
      <c r="L147" s="206"/>
      <c r="M147" s="206" t="s">
        <v>389</v>
      </c>
      <c r="N147" s="206"/>
      <c r="O147" s="206"/>
      <c r="P147" s="206" t="s">
        <v>389</v>
      </c>
    </row>
    <row r="148" spans="1:16">
      <c r="A148" s="654"/>
      <c r="B148" s="656"/>
      <c r="C148" s="658" t="s">
        <v>303</v>
      </c>
      <c r="D148" s="660" t="s">
        <v>304</v>
      </c>
      <c r="E148" s="658" t="s">
        <v>670</v>
      </c>
      <c r="F148" s="660" t="s">
        <v>304</v>
      </c>
      <c r="G148" s="206" t="s">
        <v>758</v>
      </c>
      <c r="H148" s="176" t="s">
        <v>404</v>
      </c>
      <c r="I148" s="206"/>
      <c r="J148" s="206"/>
      <c r="K148" s="206" t="s">
        <v>168</v>
      </c>
      <c r="L148" s="206"/>
      <c r="M148" s="206" t="s">
        <v>389</v>
      </c>
      <c r="N148" s="206"/>
      <c r="O148" s="206"/>
      <c r="P148" s="206"/>
    </row>
    <row r="149" spans="1:16">
      <c r="A149" s="654"/>
      <c r="B149" s="656"/>
      <c r="C149" s="659"/>
      <c r="D149" s="661"/>
      <c r="E149" s="659"/>
      <c r="F149" s="661"/>
      <c r="G149" s="429" t="s">
        <v>952</v>
      </c>
      <c r="H149" s="176" t="s">
        <v>405</v>
      </c>
      <c r="I149" s="206"/>
      <c r="J149" s="206"/>
      <c r="K149" s="206" t="s">
        <v>168</v>
      </c>
      <c r="L149" s="206"/>
      <c r="M149" s="206" t="s">
        <v>389</v>
      </c>
      <c r="N149" s="206"/>
      <c r="O149" s="206"/>
      <c r="P149" s="206"/>
    </row>
    <row r="150" spans="1:16" ht="31.5">
      <c r="A150" s="653">
        <v>8</v>
      </c>
      <c r="B150" s="655" t="s">
        <v>184</v>
      </c>
      <c r="C150" s="210" t="s">
        <v>305</v>
      </c>
      <c r="D150" s="211" t="s">
        <v>306</v>
      </c>
      <c r="E150" s="209" t="s">
        <v>671</v>
      </c>
      <c r="F150" s="211" t="s">
        <v>306</v>
      </c>
      <c r="G150" s="209" t="s">
        <v>760</v>
      </c>
      <c r="H150" s="208" t="s">
        <v>387</v>
      </c>
      <c r="I150" s="219" t="s">
        <v>168</v>
      </c>
      <c r="J150" s="219"/>
      <c r="K150" s="219" t="s">
        <v>172</v>
      </c>
      <c r="L150" s="206"/>
      <c r="M150" s="209" t="s">
        <v>389</v>
      </c>
      <c r="N150" s="209"/>
      <c r="O150" s="209"/>
      <c r="P150" s="209"/>
    </row>
    <row r="151" spans="1:16">
      <c r="A151" s="654"/>
      <c r="B151" s="656"/>
      <c r="C151" s="680" t="s">
        <v>307</v>
      </c>
      <c r="D151" s="671" t="s">
        <v>393</v>
      </c>
      <c r="E151" s="680" t="s">
        <v>672</v>
      </c>
      <c r="F151" s="671" t="s">
        <v>393</v>
      </c>
      <c r="G151" s="209" t="s">
        <v>762</v>
      </c>
      <c r="H151" s="148" t="s">
        <v>513</v>
      </c>
      <c r="I151" s="219" t="s">
        <v>168</v>
      </c>
      <c r="J151" s="219"/>
      <c r="K151" s="219" t="s">
        <v>172</v>
      </c>
      <c r="L151" s="206"/>
      <c r="M151" s="209" t="s">
        <v>389</v>
      </c>
      <c r="N151" s="209"/>
      <c r="O151" s="209"/>
      <c r="P151" s="212"/>
    </row>
    <row r="152" spans="1:16">
      <c r="A152" s="654"/>
      <c r="B152" s="656"/>
      <c r="C152" s="680"/>
      <c r="D152" s="672"/>
      <c r="E152" s="680"/>
      <c r="F152" s="672"/>
      <c r="G152" s="424" t="s">
        <v>953</v>
      </c>
      <c r="H152" s="208" t="s">
        <v>514</v>
      </c>
      <c r="I152" s="219" t="s">
        <v>168</v>
      </c>
      <c r="J152" s="219"/>
      <c r="K152" s="219" t="s">
        <v>172</v>
      </c>
      <c r="L152" s="206"/>
      <c r="M152" s="209" t="s">
        <v>389</v>
      </c>
      <c r="N152" s="209"/>
      <c r="O152" s="209"/>
      <c r="P152" s="212"/>
    </row>
    <row r="153" spans="1:16">
      <c r="A153" s="654"/>
      <c r="B153" s="656"/>
      <c r="C153" s="680"/>
      <c r="D153" s="673"/>
      <c r="E153" s="680"/>
      <c r="F153" s="673"/>
      <c r="G153" s="424" t="s">
        <v>954</v>
      </c>
      <c r="H153" s="208" t="s">
        <v>515</v>
      </c>
      <c r="I153" s="219" t="s">
        <v>168</v>
      </c>
      <c r="J153" s="219"/>
      <c r="K153" s="219" t="s">
        <v>172</v>
      </c>
      <c r="L153" s="206"/>
      <c r="M153" s="209" t="s">
        <v>389</v>
      </c>
      <c r="N153" s="209"/>
      <c r="O153" s="209"/>
      <c r="P153" s="212"/>
    </row>
    <row r="154" spans="1:16" ht="31.5">
      <c r="A154" s="653">
        <v>9</v>
      </c>
      <c r="B154" s="655" t="s">
        <v>185</v>
      </c>
      <c r="C154" s="658" t="s">
        <v>310</v>
      </c>
      <c r="D154" s="660" t="s">
        <v>311</v>
      </c>
      <c r="E154" s="658" t="s">
        <v>673</v>
      </c>
      <c r="F154" s="681" t="s">
        <v>311</v>
      </c>
      <c r="G154" s="206" t="s">
        <v>764</v>
      </c>
      <c r="H154" s="176" t="s">
        <v>516</v>
      </c>
      <c r="I154" s="219" t="s">
        <v>168</v>
      </c>
      <c r="J154" s="219"/>
      <c r="K154" s="219" t="s">
        <v>390</v>
      </c>
      <c r="L154" s="206"/>
      <c r="M154" s="209" t="s">
        <v>389</v>
      </c>
      <c r="N154" s="206"/>
      <c r="O154" s="206"/>
      <c r="P154" s="206"/>
    </row>
    <row r="155" spans="1:16" ht="31.5">
      <c r="A155" s="654"/>
      <c r="B155" s="656"/>
      <c r="C155" s="659"/>
      <c r="D155" s="661"/>
      <c r="E155" s="659"/>
      <c r="F155" s="682"/>
      <c r="G155" s="429" t="s">
        <v>955</v>
      </c>
      <c r="H155" s="176" t="s">
        <v>517</v>
      </c>
      <c r="I155" s="219" t="s">
        <v>168</v>
      </c>
      <c r="J155" s="219"/>
      <c r="K155" s="219" t="s">
        <v>390</v>
      </c>
      <c r="L155" s="206"/>
      <c r="M155" s="209" t="s">
        <v>389</v>
      </c>
      <c r="N155" s="206"/>
      <c r="O155" s="206"/>
      <c r="P155" s="206"/>
    </row>
    <row r="156" spans="1:16">
      <c r="A156" s="654"/>
      <c r="B156" s="656"/>
      <c r="C156" s="658" t="s">
        <v>312</v>
      </c>
      <c r="D156" s="660" t="s">
        <v>360</v>
      </c>
      <c r="E156" s="658" t="s">
        <v>829</v>
      </c>
      <c r="F156" s="681" t="s">
        <v>360</v>
      </c>
      <c r="G156" s="206" t="s">
        <v>956</v>
      </c>
      <c r="H156" s="176" t="s">
        <v>518</v>
      </c>
      <c r="I156" s="206" t="s">
        <v>390</v>
      </c>
      <c r="J156" s="206"/>
      <c r="K156" s="206" t="s">
        <v>389</v>
      </c>
      <c r="L156" s="206"/>
      <c r="M156" s="206" t="s">
        <v>389</v>
      </c>
      <c r="N156" s="206"/>
      <c r="O156" s="206"/>
      <c r="P156" s="206"/>
    </row>
    <row r="157" spans="1:16" ht="31.5">
      <c r="A157" s="665"/>
      <c r="B157" s="669"/>
      <c r="C157" s="674"/>
      <c r="D157" s="670"/>
      <c r="E157" s="674"/>
      <c r="F157" s="683"/>
      <c r="G157" s="429" t="s">
        <v>957</v>
      </c>
      <c r="H157" s="176" t="s">
        <v>430</v>
      </c>
      <c r="I157" s="206"/>
      <c r="J157" s="206"/>
      <c r="K157" s="206" t="s">
        <v>390</v>
      </c>
      <c r="L157" s="206"/>
      <c r="M157" s="206" t="s">
        <v>389</v>
      </c>
      <c r="N157" s="206"/>
      <c r="O157" s="206"/>
      <c r="P157" s="206"/>
    </row>
    <row r="158" spans="1:16" ht="31.5">
      <c r="A158" s="170">
        <v>10</v>
      </c>
      <c r="B158" s="162" t="s">
        <v>186</v>
      </c>
      <c r="C158" s="206" t="s">
        <v>314</v>
      </c>
      <c r="D158" s="207" t="s">
        <v>367</v>
      </c>
      <c r="E158" s="206" t="s">
        <v>675</v>
      </c>
      <c r="F158" s="207" t="s">
        <v>367</v>
      </c>
      <c r="G158" s="206" t="s">
        <v>767</v>
      </c>
      <c r="H158" s="208" t="s">
        <v>383</v>
      </c>
      <c r="I158" s="206" t="s">
        <v>390</v>
      </c>
      <c r="J158" s="206"/>
      <c r="K158" s="206"/>
      <c r="L158" s="206"/>
      <c r="M158" s="206" t="s">
        <v>389</v>
      </c>
      <c r="N158" s="206"/>
      <c r="O158" s="206"/>
      <c r="P158" s="206" t="s">
        <v>389</v>
      </c>
    </row>
    <row r="159" spans="1:16">
      <c r="A159" s="654"/>
      <c r="B159" s="656"/>
      <c r="C159" s="206" t="s">
        <v>190</v>
      </c>
      <c r="D159" s="207" t="s">
        <v>191</v>
      </c>
      <c r="E159" s="209" t="s">
        <v>676</v>
      </c>
      <c r="F159" s="207" t="s">
        <v>191</v>
      </c>
      <c r="G159" s="209" t="s">
        <v>768</v>
      </c>
      <c r="H159" s="220" t="s">
        <v>519</v>
      </c>
      <c r="I159" s="219" t="s">
        <v>168</v>
      </c>
      <c r="J159" s="219" t="s">
        <v>172</v>
      </c>
      <c r="K159" s="219" t="s">
        <v>172</v>
      </c>
      <c r="L159" s="209" t="s">
        <v>389</v>
      </c>
      <c r="M159" s="209"/>
      <c r="N159" s="209"/>
      <c r="O159" s="209"/>
      <c r="P159" s="212"/>
    </row>
    <row r="160" spans="1:16" ht="31.5">
      <c r="A160" s="654"/>
      <c r="B160" s="656"/>
      <c r="C160" s="658" t="s">
        <v>194</v>
      </c>
      <c r="D160" s="660" t="s">
        <v>195</v>
      </c>
      <c r="E160" s="658" t="s">
        <v>677</v>
      </c>
      <c r="F160" s="660" t="s">
        <v>195</v>
      </c>
      <c r="G160" s="209" t="s">
        <v>771</v>
      </c>
      <c r="H160" s="220" t="s">
        <v>382</v>
      </c>
      <c r="I160" s="219" t="s">
        <v>168</v>
      </c>
      <c r="J160" s="219"/>
      <c r="K160" s="219"/>
      <c r="L160" s="209" t="s">
        <v>389</v>
      </c>
      <c r="M160" s="209"/>
      <c r="N160" s="209"/>
      <c r="O160" s="209"/>
      <c r="P160" s="206"/>
    </row>
    <row r="161" spans="1:16" ht="47.25">
      <c r="A161" s="654"/>
      <c r="B161" s="656"/>
      <c r="C161" s="659"/>
      <c r="D161" s="661"/>
      <c r="E161" s="659"/>
      <c r="F161" s="661"/>
      <c r="G161" s="424" t="s">
        <v>770</v>
      </c>
      <c r="H161" s="220" t="s">
        <v>520</v>
      </c>
      <c r="I161" s="219" t="s">
        <v>168</v>
      </c>
      <c r="J161" s="219"/>
      <c r="K161" s="219"/>
      <c r="L161" s="209" t="s">
        <v>389</v>
      </c>
      <c r="M161" s="219"/>
      <c r="N161" s="219"/>
      <c r="O161" s="219"/>
      <c r="P161" s="206"/>
    </row>
    <row r="162" spans="1:16" ht="31.5">
      <c r="A162" s="654"/>
      <c r="B162" s="656"/>
      <c r="C162" s="659"/>
      <c r="D162" s="661"/>
      <c r="E162" s="659"/>
      <c r="F162" s="661"/>
      <c r="G162" s="424" t="s">
        <v>958</v>
      </c>
      <c r="H162" s="220" t="s">
        <v>381</v>
      </c>
      <c r="I162" s="219" t="s">
        <v>168</v>
      </c>
      <c r="J162" s="219"/>
      <c r="K162" s="219"/>
      <c r="L162" s="209" t="s">
        <v>389</v>
      </c>
      <c r="M162" s="219"/>
      <c r="N162" s="219"/>
      <c r="O162" s="219"/>
      <c r="P162" s="206"/>
    </row>
    <row r="163" spans="1:16">
      <c r="A163" s="665"/>
      <c r="B163" s="669"/>
      <c r="C163" s="674"/>
      <c r="D163" s="670"/>
      <c r="E163" s="674"/>
      <c r="F163" s="670"/>
      <c r="G163" s="424" t="s">
        <v>959</v>
      </c>
      <c r="H163" s="148" t="s">
        <v>521</v>
      </c>
      <c r="I163" s="219" t="s">
        <v>168</v>
      </c>
      <c r="J163" s="219"/>
      <c r="K163" s="219"/>
      <c r="L163" s="209" t="s">
        <v>389</v>
      </c>
      <c r="M163" s="209"/>
      <c r="N163" s="209"/>
      <c r="O163" s="209"/>
      <c r="P163" s="206"/>
    </row>
    <row r="164" spans="1:16" ht="36" customHeight="1">
      <c r="A164" s="653">
        <v>12</v>
      </c>
      <c r="B164" s="655" t="s">
        <v>198</v>
      </c>
      <c r="C164" s="658" t="s">
        <v>199</v>
      </c>
      <c r="D164" s="660" t="s">
        <v>200</v>
      </c>
      <c r="E164" s="658" t="s">
        <v>678</v>
      </c>
      <c r="F164" s="693" t="s">
        <v>200</v>
      </c>
      <c r="G164" s="206" t="s">
        <v>772</v>
      </c>
      <c r="H164" s="208" t="s">
        <v>376</v>
      </c>
      <c r="I164" s="219" t="s">
        <v>168</v>
      </c>
      <c r="J164" s="219"/>
      <c r="K164" s="219"/>
      <c r="L164" s="209" t="s">
        <v>389</v>
      </c>
      <c r="M164" s="206"/>
      <c r="N164" s="206"/>
      <c r="O164" s="206"/>
      <c r="P164" s="206"/>
    </row>
    <row r="165" spans="1:16" ht="41.25" customHeight="1">
      <c r="A165" s="654"/>
      <c r="B165" s="656"/>
      <c r="C165" s="659"/>
      <c r="D165" s="661"/>
      <c r="E165" s="674"/>
      <c r="F165" s="694"/>
      <c r="G165" s="429" t="s">
        <v>960</v>
      </c>
      <c r="H165" s="208" t="s">
        <v>380</v>
      </c>
      <c r="I165" s="219" t="s">
        <v>168</v>
      </c>
      <c r="J165" s="219"/>
      <c r="K165" s="219"/>
      <c r="L165" s="209" t="s">
        <v>389</v>
      </c>
      <c r="M165" s="206"/>
      <c r="N165" s="206"/>
      <c r="O165" s="206"/>
      <c r="P165" s="206"/>
    </row>
    <row r="166" spans="1:16" ht="31.5">
      <c r="A166" s="654"/>
      <c r="B166" s="656"/>
      <c r="C166" s="659"/>
      <c r="D166" s="661"/>
      <c r="E166" s="206" t="s">
        <v>679</v>
      </c>
      <c r="F166" s="208" t="s">
        <v>564</v>
      </c>
      <c r="G166" s="206" t="s">
        <v>773</v>
      </c>
      <c r="H166" s="208" t="s">
        <v>522</v>
      </c>
      <c r="I166" s="219" t="s">
        <v>168</v>
      </c>
      <c r="J166" s="209" t="s">
        <v>389</v>
      </c>
      <c r="K166" s="209" t="s">
        <v>389</v>
      </c>
      <c r="L166" s="209" t="s">
        <v>389</v>
      </c>
      <c r="M166" s="209" t="s">
        <v>389</v>
      </c>
      <c r="N166" s="209" t="s">
        <v>389</v>
      </c>
      <c r="O166" s="209"/>
      <c r="P166" s="209"/>
    </row>
    <row r="167" spans="1:16" ht="31.5">
      <c r="A167" s="654"/>
      <c r="B167" s="656"/>
      <c r="C167" s="206" t="s">
        <v>315</v>
      </c>
      <c r="D167" s="207" t="s">
        <v>316</v>
      </c>
      <c r="E167" s="206" t="s">
        <v>680</v>
      </c>
      <c r="F167" s="207" t="s">
        <v>316</v>
      </c>
      <c r="G167" s="206" t="s">
        <v>774</v>
      </c>
      <c r="H167" s="208" t="s">
        <v>379</v>
      </c>
      <c r="I167" s="206" t="s">
        <v>168</v>
      </c>
      <c r="J167" s="206"/>
      <c r="K167" s="206"/>
      <c r="L167" s="206" t="s">
        <v>389</v>
      </c>
      <c r="M167" s="206"/>
      <c r="N167" s="206"/>
      <c r="O167" s="206"/>
      <c r="P167" s="206"/>
    </row>
    <row r="168" spans="1:16" ht="31.5">
      <c r="A168" s="654"/>
      <c r="B168" s="656"/>
      <c r="C168" s="434" t="s">
        <v>319</v>
      </c>
      <c r="D168" s="435" t="s">
        <v>320</v>
      </c>
      <c r="E168" s="436" t="s">
        <v>967</v>
      </c>
      <c r="F168" s="437" t="s">
        <v>968</v>
      </c>
      <c r="G168" s="436" t="s">
        <v>969</v>
      </c>
      <c r="H168" s="437" t="s">
        <v>968</v>
      </c>
      <c r="I168" s="429" t="s">
        <v>168</v>
      </c>
      <c r="J168" s="429"/>
      <c r="K168" s="429"/>
      <c r="L168" s="429"/>
      <c r="M168" s="429"/>
      <c r="N168" s="429"/>
      <c r="O168" s="429"/>
      <c r="P168" s="429"/>
    </row>
    <row r="169" spans="1:16" ht="31.5">
      <c r="A169" s="654"/>
      <c r="B169" s="656"/>
      <c r="C169" s="658" t="s">
        <v>364</v>
      </c>
      <c r="D169" s="660" t="s">
        <v>325</v>
      </c>
      <c r="E169" s="658" t="s">
        <v>830</v>
      </c>
      <c r="F169" s="660" t="s">
        <v>325</v>
      </c>
      <c r="G169" s="206" t="s">
        <v>961</v>
      </c>
      <c r="H169" s="208" t="s">
        <v>524</v>
      </c>
      <c r="I169" s="206" t="s">
        <v>168</v>
      </c>
      <c r="J169" s="206"/>
      <c r="K169" s="206"/>
      <c r="L169" s="206"/>
      <c r="M169" s="206" t="s">
        <v>389</v>
      </c>
      <c r="N169" s="206"/>
      <c r="O169" s="206"/>
      <c r="P169" s="206"/>
    </row>
    <row r="170" spans="1:16" ht="47.25">
      <c r="A170" s="654"/>
      <c r="B170" s="656"/>
      <c r="C170" s="659"/>
      <c r="D170" s="661"/>
      <c r="E170" s="659"/>
      <c r="F170" s="661"/>
      <c r="G170" s="429" t="s">
        <v>962</v>
      </c>
      <c r="H170" s="208" t="s">
        <v>525</v>
      </c>
      <c r="I170" s="206" t="s">
        <v>168</v>
      </c>
      <c r="J170" s="206"/>
      <c r="K170" s="206"/>
      <c r="L170" s="206"/>
      <c r="M170" s="206" t="s">
        <v>389</v>
      </c>
      <c r="N170" s="206"/>
      <c r="O170" s="206"/>
      <c r="P170" s="206"/>
    </row>
    <row r="171" spans="1:16">
      <c r="A171" s="665"/>
      <c r="B171" s="669"/>
      <c r="C171" s="674"/>
      <c r="D171" s="670"/>
      <c r="E171" s="674"/>
      <c r="F171" s="670"/>
      <c r="G171" s="429" t="s">
        <v>963</v>
      </c>
      <c r="H171" s="233" t="s">
        <v>523</v>
      </c>
      <c r="I171" s="206" t="s">
        <v>168</v>
      </c>
      <c r="J171" s="219"/>
      <c r="K171" s="219"/>
      <c r="L171" s="206"/>
      <c r="M171" s="209" t="s">
        <v>389</v>
      </c>
      <c r="N171" s="209"/>
      <c r="O171" s="209"/>
      <c r="P171" s="212"/>
    </row>
    <row r="172" spans="1:16" ht="63">
      <c r="A172" s="644">
        <v>14</v>
      </c>
      <c r="B172" s="645" t="s">
        <v>202</v>
      </c>
      <c r="C172" s="206" t="s">
        <v>332</v>
      </c>
      <c r="D172" s="207" t="s">
        <v>333</v>
      </c>
      <c r="E172" s="206" t="s">
        <v>681</v>
      </c>
      <c r="F172" s="208" t="s">
        <v>378</v>
      </c>
      <c r="G172" s="206" t="s">
        <v>775</v>
      </c>
      <c r="H172" s="425" t="s">
        <v>378</v>
      </c>
      <c r="I172" s="206"/>
      <c r="J172" s="206"/>
      <c r="K172" s="206" t="s">
        <v>168</v>
      </c>
      <c r="L172" s="206"/>
      <c r="M172" s="206"/>
      <c r="N172" s="206"/>
      <c r="O172" s="206"/>
      <c r="P172" s="206" t="s">
        <v>389</v>
      </c>
    </row>
    <row r="173" spans="1:16" ht="47.25">
      <c r="A173" s="644"/>
      <c r="B173" s="645"/>
      <c r="C173" s="206" t="s">
        <v>334</v>
      </c>
      <c r="D173" s="207" t="s">
        <v>335</v>
      </c>
      <c r="E173" s="206" t="s">
        <v>682</v>
      </c>
      <c r="F173" s="208" t="s">
        <v>526</v>
      </c>
      <c r="G173" s="206" t="s">
        <v>776</v>
      </c>
      <c r="H173" s="208" t="s">
        <v>526</v>
      </c>
      <c r="I173" s="206"/>
      <c r="J173" s="206" t="s">
        <v>168</v>
      </c>
      <c r="K173" s="206"/>
      <c r="L173" s="206"/>
      <c r="M173" s="206"/>
      <c r="N173" s="206" t="s">
        <v>389</v>
      </c>
      <c r="O173" s="206"/>
      <c r="P173" s="206"/>
    </row>
    <row r="174" spans="1:16" ht="31.5">
      <c r="A174" s="644"/>
      <c r="B174" s="645"/>
      <c r="C174" s="658" t="s">
        <v>203</v>
      </c>
      <c r="D174" s="660" t="s">
        <v>204</v>
      </c>
      <c r="E174" s="658" t="s">
        <v>683</v>
      </c>
      <c r="F174" s="660" t="s">
        <v>204</v>
      </c>
      <c r="G174" s="179" t="s">
        <v>777</v>
      </c>
      <c r="H174" s="200" t="s">
        <v>527</v>
      </c>
      <c r="I174" s="206" t="s">
        <v>389</v>
      </c>
      <c r="J174" s="206" t="s">
        <v>389</v>
      </c>
      <c r="K174" s="206" t="s">
        <v>389</v>
      </c>
      <c r="L174" s="206" t="s">
        <v>389</v>
      </c>
      <c r="M174" s="206" t="s">
        <v>389</v>
      </c>
      <c r="N174" s="206" t="s">
        <v>389</v>
      </c>
      <c r="O174" s="206" t="s">
        <v>389</v>
      </c>
      <c r="P174" s="206" t="s">
        <v>389</v>
      </c>
    </row>
    <row r="175" spans="1:16" ht="31.5">
      <c r="A175" s="644"/>
      <c r="B175" s="645"/>
      <c r="C175" s="674"/>
      <c r="D175" s="670"/>
      <c r="E175" s="674"/>
      <c r="F175" s="670"/>
      <c r="G175" s="179" t="s">
        <v>964</v>
      </c>
      <c r="H175" s="200" t="s">
        <v>528</v>
      </c>
      <c r="I175" s="206" t="s">
        <v>389</v>
      </c>
      <c r="J175" s="206" t="s">
        <v>389</v>
      </c>
      <c r="K175" s="206" t="s">
        <v>389</v>
      </c>
      <c r="L175" s="206" t="s">
        <v>389</v>
      </c>
      <c r="M175" s="206" t="s">
        <v>389</v>
      </c>
      <c r="N175" s="206" t="s">
        <v>389</v>
      </c>
      <c r="O175" s="206" t="s">
        <v>389</v>
      </c>
      <c r="P175" s="206" t="s">
        <v>389</v>
      </c>
    </row>
    <row r="176" spans="1:16" ht="31.5">
      <c r="A176" s="644">
        <v>15</v>
      </c>
      <c r="B176" s="645" t="s">
        <v>205</v>
      </c>
      <c r="C176" s="209" t="s">
        <v>336</v>
      </c>
      <c r="D176" s="211" t="s">
        <v>808</v>
      </c>
      <c r="E176" s="209" t="s">
        <v>684</v>
      </c>
      <c r="F176" s="427" t="s">
        <v>809</v>
      </c>
      <c r="G176" s="209" t="s">
        <v>778</v>
      </c>
      <c r="H176" s="427" t="s">
        <v>809</v>
      </c>
      <c r="I176" s="209"/>
      <c r="J176" s="209" t="s">
        <v>168</v>
      </c>
      <c r="K176" s="209"/>
      <c r="L176" s="209"/>
      <c r="M176" s="209"/>
      <c r="N176" s="209" t="s">
        <v>389</v>
      </c>
      <c r="O176" s="209"/>
      <c r="P176" s="209"/>
    </row>
    <row r="177" spans="1:16" ht="31.5">
      <c r="A177" s="644"/>
      <c r="B177" s="645"/>
      <c r="C177" s="209" t="s">
        <v>340</v>
      </c>
      <c r="D177" s="207" t="s">
        <v>341</v>
      </c>
      <c r="E177" s="209" t="s">
        <v>685</v>
      </c>
      <c r="F177" s="220" t="s">
        <v>377</v>
      </c>
      <c r="G177" s="209" t="s">
        <v>779</v>
      </c>
      <c r="H177" s="220" t="s">
        <v>377</v>
      </c>
      <c r="I177" s="209" t="s">
        <v>390</v>
      </c>
      <c r="J177" s="209"/>
      <c r="K177" s="209"/>
      <c r="L177" s="209" t="s">
        <v>389</v>
      </c>
      <c r="M177" s="206"/>
      <c r="N177" s="206"/>
      <c r="O177" s="209"/>
      <c r="P177" s="206"/>
    </row>
    <row r="178" spans="1:16" ht="31.5">
      <c r="A178" s="644"/>
      <c r="B178" s="645"/>
      <c r="C178" s="209" t="s">
        <v>342</v>
      </c>
      <c r="D178" s="207" t="s">
        <v>343</v>
      </c>
      <c r="E178" s="209" t="s">
        <v>686</v>
      </c>
      <c r="F178" s="220" t="s">
        <v>530</v>
      </c>
      <c r="G178" s="209" t="s">
        <v>780</v>
      </c>
      <c r="H178" s="220" t="s">
        <v>530</v>
      </c>
      <c r="I178" s="209" t="s">
        <v>168</v>
      </c>
      <c r="J178" s="209" t="s">
        <v>172</v>
      </c>
      <c r="K178" s="209" t="s">
        <v>172</v>
      </c>
      <c r="L178" s="209" t="s">
        <v>389</v>
      </c>
      <c r="M178" s="206"/>
      <c r="N178" s="206"/>
      <c r="O178" s="209"/>
      <c r="P178" s="206"/>
    </row>
    <row r="179" spans="1:16" ht="31.5">
      <c r="A179" s="644">
        <v>16</v>
      </c>
      <c r="B179" s="645" t="s">
        <v>208</v>
      </c>
      <c r="C179" s="658" t="s">
        <v>209</v>
      </c>
      <c r="D179" s="660" t="s">
        <v>210</v>
      </c>
      <c r="E179" s="658" t="s">
        <v>687</v>
      </c>
      <c r="F179" s="660" t="s">
        <v>210</v>
      </c>
      <c r="G179" s="179" t="s">
        <v>781</v>
      </c>
      <c r="H179" s="200" t="s">
        <v>531</v>
      </c>
      <c r="I179" s="206" t="s">
        <v>390</v>
      </c>
      <c r="J179" s="206" t="s">
        <v>389</v>
      </c>
      <c r="K179" s="206" t="s">
        <v>389</v>
      </c>
      <c r="L179" s="206" t="s">
        <v>389</v>
      </c>
      <c r="M179" s="206" t="s">
        <v>389</v>
      </c>
      <c r="N179" s="206" t="s">
        <v>389</v>
      </c>
      <c r="O179" s="206" t="s">
        <v>389</v>
      </c>
      <c r="P179" s="206" t="s">
        <v>389</v>
      </c>
    </row>
    <row r="180" spans="1:16" ht="57" customHeight="1">
      <c r="A180" s="644"/>
      <c r="B180" s="645"/>
      <c r="C180" s="674"/>
      <c r="D180" s="670"/>
      <c r="E180" s="674"/>
      <c r="F180" s="670"/>
      <c r="G180" s="179" t="s">
        <v>965</v>
      </c>
      <c r="H180" s="200" t="s">
        <v>533</v>
      </c>
      <c r="I180" s="206" t="s">
        <v>168</v>
      </c>
      <c r="J180" s="206" t="s">
        <v>389</v>
      </c>
      <c r="K180" s="206" t="s">
        <v>389</v>
      </c>
      <c r="L180" s="206"/>
      <c r="M180" s="206"/>
      <c r="N180" s="206"/>
      <c r="O180" s="206"/>
      <c r="P180" s="206"/>
    </row>
    <row r="181" spans="1:16" ht="31.5">
      <c r="A181" s="644"/>
      <c r="B181" s="645"/>
      <c r="C181" s="658" t="s">
        <v>211</v>
      </c>
      <c r="D181" s="660" t="s">
        <v>212</v>
      </c>
      <c r="E181" s="658" t="s">
        <v>688</v>
      </c>
      <c r="F181" s="660" t="s">
        <v>212</v>
      </c>
      <c r="G181" s="179" t="s">
        <v>793</v>
      </c>
      <c r="H181" s="200" t="s">
        <v>532</v>
      </c>
      <c r="I181" s="206" t="s">
        <v>390</v>
      </c>
      <c r="J181" s="206" t="s">
        <v>389</v>
      </c>
      <c r="K181" s="206" t="s">
        <v>389</v>
      </c>
      <c r="L181" s="206" t="s">
        <v>389</v>
      </c>
      <c r="M181" s="206" t="s">
        <v>389</v>
      </c>
      <c r="N181" s="206" t="s">
        <v>389</v>
      </c>
      <c r="O181" s="206" t="s">
        <v>389</v>
      </c>
      <c r="P181" s="206" t="s">
        <v>389</v>
      </c>
    </row>
    <row r="182" spans="1:16" ht="31.5">
      <c r="A182" s="644"/>
      <c r="B182" s="645"/>
      <c r="C182" s="674"/>
      <c r="D182" s="670"/>
      <c r="E182" s="674"/>
      <c r="F182" s="670"/>
      <c r="G182" s="179" t="s">
        <v>966</v>
      </c>
      <c r="H182" s="200" t="s">
        <v>534</v>
      </c>
      <c r="I182" s="206" t="s">
        <v>168</v>
      </c>
      <c r="J182" s="206" t="s">
        <v>389</v>
      </c>
      <c r="K182" s="206" t="s">
        <v>389</v>
      </c>
      <c r="L182" s="206"/>
      <c r="M182" s="206"/>
      <c r="N182" s="206"/>
      <c r="O182" s="206"/>
      <c r="P182" s="206"/>
    </row>
    <row r="183" spans="1:16" ht="63">
      <c r="A183" s="428">
        <v>17</v>
      </c>
      <c r="B183" s="162" t="s">
        <v>213</v>
      </c>
      <c r="C183" s="429" t="s">
        <v>214</v>
      </c>
      <c r="D183" s="431" t="s">
        <v>215</v>
      </c>
      <c r="E183" s="429" t="s">
        <v>689</v>
      </c>
      <c r="F183" s="431" t="s">
        <v>215</v>
      </c>
      <c r="G183" s="179" t="s">
        <v>794</v>
      </c>
      <c r="H183" s="247" t="s">
        <v>535</v>
      </c>
      <c r="I183" s="206" t="s">
        <v>389</v>
      </c>
      <c r="J183" s="206" t="s">
        <v>389</v>
      </c>
      <c r="K183" s="206" t="s">
        <v>389</v>
      </c>
      <c r="L183" s="206" t="s">
        <v>389</v>
      </c>
      <c r="M183" s="206" t="s">
        <v>389</v>
      </c>
      <c r="N183" s="206" t="s">
        <v>389</v>
      </c>
      <c r="O183" s="206" t="s">
        <v>389</v>
      </c>
      <c r="P183" s="206" t="s">
        <v>389</v>
      </c>
    </row>
  </sheetData>
  <mergeCells count="150">
    <mergeCell ref="E21:E29"/>
    <mergeCell ref="F21:F29"/>
    <mergeCell ref="F31:F36"/>
    <mergeCell ref="E31:E36"/>
    <mergeCell ref="E49:E50"/>
    <mergeCell ref="F49:F50"/>
    <mergeCell ref="F38:F46"/>
    <mergeCell ref="E38:E46"/>
    <mergeCell ref="E47:E48"/>
    <mergeCell ref="F47:F48"/>
    <mergeCell ref="F164:F165"/>
    <mergeCell ref="E169:E171"/>
    <mergeCell ref="F169:F171"/>
    <mergeCell ref="E174:E175"/>
    <mergeCell ref="F174:F175"/>
    <mergeCell ref="E179:E180"/>
    <mergeCell ref="F179:F180"/>
    <mergeCell ref="E181:E182"/>
    <mergeCell ref="F181:F182"/>
    <mergeCell ref="F89:F94"/>
    <mergeCell ref="E89:E94"/>
    <mergeCell ref="E128:E130"/>
    <mergeCell ref="F128:F130"/>
    <mergeCell ref="E104:E109"/>
    <mergeCell ref="F104:F109"/>
    <mergeCell ref="F95:F101"/>
    <mergeCell ref="F102:F103"/>
    <mergeCell ref="E110:E113"/>
    <mergeCell ref="F110:F113"/>
    <mergeCell ref="E102:E103"/>
    <mergeCell ref="E95:E101"/>
    <mergeCell ref="F78:F80"/>
    <mergeCell ref="E78:E80"/>
    <mergeCell ref="F70:F74"/>
    <mergeCell ref="E70:E74"/>
    <mergeCell ref="F51:F54"/>
    <mergeCell ref="E51:E54"/>
    <mergeCell ref="F75:F76"/>
    <mergeCell ref="E75:E76"/>
    <mergeCell ref="E81:E87"/>
    <mergeCell ref="F81:F87"/>
    <mergeCell ref="F55:F59"/>
    <mergeCell ref="E55:E59"/>
    <mergeCell ref="F60:F67"/>
    <mergeCell ref="E60:E67"/>
    <mergeCell ref="F140:F147"/>
    <mergeCell ref="E131:E133"/>
    <mergeCell ref="F131:F133"/>
    <mergeCell ref="E134:E136"/>
    <mergeCell ref="F134:F136"/>
    <mergeCell ref="E137:E139"/>
    <mergeCell ref="F137:F139"/>
    <mergeCell ref="F114:F121"/>
    <mergeCell ref="E122:E127"/>
    <mergeCell ref="F122:F127"/>
    <mergeCell ref="E114:E121"/>
    <mergeCell ref="E140:E147"/>
    <mergeCell ref="C154:C155"/>
    <mergeCell ref="D154:D155"/>
    <mergeCell ref="C160:C163"/>
    <mergeCell ref="C179:C180"/>
    <mergeCell ref="D179:D180"/>
    <mergeCell ref="D169:D171"/>
    <mergeCell ref="E148:E149"/>
    <mergeCell ref="C151:C153"/>
    <mergeCell ref="C164:C166"/>
    <mergeCell ref="D164:D166"/>
    <mergeCell ref="C169:C171"/>
    <mergeCell ref="E164:E165"/>
    <mergeCell ref="F148:F149"/>
    <mergeCell ref="E151:E153"/>
    <mergeCell ref="F151:F153"/>
    <mergeCell ref="E154:E155"/>
    <mergeCell ref="F154:F155"/>
    <mergeCell ref="E156:E157"/>
    <mergeCell ref="F156:F157"/>
    <mergeCell ref="E160:E163"/>
    <mergeCell ref="F160:F163"/>
    <mergeCell ref="A18:A20"/>
    <mergeCell ref="B18:B20"/>
    <mergeCell ref="C51:C54"/>
    <mergeCell ref="D51:D54"/>
    <mergeCell ref="C47:C48"/>
    <mergeCell ref="D47:D48"/>
    <mergeCell ref="B51:B68"/>
    <mergeCell ref="C21:C30"/>
    <mergeCell ref="D21:D30"/>
    <mergeCell ref="D31:D37"/>
    <mergeCell ref="C38:C46"/>
    <mergeCell ref="D38:D46"/>
    <mergeCell ref="C31:C37"/>
    <mergeCell ref="C49:C50"/>
    <mergeCell ref="D49:D50"/>
    <mergeCell ref="C89:C94"/>
    <mergeCell ref="D89:D94"/>
    <mergeCell ref="D69:D80"/>
    <mergeCell ref="C140:C147"/>
    <mergeCell ref="D140:D147"/>
    <mergeCell ref="C128:C130"/>
    <mergeCell ref="D128:D130"/>
    <mergeCell ref="C95:C127"/>
    <mergeCell ref="D95:D127"/>
    <mergeCell ref="A179:A182"/>
    <mergeCell ref="B179:B182"/>
    <mergeCell ref="A164:A171"/>
    <mergeCell ref="B164:B171"/>
    <mergeCell ref="A159:A163"/>
    <mergeCell ref="B159:B163"/>
    <mergeCell ref="D160:D163"/>
    <mergeCell ref="C131:C139"/>
    <mergeCell ref="D131:D139"/>
    <mergeCell ref="D151:D153"/>
    <mergeCell ref="D156:D157"/>
    <mergeCell ref="A172:A175"/>
    <mergeCell ref="C174:C175"/>
    <mergeCell ref="D174:D175"/>
    <mergeCell ref="B172:B175"/>
    <mergeCell ref="A176:A178"/>
    <mergeCell ref="B176:B178"/>
    <mergeCell ref="A95:A149"/>
    <mergeCell ref="B95:B149"/>
    <mergeCell ref="A154:A157"/>
    <mergeCell ref="B154:B157"/>
    <mergeCell ref="C156:C157"/>
    <mergeCell ref="D181:D182"/>
    <mergeCell ref="C181:C182"/>
    <mergeCell ref="A1:D1"/>
    <mergeCell ref="A2:D2"/>
    <mergeCell ref="A6:A17"/>
    <mergeCell ref="B6:B17"/>
    <mergeCell ref="C6:C10"/>
    <mergeCell ref="D6:D10"/>
    <mergeCell ref="C11:C14"/>
    <mergeCell ref="D11:D14"/>
    <mergeCell ref="A150:A153"/>
    <mergeCell ref="B150:B153"/>
    <mergeCell ref="C55:C59"/>
    <mergeCell ref="D55:D59"/>
    <mergeCell ref="C60:C67"/>
    <mergeCell ref="D60:D67"/>
    <mergeCell ref="C148:C149"/>
    <mergeCell ref="D148:D149"/>
    <mergeCell ref="C81:C87"/>
    <mergeCell ref="C69:C80"/>
    <mergeCell ref="A21:A50"/>
    <mergeCell ref="B21:B50"/>
    <mergeCell ref="A69:A94"/>
    <mergeCell ref="B69:B94"/>
    <mergeCell ref="A51:A68"/>
    <mergeCell ref="D81:D8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104"/>
  <sheetViews>
    <sheetView tabSelected="1" topLeftCell="A4" zoomScale="70" zoomScaleNormal="70" workbookViewId="0">
      <pane xSplit="23" ySplit="7" topLeftCell="X96" activePane="bottomRight" state="frozen"/>
      <selection activeCell="A4" sqref="A4"/>
      <selection pane="topRight" activeCell="X4" sqref="X4"/>
      <selection pane="bottomLeft" activeCell="A11" sqref="A11"/>
      <selection pane="bottomRight" activeCell="W29" sqref="W29"/>
    </sheetView>
  </sheetViews>
  <sheetFormatPr defaultRowHeight="15.75"/>
  <cols>
    <col min="1" max="1" width="7.125" style="256" customWidth="1"/>
    <col min="2" max="2" width="7.625" style="256" customWidth="1"/>
    <col min="3" max="3" width="7.875" style="256" customWidth="1"/>
    <col min="4" max="4" width="8.125" style="256" customWidth="1"/>
    <col min="5" max="5" width="5.125" style="369" hidden="1" customWidth="1"/>
    <col min="6" max="6" width="35.375" style="369" hidden="1" customWidth="1"/>
    <col min="7" max="7" width="8.375" style="370" hidden="1" customWidth="1"/>
    <col min="8" max="8" width="35.75" style="371" hidden="1" customWidth="1"/>
    <col min="9" max="9" width="8.375" style="370" bestFit="1" customWidth="1"/>
    <col min="10" max="10" width="35.75" style="371" customWidth="1"/>
    <col min="11" max="11" width="8.75" style="516" bestFit="1" customWidth="1"/>
    <col min="12" max="12" width="8.375" style="256" bestFit="1" customWidth="1"/>
    <col min="13" max="13" width="6" style="516" customWidth="1"/>
    <col min="14" max="14" width="10.625" style="253" bestFit="1" customWidth="1"/>
    <col min="15" max="15" width="9.25" style="253" customWidth="1"/>
    <col min="16" max="16" width="8" style="259" customWidth="1"/>
    <col min="17" max="17" width="14" style="259" customWidth="1"/>
    <col min="18" max="18" width="5.875" style="372" bestFit="1" customWidth="1"/>
    <col min="19" max="19" width="11.375" style="258" bestFit="1" customWidth="1"/>
    <col min="20" max="20" width="10.875" style="258" customWidth="1"/>
    <col min="21" max="21" width="13.375" style="258" customWidth="1"/>
    <col min="22" max="22" width="7.25" style="258" customWidth="1"/>
    <col min="23" max="23" width="9" style="258" bestFit="1" customWidth="1"/>
    <col min="24" max="24" width="8.875" style="256" bestFit="1" customWidth="1"/>
    <col min="25" max="26" width="9" style="256"/>
    <col min="27" max="27" width="27.375" style="256" customWidth="1"/>
    <col min="28" max="16384" width="9" style="256"/>
  </cols>
  <sheetData>
    <row r="1" spans="1:59" ht="23.25" customHeight="1">
      <c r="A1" s="796" t="s">
        <v>575</v>
      </c>
      <c r="B1" s="797"/>
      <c r="C1" s="797"/>
      <c r="D1" s="797"/>
      <c r="E1" s="797"/>
      <c r="F1" s="797"/>
      <c r="G1" s="797"/>
      <c r="H1" s="798"/>
      <c r="I1" s="417"/>
      <c r="J1" s="417"/>
      <c r="K1" s="802"/>
      <c r="L1" s="802"/>
      <c r="M1" s="802"/>
      <c r="N1" s="802"/>
      <c r="O1" s="802"/>
      <c r="P1" s="802"/>
      <c r="Q1" s="802"/>
      <c r="R1" s="802"/>
      <c r="S1" s="802"/>
      <c r="T1" s="802"/>
      <c r="U1" s="802"/>
      <c r="V1" s="802"/>
      <c r="W1" s="803"/>
    </row>
    <row r="2" spans="1:59" ht="24" customHeight="1">
      <c r="A2" s="799"/>
      <c r="B2" s="800"/>
      <c r="C2" s="800"/>
      <c r="D2" s="800"/>
      <c r="E2" s="800"/>
      <c r="F2" s="800"/>
      <c r="G2" s="800"/>
      <c r="H2" s="801"/>
      <c r="I2" s="418"/>
      <c r="J2" s="418"/>
      <c r="K2" s="804" t="s">
        <v>979</v>
      </c>
      <c r="L2" s="804"/>
      <c r="M2" s="804"/>
      <c r="N2" s="804"/>
      <c r="O2" s="399"/>
      <c r="P2" s="805" t="s">
        <v>980</v>
      </c>
      <c r="Q2" s="806"/>
      <c r="R2" s="807"/>
      <c r="S2" s="805" t="s">
        <v>982</v>
      </c>
      <c r="T2" s="806"/>
      <c r="U2" s="806"/>
      <c r="V2" s="806"/>
      <c r="W2" s="807"/>
    </row>
    <row r="3" spans="1:59" s="258" customFormat="1" ht="33.75" customHeight="1">
      <c r="A3" s="764" t="s">
        <v>576</v>
      </c>
      <c r="B3" s="764" t="s">
        <v>577</v>
      </c>
      <c r="C3" s="764" t="s">
        <v>578</v>
      </c>
      <c r="D3" s="764" t="s">
        <v>579</v>
      </c>
      <c r="E3" s="790" t="s">
        <v>580</v>
      </c>
      <c r="F3" s="790" t="s">
        <v>581</v>
      </c>
      <c r="G3" s="790" t="s">
        <v>362</v>
      </c>
      <c r="H3" s="790" t="s">
        <v>581</v>
      </c>
      <c r="I3" s="790" t="s">
        <v>363</v>
      </c>
      <c r="J3" s="764" t="s">
        <v>582</v>
      </c>
      <c r="K3" s="768" t="s">
        <v>583</v>
      </c>
      <c r="L3" s="770"/>
      <c r="M3" s="793" t="s">
        <v>584</v>
      </c>
      <c r="N3" s="764" t="s">
        <v>585</v>
      </c>
      <c r="O3" s="764" t="s">
        <v>699</v>
      </c>
      <c r="P3" s="755" t="s">
        <v>586</v>
      </c>
      <c r="Q3" s="756"/>
      <c r="R3" s="756"/>
      <c r="S3" s="756"/>
      <c r="T3" s="756"/>
      <c r="U3" s="756"/>
      <c r="V3" s="756"/>
      <c r="W3" s="757"/>
    </row>
    <row r="4" spans="1:59" s="259" customFormat="1" ht="15.6" customHeight="1">
      <c r="A4" s="765"/>
      <c r="B4" s="765"/>
      <c r="C4" s="765"/>
      <c r="D4" s="765"/>
      <c r="E4" s="791"/>
      <c r="F4" s="791"/>
      <c r="G4" s="791"/>
      <c r="H4" s="791"/>
      <c r="I4" s="791"/>
      <c r="J4" s="765"/>
      <c r="K4" s="761" t="s">
        <v>587</v>
      </c>
      <c r="L4" s="764" t="s">
        <v>588</v>
      </c>
      <c r="M4" s="794"/>
      <c r="N4" s="765"/>
      <c r="O4" s="765"/>
      <c r="P4" s="758"/>
      <c r="Q4" s="759"/>
      <c r="R4" s="759"/>
      <c r="S4" s="759"/>
      <c r="T4" s="759"/>
      <c r="U4" s="759"/>
      <c r="V4" s="759"/>
      <c r="W4" s="760"/>
    </row>
    <row r="5" spans="1:59" s="258" customFormat="1" ht="27.6" customHeight="1">
      <c r="A5" s="765"/>
      <c r="B5" s="765"/>
      <c r="C5" s="765"/>
      <c r="D5" s="765"/>
      <c r="E5" s="791"/>
      <c r="F5" s="791"/>
      <c r="G5" s="791"/>
      <c r="H5" s="791"/>
      <c r="I5" s="791"/>
      <c r="J5" s="765"/>
      <c r="K5" s="762"/>
      <c r="L5" s="765"/>
      <c r="M5" s="794"/>
      <c r="N5" s="765"/>
      <c r="O5" s="765"/>
      <c r="P5" s="767" t="s">
        <v>589</v>
      </c>
      <c r="Q5" s="767"/>
      <c r="R5" s="767"/>
      <c r="S5" s="767"/>
      <c r="T5" s="768" t="s">
        <v>590</v>
      </c>
      <c r="U5" s="769"/>
      <c r="V5" s="769"/>
      <c r="W5" s="770"/>
    </row>
    <row r="6" spans="1:59" s="258" customFormat="1" ht="31.5">
      <c r="A6" s="766"/>
      <c r="B6" s="766"/>
      <c r="C6" s="766"/>
      <c r="D6" s="766"/>
      <c r="E6" s="792"/>
      <c r="F6" s="792"/>
      <c r="G6" s="792"/>
      <c r="H6" s="792"/>
      <c r="I6" s="792"/>
      <c r="J6" s="766"/>
      <c r="K6" s="763"/>
      <c r="L6" s="766"/>
      <c r="M6" s="795"/>
      <c r="N6" s="766"/>
      <c r="O6" s="766"/>
      <c r="P6" s="260" t="s">
        <v>591</v>
      </c>
      <c r="Q6" s="260" t="s">
        <v>651</v>
      </c>
      <c r="R6" s="260" t="s">
        <v>592</v>
      </c>
      <c r="S6" s="261" t="s">
        <v>593</v>
      </c>
      <c r="T6" s="261" t="s">
        <v>591</v>
      </c>
      <c r="U6" s="260" t="s">
        <v>651</v>
      </c>
      <c r="V6" s="261" t="s">
        <v>592</v>
      </c>
      <c r="W6" s="261" t="s">
        <v>593</v>
      </c>
    </row>
    <row r="7" spans="1:59" s="262" customFormat="1" hidden="1">
      <c r="A7" s="405">
        <v>1</v>
      </c>
      <c r="B7" s="405">
        <v>2</v>
      </c>
      <c r="C7" s="405">
        <v>3</v>
      </c>
      <c r="D7" s="405">
        <v>4</v>
      </c>
      <c r="E7" s="398">
        <v>5</v>
      </c>
      <c r="F7" s="400">
        <v>6</v>
      </c>
      <c r="G7" s="400">
        <v>7</v>
      </c>
      <c r="H7" s="396">
        <v>8</v>
      </c>
      <c r="I7" s="400">
        <v>7</v>
      </c>
      <c r="J7" s="396">
        <v>8</v>
      </c>
      <c r="K7" s="501">
        <v>9</v>
      </c>
      <c r="L7" s="257">
        <v>10</v>
      </c>
      <c r="M7" s="501">
        <v>11</v>
      </c>
      <c r="N7" s="257">
        <v>12</v>
      </c>
      <c r="O7" s="397">
        <v>13</v>
      </c>
      <c r="P7" s="257">
        <v>14</v>
      </c>
      <c r="Q7" s="397">
        <v>15</v>
      </c>
      <c r="R7" s="257">
        <v>16</v>
      </c>
      <c r="S7" s="397">
        <v>17</v>
      </c>
      <c r="T7" s="257">
        <v>18</v>
      </c>
      <c r="U7" s="397">
        <v>19</v>
      </c>
      <c r="V7" s="257">
        <v>20</v>
      </c>
      <c r="W7" s="397">
        <v>21</v>
      </c>
    </row>
    <row r="8" spans="1:59" s="262" customFormat="1" ht="25.5" hidden="1" customHeight="1">
      <c r="A8" s="165" t="s">
        <v>692</v>
      </c>
      <c r="B8" s="165" t="s">
        <v>693</v>
      </c>
      <c r="C8" s="165" t="s">
        <v>694</v>
      </c>
      <c r="D8" s="165" t="s">
        <v>695</v>
      </c>
      <c r="E8" s="406"/>
      <c r="F8" s="382"/>
      <c r="G8" s="406"/>
      <c r="H8" s="260"/>
      <c r="I8" s="406"/>
      <c r="J8" s="260"/>
      <c r="K8" s="263" t="s">
        <v>76</v>
      </c>
      <c r="L8" s="260" t="s">
        <v>613</v>
      </c>
      <c r="M8" s="263" t="s">
        <v>696</v>
      </c>
      <c r="N8" s="260" t="s">
        <v>697</v>
      </c>
      <c r="O8" s="260" t="s">
        <v>700</v>
      </c>
      <c r="P8" s="260" t="s">
        <v>698</v>
      </c>
      <c r="Q8" s="260" t="s">
        <v>703</v>
      </c>
      <c r="R8" s="260" t="s">
        <v>701</v>
      </c>
      <c r="S8" s="260" t="s">
        <v>702</v>
      </c>
      <c r="T8" s="260" t="s">
        <v>698</v>
      </c>
      <c r="U8" s="260" t="s">
        <v>703</v>
      </c>
      <c r="V8" s="260" t="s">
        <v>701</v>
      </c>
      <c r="W8" s="260" t="s">
        <v>702</v>
      </c>
    </row>
    <row r="9" spans="1:59" ht="23.25" customHeight="1">
      <c r="A9" s="701">
        <v>1</v>
      </c>
      <c r="B9" s="771"/>
      <c r="C9" s="772"/>
      <c r="D9" s="773"/>
      <c r="E9" s="401" t="s">
        <v>594</v>
      </c>
      <c r="F9" s="774" t="s">
        <v>595</v>
      </c>
      <c r="G9" s="775"/>
      <c r="H9" s="775"/>
      <c r="I9" s="775"/>
      <c r="J9" s="775"/>
      <c r="K9" s="775"/>
      <c r="L9" s="775"/>
      <c r="M9" s="776"/>
      <c r="N9" s="264"/>
      <c r="O9" s="264"/>
      <c r="P9" s="402"/>
      <c r="Q9" s="402"/>
      <c r="R9" s="403"/>
      <c r="S9" s="403"/>
      <c r="T9" s="403"/>
      <c r="U9" s="403"/>
      <c r="V9" s="404"/>
      <c r="W9" s="403"/>
    </row>
    <row r="10" spans="1:59" s="265" customFormat="1" ht="24.6" customHeight="1">
      <c r="A10" s="701"/>
      <c r="B10" s="777">
        <v>0.5</v>
      </c>
      <c r="C10" s="373"/>
      <c r="D10" s="373"/>
      <c r="E10" s="266" t="s">
        <v>596</v>
      </c>
      <c r="F10" s="778" t="s">
        <v>597</v>
      </c>
      <c r="G10" s="779"/>
      <c r="H10" s="779"/>
      <c r="I10" s="779"/>
      <c r="J10" s="779"/>
      <c r="K10" s="779"/>
      <c r="L10" s="779"/>
      <c r="M10" s="780"/>
      <c r="N10" s="267"/>
      <c r="O10" s="267"/>
      <c r="P10" s="268"/>
      <c r="Q10" s="268"/>
      <c r="R10" s="269"/>
      <c r="S10" s="269"/>
      <c r="T10" s="268"/>
      <c r="U10" s="268"/>
      <c r="V10" s="387"/>
      <c r="W10" s="269"/>
      <c r="X10" s="258"/>
      <c r="Y10" s="258"/>
      <c r="Z10" s="258"/>
      <c r="AA10" s="258"/>
      <c r="AB10" s="258"/>
      <c r="AC10" s="258"/>
      <c r="AD10" s="258"/>
      <c r="AE10" s="258"/>
      <c r="AF10" s="258"/>
      <c r="AG10" s="258"/>
      <c r="AH10" s="258"/>
      <c r="AI10" s="258"/>
      <c r="AJ10" s="258"/>
      <c r="AK10" s="258"/>
      <c r="AL10" s="258"/>
      <c r="AM10" s="258"/>
      <c r="AN10" s="258"/>
      <c r="AO10" s="258"/>
      <c r="AP10" s="258"/>
      <c r="AQ10" s="258"/>
      <c r="AR10" s="258"/>
      <c r="AS10" s="258"/>
      <c r="AT10" s="258"/>
      <c r="AU10" s="258"/>
      <c r="AV10" s="258"/>
      <c r="AW10" s="258"/>
      <c r="AX10" s="258"/>
      <c r="AY10" s="258"/>
      <c r="AZ10" s="258"/>
      <c r="BA10" s="258"/>
      <c r="BB10" s="258"/>
      <c r="BC10" s="258"/>
      <c r="BD10" s="258"/>
      <c r="BE10" s="258"/>
      <c r="BF10" s="258"/>
      <c r="BG10" s="258"/>
    </row>
    <row r="11" spans="1:59" s="273" customFormat="1" ht="21" customHeight="1">
      <c r="A11" s="701"/>
      <c r="B11" s="777"/>
      <c r="C11" s="750">
        <v>0.35</v>
      </c>
      <c r="D11" s="270"/>
      <c r="E11" s="271" t="s">
        <v>598</v>
      </c>
      <c r="F11" s="781" t="s">
        <v>599</v>
      </c>
      <c r="G11" s="782"/>
      <c r="H11" s="782"/>
      <c r="I11" s="782"/>
      <c r="J11" s="782"/>
      <c r="K11" s="782"/>
      <c r="L11" s="782"/>
      <c r="M11" s="783"/>
      <c r="N11" s="267"/>
      <c r="O11" s="267"/>
      <c r="P11" s="268"/>
      <c r="Q11" s="268"/>
      <c r="R11" s="269"/>
      <c r="S11" s="269"/>
      <c r="T11" s="268"/>
      <c r="U11" s="268"/>
      <c r="V11" s="387"/>
      <c r="W11" s="269"/>
      <c r="X11" s="272"/>
      <c r="Y11" s="258"/>
      <c r="Z11" s="258"/>
      <c r="AA11" s="258"/>
      <c r="AB11" s="258"/>
      <c r="AC11" s="258"/>
      <c r="AD11" s="258"/>
      <c r="AE11" s="258"/>
      <c r="AF11" s="258"/>
      <c r="AG11" s="258"/>
      <c r="AH11" s="258"/>
      <c r="AI11" s="258"/>
      <c r="AJ11" s="258"/>
      <c r="AK11" s="258"/>
      <c r="AL11" s="258"/>
      <c r="AM11" s="258"/>
      <c r="AN11" s="258"/>
      <c r="AO11" s="258"/>
      <c r="AP11" s="258"/>
      <c r="AQ11" s="258"/>
      <c r="AR11" s="258"/>
      <c r="AS11" s="258"/>
      <c r="AT11" s="258"/>
      <c r="AU11" s="258"/>
      <c r="AV11" s="258"/>
      <c r="AW11" s="258"/>
      <c r="AX11" s="258"/>
      <c r="AY11" s="258"/>
      <c r="AZ11" s="258"/>
      <c r="BA11" s="258"/>
      <c r="BB11" s="258"/>
      <c r="BC11" s="258"/>
      <c r="BD11" s="258"/>
      <c r="BE11" s="258"/>
      <c r="BF11" s="258"/>
      <c r="BG11" s="258"/>
    </row>
    <row r="12" spans="1:59" s="258" customFormat="1" ht="37.5" customHeight="1">
      <c r="A12" s="701"/>
      <c r="B12" s="777"/>
      <c r="C12" s="750"/>
      <c r="D12" s="747">
        <v>0.5</v>
      </c>
      <c r="E12" s="785" t="s">
        <v>25</v>
      </c>
      <c r="F12" s="787" t="s">
        <v>600</v>
      </c>
      <c r="G12" s="237" t="s">
        <v>26</v>
      </c>
      <c r="H12" s="238" t="s">
        <v>124</v>
      </c>
      <c r="I12" s="237" t="s">
        <v>704</v>
      </c>
      <c r="J12" s="238" t="s">
        <v>706</v>
      </c>
      <c r="K12" s="275" t="s">
        <v>601</v>
      </c>
      <c r="L12" s="522">
        <v>1511</v>
      </c>
      <c r="M12" s="275" t="s">
        <v>80</v>
      </c>
      <c r="N12" s="276">
        <v>0.7</v>
      </c>
      <c r="O12" s="441">
        <f>N12*$D$12*$C$11*$B$10*$A$9</f>
        <v>6.1249999999999992E-2</v>
      </c>
      <c r="P12" s="526">
        <v>1509.72</v>
      </c>
      <c r="Q12" s="527">
        <v>10</v>
      </c>
      <c r="R12" s="528">
        <f>IF(AND((100+(P12-L12)*10)&gt;30,(100+(P12-L12)*10)&lt;=120),100+(P12-L12)*10,IF((100+(P12-L12)*10)&lt;30,0,120))</f>
        <v>87.200000000000273</v>
      </c>
      <c r="S12" s="439">
        <f>R12*O12</f>
        <v>5.3410000000000162</v>
      </c>
      <c r="T12" s="565">
        <v>1509.72</v>
      </c>
      <c r="U12" s="565">
        <f>T12-L12</f>
        <v>-1.2799999999999727</v>
      </c>
      <c r="V12" s="567">
        <f>IF(AND((100+U12*10)&gt;30,(100+U12*10)&lt;120),(100+U12*10),IF((100+U12*10)&gt;=120,120,0))</f>
        <v>87.200000000000273</v>
      </c>
      <c r="W12" s="565">
        <f>V12*O12</f>
        <v>5.3410000000000162</v>
      </c>
      <c r="X12" s="586">
        <f>W12-S12</f>
        <v>0</v>
      </c>
    </row>
    <row r="13" spans="1:59" s="258" customFormat="1" ht="22.5" customHeight="1">
      <c r="A13" s="701"/>
      <c r="B13" s="777"/>
      <c r="C13" s="750"/>
      <c r="D13" s="784"/>
      <c r="E13" s="786"/>
      <c r="F13" s="788"/>
      <c r="G13" s="237" t="s">
        <v>28</v>
      </c>
      <c r="H13" s="238" t="s">
        <v>354</v>
      </c>
      <c r="I13" s="237" t="s">
        <v>705</v>
      </c>
      <c r="J13" s="238" t="s">
        <v>707</v>
      </c>
      <c r="K13" s="275" t="s">
        <v>791</v>
      </c>
      <c r="L13" s="458">
        <v>78.62</v>
      </c>
      <c r="M13" s="503" t="s">
        <v>80</v>
      </c>
      <c r="N13" s="282">
        <v>0.3</v>
      </c>
      <c r="O13" s="441">
        <f>N13*$D$12*$C$11*$B$10*$A$9</f>
        <v>2.6249999999999999E-2</v>
      </c>
      <c r="P13" s="529">
        <v>88.71</v>
      </c>
      <c r="Q13" s="530">
        <v>5</v>
      </c>
      <c r="R13" s="531">
        <f>IF(AND((100-(1-P13/L13)*100*5)&gt;30,(100-(1-P13/L13)*100*5)&lt;=120),100-(1-P13/L13)*100*5,IF((100-(1-P13/L13)*100*5)&lt;30,0,120))</f>
        <v>120</v>
      </c>
      <c r="S13" s="532">
        <f>R13*O13</f>
        <v>3.15</v>
      </c>
      <c r="T13" s="565">
        <v>88.72</v>
      </c>
      <c r="U13" s="565">
        <f>T13/L13*100</f>
        <v>112.84660391757822</v>
      </c>
      <c r="V13" s="566">
        <f>IF(AND((100-(100-U13)*5)&gt;30,(100-(100-U13)*5)&lt;120),(100-(100-U13)*5),IF((100-(100-U13)*5)&gt;=120,120,0))</f>
        <v>120</v>
      </c>
      <c r="W13" s="565">
        <f t="shared" ref="W13:W15" si="0">V13*O13</f>
        <v>3.15</v>
      </c>
      <c r="X13" s="586">
        <f t="shared" ref="X13:X77" si="1">W13-S13</f>
        <v>0</v>
      </c>
    </row>
    <row r="14" spans="1:59" s="258" customFormat="1" ht="29.25" customHeight="1">
      <c r="A14" s="701"/>
      <c r="B14" s="777"/>
      <c r="C14" s="750"/>
      <c r="D14" s="747">
        <v>0.5</v>
      </c>
      <c r="E14" s="785" t="s">
        <v>29</v>
      </c>
      <c r="F14" s="787" t="s">
        <v>123</v>
      </c>
      <c r="G14" s="237" t="s">
        <v>33</v>
      </c>
      <c r="H14" s="238" t="s">
        <v>121</v>
      </c>
      <c r="I14" s="237" t="s">
        <v>708</v>
      </c>
      <c r="J14" s="238" t="s">
        <v>121</v>
      </c>
      <c r="K14" s="286" t="s">
        <v>78</v>
      </c>
      <c r="L14" s="194">
        <v>99.7</v>
      </c>
      <c r="M14" s="275" t="s">
        <v>80</v>
      </c>
      <c r="N14" s="276">
        <v>0.5</v>
      </c>
      <c r="O14" s="441">
        <f>N14*$D$14*$C$11*$B$10*$A$9</f>
        <v>4.3749999999999997E-2</v>
      </c>
      <c r="P14" s="308">
        <v>100.2</v>
      </c>
      <c r="Q14" s="530">
        <v>10</v>
      </c>
      <c r="R14" s="534">
        <f>IF(AND((100+(P14-L14)*100)&gt;30,(100+(P14-L14)*100)&lt;=120),100+(P14-L14)*100,IF((100+(P14-L14)*100)&lt;30,0,120))</f>
        <v>120</v>
      </c>
      <c r="S14" s="532">
        <f t="shared" ref="S14" si="2">R14*O14</f>
        <v>5.25</v>
      </c>
      <c r="T14" s="159">
        <v>100.21</v>
      </c>
      <c r="U14" s="567">
        <f>T14-L14</f>
        <v>0.50999999999999091</v>
      </c>
      <c r="V14" s="566">
        <f>IF(AND((100+U14*100)&gt;30,(100+U14*100)&lt;120),(100+U14*100),IF((100+U14*100)&gt;=120,120,0))</f>
        <v>120</v>
      </c>
      <c r="W14" s="565">
        <f t="shared" si="0"/>
        <v>5.25</v>
      </c>
      <c r="X14" s="586">
        <f t="shared" si="1"/>
        <v>0</v>
      </c>
    </row>
    <row r="15" spans="1:59" s="258" customFormat="1" ht="29.25" customHeight="1">
      <c r="A15" s="701"/>
      <c r="B15" s="777"/>
      <c r="C15" s="750"/>
      <c r="D15" s="784"/>
      <c r="E15" s="786"/>
      <c r="F15" s="788"/>
      <c r="G15" s="237" t="s">
        <v>35</v>
      </c>
      <c r="H15" s="238" t="s">
        <v>158</v>
      </c>
      <c r="I15" s="237" t="s">
        <v>709</v>
      </c>
      <c r="J15" s="238" t="s">
        <v>158</v>
      </c>
      <c r="K15" s="523" t="s">
        <v>792</v>
      </c>
      <c r="L15" s="287">
        <v>200</v>
      </c>
      <c r="M15" s="504" t="s">
        <v>80</v>
      </c>
      <c r="N15" s="276">
        <v>0.5</v>
      </c>
      <c r="O15" s="441">
        <f>N15*$D$14*$C$11*$B$10*$A$9</f>
        <v>4.3749999999999997E-2</v>
      </c>
      <c r="P15" s="308">
        <v>185.65</v>
      </c>
      <c r="Q15" s="535">
        <v>2</v>
      </c>
      <c r="R15" s="534">
        <f>IF(AND((100+(1-P15/L15)*100*2)&gt;30,(100+(1-P15/L15)*100*2)&lt;=100),100+(1-P15/L15)*100*2,IF((100+(1-P15/L15)*100*2)&lt;30,0,100))</f>
        <v>100</v>
      </c>
      <c r="S15" s="532">
        <f>R15*O15</f>
        <v>4.375</v>
      </c>
      <c r="T15" s="159">
        <v>185.63</v>
      </c>
      <c r="U15" s="566">
        <f>100-(T15*100/L15)</f>
        <v>7.1850000000000023</v>
      </c>
      <c r="V15" s="566">
        <f>IF(AND((100+U15*2)&gt;30,(100+U15*2)&lt;100),(100+U15*2),IF((100+U15*2)&gt;=100,100,0))</f>
        <v>100</v>
      </c>
      <c r="W15" s="565">
        <f t="shared" si="0"/>
        <v>4.375</v>
      </c>
      <c r="X15" s="586">
        <f t="shared" si="1"/>
        <v>0</v>
      </c>
    </row>
    <row r="16" spans="1:59">
      <c r="A16" s="701"/>
      <c r="B16" s="777"/>
      <c r="C16" s="270"/>
      <c r="D16" s="270"/>
      <c r="E16" s="271" t="s">
        <v>168</v>
      </c>
      <c r="F16" s="781" t="s">
        <v>602</v>
      </c>
      <c r="G16" s="782"/>
      <c r="H16" s="782"/>
      <c r="I16" s="782"/>
      <c r="J16" s="782"/>
      <c r="K16" s="782"/>
      <c r="L16" s="782"/>
      <c r="M16" s="783"/>
      <c r="N16" s="288"/>
      <c r="O16" s="442"/>
      <c r="P16" s="268"/>
      <c r="Q16" s="377"/>
      <c r="R16" s="315"/>
      <c r="S16" s="451"/>
      <c r="T16" s="268"/>
      <c r="U16" s="268"/>
      <c r="V16" s="387"/>
      <c r="W16" s="573"/>
      <c r="X16" s="586">
        <f t="shared" si="1"/>
        <v>0</v>
      </c>
    </row>
    <row r="17" spans="1:24" s="471" customFormat="1" ht="61.5" hidden="1" customHeight="1">
      <c r="A17" s="701"/>
      <c r="B17" s="777"/>
      <c r="C17" s="476">
        <v>0</v>
      </c>
      <c r="D17" s="477">
        <v>0</v>
      </c>
      <c r="E17" s="478" t="s">
        <v>30</v>
      </c>
      <c r="F17" s="479" t="s">
        <v>130</v>
      </c>
      <c r="G17" s="480" t="s">
        <v>36</v>
      </c>
      <c r="H17" s="481" t="s">
        <v>131</v>
      </c>
      <c r="I17" s="480" t="s">
        <v>711</v>
      </c>
      <c r="J17" s="481" t="s">
        <v>131</v>
      </c>
      <c r="K17" s="482" t="s">
        <v>603</v>
      </c>
      <c r="L17" s="483">
        <v>8.1999999999999993</v>
      </c>
      <c r="M17" s="482" t="s">
        <v>710</v>
      </c>
      <c r="N17" s="484">
        <v>1</v>
      </c>
      <c r="O17" s="485">
        <f>N17*D17*C17*B10*A9</f>
        <v>0</v>
      </c>
      <c r="P17" s="486"/>
      <c r="Q17" s="487"/>
      <c r="R17" s="488"/>
      <c r="S17" s="489"/>
      <c r="T17" s="159">
        <v>8.4499999999999993</v>
      </c>
      <c r="U17" s="566"/>
      <c r="V17" s="562">
        <f>IF(AND(T17&gt;=6,T17&lt;8),T17*10,IF(T17&gt;=8,100,0))</f>
        <v>100</v>
      </c>
      <c r="W17" s="565">
        <f>V17*O17</f>
        <v>0</v>
      </c>
      <c r="X17" s="586">
        <f t="shared" si="1"/>
        <v>0</v>
      </c>
    </row>
    <row r="18" spans="1:24" ht="15.75" customHeight="1">
      <c r="A18" s="701"/>
      <c r="B18" s="777"/>
      <c r="C18" s="750">
        <v>0.55000000000000004</v>
      </c>
      <c r="D18" s="270"/>
      <c r="E18" s="291" t="s">
        <v>604</v>
      </c>
      <c r="F18" s="789" t="s">
        <v>605</v>
      </c>
      <c r="G18" s="789"/>
      <c r="H18" s="789"/>
      <c r="I18" s="416"/>
      <c r="J18" s="416"/>
      <c r="K18" s="291"/>
      <c r="L18" s="414"/>
      <c r="M18" s="291"/>
      <c r="N18" s="415"/>
      <c r="O18" s="443"/>
      <c r="P18" s="268"/>
      <c r="Q18" s="377"/>
      <c r="R18" s="315"/>
      <c r="S18" s="451"/>
      <c r="T18" s="268"/>
      <c r="U18" s="268"/>
      <c r="V18" s="389"/>
      <c r="W18" s="574"/>
      <c r="X18" s="586">
        <f t="shared" si="1"/>
        <v>0</v>
      </c>
    </row>
    <row r="19" spans="1:24" s="560" customFormat="1" ht="37.700000000000003" customHeight="1">
      <c r="A19" s="701"/>
      <c r="B19" s="777"/>
      <c r="C19" s="750"/>
      <c r="D19" s="547">
        <v>0.28000000000000003</v>
      </c>
      <c r="E19" s="548" t="s">
        <v>5</v>
      </c>
      <c r="F19" s="549" t="s">
        <v>6</v>
      </c>
      <c r="G19" s="550" t="s">
        <v>38</v>
      </c>
      <c r="H19" s="551" t="s">
        <v>13</v>
      </c>
      <c r="I19" s="550" t="s">
        <v>720</v>
      </c>
      <c r="J19" s="551" t="s">
        <v>13</v>
      </c>
      <c r="K19" s="552" t="s">
        <v>712</v>
      </c>
      <c r="L19" s="553">
        <v>208.07</v>
      </c>
      <c r="M19" s="554" t="s">
        <v>80</v>
      </c>
      <c r="N19" s="555">
        <v>1</v>
      </c>
      <c r="O19" s="556">
        <f>N19*D19*C18*B10*A9</f>
        <v>7.7000000000000013E-2</v>
      </c>
      <c r="P19" s="553">
        <v>315.64</v>
      </c>
      <c r="Q19" s="557">
        <v>1</v>
      </c>
      <c r="R19" s="558">
        <f>IF(AND((100+(1-P19/L19)*100*1)&gt;30,(100+(1-P19/L19)*100*1)&lt;=120),100+(1-P19/L19)*100*1,IF((100+(1-P19/L19)*100*1)&lt;30,0,120))</f>
        <v>48.301052530398422</v>
      </c>
      <c r="S19" s="559">
        <f t="shared" ref="S19:S21" si="3">R19*O19</f>
        <v>3.719181044840679</v>
      </c>
      <c r="T19" s="159">
        <v>315.64</v>
      </c>
      <c r="U19" s="565">
        <f>T19/L19*100-100</f>
        <v>51.698947469601563</v>
      </c>
      <c r="V19" s="566">
        <f>IF(AND((100-U19)&gt;30,(100-U19)&lt;120),(100-U19),IF((100-U19)&gt;=120,120,0))</f>
        <v>48.301052530398437</v>
      </c>
      <c r="W19" s="575">
        <f>V19*O19</f>
        <v>3.7191810448406804</v>
      </c>
      <c r="X19" s="586">
        <f t="shared" si="1"/>
        <v>0</v>
      </c>
    </row>
    <row r="20" spans="1:24" s="413" customFormat="1" ht="45.6" customHeight="1">
      <c r="A20" s="701"/>
      <c r="B20" s="777"/>
      <c r="C20" s="750"/>
      <c r="D20" s="747">
        <v>0.28000000000000003</v>
      </c>
      <c r="E20" s="737" t="s">
        <v>7</v>
      </c>
      <c r="F20" s="754" t="s">
        <v>8</v>
      </c>
      <c r="G20" s="237" t="s">
        <v>48</v>
      </c>
      <c r="H20" s="238" t="s">
        <v>149</v>
      </c>
      <c r="I20" s="237" t="s">
        <v>721</v>
      </c>
      <c r="J20" s="238" t="s">
        <v>149</v>
      </c>
      <c r="K20" s="504" t="s">
        <v>78</v>
      </c>
      <c r="L20" s="287">
        <v>3.76</v>
      </c>
      <c r="M20" s="504" t="s">
        <v>80</v>
      </c>
      <c r="N20" s="276">
        <v>0.7</v>
      </c>
      <c r="O20" s="444">
        <f>N20*$D$20*$C$18*$B$10*$A$9</f>
        <v>5.3900000000000003E-2</v>
      </c>
      <c r="P20" s="536">
        <v>3.03</v>
      </c>
      <c r="Q20" s="159">
        <v>10</v>
      </c>
      <c r="R20" s="534">
        <f>IF(AND((100-(P20-L20)*10*10)&gt;30,(100-(P20-L20)*10*10)&lt;=120),100-(P20-L20)*10*10,IF((100-(P20-L20)*10*10)&lt;30,0,120))</f>
        <v>120</v>
      </c>
      <c r="S20" s="532">
        <f t="shared" si="3"/>
        <v>6.468</v>
      </c>
      <c r="T20" s="159">
        <v>3.03</v>
      </c>
      <c r="U20" s="565">
        <f>T20-L20</f>
        <v>-0.73</v>
      </c>
      <c r="V20" s="566">
        <f>IF(AND((100-U20*100)&gt;30,(100-U20*100)&lt;120),(100-U20*100),IF((100-U20*100)&gt;=120,120,0))</f>
        <v>120</v>
      </c>
      <c r="W20" s="575">
        <f t="shared" ref="W20:W27" si="4">V20*O20</f>
        <v>6.468</v>
      </c>
      <c r="X20" s="586">
        <f t="shared" si="1"/>
        <v>0</v>
      </c>
    </row>
    <row r="21" spans="1:24" s="413" customFormat="1" ht="36" customHeight="1">
      <c r="A21" s="701"/>
      <c r="B21" s="777"/>
      <c r="C21" s="750"/>
      <c r="D21" s="747"/>
      <c r="E21" s="737"/>
      <c r="F21" s="754"/>
      <c r="G21" s="237" t="s">
        <v>154</v>
      </c>
      <c r="H21" s="238" t="s">
        <v>155</v>
      </c>
      <c r="I21" s="237" t="s">
        <v>722</v>
      </c>
      <c r="J21" s="285" t="s">
        <v>714</v>
      </c>
      <c r="K21" s="504" t="s">
        <v>715</v>
      </c>
      <c r="L21" s="287">
        <v>676</v>
      </c>
      <c r="M21" s="317" t="s">
        <v>80</v>
      </c>
      <c r="N21" s="276">
        <v>0.3</v>
      </c>
      <c r="O21" s="444">
        <f>N21*$D$20*$C$18*$B$10*$A$9</f>
        <v>2.3100000000000002E-2</v>
      </c>
      <c r="P21" s="536">
        <f>498+77+96+45</f>
        <v>716</v>
      </c>
      <c r="Q21" s="159">
        <v>2</v>
      </c>
      <c r="R21" s="534">
        <f>IF(AND((100-(1-P21/L21)*100*2)&gt;30,(100-(1-P21/L21)*100*2)&lt;=100),100-(1-P21/L21)*100*2,IF((100-(1-P21/L21)*100*2)&lt;30,0,100))</f>
        <v>100</v>
      </c>
      <c r="S21" s="532">
        <f t="shared" si="3"/>
        <v>2.31</v>
      </c>
      <c r="T21" s="159">
        <v>716</v>
      </c>
      <c r="U21" s="566">
        <f>T21/L21*100-100</f>
        <v>5.9171597633136201</v>
      </c>
      <c r="V21" s="566">
        <f>IF(AND((100+U21*2)&gt;30,(100+U21*2)&lt;100),(100+U21*2),IF((100+U21*2)&gt;=100,100,0))</f>
        <v>100</v>
      </c>
      <c r="W21" s="575">
        <f t="shared" si="4"/>
        <v>2.31</v>
      </c>
      <c r="X21" s="586">
        <f t="shared" si="1"/>
        <v>0</v>
      </c>
    </row>
    <row r="22" spans="1:24" s="413" customFormat="1" ht="57.75" customHeight="1">
      <c r="A22" s="701"/>
      <c r="B22" s="777"/>
      <c r="C22" s="750"/>
      <c r="D22" s="704">
        <v>0.22</v>
      </c>
      <c r="E22" s="737" t="s">
        <v>16</v>
      </c>
      <c r="F22" s="754" t="s">
        <v>10</v>
      </c>
      <c r="G22" s="237" t="s">
        <v>49</v>
      </c>
      <c r="H22" s="238" t="s">
        <v>92</v>
      </c>
      <c r="I22" s="237" t="s">
        <v>723</v>
      </c>
      <c r="J22" s="285" t="s">
        <v>716</v>
      </c>
      <c r="K22" s="504" t="s">
        <v>717</v>
      </c>
      <c r="L22" s="287">
        <v>7</v>
      </c>
      <c r="M22" s="317" t="s">
        <v>981</v>
      </c>
      <c r="N22" s="276">
        <v>0.5</v>
      </c>
      <c r="O22" s="444">
        <f>N22*$D$22*$C$18*$B$10*$A$9</f>
        <v>3.0250000000000003E-2</v>
      </c>
      <c r="P22" s="537">
        <v>7</v>
      </c>
      <c r="Q22" s="538">
        <v>2</v>
      </c>
      <c r="R22" s="539">
        <f>100-(P22-L22)*10*Q22</f>
        <v>100</v>
      </c>
      <c r="S22" s="540">
        <f>R22*O22</f>
        <v>3.0250000000000004</v>
      </c>
      <c r="T22" s="568">
        <v>7</v>
      </c>
      <c r="U22" s="569">
        <f>T22-L22</f>
        <v>0</v>
      </c>
      <c r="V22" s="569">
        <f>IF(AND((100-U22*20)&gt;30,(100-U22*20)&lt;100),(100-U22*20),IF((100-U22*20)&gt;=100,100,0))</f>
        <v>100</v>
      </c>
      <c r="W22" s="576">
        <f t="shared" si="4"/>
        <v>3.0250000000000004</v>
      </c>
      <c r="X22" s="586">
        <f t="shared" si="1"/>
        <v>0</v>
      </c>
    </row>
    <row r="23" spans="1:24" s="413" customFormat="1" ht="57.75" customHeight="1">
      <c r="A23" s="701"/>
      <c r="B23" s="777"/>
      <c r="C23" s="750"/>
      <c r="D23" s="705"/>
      <c r="E23" s="737"/>
      <c r="F23" s="754"/>
      <c r="G23" s="743" t="s">
        <v>50</v>
      </c>
      <c r="H23" s="745" t="s">
        <v>150</v>
      </c>
      <c r="I23" s="237" t="s">
        <v>724</v>
      </c>
      <c r="J23" s="285" t="s">
        <v>805</v>
      </c>
      <c r="K23" s="504" t="s">
        <v>717</v>
      </c>
      <c r="L23" s="287">
        <v>3</v>
      </c>
      <c r="M23" s="317" t="s">
        <v>981</v>
      </c>
      <c r="N23" s="276">
        <v>0.25</v>
      </c>
      <c r="O23" s="444">
        <f>N23*$D$22*$C$18*$B$10*$A$9</f>
        <v>1.5125000000000001E-2</v>
      </c>
      <c r="P23" s="561">
        <v>3</v>
      </c>
      <c r="Q23" s="538">
        <v>2</v>
      </c>
      <c r="R23" s="539">
        <f>IF(AND((100-(P23-L23)*10*2)&gt;30,(100-(P23-L23)*10*2)&lt;=100),100-(P23-L23)*10*2,IF((100-(P23-L23)*10*2)&lt;30,0,100))</f>
        <v>100</v>
      </c>
      <c r="S23" s="540">
        <f t="shared" ref="S23:S24" si="5">R23*O23</f>
        <v>1.5125000000000002</v>
      </c>
      <c r="T23" s="568">
        <v>3</v>
      </c>
      <c r="U23" s="577">
        <f>T23-L23</f>
        <v>0</v>
      </c>
      <c r="V23" s="577">
        <f>IF(AND((100-U23*20)&gt;30,(100-U23*20)&lt;100),(100-U23*20),IF((100-U23*20)&gt;=100,100,0))</f>
        <v>100</v>
      </c>
      <c r="W23" s="576">
        <f t="shared" si="4"/>
        <v>1.5125000000000002</v>
      </c>
      <c r="X23" s="586">
        <f t="shared" si="1"/>
        <v>0</v>
      </c>
    </row>
    <row r="24" spans="1:24" s="413" customFormat="1" ht="55.5" customHeight="1">
      <c r="A24" s="701"/>
      <c r="B24" s="777"/>
      <c r="C24" s="750"/>
      <c r="D24" s="728"/>
      <c r="E24" s="737"/>
      <c r="F24" s="754"/>
      <c r="G24" s="744"/>
      <c r="H24" s="746"/>
      <c r="I24" s="237" t="s">
        <v>806</v>
      </c>
      <c r="J24" s="285" t="s">
        <v>807</v>
      </c>
      <c r="K24" s="504" t="s">
        <v>717</v>
      </c>
      <c r="L24" s="287">
        <v>5</v>
      </c>
      <c r="M24" s="317" t="s">
        <v>981</v>
      </c>
      <c r="N24" s="276">
        <v>0.25</v>
      </c>
      <c r="O24" s="444">
        <f>N24*$D$22*$C$18*$B$10*$A$9</f>
        <v>1.5125000000000001E-2</v>
      </c>
      <c r="P24" s="561">
        <v>3.99</v>
      </c>
      <c r="Q24" s="538">
        <v>2</v>
      </c>
      <c r="R24" s="539">
        <f>IF(AND((100-(P24-L24)*10*2)&gt;30,(100-(P24-L24)*10*2)&lt;=100),100-(P24-L24)*10*2,IF((100-(P24-L24)*10*2)&lt;30,0,100))</f>
        <v>100</v>
      </c>
      <c r="S24" s="540">
        <f t="shared" si="5"/>
        <v>1.5125000000000002</v>
      </c>
      <c r="T24" s="568">
        <v>3.99</v>
      </c>
      <c r="U24" s="577">
        <f>T24-L24</f>
        <v>-1.0099999999999998</v>
      </c>
      <c r="V24" s="569">
        <f>IF(AND((100-U24*20)&gt;30,(100-U24*20)&lt;100),(100-U24*20),IF((100-U24*20)&gt;=100,100,0))</f>
        <v>100</v>
      </c>
      <c r="W24" s="576">
        <f t="shared" si="4"/>
        <v>1.5125000000000002</v>
      </c>
      <c r="X24" s="586">
        <f t="shared" si="1"/>
        <v>0</v>
      </c>
    </row>
    <row r="25" spans="1:24" s="514" customFormat="1" ht="44.25" hidden="1" customHeight="1">
      <c r="A25" s="701"/>
      <c r="B25" s="777"/>
      <c r="C25" s="750"/>
      <c r="D25" s="505">
        <v>0</v>
      </c>
      <c r="E25" s="506" t="s">
        <v>9</v>
      </c>
      <c r="F25" s="507" t="s">
        <v>12</v>
      </c>
      <c r="G25" s="491" t="s">
        <v>51</v>
      </c>
      <c r="H25" s="493" t="s">
        <v>352</v>
      </c>
      <c r="I25" s="491" t="s">
        <v>725</v>
      </c>
      <c r="J25" s="493" t="s">
        <v>352</v>
      </c>
      <c r="K25" s="508" t="s">
        <v>606</v>
      </c>
      <c r="L25" s="509">
        <v>0</v>
      </c>
      <c r="M25" s="508" t="s">
        <v>80</v>
      </c>
      <c r="N25" s="510">
        <v>1</v>
      </c>
      <c r="O25" s="511">
        <f>N25*$D$25*$C$18*$B$10*$A$9</f>
        <v>0</v>
      </c>
      <c r="P25" s="499"/>
      <c r="Q25" s="512"/>
      <c r="R25" s="488"/>
      <c r="S25" s="498"/>
      <c r="T25" s="513"/>
      <c r="U25" s="513"/>
      <c r="V25" s="500"/>
      <c r="W25" s="575">
        <f t="shared" si="4"/>
        <v>0</v>
      </c>
      <c r="X25" s="586">
        <f t="shared" si="1"/>
        <v>0</v>
      </c>
    </row>
    <row r="26" spans="1:24" s="413" customFormat="1" ht="32.25" customHeight="1">
      <c r="A26" s="701"/>
      <c r="B26" s="777"/>
      <c r="C26" s="750"/>
      <c r="D26" s="747">
        <v>0.22</v>
      </c>
      <c r="E26" s="737" t="s">
        <v>11</v>
      </c>
      <c r="F26" s="748" t="s">
        <v>104</v>
      </c>
      <c r="G26" s="237" t="s">
        <v>54</v>
      </c>
      <c r="H26" s="238" t="s">
        <v>109</v>
      </c>
      <c r="I26" s="237" t="s">
        <v>726</v>
      </c>
      <c r="J26" s="238" t="s">
        <v>718</v>
      </c>
      <c r="K26" s="504" t="s">
        <v>719</v>
      </c>
      <c r="L26" s="287">
        <v>0</v>
      </c>
      <c r="M26" s="504" t="s">
        <v>80</v>
      </c>
      <c r="N26" s="276">
        <v>0.5</v>
      </c>
      <c r="O26" s="444">
        <f>N26*$D$26*$C$18*$B$10*$A$9</f>
        <v>3.0250000000000003E-2</v>
      </c>
      <c r="P26" s="533">
        <v>0</v>
      </c>
      <c r="Q26" s="159" t="s">
        <v>983</v>
      </c>
      <c r="R26" s="278">
        <v>100</v>
      </c>
      <c r="S26" s="532">
        <f t="shared" ref="S26:S27" si="6">R26*O26</f>
        <v>3.0250000000000004</v>
      </c>
      <c r="T26" s="564">
        <v>0</v>
      </c>
      <c r="U26" s="564"/>
      <c r="V26" s="388">
        <v>100</v>
      </c>
      <c r="W26" s="575">
        <f t="shared" si="4"/>
        <v>3.0250000000000004</v>
      </c>
      <c r="X26" s="586">
        <f t="shared" si="1"/>
        <v>0</v>
      </c>
    </row>
    <row r="27" spans="1:24" s="413" customFormat="1" ht="78" customHeight="1">
      <c r="A27" s="701"/>
      <c r="B27" s="777"/>
      <c r="C27" s="750"/>
      <c r="D27" s="747"/>
      <c r="E27" s="737"/>
      <c r="F27" s="748"/>
      <c r="G27" s="237" t="s">
        <v>55</v>
      </c>
      <c r="H27" s="238" t="s">
        <v>141</v>
      </c>
      <c r="I27" s="237" t="s">
        <v>727</v>
      </c>
      <c r="J27" s="238" t="s">
        <v>141</v>
      </c>
      <c r="K27" s="317" t="s">
        <v>606</v>
      </c>
      <c r="L27" s="287">
        <v>0</v>
      </c>
      <c r="M27" s="317" t="s">
        <v>80</v>
      </c>
      <c r="N27" s="276">
        <v>0.5</v>
      </c>
      <c r="O27" s="444">
        <f>N27*$D$26*$C$18*$B$10*$A$9</f>
        <v>3.0250000000000003E-2</v>
      </c>
      <c r="P27" s="533">
        <v>0</v>
      </c>
      <c r="Q27" s="159">
        <v>10</v>
      </c>
      <c r="R27" s="278">
        <f>100-(P27-L27)*Q27</f>
        <v>100</v>
      </c>
      <c r="S27" s="532">
        <f t="shared" si="6"/>
        <v>3.0250000000000004</v>
      </c>
      <c r="T27" s="564">
        <v>0</v>
      </c>
      <c r="U27" s="564">
        <v>10</v>
      </c>
      <c r="V27" s="388">
        <f>100-U27*T27</f>
        <v>100</v>
      </c>
      <c r="W27" s="575">
        <f t="shared" si="4"/>
        <v>3.0250000000000004</v>
      </c>
      <c r="X27" s="586">
        <f t="shared" si="1"/>
        <v>0</v>
      </c>
    </row>
    <row r="28" spans="1:24" ht="15.75" customHeight="1">
      <c r="A28" s="701"/>
      <c r="B28" s="777"/>
      <c r="C28" s="749">
        <v>0.1</v>
      </c>
      <c r="D28" s="407"/>
      <c r="E28" s="408" t="s">
        <v>607</v>
      </c>
      <c r="F28" s="751" t="s">
        <v>608</v>
      </c>
      <c r="G28" s="752"/>
      <c r="H28" s="752"/>
      <c r="I28" s="752"/>
      <c r="J28" s="752"/>
      <c r="K28" s="752"/>
      <c r="L28" s="752"/>
      <c r="M28" s="753"/>
      <c r="N28" s="409"/>
      <c r="O28" s="445"/>
      <c r="P28" s="410"/>
      <c r="Q28" s="411"/>
      <c r="R28" s="315"/>
      <c r="S28" s="451"/>
      <c r="T28" s="410"/>
      <c r="U28" s="410"/>
      <c r="V28" s="412"/>
      <c r="W28" s="578"/>
      <c r="X28" s="586">
        <f t="shared" si="1"/>
        <v>0</v>
      </c>
    </row>
    <row r="29" spans="1:24" s="300" customFormat="1" ht="40.5" customHeight="1">
      <c r="A29" s="701"/>
      <c r="B29" s="777"/>
      <c r="C29" s="750"/>
      <c r="D29" s="289">
        <v>1</v>
      </c>
      <c r="E29" s="294" t="s">
        <v>45</v>
      </c>
      <c r="F29" s="295" t="s">
        <v>140</v>
      </c>
      <c r="G29" s="237" t="s">
        <v>62</v>
      </c>
      <c r="H29" s="238" t="s">
        <v>93</v>
      </c>
      <c r="I29" s="237" t="s">
        <v>728</v>
      </c>
      <c r="J29" s="238" t="s">
        <v>93</v>
      </c>
      <c r="K29" s="296" t="s">
        <v>388</v>
      </c>
      <c r="L29" s="297">
        <v>48</v>
      </c>
      <c r="M29" s="275" t="s">
        <v>80</v>
      </c>
      <c r="N29" s="298">
        <v>1</v>
      </c>
      <c r="O29" s="446">
        <f>N29*D29*C28*B10*A9</f>
        <v>0.05</v>
      </c>
      <c r="P29" s="541">
        <v>0</v>
      </c>
      <c r="Q29" s="542">
        <v>2</v>
      </c>
      <c r="R29" s="543">
        <f>IF(AND((100-(P29-L29)*2)&gt;30,(100-(P29-L29)*2)&lt;=120),100-(P29-L29)*2,IF((100-(P29-L29)*2)&lt;30,0,120))</f>
        <v>120</v>
      </c>
      <c r="S29" s="544">
        <f t="shared" ref="S29" si="7">R29*O29</f>
        <v>6</v>
      </c>
      <c r="T29" s="566">
        <v>36</v>
      </c>
      <c r="U29" s="566">
        <f>T29-L29</f>
        <v>-12</v>
      </c>
      <c r="V29" s="566">
        <f>IF(AND((100-U29*2)&gt;30,(100-U29*2)&lt;120),(100-U29*2),IF((100-U29*2)&gt;=120,120,0))</f>
        <v>120</v>
      </c>
      <c r="W29" s="575">
        <f>V29*O29</f>
        <v>6</v>
      </c>
      <c r="X29" s="586">
        <f t="shared" si="1"/>
        <v>0</v>
      </c>
    </row>
    <row r="30" spans="1:24" s="300" customFormat="1" ht="15.95" customHeight="1">
      <c r="A30" s="701"/>
      <c r="E30" s="301"/>
      <c r="F30" s="301"/>
      <c r="G30" s="290"/>
      <c r="H30" s="302"/>
      <c r="I30" s="290"/>
      <c r="J30" s="302"/>
      <c r="K30" s="517"/>
      <c r="L30" s="302"/>
      <c r="M30" s="515"/>
      <c r="N30" s="303"/>
      <c r="O30" s="335"/>
      <c r="P30" s="304"/>
      <c r="Q30" s="378"/>
      <c r="R30" s="278"/>
      <c r="S30" s="439"/>
      <c r="T30" s="304"/>
      <c r="U30" s="304"/>
      <c r="V30" s="390"/>
      <c r="W30" s="579"/>
      <c r="X30" s="586">
        <f t="shared" si="1"/>
        <v>0</v>
      </c>
    </row>
    <row r="31" spans="1:24" ht="20.25" customHeight="1">
      <c r="A31" s="701"/>
      <c r="B31" s="718">
        <v>0.5</v>
      </c>
      <c r="C31" s="306"/>
      <c r="D31" s="306"/>
      <c r="E31" s="306" t="s">
        <v>609</v>
      </c>
      <c r="F31" s="734" t="s">
        <v>610</v>
      </c>
      <c r="G31" s="735"/>
      <c r="H31" s="735"/>
      <c r="I31" s="735"/>
      <c r="J31" s="735"/>
      <c r="K31" s="735"/>
      <c r="L31" s="735"/>
      <c r="M31" s="736"/>
      <c r="N31" s="307"/>
      <c r="O31" s="447"/>
      <c r="P31" s="308"/>
      <c r="Q31" s="379"/>
      <c r="R31" s="315"/>
      <c r="S31" s="451"/>
      <c r="T31" s="308"/>
      <c r="U31" s="308"/>
      <c r="V31" s="391"/>
      <c r="W31" s="580"/>
      <c r="X31" s="586">
        <f t="shared" si="1"/>
        <v>0</v>
      </c>
    </row>
    <row r="32" spans="1:24" s="258" customFormat="1" ht="27.75" customHeight="1">
      <c r="A32" s="701"/>
      <c r="B32" s="719"/>
      <c r="C32" s="572">
        <v>0</v>
      </c>
      <c r="D32" s="273"/>
      <c r="E32" s="309" t="s">
        <v>611</v>
      </c>
      <c r="F32" s="708" t="s">
        <v>612</v>
      </c>
      <c r="G32" s="709"/>
      <c r="H32" s="709"/>
      <c r="I32" s="709"/>
      <c r="J32" s="709"/>
      <c r="K32" s="709"/>
      <c r="L32" s="709"/>
      <c r="M32" s="710"/>
      <c r="N32" s="310"/>
      <c r="O32" s="448"/>
      <c r="P32" s="308"/>
      <c r="Q32" s="379"/>
      <c r="R32" s="315"/>
      <c r="S32" s="451"/>
      <c r="T32" s="308"/>
      <c r="U32" s="308"/>
      <c r="V32" s="391"/>
      <c r="W32" s="580"/>
      <c r="X32" s="586">
        <f t="shared" si="1"/>
        <v>0</v>
      </c>
    </row>
    <row r="33" spans="1:25" s="259" customFormat="1" ht="21" customHeight="1">
      <c r="A33" s="701"/>
      <c r="B33" s="719"/>
      <c r="C33" s="711">
        <v>0.13</v>
      </c>
      <c r="D33" s="312"/>
      <c r="E33" s="312" t="s">
        <v>613</v>
      </c>
      <c r="F33" s="715" t="s">
        <v>614</v>
      </c>
      <c r="G33" s="716"/>
      <c r="H33" s="716"/>
      <c r="I33" s="716"/>
      <c r="J33" s="716"/>
      <c r="K33" s="716"/>
      <c r="L33" s="716"/>
      <c r="M33" s="717"/>
      <c r="N33" s="313"/>
      <c r="O33" s="449"/>
      <c r="P33" s="314"/>
      <c r="Q33" s="380"/>
      <c r="R33" s="315"/>
      <c r="S33" s="451"/>
      <c r="T33" s="316"/>
      <c r="U33" s="316"/>
      <c r="V33" s="391"/>
      <c r="W33" s="580"/>
      <c r="X33" s="586">
        <f t="shared" si="1"/>
        <v>0</v>
      </c>
    </row>
    <row r="34" spans="1:25" s="469" customFormat="1" ht="34.5" customHeight="1">
      <c r="A34" s="701"/>
      <c r="B34" s="719"/>
      <c r="C34" s="714"/>
      <c r="D34" s="490">
        <v>0.2</v>
      </c>
      <c r="E34" s="491" t="s">
        <v>256</v>
      </c>
      <c r="F34" s="492" t="s">
        <v>413</v>
      </c>
      <c r="G34" s="491" t="s">
        <v>729</v>
      </c>
      <c r="H34" s="492" t="s">
        <v>413</v>
      </c>
      <c r="I34" s="491" t="s">
        <v>730</v>
      </c>
      <c r="J34" s="492" t="s">
        <v>413</v>
      </c>
      <c r="K34" s="508" t="s">
        <v>606</v>
      </c>
      <c r="L34" s="494">
        <v>0</v>
      </c>
      <c r="M34" s="495" t="s">
        <v>80</v>
      </c>
      <c r="N34" s="496">
        <v>1</v>
      </c>
      <c r="O34" s="497">
        <f>N34*D34*$C$33*$B$31*$A$9</f>
        <v>1.3000000000000001E-2</v>
      </c>
      <c r="P34" s="545">
        <v>0</v>
      </c>
      <c r="Q34" s="317"/>
      <c r="R34" s="278">
        <v>100</v>
      </c>
      <c r="S34" s="532">
        <f t="shared" ref="S34" si="8">R34*O34</f>
        <v>1.3</v>
      </c>
      <c r="T34" s="564">
        <v>0</v>
      </c>
      <c r="U34" s="564">
        <v>10</v>
      </c>
      <c r="V34" s="388">
        <f>100-U34*T34</f>
        <v>100</v>
      </c>
      <c r="W34" s="575">
        <f t="shared" ref="W34:W38" si="9">V34*O34</f>
        <v>1.3</v>
      </c>
      <c r="X34" s="586">
        <f t="shared" si="1"/>
        <v>0</v>
      </c>
    </row>
    <row r="35" spans="1:25" s="258" customFormat="1" ht="30">
      <c r="A35" s="701"/>
      <c r="B35" s="719"/>
      <c r="C35" s="714"/>
      <c r="D35" s="292">
        <v>0.3</v>
      </c>
      <c r="E35" s="280" t="s">
        <v>257</v>
      </c>
      <c r="F35" s="374" t="s">
        <v>258</v>
      </c>
      <c r="G35" s="280" t="s">
        <v>731</v>
      </c>
      <c r="H35" s="374" t="s">
        <v>258</v>
      </c>
      <c r="I35" s="280" t="s">
        <v>732</v>
      </c>
      <c r="J35" s="374" t="s">
        <v>258</v>
      </c>
      <c r="K35" s="317" t="s">
        <v>606</v>
      </c>
      <c r="L35" s="297">
        <v>0</v>
      </c>
      <c r="M35" s="275" t="s">
        <v>80</v>
      </c>
      <c r="N35" s="277">
        <v>1</v>
      </c>
      <c r="O35" s="440">
        <f>N35*D35*$C$33*$B$31*$A$9</f>
        <v>1.95E-2</v>
      </c>
      <c r="P35" s="545">
        <v>0</v>
      </c>
      <c r="Q35" s="317"/>
      <c r="R35" s="278">
        <v>100</v>
      </c>
      <c r="S35" s="532">
        <f t="shared" ref="S35:S38" si="10">R35*O35</f>
        <v>1.95</v>
      </c>
      <c r="T35" s="564">
        <v>0</v>
      </c>
      <c r="U35" s="564">
        <v>10</v>
      </c>
      <c r="V35" s="388">
        <f t="shared" ref="V35:V38" si="11">100-U35*T35</f>
        <v>100</v>
      </c>
      <c r="W35" s="575">
        <f t="shared" si="9"/>
        <v>1.95</v>
      </c>
      <c r="X35" s="586">
        <f t="shared" si="1"/>
        <v>0</v>
      </c>
    </row>
    <row r="36" spans="1:25" s="258" customFormat="1" ht="34.5" customHeight="1">
      <c r="A36" s="701"/>
      <c r="B36" s="719"/>
      <c r="C36" s="714"/>
      <c r="D36" s="452">
        <v>0.2</v>
      </c>
      <c r="E36" s="454" t="s">
        <v>173</v>
      </c>
      <c r="F36" s="453" t="s">
        <v>174</v>
      </c>
      <c r="G36" s="454" t="s">
        <v>733</v>
      </c>
      <c r="H36" s="453" t="s">
        <v>645</v>
      </c>
      <c r="I36" s="454" t="s">
        <v>734</v>
      </c>
      <c r="J36" s="453" t="s">
        <v>645</v>
      </c>
      <c r="K36" s="317" t="s">
        <v>606</v>
      </c>
      <c r="L36" s="299">
        <v>0</v>
      </c>
      <c r="M36" s="275" t="s">
        <v>80</v>
      </c>
      <c r="N36" s="277">
        <v>1</v>
      </c>
      <c r="O36" s="440">
        <f>N36*D36*$C$33*$B$31*$A$9</f>
        <v>1.3000000000000001E-2</v>
      </c>
      <c r="P36" s="545">
        <v>0</v>
      </c>
      <c r="Q36" s="317"/>
      <c r="R36" s="278">
        <v>100</v>
      </c>
      <c r="S36" s="532">
        <f t="shared" si="10"/>
        <v>1.3</v>
      </c>
      <c r="T36" s="564">
        <v>0</v>
      </c>
      <c r="U36" s="564">
        <v>10</v>
      </c>
      <c r="V36" s="388">
        <f t="shared" si="11"/>
        <v>100</v>
      </c>
      <c r="W36" s="575">
        <f t="shared" si="9"/>
        <v>1.3</v>
      </c>
      <c r="X36" s="586">
        <f t="shared" si="1"/>
        <v>0</v>
      </c>
    </row>
    <row r="37" spans="1:25" s="258" customFormat="1" ht="31.5">
      <c r="A37" s="701"/>
      <c r="B37" s="719"/>
      <c r="C37" s="714"/>
      <c r="D37" s="452">
        <v>0.15</v>
      </c>
      <c r="E37" s="454" t="s">
        <v>175</v>
      </c>
      <c r="F37" s="453" t="s">
        <v>176</v>
      </c>
      <c r="G37" s="454" t="s">
        <v>735</v>
      </c>
      <c r="H37" s="455" t="s">
        <v>373</v>
      </c>
      <c r="I37" s="454" t="s">
        <v>736</v>
      </c>
      <c r="J37" s="455" t="s">
        <v>373</v>
      </c>
      <c r="K37" s="317" t="s">
        <v>606</v>
      </c>
      <c r="L37" s="299">
        <v>0</v>
      </c>
      <c r="M37" s="275" t="s">
        <v>80</v>
      </c>
      <c r="N37" s="277">
        <v>1</v>
      </c>
      <c r="O37" s="440">
        <f>N37*D37*$C$33*$B$31*$A$9</f>
        <v>9.75E-3</v>
      </c>
      <c r="P37" s="545">
        <v>0</v>
      </c>
      <c r="Q37" s="317"/>
      <c r="R37" s="278">
        <v>100</v>
      </c>
      <c r="S37" s="532">
        <f t="shared" si="10"/>
        <v>0.97499999999999998</v>
      </c>
      <c r="T37" s="564">
        <v>0</v>
      </c>
      <c r="U37" s="564">
        <v>10</v>
      </c>
      <c r="V37" s="388">
        <f t="shared" si="11"/>
        <v>100</v>
      </c>
      <c r="W37" s="575">
        <f t="shared" si="9"/>
        <v>0.97499999999999998</v>
      </c>
      <c r="X37" s="586">
        <f t="shared" si="1"/>
        <v>0</v>
      </c>
    </row>
    <row r="38" spans="1:25" s="372" customFormat="1" ht="45" customHeight="1">
      <c r="A38" s="701"/>
      <c r="B38" s="719"/>
      <c r="C38" s="714"/>
      <c r="D38" s="292">
        <v>0.15</v>
      </c>
      <c r="E38" s="281" t="s">
        <v>261</v>
      </c>
      <c r="F38" s="374" t="s">
        <v>262</v>
      </c>
      <c r="G38" s="281" t="s">
        <v>737</v>
      </c>
      <c r="H38" s="204" t="s">
        <v>423</v>
      </c>
      <c r="I38" s="281" t="s">
        <v>738</v>
      </c>
      <c r="J38" s="204" t="s">
        <v>423</v>
      </c>
      <c r="K38" s="317" t="s">
        <v>606</v>
      </c>
      <c r="L38" s="297">
        <v>0</v>
      </c>
      <c r="M38" s="275" t="s">
        <v>80</v>
      </c>
      <c r="N38" s="277">
        <v>1</v>
      </c>
      <c r="O38" s="440">
        <f>N38*D38*$C$33*$B$31*$A$9</f>
        <v>9.75E-3</v>
      </c>
      <c r="P38" s="545">
        <v>0</v>
      </c>
      <c r="Q38" s="317"/>
      <c r="R38" s="278">
        <v>100</v>
      </c>
      <c r="S38" s="532">
        <f t="shared" si="10"/>
        <v>0.97499999999999998</v>
      </c>
      <c r="T38" s="564">
        <v>0</v>
      </c>
      <c r="U38" s="564">
        <v>10</v>
      </c>
      <c r="V38" s="388">
        <f t="shared" si="11"/>
        <v>100</v>
      </c>
      <c r="W38" s="575">
        <f t="shared" si="9"/>
        <v>0.97499999999999998</v>
      </c>
      <c r="X38" s="586">
        <f t="shared" si="1"/>
        <v>0</v>
      </c>
    </row>
    <row r="39" spans="1:25" s="258" customFormat="1" ht="24" customHeight="1">
      <c r="A39" s="701"/>
      <c r="B39" s="719"/>
      <c r="C39" s="711">
        <v>7.0000000000000007E-2</v>
      </c>
      <c r="D39" s="273"/>
      <c r="E39" s="291" t="s">
        <v>615</v>
      </c>
      <c r="F39" s="715" t="s">
        <v>177</v>
      </c>
      <c r="G39" s="716"/>
      <c r="H39" s="716"/>
      <c r="I39" s="716"/>
      <c r="J39" s="716"/>
      <c r="K39" s="716"/>
      <c r="L39" s="716"/>
      <c r="M39" s="717"/>
      <c r="N39" s="307"/>
      <c r="O39" s="447"/>
      <c r="P39" s="314"/>
      <c r="Q39" s="380"/>
      <c r="R39" s="315"/>
      <c r="S39" s="451"/>
      <c r="T39" s="316"/>
      <c r="U39" s="316"/>
      <c r="V39" s="391"/>
      <c r="W39" s="580"/>
      <c r="X39" s="586">
        <f t="shared" si="1"/>
        <v>0</v>
      </c>
    </row>
    <row r="40" spans="1:25" s="258" customFormat="1" ht="47.25">
      <c r="A40" s="701"/>
      <c r="B40" s="719"/>
      <c r="C40" s="712"/>
      <c r="D40" s="289">
        <v>0.3</v>
      </c>
      <c r="E40" s="234" t="s">
        <v>263</v>
      </c>
      <c r="F40" s="200" t="s">
        <v>264</v>
      </c>
      <c r="G40" s="234" t="s">
        <v>652</v>
      </c>
      <c r="H40" s="200" t="s">
        <v>424</v>
      </c>
      <c r="I40" s="419" t="s">
        <v>739</v>
      </c>
      <c r="J40" s="420" t="s">
        <v>424</v>
      </c>
      <c r="K40" s="317" t="s">
        <v>606</v>
      </c>
      <c r="L40" s="297">
        <v>0</v>
      </c>
      <c r="M40" s="317" t="s">
        <v>80</v>
      </c>
      <c r="N40" s="277">
        <v>1</v>
      </c>
      <c r="O40" s="440">
        <f>N40*D40*$C$39*$B$31*$A$9</f>
        <v>1.0500000000000001E-2</v>
      </c>
      <c r="P40" s="545">
        <v>0</v>
      </c>
      <c r="Q40" s="317"/>
      <c r="R40" s="278">
        <v>100</v>
      </c>
      <c r="S40" s="532">
        <f t="shared" ref="S40:S42" si="12">R40*O40</f>
        <v>1.05</v>
      </c>
      <c r="T40" s="564">
        <v>0</v>
      </c>
      <c r="U40" s="564">
        <v>10</v>
      </c>
      <c r="V40" s="388">
        <f t="shared" ref="V40:V41" si="13">100-U40*T40</f>
        <v>100</v>
      </c>
      <c r="W40" s="575">
        <f t="shared" ref="W40:W42" si="14">V40*O40</f>
        <v>1.05</v>
      </c>
      <c r="X40" s="586">
        <f t="shared" si="1"/>
        <v>0</v>
      </c>
    </row>
    <row r="41" spans="1:25" s="258" customFormat="1" ht="31.5">
      <c r="A41" s="701"/>
      <c r="B41" s="719"/>
      <c r="C41" s="712"/>
      <c r="D41" s="289">
        <v>0.3</v>
      </c>
      <c r="E41" s="234" t="s">
        <v>265</v>
      </c>
      <c r="F41" s="200" t="s">
        <v>266</v>
      </c>
      <c r="G41" s="234" t="s">
        <v>653</v>
      </c>
      <c r="H41" s="200" t="s">
        <v>399</v>
      </c>
      <c r="I41" s="419" t="s">
        <v>740</v>
      </c>
      <c r="J41" s="420" t="s">
        <v>399</v>
      </c>
      <c r="K41" s="317" t="s">
        <v>606</v>
      </c>
      <c r="L41" s="297">
        <v>0</v>
      </c>
      <c r="M41" s="317" t="s">
        <v>80</v>
      </c>
      <c r="N41" s="277">
        <v>1</v>
      </c>
      <c r="O41" s="440">
        <f>N41*D41*$C$39*$B$31*$A$9</f>
        <v>1.0500000000000001E-2</v>
      </c>
      <c r="P41" s="545">
        <v>0</v>
      </c>
      <c r="Q41" s="317"/>
      <c r="R41" s="278">
        <v>100</v>
      </c>
      <c r="S41" s="532">
        <f t="shared" si="12"/>
        <v>1.05</v>
      </c>
      <c r="T41" s="564">
        <v>0</v>
      </c>
      <c r="U41" s="564">
        <v>10</v>
      </c>
      <c r="V41" s="388">
        <f t="shared" si="13"/>
        <v>100</v>
      </c>
      <c r="W41" s="575">
        <f t="shared" si="14"/>
        <v>1.05</v>
      </c>
      <c r="X41" s="586">
        <f t="shared" si="1"/>
        <v>0</v>
      </c>
    </row>
    <row r="42" spans="1:25" s="258" customFormat="1" ht="52.7" customHeight="1">
      <c r="A42" s="701"/>
      <c r="B42" s="719"/>
      <c r="C42" s="721"/>
      <c r="D42" s="289">
        <v>0.4</v>
      </c>
      <c r="E42" s="375" t="s">
        <v>269</v>
      </c>
      <c r="F42" s="376" t="s">
        <v>270</v>
      </c>
      <c r="G42" s="234" t="s">
        <v>654</v>
      </c>
      <c r="H42" s="203" t="s">
        <v>386</v>
      </c>
      <c r="I42" s="419" t="s">
        <v>741</v>
      </c>
      <c r="J42" s="421" t="s">
        <v>386</v>
      </c>
      <c r="K42" s="518" t="s">
        <v>972</v>
      </c>
      <c r="L42" s="297">
        <v>0</v>
      </c>
      <c r="M42" s="317" t="s">
        <v>80</v>
      </c>
      <c r="N42" s="277">
        <v>1</v>
      </c>
      <c r="O42" s="440">
        <f>N42*D42*$C$39*$B$31*$A$9</f>
        <v>1.4000000000000002E-2</v>
      </c>
      <c r="P42" s="545">
        <v>0</v>
      </c>
      <c r="Q42" s="317"/>
      <c r="R42" s="278">
        <v>100</v>
      </c>
      <c r="S42" s="532">
        <f t="shared" si="12"/>
        <v>1.4000000000000001</v>
      </c>
      <c r="T42" s="564">
        <v>0</v>
      </c>
      <c r="U42" s="564">
        <v>10</v>
      </c>
      <c r="V42" s="388">
        <f>100-T42*U42</f>
        <v>100</v>
      </c>
      <c r="W42" s="575">
        <f t="shared" si="14"/>
        <v>1.4000000000000001</v>
      </c>
      <c r="X42" s="586">
        <f t="shared" si="1"/>
        <v>0</v>
      </c>
    </row>
    <row r="43" spans="1:25" s="321" customFormat="1" ht="24" customHeight="1">
      <c r="A43" s="701"/>
      <c r="B43" s="719"/>
      <c r="C43" s="711">
        <v>0.11</v>
      </c>
      <c r="D43" s="318"/>
      <c r="E43" s="291" t="s">
        <v>616</v>
      </c>
      <c r="F43" s="708" t="s">
        <v>178</v>
      </c>
      <c r="G43" s="709"/>
      <c r="H43" s="709"/>
      <c r="I43" s="709"/>
      <c r="J43" s="709"/>
      <c r="K43" s="709"/>
      <c r="L43" s="709"/>
      <c r="M43" s="710"/>
      <c r="N43" s="307"/>
      <c r="O43" s="447"/>
      <c r="P43" s="319"/>
      <c r="Q43" s="381"/>
      <c r="R43" s="315"/>
      <c r="S43" s="451"/>
      <c r="T43" s="320"/>
      <c r="U43" s="320"/>
      <c r="V43" s="392"/>
      <c r="W43" s="581"/>
      <c r="X43" s="586">
        <f t="shared" si="1"/>
        <v>0</v>
      </c>
    </row>
    <row r="44" spans="1:25" s="258" customFormat="1" ht="32.25" customHeight="1">
      <c r="A44" s="701"/>
      <c r="B44" s="719"/>
      <c r="C44" s="714"/>
      <c r="D44" s="292">
        <v>0.2</v>
      </c>
      <c r="E44" s="281" t="s">
        <v>271</v>
      </c>
      <c r="F44" s="374" t="s">
        <v>272</v>
      </c>
      <c r="G44" s="281" t="s">
        <v>655</v>
      </c>
      <c r="H44" s="374" t="s">
        <v>272</v>
      </c>
      <c r="I44" s="281" t="s">
        <v>742</v>
      </c>
      <c r="J44" s="374" t="s">
        <v>272</v>
      </c>
      <c r="K44" s="317" t="s">
        <v>606</v>
      </c>
      <c r="L44" s="297">
        <v>0</v>
      </c>
      <c r="M44" s="317" t="s">
        <v>80</v>
      </c>
      <c r="N44" s="277">
        <v>1</v>
      </c>
      <c r="O44" s="440">
        <f>N44*D44*$C$43*$B$31*$A$9</f>
        <v>1.1000000000000001E-2</v>
      </c>
      <c r="P44" s="545">
        <v>0</v>
      </c>
      <c r="Q44" s="317"/>
      <c r="R44" s="278">
        <v>100</v>
      </c>
      <c r="S44" s="532">
        <f t="shared" ref="S44:S49" si="15">R44*O44</f>
        <v>1.1000000000000001</v>
      </c>
      <c r="T44" s="564">
        <v>0</v>
      </c>
      <c r="U44" s="564">
        <v>10</v>
      </c>
      <c r="V44" s="388">
        <f t="shared" ref="V44:V49" si="16">100-U44*T44</f>
        <v>100</v>
      </c>
      <c r="W44" s="575">
        <f t="shared" ref="W44:W49" si="17">V44*O44</f>
        <v>1.1000000000000001</v>
      </c>
      <c r="X44" s="586">
        <f t="shared" si="1"/>
        <v>0</v>
      </c>
    </row>
    <row r="45" spans="1:25" s="258" customFormat="1" ht="33" customHeight="1">
      <c r="A45" s="701"/>
      <c r="B45" s="719"/>
      <c r="C45" s="714"/>
      <c r="D45" s="292">
        <v>0.2</v>
      </c>
      <c r="E45" s="281" t="s">
        <v>273</v>
      </c>
      <c r="F45" s="374" t="s">
        <v>274</v>
      </c>
      <c r="G45" s="281" t="s">
        <v>656</v>
      </c>
      <c r="H45" s="374" t="s">
        <v>274</v>
      </c>
      <c r="I45" s="281" t="s">
        <v>743</v>
      </c>
      <c r="J45" s="374" t="s">
        <v>274</v>
      </c>
      <c r="K45" s="317" t="s">
        <v>606</v>
      </c>
      <c r="L45" s="297">
        <v>0</v>
      </c>
      <c r="M45" s="317" t="s">
        <v>80</v>
      </c>
      <c r="N45" s="277">
        <v>1</v>
      </c>
      <c r="O45" s="440">
        <f>N45*D45*$C$43*$B$31*$A$9</f>
        <v>1.1000000000000001E-2</v>
      </c>
      <c r="P45" s="545">
        <v>0</v>
      </c>
      <c r="Q45" s="317"/>
      <c r="R45" s="278">
        <v>100</v>
      </c>
      <c r="S45" s="532">
        <f t="shared" si="15"/>
        <v>1.1000000000000001</v>
      </c>
      <c r="T45" s="564">
        <v>0</v>
      </c>
      <c r="U45" s="564">
        <v>10</v>
      </c>
      <c r="V45" s="388">
        <f t="shared" si="16"/>
        <v>100</v>
      </c>
      <c r="W45" s="575">
        <f t="shared" si="17"/>
        <v>1.1000000000000001</v>
      </c>
      <c r="X45" s="586">
        <f t="shared" si="1"/>
        <v>0</v>
      </c>
    </row>
    <row r="46" spans="1:25" s="258" customFormat="1" ht="33" customHeight="1">
      <c r="A46" s="701"/>
      <c r="B46" s="719"/>
      <c r="C46" s="714"/>
      <c r="D46" s="704">
        <v>0.2</v>
      </c>
      <c r="E46" s="584"/>
      <c r="F46" s="585"/>
      <c r="G46" s="584"/>
      <c r="H46" s="585"/>
      <c r="I46" s="584"/>
      <c r="J46" s="585"/>
      <c r="K46" s="317"/>
      <c r="L46" s="297"/>
      <c r="M46" s="317"/>
      <c r="N46" s="277"/>
      <c r="O46" s="440"/>
      <c r="P46" s="545"/>
      <c r="Q46" s="317"/>
      <c r="R46" s="278"/>
      <c r="S46" s="532"/>
      <c r="T46" s="583"/>
      <c r="U46" s="583"/>
      <c r="V46" s="388"/>
      <c r="W46" s="575"/>
      <c r="X46" s="586"/>
    </row>
    <row r="47" spans="1:25" s="258" customFormat="1" ht="48.75" customHeight="1">
      <c r="A47" s="701"/>
      <c r="B47" s="719"/>
      <c r="C47" s="714"/>
      <c r="D47" s="728"/>
      <c r="E47" s="281" t="s">
        <v>275</v>
      </c>
      <c r="F47" s="374" t="s">
        <v>425</v>
      </c>
      <c r="G47" s="281" t="s">
        <v>657</v>
      </c>
      <c r="H47" s="374" t="s">
        <v>425</v>
      </c>
      <c r="I47" s="281" t="s">
        <v>744</v>
      </c>
      <c r="J47" s="374" t="s">
        <v>425</v>
      </c>
      <c r="K47" s="317" t="s">
        <v>606</v>
      </c>
      <c r="L47" s="297">
        <v>3</v>
      </c>
      <c r="M47" s="317" t="s">
        <v>80</v>
      </c>
      <c r="N47" s="277">
        <v>1</v>
      </c>
      <c r="O47" s="440">
        <f>N47*D46*$C$43*$B$31*$A$9</f>
        <v>1.1000000000000001E-2</v>
      </c>
      <c r="P47" s="545">
        <v>0</v>
      </c>
      <c r="Q47" s="317"/>
      <c r="R47" s="278">
        <v>100</v>
      </c>
      <c r="S47" s="532">
        <f t="shared" si="15"/>
        <v>1.1000000000000001</v>
      </c>
      <c r="T47" s="564">
        <v>3.79</v>
      </c>
      <c r="U47" s="564">
        <f>T47-L47</f>
        <v>0.79</v>
      </c>
      <c r="V47" s="388">
        <f>100-U47*10</f>
        <v>92.1</v>
      </c>
      <c r="W47" s="575">
        <f t="shared" si="17"/>
        <v>1.0131000000000001</v>
      </c>
      <c r="X47" s="586">
        <f t="shared" si="1"/>
        <v>-8.6899999999999977E-2</v>
      </c>
      <c r="Y47" s="258" t="s">
        <v>984</v>
      </c>
    </row>
    <row r="48" spans="1:25" s="258" customFormat="1" ht="47.25" customHeight="1">
      <c r="A48" s="701"/>
      <c r="B48" s="719"/>
      <c r="C48" s="714"/>
      <c r="D48" s="292">
        <v>0.2</v>
      </c>
      <c r="E48" s="281" t="s">
        <v>276</v>
      </c>
      <c r="F48" s="374" t="s">
        <v>277</v>
      </c>
      <c r="G48" s="281" t="s">
        <v>658</v>
      </c>
      <c r="H48" s="374" t="s">
        <v>277</v>
      </c>
      <c r="I48" s="281" t="s">
        <v>745</v>
      </c>
      <c r="J48" s="374" t="s">
        <v>277</v>
      </c>
      <c r="K48" s="317" t="s">
        <v>606</v>
      </c>
      <c r="L48" s="297">
        <v>0</v>
      </c>
      <c r="M48" s="317" t="s">
        <v>80</v>
      </c>
      <c r="N48" s="277">
        <v>1</v>
      </c>
      <c r="O48" s="440">
        <f>N48*D48*$C$43*$B$31*$A$9</f>
        <v>1.1000000000000001E-2</v>
      </c>
      <c r="P48" s="545">
        <v>0</v>
      </c>
      <c r="Q48" s="317"/>
      <c r="R48" s="278">
        <v>100</v>
      </c>
      <c r="S48" s="532">
        <f t="shared" si="15"/>
        <v>1.1000000000000001</v>
      </c>
      <c r="T48" s="564">
        <v>0</v>
      </c>
      <c r="U48" s="564">
        <v>10</v>
      </c>
      <c r="V48" s="388">
        <f t="shared" si="16"/>
        <v>100</v>
      </c>
      <c r="W48" s="575">
        <f t="shared" si="17"/>
        <v>1.1000000000000001</v>
      </c>
      <c r="X48" s="586">
        <f t="shared" si="1"/>
        <v>0</v>
      </c>
    </row>
    <row r="49" spans="1:25" s="258" customFormat="1" ht="46.5" customHeight="1">
      <c r="A49" s="701"/>
      <c r="B49" s="719"/>
      <c r="C49" s="714"/>
      <c r="D49" s="292">
        <v>0.2</v>
      </c>
      <c r="E49" s="281" t="s">
        <v>278</v>
      </c>
      <c r="F49" s="374" t="s">
        <v>279</v>
      </c>
      <c r="G49" s="281" t="s">
        <v>659</v>
      </c>
      <c r="H49" s="374" t="s">
        <v>279</v>
      </c>
      <c r="I49" s="281" t="s">
        <v>746</v>
      </c>
      <c r="J49" s="374" t="s">
        <v>279</v>
      </c>
      <c r="K49" s="317" t="s">
        <v>606</v>
      </c>
      <c r="L49" s="297">
        <v>0</v>
      </c>
      <c r="M49" s="317" t="s">
        <v>80</v>
      </c>
      <c r="N49" s="277">
        <v>1</v>
      </c>
      <c r="O49" s="440">
        <f>N49*D49*$C$43*$B$31*$A$9</f>
        <v>1.1000000000000001E-2</v>
      </c>
      <c r="P49" s="545">
        <v>0</v>
      </c>
      <c r="Q49" s="317"/>
      <c r="R49" s="278">
        <v>100</v>
      </c>
      <c r="S49" s="532">
        <f t="shared" si="15"/>
        <v>1.1000000000000001</v>
      </c>
      <c r="T49" s="564">
        <v>0</v>
      </c>
      <c r="U49" s="564">
        <v>10</v>
      </c>
      <c r="V49" s="388">
        <f t="shared" si="16"/>
        <v>100</v>
      </c>
      <c r="W49" s="575">
        <f t="shared" si="17"/>
        <v>1.1000000000000001</v>
      </c>
      <c r="X49" s="586">
        <f t="shared" si="1"/>
        <v>0</v>
      </c>
    </row>
    <row r="50" spans="1:25" s="258" customFormat="1" ht="21.95" customHeight="1">
      <c r="A50" s="701"/>
      <c r="B50" s="719"/>
      <c r="C50" s="711">
        <v>0.09</v>
      </c>
      <c r="D50" s="273"/>
      <c r="E50" s="291" t="s">
        <v>617</v>
      </c>
      <c r="F50" s="715" t="s">
        <v>179</v>
      </c>
      <c r="G50" s="716"/>
      <c r="H50" s="716"/>
      <c r="I50" s="716"/>
      <c r="J50" s="716"/>
      <c r="K50" s="716"/>
      <c r="L50" s="716"/>
      <c r="M50" s="717"/>
      <c r="N50" s="307"/>
      <c r="O50" s="447"/>
      <c r="P50" s="314"/>
      <c r="Q50" s="380"/>
      <c r="R50" s="315"/>
      <c r="S50" s="451"/>
      <c r="T50" s="316"/>
      <c r="U50" s="316"/>
      <c r="V50" s="391"/>
      <c r="W50" s="580"/>
      <c r="X50" s="586">
        <f t="shared" si="1"/>
        <v>0</v>
      </c>
    </row>
    <row r="51" spans="1:25" s="258" customFormat="1" ht="45">
      <c r="A51" s="701"/>
      <c r="B51" s="719"/>
      <c r="C51" s="712"/>
      <c r="D51" s="292">
        <v>0.25</v>
      </c>
      <c r="E51" s="281" t="s">
        <v>280</v>
      </c>
      <c r="F51" s="374" t="s">
        <v>281</v>
      </c>
      <c r="G51" s="281" t="s">
        <v>660</v>
      </c>
      <c r="H51" s="374" t="s">
        <v>281</v>
      </c>
      <c r="I51" s="281" t="s">
        <v>747</v>
      </c>
      <c r="J51" s="374" t="s">
        <v>281</v>
      </c>
      <c r="K51" s="317" t="s">
        <v>606</v>
      </c>
      <c r="L51" s="297">
        <v>0</v>
      </c>
      <c r="M51" s="317" t="s">
        <v>80</v>
      </c>
      <c r="N51" s="277">
        <v>1</v>
      </c>
      <c r="O51" s="440">
        <f>N51*D51*$C$50*$B$31*$A$9</f>
        <v>1.125E-2</v>
      </c>
      <c r="P51" s="545">
        <v>0</v>
      </c>
      <c r="Q51" s="317"/>
      <c r="R51" s="278">
        <v>100</v>
      </c>
      <c r="S51" s="532">
        <f t="shared" ref="S51:S54" si="18">R51*O51</f>
        <v>1.125</v>
      </c>
      <c r="T51" s="564">
        <v>0</v>
      </c>
      <c r="U51" s="564">
        <v>10</v>
      </c>
      <c r="V51" s="388">
        <f t="shared" ref="V51:V54" si="19">100-U51*T51</f>
        <v>100</v>
      </c>
      <c r="W51" s="575">
        <f t="shared" ref="W51:W54" si="20">V51*O51</f>
        <v>1.125</v>
      </c>
      <c r="X51" s="586">
        <f t="shared" si="1"/>
        <v>0</v>
      </c>
    </row>
    <row r="52" spans="1:25" s="258" customFormat="1" ht="45">
      <c r="A52" s="701"/>
      <c r="B52" s="719"/>
      <c r="C52" s="712"/>
      <c r="D52" s="289">
        <v>0.25</v>
      </c>
      <c r="E52" s="274" t="s">
        <v>282</v>
      </c>
      <c r="F52" s="285" t="s">
        <v>283</v>
      </c>
      <c r="G52" s="274" t="s">
        <v>661</v>
      </c>
      <c r="H52" s="285" t="s">
        <v>283</v>
      </c>
      <c r="I52" s="274" t="s">
        <v>748</v>
      </c>
      <c r="J52" s="285" t="s">
        <v>283</v>
      </c>
      <c r="K52" s="317" t="s">
        <v>606</v>
      </c>
      <c r="L52" s="297">
        <v>0</v>
      </c>
      <c r="M52" s="317" t="s">
        <v>80</v>
      </c>
      <c r="N52" s="277">
        <v>1</v>
      </c>
      <c r="O52" s="440">
        <f>N52*D52*$C$50*$B$31*$A$9</f>
        <v>1.125E-2</v>
      </c>
      <c r="P52" s="545">
        <v>0</v>
      </c>
      <c r="Q52" s="317"/>
      <c r="R52" s="278">
        <v>100</v>
      </c>
      <c r="S52" s="532">
        <f t="shared" si="18"/>
        <v>1.125</v>
      </c>
      <c r="T52" s="564">
        <v>0</v>
      </c>
      <c r="U52" s="564">
        <v>10</v>
      </c>
      <c r="V52" s="388">
        <f t="shared" si="19"/>
        <v>100</v>
      </c>
      <c r="W52" s="575">
        <f t="shared" si="20"/>
        <v>1.125</v>
      </c>
      <c r="X52" s="586">
        <f t="shared" si="1"/>
        <v>0</v>
      </c>
    </row>
    <row r="53" spans="1:25" s="258" customFormat="1" ht="30">
      <c r="A53" s="701"/>
      <c r="B53" s="719"/>
      <c r="C53" s="712"/>
      <c r="D53" s="289">
        <v>0.25</v>
      </c>
      <c r="E53" s="274" t="s">
        <v>284</v>
      </c>
      <c r="F53" s="285" t="s">
        <v>646</v>
      </c>
      <c r="G53" s="274" t="s">
        <v>662</v>
      </c>
      <c r="H53" s="285" t="s">
        <v>646</v>
      </c>
      <c r="I53" s="274" t="s">
        <v>749</v>
      </c>
      <c r="J53" s="285" t="s">
        <v>646</v>
      </c>
      <c r="K53" s="317" t="s">
        <v>606</v>
      </c>
      <c r="L53" s="297">
        <v>0</v>
      </c>
      <c r="M53" s="317" t="s">
        <v>80</v>
      </c>
      <c r="N53" s="277">
        <v>1</v>
      </c>
      <c r="O53" s="440">
        <f>N53*D53*$C$50*$B$31*$A$9</f>
        <v>1.125E-2</v>
      </c>
      <c r="P53" s="545">
        <v>0</v>
      </c>
      <c r="Q53" s="317"/>
      <c r="R53" s="278">
        <v>100</v>
      </c>
      <c r="S53" s="532">
        <f t="shared" si="18"/>
        <v>1.125</v>
      </c>
      <c r="T53" s="564">
        <v>0</v>
      </c>
      <c r="U53" s="564">
        <v>10</v>
      </c>
      <c r="V53" s="388">
        <f t="shared" si="19"/>
        <v>100</v>
      </c>
      <c r="W53" s="575">
        <f t="shared" si="20"/>
        <v>1.125</v>
      </c>
      <c r="X53" s="586">
        <f t="shared" si="1"/>
        <v>0</v>
      </c>
    </row>
    <row r="54" spans="1:25" s="258" customFormat="1" ht="47.25">
      <c r="A54" s="701"/>
      <c r="B54" s="719"/>
      <c r="C54" s="742"/>
      <c r="D54" s="289">
        <v>0.25</v>
      </c>
      <c r="E54" s="274" t="s">
        <v>286</v>
      </c>
      <c r="F54" s="285" t="s">
        <v>287</v>
      </c>
      <c r="G54" s="234" t="s">
        <v>663</v>
      </c>
      <c r="H54" s="222" t="s">
        <v>783</v>
      </c>
      <c r="I54" s="419" t="s">
        <v>750</v>
      </c>
      <c r="J54" s="422" t="s">
        <v>783</v>
      </c>
      <c r="K54" s="317" t="s">
        <v>606</v>
      </c>
      <c r="L54" s="297">
        <v>0</v>
      </c>
      <c r="M54" s="317" t="s">
        <v>80</v>
      </c>
      <c r="N54" s="277">
        <v>1</v>
      </c>
      <c r="O54" s="440">
        <f>N54*D54*$C$50*$B$31*$A$9</f>
        <v>1.125E-2</v>
      </c>
      <c r="P54" s="545">
        <v>0</v>
      </c>
      <c r="Q54" s="317"/>
      <c r="R54" s="278">
        <v>100</v>
      </c>
      <c r="S54" s="532">
        <f t="shared" si="18"/>
        <v>1.125</v>
      </c>
      <c r="T54" s="564">
        <v>0</v>
      </c>
      <c r="U54" s="564">
        <v>10</v>
      </c>
      <c r="V54" s="388">
        <f t="shared" si="19"/>
        <v>100</v>
      </c>
      <c r="W54" s="575">
        <f t="shared" si="20"/>
        <v>1.125</v>
      </c>
      <c r="X54" s="586">
        <f t="shared" si="1"/>
        <v>0</v>
      </c>
    </row>
    <row r="55" spans="1:25" s="258" customFormat="1" ht="27" customHeight="1">
      <c r="A55" s="701"/>
      <c r="B55" s="719"/>
      <c r="C55" s="711">
        <v>0.1</v>
      </c>
      <c r="D55" s="273"/>
      <c r="E55" s="291" t="s">
        <v>618</v>
      </c>
      <c r="F55" s="715" t="s">
        <v>180</v>
      </c>
      <c r="G55" s="716"/>
      <c r="H55" s="716"/>
      <c r="I55" s="716"/>
      <c r="J55" s="716"/>
      <c r="K55" s="716"/>
      <c r="L55" s="716"/>
      <c r="M55" s="717"/>
      <c r="N55" s="307"/>
      <c r="O55" s="447"/>
      <c r="P55" s="314"/>
      <c r="Q55" s="380"/>
      <c r="R55" s="315"/>
      <c r="S55" s="451"/>
      <c r="T55" s="316"/>
      <c r="U55" s="316"/>
      <c r="V55" s="391"/>
      <c r="W55" s="580"/>
      <c r="X55" s="586">
        <f t="shared" si="1"/>
        <v>0</v>
      </c>
    </row>
    <row r="56" spans="1:25" s="258" customFormat="1" ht="37.5" customHeight="1">
      <c r="A56" s="701"/>
      <c r="B56" s="719"/>
      <c r="C56" s="714"/>
      <c r="D56" s="292">
        <v>0.3</v>
      </c>
      <c r="E56" s="281" t="s">
        <v>289</v>
      </c>
      <c r="F56" s="293" t="s">
        <v>290</v>
      </c>
      <c r="G56" s="281" t="s">
        <v>664</v>
      </c>
      <c r="H56" s="293" t="s">
        <v>290</v>
      </c>
      <c r="I56" s="281" t="s">
        <v>751</v>
      </c>
      <c r="J56" s="293" t="s">
        <v>290</v>
      </c>
      <c r="K56" s="317" t="s">
        <v>606</v>
      </c>
      <c r="L56" s="297">
        <v>0</v>
      </c>
      <c r="M56" s="317" t="s">
        <v>80</v>
      </c>
      <c r="N56" s="277">
        <v>1</v>
      </c>
      <c r="O56" s="440">
        <f>N56*D56*$C$55*$B$31*$A$9</f>
        <v>1.4999999999999999E-2</v>
      </c>
      <c r="P56" s="545">
        <v>0</v>
      </c>
      <c r="Q56" s="317"/>
      <c r="R56" s="278">
        <v>100</v>
      </c>
      <c r="S56" s="532">
        <f t="shared" ref="S56:S58" si="21">R56*O56</f>
        <v>1.5</v>
      </c>
      <c r="T56" s="564">
        <v>0</v>
      </c>
      <c r="U56" s="564">
        <v>10</v>
      </c>
      <c r="V56" s="388">
        <f t="shared" ref="V56:V57" si="22">100-U56*T56</f>
        <v>100</v>
      </c>
      <c r="W56" s="575">
        <f t="shared" ref="W56:W58" si="23">V56*O56</f>
        <v>1.5</v>
      </c>
      <c r="X56" s="586">
        <f t="shared" si="1"/>
        <v>0</v>
      </c>
    </row>
    <row r="57" spans="1:25" s="258" customFormat="1" ht="37.5" customHeight="1">
      <c r="A57" s="701"/>
      <c r="B57" s="719"/>
      <c r="C57" s="714"/>
      <c r="D57" s="292">
        <v>0.3</v>
      </c>
      <c r="E57" s="281" t="s">
        <v>291</v>
      </c>
      <c r="F57" s="374" t="s">
        <v>292</v>
      </c>
      <c r="G57" s="274" t="s">
        <v>665</v>
      </c>
      <c r="H57" s="374" t="s">
        <v>292</v>
      </c>
      <c r="I57" s="274" t="s">
        <v>752</v>
      </c>
      <c r="J57" s="374" t="s">
        <v>292</v>
      </c>
      <c r="K57" s="317" t="s">
        <v>606</v>
      </c>
      <c r="L57" s="297">
        <v>0</v>
      </c>
      <c r="M57" s="317" t="s">
        <v>80</v>
      </c>
      <c r="N57" s="277">
        <v>1</v>
      </c>
      <c r="O57" s="440">
        <f>N57*D57*$C$55*$B$31*$A$9</f>
        <v>1.4999999999999999E-2</v>
      </c>
      <c r="P57" s="545">
        <v>0</v>
      </c>
      <c r="Q57" s="317"/>
      <c r="R57" s="278">
        <v>100</v>
      </c>
      <c r="S57" s="532">
        <f t="shared" si="21"/>
        <v>1.5</v>
      </c>
      <c r="T57" s="564">
        <v>1</v>
      </c>
      <c r="U57" s="564">
        <v>10</v>
      </c>
      <c r="V57" s="388">
        <f t="shared" si="22"/>
        <v>90</v>
      </c>
      <c r="W57" s="575">
        <f t="shared" si="23"/>
        <v>1.3499999999999999</v>
      </c>
      <c r="X57" s="563" t="s">
        <v>985</v>
      </c>
      <c r="Y57" s="586">
        <f>W57-S57</f>
        <v>-0.15000000000000013</v>
      </c>
    </row>
    <row r="58" spans="1:25" s="258" customFormat="1" ht="63">
      <c r="A58" s="701"/>
      <c r="B58" s="719"/>
      <c r="C58" s="714"/>
      <c r="D58" s="289">
        <v>0.4</v>
      </c>
      <c r="E58" s="281" t="s">
        <v>293</v>
      </c>
      <c r="F58" s="322" t="s">
        <v>294</v>
      </c>
      <c r="G58" s="171" t="s">
        <v>666</v>
      </c>
      <c r="H58" s="191" t="s">
        <v>784</v>
      </c>
      <c r="I58" s="171" t="s">
        <v>753</v>
      </c>
      <c r="J58" s="525" t="s">
        <v>784</v>
      </c>
      <c r="K58" s="518" t="s">
        <v>973</v>
      </c>
      <c r="L58" s="459">
        <v>3</v>
      </c>
      <c r="M58" s="317" t="s">
        <v>80</v>
      </c>
      <c r="N58" s="277">
        <v>1</v>
      </c>
      <c r="O58" s="440">
        <f>N58*D58*$C$55*$B$31*$A$9</f>
        <v>2.0000000000000004E-2</v>
      </c>
      <c r="P58" s="545">
        <v>3</v>
      </c>
      <c r="Q58" s="317"/>
      <c r="R58" s="278">
        <v>100</v>
      </c>
      <c r="S58" s="532">
        <f t="shared" si="21"/>
        <v>2.0000000000000004</v>
      </c>
      <c r="T58" s="564">
        <v>3</v>
      </c>
      <c r="U58" s="564">
        <f>T58-L58</f>
        <v>0</v>
      </c>
      <c r="V58" s="388">
        <f>100-U58*10</f>
        <v>100</v>
      </c>
      <c r="W58" s="575">
        <f t="shared" si="23"/>
        <v>2.0000000000000004</v>
      </c>
      <c r="X58" s="586">
        <f t="shared" si="1"/>
        <v>0</v>
      </c>
    </row>
    <row r="59" spans="1:25" s="321" customFormat="1" ht="18.95" customHeight="1">
      <c r="A59" s="701"/>
      <c r="B59" s="719"/>
      <c r="C59" s="711">
        <v>0.1</v>
      </c>
      <c r="D59" s="318"/>
      <c r="E59" s="291" t="s">
        <v>619</v>
      </c>
      <c r="F59" s="715" t="s">
        <v>620</v>
      </c>
      <c r="G59" s="716"/>
      <c r="H59" s="716"/>
      <c r="I59" s="716"/>
      <c r="J59" s="716"/>
      <c r="K59" s="716"/>
      <c r="L59" s="716"/>
      <c r="M59" s="717"/>
      <c r="N59" s="307"/>
      <c r="O59" s="447"/>
      <c r="P59" s="319"/>
      <c r="Q59" s="381"/>
      <c r="R59" s="315"/>
      <c r="S59" s="451"/>
      <c r="T59" s="320"/>
      <c r="U59" s="320"/>
      <c r="V59" s="392"/>
      <c r="W59" s="581"/>
      <c r="X59" s="586">
        <f t="shared" si="1"/>
        <v>0</v>
      </c>
    </row>
    <row r="60" spans="1:25" s="258" customFormat="1" ht="42.75" customHeight="1">
      <c r="A60" s="701"/>
      <c r="B60" s="719"/>
      <c r="C60" s="714"/>
      <c r="D60" s="292">
        <v>0.2</v>
      </c>
      <c r="E60" s="281" t="s">
        <v>297</v>
      </c>
      <c r="F60" s="374" t="s">
        <v>298</v>
      </c>
      <c r="G60" s="274" t="s">
        <v>406</v>
      </c>
      <c r="H60" s="374" t="s">
        <v>298</v>
      </c>
      <c r="I60" s="274" t="s">
        <v>754</v>
      </c>
      <c r="J60" s="374" t="s">
        <v>298</v>
      </c>
      <c r="K60" s="317" t="s">
        <v>606</v>
      </c>
      <c r="L60" s="297">
        <v>0</v>
      </c>
      <c r="M60" s="275" t="s">
        <v>80</v>
      </c>
      <c r="N60" s="277">
        <v>1</v>
      </c>
      <c r="O60" s="440">
        <f>N60*D60*$C$59*$B$31*$A$9</f>
        <v>1.0000000000000002E-2</v>
      </c>
      <c r="P60" s="545">
        <v>0</v>
      </c>
      <c r="Q60" s="317"/>
      <c r="R60" s="278">
        <v>100</v>
      </c>
      <c r="S60" s="532">
        <f t="shared" ref="S60:S64" si="24">R60*O60</f>
        <v>1.0000000000000002</v>
      </c>
      <c r="T60" s="564">
        <v>0</v>
      </c>
      <c r="U60" s="564">
        <v>10</v>
      </c>
      <c r="V60" s="388">
        <f t="shared" ref="V60:V64" si="25">100-U60*T60</f>
        <v>100</v>
      </c>
      <c r="W60" s="575">
        <f t="shared" ref="W60:W64" si="26">V60*O60</f>
        <v>1.0000000000000002</v>
      </c>
      <c r="X60" s="586">
        <f t="shared" si="1"/>
        <v>0</v>
      </c>
    </row>
    <row r="61" spans="1:25" s="258" customFormat="1" ht="66.75" customHeight="1">
      <c r="A61" s="701"/>
      <c r="B61" s="719"/>
      <c r="C61" s="714"/>
      <c r="D61" s="289">
        <v>0.2</v>
      </c>
      <c r="E61" s="274" t="s">
        <v>182</v>
      </c>
      <c r="F61" s="285" t="s">
        <v>183</v>
      </c>
      <c r="G61" s="274" t="s">
        <v>667</v>
      </c>
      <c r="H61" s="285" t="s">
        <v>790</v>
      </c>
      <c r="I61" s="274" t="s">
        <v>755</v>
      </c>
      <c r="J61" s="285" t="s">
        <v>790</v>
      </c>
      <c r="K61" s="317" t="s">
        <v>606</v>
      </c>
      <c r="L61" s="297">
        <v>0</v>
      </c>
      <c r="M61" s="275" t="s">
        <v>80</v>
      </c>
      <c r="N61" s="277">
        <v>1</v>
      </c>
      <c r="O61" s="440">
        <f>N61*D61*$C$59*$B$31*$A$9</f>
        <v>1.0000000000000002E-2</v>
      </c>
      <c r="P61" s="545">
        <v>0</v>
      </c>
      <c r="Q61" s="317"/>
      <c r="R61" s="278">
        <v>100</v>
      </c>
      <c r="S61" s="532">
        <f t="shared" si="24"/>
        <v>1.0000000000000002</v>
      </c>
      <c r="T61" s="564">
        <v>0</v>
      </c>
      <c r="U61" s="564">
        <v>10</v>
      </c>
      <c r="V61" s="388">
        <f t="shared" si="25"/>
        <v>100</v>
      </c>
      <c r="W61" s="575">
        <f t="shared" si="26"/>
        <v>1.0000000000000002</v>
      </c>
      <c r="X61" s="586">
        <f t="shared" si="1"/>
        <v>0</v>
      </c>
    </row>
    <row r="62" spans="1:25" s="258" customFormat="1" ht="30">
      <c r="A62" s="701"/>
      <c r="B62" s="719"/>
      <c r="C62" s="714"/>
      <c r="D62" s="292">
        <v>0.2</v>
      </c>
      <c r="E62" s="281" t="s">
        <v>299</v>
      </c>
      <c r="F62" s="374" t="s">
        <v>300</v>
      </c>
      <c r="G62" s="281" t="s">
        <v>668</v>
      </c>
      <c r="H62" s="374" t="s">
        <v>300</v>
      </c>
      <c r="I62" s="281" t="s">
        <v>756</v>
      </c>
      <c r="J62" s="374" t="s">
        <v>300</v>
      </c>
      <c r="K62" s="317" t="s">
        <v>606</v>
      </c>
      <c r="L62" s="297">
        <v>0</v>
      </c>
      <c r="M62" s="275" t="s">
        <v>80</v>
      </c>
      <c r="N62" s="277">
        <v>1</v>
      </c>
      <c r="O62" s="440">
        <f>N62*D62*$C$59*$B$31*$A$9</f>
        <v>1.0000000000000002E-2</v>
      </c>
      <c r="P62" s="545">
        <v>0</v>
      </c>
      <c r="Q62" s="317"/>
      <c r="R62" s="278">
        <v>100</v>
      </c>
      <c r="S62" s="532">
        <f t="shared" si="24"/>
        <v>1.0000000000000002</v>
      </c>
      <c r="T62" s="564">
        <v>0</v>
      </c>
      <c r="U62" s="564">
        <v>10</v>
      </c>
      <c r="V62" s="388">
        <f t="shared" si="25"/>
        <v>100</v>
      </c>
      <c r="W62" s="575">
        <f t="shared" si="26"/>
        <v>1.0000000000000002</v>
      </c>
      <c r="X62" s="586">
        <f t="shared" si="1"/>
        <v>0</v>
      </c>
    </row>
    <row r="63" spans="1:25" s="258" customFormat="1" ht="47.25" customHeight="1">
      <c r="A63" s="701"/>
      <c r="B63" s="719"/>
      <c r="C63" s="714"/>
      <c r="D63" s="292">
        <v>0.2</v>
      </c>
      <c r="E63" s="281" t="s">
        <v>301</v>
      </c>
      <c r="F63" s="374" t="s">
        <v>302</v>
      </c>
      <c r="G63" s="284" t="s">
        <v>669</v>
      </c>
      <c r="H63" s="374" t="s">
        <v>302</v>
      </c>
      <c r="I63" s="284" t="s">
        <v>757</v>
      </c>
      <c r="J63" s="374" t="s">
        <v>302</v>
      </c>
      <c r="K63" s="317" t="s">
        <v>606</v>
      </c>
      <c r="L63" s="297">
        <v>0</v>
      </c>
      <c r="M63" s="275" t="s">
        <v>80</v>
      </c>
      <c r="N63" s="277">
        <v>1</v>
      </c>
      <c r="O63" s="440">
        <f>N63*D63*$C$59*$B$31*$A$9</f>
        <v>1.0000000000000002E-2</v>
      </c>
      <c r="P63" s="545">
        <v>0</v>
      </c>
      <c r="Q63" s="317"/>
      <c r="R63" s="278">
        <v>100</v>
      </c>
      <c r="S63" s="532">
        <f t="shared" si="24"/>
        <v>1.0000000000000002</v>
      </c>
      <c r="T63" s="564">
        <v>0</v>
      </c>
      <c r="U63" s="564">
        <v>10</v>
      </c>
      <c r="V63" s="388">
        <f t="shared" si="25"/>
        <v>100</v>
      </c>
      <c r="W63" s="575">
        <f t="shared" si="26"/>
        <v>1.0000000000000002</v>
      </c>
      <c r="X63" s="586">
        <f t="shared" si="1"/>
        <v>0</v>
      </c>
    </row>
    <row r="64" spans="1:25" s="258" customFormat="1" ht="45" customHeight="1">
      <c r="A64" s="701"/>
      <c r="B64" s="719"/>
      <c r="C64" s="714"/>
      <c r="D64" s="292">
        <v>0.2</v>
      </c>
      <c r="E64" s="281" t="s">
        <v>303</v>
      </c>
      <c r="F64" s="374" t="s">
        <v>304</v>
      </c>
      <c r="G64" s="274" t="s">
        <v>670</v>
      </c>
      <c r="H64" s="374" t="s">
        <v>304</v>
      </c>
      <c r="I64" s="274" t="s">
        <v>758</v>
      </c>
      <c r="J64" s="374" t="s">
        <v>304</v>
      </c>
      <c r="K64" s="317" t="s">
        <v>606</v>
      </c>
      <c r="L64" s="297">
        <v>0</v>
      </c>
      <c r="M64" s="275" t="s">
        <v>80</v>
      </c>
      <c r="N64" s="277">
        <v>1</v>
      </c>
      <c r="O64" s="440">
        <f>N64*D64*$C$59*$B$31*$A$9</f>
        <v>1.0000000000000002E-2</v>
      </c>
      <c r="P64" s="545">
        <v>0</v>
      </c>
      <c r="Q64" s="317"/>
      <c r="R64" s="278">
        <v>100</v>
      </c>
      <c r="S64" s="532">
        <f t="shared" si="24"/>
        <v>1.0000000000000002</v>
      </c>
      <c r="T64" s="564">
        <v>0</v>
      </c>
      <c r="U64" s="564">
        <v>10</v>
      </c>
      <c r="V64" s="388">
        <f t="shared" si="25"/>
        <v>100</v>
      </c>
      <c r="W64" s="575">
        <f t="shared" si="26"/>
        <v>1.0000000000000002</v>
      </c>
      <c r="X64" s="586">
        <f t="shared" si="1"/>
        <v>0</v>
      </c>
    </row>
    <row r="65" spans="1:24" s="321" customFormat="1" ht="15.75" customHeight="1">
      <c r="A65" s="701"/>
      <c r="B65" s="719"/>
      <c r="C65" s="711">
        <v>0.05</v>
      </c>
      <c r="D65" s="318"/>
      <c r="E65" s="291" t="s">
        <v>621</v>
      </c>
      <c r="F65" s="715" t="s">
        <v>622</v>
      </c>
      <c r="G65" s="716"/>
      <c r="H65" s="716"/>
      <c r="I65" s="716"/>
      <c r="J65" s="716"/>
      <c r="K65" s="716"/>
      <c r="L65" s="716"/>
      <c r="M65" s="717"/>
      <c r="N65" s="307"/>
      <c r="O65" s="447"/>
      <c r="P65" s="323"/>
      <c r="Q65" s="381"/>
      <c r="R65" s="315"/>
      <c r="S65" s="451"/>
      <c r="T65" s="320"/>
      <c r="U65" s="320"/>
      <c r="V65" s="392"/>
      <c r="W65" s="581"/>
      <c r="X65" s="586">
        <f t="shared" si="1"/>
        <v>0</v>
      </c>
    </row>
    <row r="66" spans="1:24" s="468" customFormat="1" ht="30">
      <c r="A66" s="701"/>
      <c r="B66" s="719"/>
      <c r="C66" s="714"/>
      <c r="D66" s="470">
        <v>0</v>
      </c>
      <c r="E66" s="460" t="s">
        <v>305</v>
      </c>
      <c r="F66" s="461" t="s">
        <v>306</v>
      </c>
      <c r="G66" s="472" t="s">
        <v>671</v>
      </c>
      <c r="H66" s="473" t="s">
        <v>306</v>
      </c>
      <c r="I66" s="472" t="s">
        <v>760</v>
      </c>
      <c r="J66" s="473" t="s">
        <v>759</v>
      </c>
      <c r="K66" s="519" t="s">
        <v>606</v>
      </c>
      <c r="L66" s="462">
        <v>0</v>
      </c>
      <c r="M66" s="463" t="s">
        <v>80</v>
      </c>
      <c r="N66" s="464">
        <v>1</v>
      </c>
      <c r="O66" s="465">
        <f>N66*D66*C$65*$B$31*$A$9</f>
        <v>0</v>
      </c>
      <c r="P66" s="462"/>
      <c r="Q66" s="466"/>
      <c r="R66" s="466"/>
      <c r="S66" s="467"/>
      <c r="T66" s="564">
        <v>0</v>
      </c>
      <c r="U66" s="564">
        <v>10</v>
      </c>
      <c r="V66" s="388">
        <f t="shared" ref="V66:V67" si="27">100-U66*T66</f>
        <v>100</v>
      </c>
      <c r="W66" s="575">
        <f t="shared" ref="W66:W67" si="28">V66*O66</f>
        <v>0</v>
      </c>
      <c r="X66" s="586">
        <f t="shared" si="1"/>
        <v>0</v>
      </c>
    </row>
    <row r="67" spans="1:24" s="258" customFormat="1" ht="50.25" customHeight="1">
      <c r="A67" s="701"/>
      <c r="B67" s="719"/>
      <c r="C67" s="714"/>
      <c r="D67" s="289">
        <v>1</v>
      </c>
      <c r="E67" s="274" t="s">
        <v>307</v>
      </c>
      <c r="F67" s="285" t="s">
        <v>393</v>
      </c>
      <c r="G67" s="274" t="s">
        <v>672</v>
      </c>
      <c r="H67" s="285" t="s">
        <v>393</v>
      </c>
      <c r="I67" s="274" t="s">
        <v>762</v>
      </c>
      <c r="J67" s="176" t="s">
        <v>761</v>
      </c>
      <c r="K67" s="317" t="s">
        <v>606</v>
      </c>
      <c r="L67" s="297">
        <v>0</v>
      </c>
      <c r="M67" s="275" t="s">
        <v>80</v>
      </c>
      <c r="N67" s="277">
        <v>1</v>
      </c>
      <c r="O67" s="440">
        <f>N67*D67*C$65*$B$31*$A$9</f>
        <v>2.5000000000000001E-2</v>
      </c>
      <c r="P67" s="545">
        <v>0</v>
      </c>
      <c r="Q67" s="317"/>
      <c r="R67" s="278">
        <v>100</v>
      </c>
      <c r="S67" s="532">
        <f t="shared" ref="S67" si="29">R67*O67</f>
        <v>2.5</v>
      </c>
      <c r="T67" s="564">
        <v>0</v>
      </c>
      <c r="U67" s="564">
        <v>10</v>
      </c>
      <c r="V67" s="388">
        <f t="shared" si="27"/>
        <v>100</v>
      </c>
      <c r="W67" s="575">
        <f t="shared" si="28"/>
        <v>2.5</v>
      </c>
      <c r="X67" s="586">
        <f t="shared" si="1"/>
        <v>0</v>
      </c>
    </row>
    <row r="68" spans="1:24" s="258" customFormat="1" ht="15.75" customHeight="1">
      <c r="A68" s="701"/>
      <c r="B68" s="719"/>
      <c r="C68" s="711">
        <v>0.05</v>
      </c>
      <c r="D68" s="273"/>
      <c r="E68" s="291" t="s">
        <v>623</v>
      </c>
      <c r="F68" s="715" t="s">
        <v>624</v>
      </c>
      <c r="G68" s="716"/>
      <c r="H68" s="716"/>
      <c r="I68" s="716"/>
      <c r="J68" s="716"/>
      <c r="K68" s="716"/>
      <c r="L68" s="716"/>
      <c r="M68" s="717"/>
      <c r="N68" s="313"/>
      <c r="O68" s="449"/>
      <c r="P68" s="323"/>
      <c r="Q68" s="380"/>
      <c r="R68" s="315"/>
      <c r="S68" s="451"/>
      <c r="T68" s="316"/>
      <c r="U68" s="316"/>
      <c r="V68" s="391"/>
      <c r="W68" s="580"/>
      <c r="X68" s="586">
        <f t="shared" si="1"/>
        <v>0</v>
      </c>
    </row>
    <row r="69" spans="1:24" s="258" customFormat="1" ht="30">
      <c r="A69" s="701"/>
      <c r="B69" s="719"/>
      <c r="C69" s="714"/>
      <c r="D69" s="292">
        <v>0.5</v>
      </c>
      <c r="E69" s="281" t="s">
        <v>310</v>
      </c>
      <c r="F69" s="374" t="s">
        <v>311</v>
      </c>
      <c r="G69" s="274" t="s">
        <v>673</v>
      </c>
      <c r="H69" s="374" t="s">
        <v>311</v>
      </c>
      <c r="I69" s="274" t="s">
        <v>764</v>
      </c>
      <c r="J69" s="374" t="s">
        <v>763</v>
      </c>
      <c r="K69" s="317" t="s">
        <v>606</v>
      </c>
      <c r="L69" s="297">
        <v>0</v>
      </c>
      <c r="M69" s="275" t="s">
        <v>80</v>
      </c>
      <c r="N69" s="277">
        <v>1</v>
      </c>
      <c r="O69" s="440">
        <f>N69*D69*$C$68*$B$31*$A$9</f>
        <v>1.2500000000000001E-2</v>
      </c>
      <c r="P69" s="545">
        <v>0</v>
      </c>
      <c r="Q69" s="317"/>
      <c r="R69" s="278">
        <v>100</v>
      </c>
      <c r="S69" s="532">
        <f t="shared" ref="S69:S70" si="30">R69*O69</f>
        <v>1.25</v>
      </c>
      <c r="T69" s="564">
        <v>0</v>
      </c>
      <c r="U69" s="564">
        <v>10</v>
      </c>
      <c r="V69" s="388">
        <f t="shared" ref="V69:V70" si="31">100-U69*T69</f>
        <v>100</v>
      </c>
      <c r="W69" s="575">
        <f t="shared" ref="W69:W70" si="32">V69*O69</f>
        <v>1.25</v>
      </c>
      <c r="X69" s="586">
        <f t="shared" si="1"/>
        <v>0</v>
      </c>
    </row>
    <row r="70" spans="1:24" s="258" customFormat="1" ht="36" customHeight="1">
      <c r="A70" s="701"/>
      <c r="B70" s="719"/>
      <c r="C70" s="714"/>
      <c r="D70" s="289">
        <v>0.5</v>
      </c>
      <c r="E70" s="274" t="s">
        <v>312</v>
      </c>
      <c r="F70" s="176" t="s">
        <v>360</v>
      </c>
      <c r="G70" s="274" t="s">
        <v>674</v>
      </c>
      <c r="H70" s="176" t="s">
        <v>360</v>
      </c>
      <c r="I70" s="274" t="s">
        <v>765</v>
      </c>
      <c r="J70" s="176" t="s">
        <v>761</v>
      </c>
      <c r="K70" s="317" t="s">
        <v>606</v>
      </c>
      <c r="L70" s="299">
        <v>0</v>
      </c>
      <c r="M70" s="275" t="s">
        <v>80</v>
      </c>
      <c r="N70" s="277">
        <v>1</v>
      </c>
      <c r="O70" s="440">
        <f>N70*D70*$C$68*$B$31*$A$9</f>
        <v>1.2500000000000001E-2</v>
      </c>
      <c r="P70" s="545">
        <v>0</v>
      </c>
      <c r="Q70" s="317"/>
      <c r="R70" s="278">
        <v>100</v>
      </c>
      <c r="S70" s="532">
        <f t="shared" si="30"/>
        <v>1.25</v>
      </c>
      <c r="T70" s="564">
        <v>0</v>
      </c>
      <c r="U70" s="564">
        <v>10</v>
      </c>
      <c r="V70" s="388">
        <f t="shared" si="31"/>
        <v>100</v>
      </c>
      <c r="W70" s="575">
        <f t="shared" si="32"/>
        <v>1.25</v>
      </c>
      <c r="X70" s="586">
        <f t="shared" si="1"/>
        <v>0</v>
      </c>
    </row>
    <row r="71" spans="1:24" s="258" customFormat="1" ht="15.75" customHeight="1">
      <c r="A71" s="701"/>
      <c r="B71" s="719"/>
      <c r="C71" s="711">
        <v>0.02</v>
      </c>
      <c r="D71" s="273"/>
      <c r="E71" s="291" t="s">
        <v>625</v>
      </c>
      <c r="F71" s="731" t="s">
        <v>626</v>
      </c>
      <c r="G71" s="732"/>
      <c r="H71" s="732"/>
      <c r="I71" s="732"/>
      <c r="J71" s="732"/>
      <c r="K71" s="732"/>
      <c r="L71" s="732"/>
      <c r="M71" s="733"/>
      <c r="N71" s="307"/>
      <c r="O71" s="447"/>
      <c r="P71" s="314"/>
      <c r="Q71" s="380"/>
      <c r="R71" s="315"/>
      <c r="S71" s="451"/>
      <c r="T71" s="316"/>
      <c r="U71" s="316"/>
      <c r="V71" s="391"/>
      <c r="W71" s="580"/>
      <c r="X71" s="586">
        <f t="shared" si="1"/>
        <v>0</v>
      </c>
    </row>
    <row r="72" spans="1:24" s="258" customFormat="1" ht="53.25" customHeight="1">
      <c r="A72" s="701"/>
      <c r="B72" s="719"/>
      <c r="C72" s="721"/>
      <c r="D72" s="289">
        <v>1</v>
      </c>
      <c r="E72" s="274" t="s">
        <v>314</v>
      </c>
      <c r="F72" s="285" t="s">
        <v>367</v>
      </c>
      <c r="G72" s="255" t="s">
        <v>675</v>
      </c>
      <c r="H72" s="207" t="s">
        <v>367</v>
      </c>
      <c r="I72" s="423" t="s">
        <v>767</v>
      </c>
      <c r="J72" s="285" t="s">
        <v>766</v>
      </c>
      <c r="K72" s="317" t="s">
        <v>606</v>
      </c>
      <c r="L72" s="299">
        <v>0</v>
      </c>
      <c r="M72" s="275" t="s">
        <v>80</v>
      </c>
      <c r="N72" s="277">
        <v>1</v>
      </c>
      <c r="O72" s="440">
        <f>N72*D72*$C$71*$B$31*$A$9</f>
        <v>0.01</v>
      </c>
      <c r="P72" s="545">
        <v>0</v>
      </c>
      <c r="Q72" s="317"/>
      <c r="R72" s="278">
        <v>100</v>
      </c>
      <c r="S72" s="532">
        <f t="shared" ref="S72" si="33">R72*O72</f>
        <v>1</v>
      </c>
      <c r="T72" s="564">
        <v>0</v>
      </c>
      <c r="U72" s="564">
        <v>10</v>
      </c>
      <c r="V72" s="388">
        <f t="shared" ref="V72" si="34">100-U72*T72</f>
        <v>100</v>
      </c>
      <c r="W72" s="575">
        <f t="shared" ref="W72" si="35">V72*O72</f>
        <v>1</v>
      </c>
      <c r="X72" s="586">
        <f t="shared" si="1"/>
        <v>0</v>
      </c>
    </row>
    <row r="73" spans="1:24" s="258" customFormat="1" ht="23.25" customHeight="1">
      <c r="A73" s="701"/>
      <c r="B73" s="719"/>
      <c r="C73" s="711">
        <v>7.0000000000000007E-2</v>
      </c>
      <c r="D73" s="273"/>
      <c r="E73" s="291" t="s">
        <v>627</v>
      </c>
      <c r="F73" s="715" t="s">
        <v>187</v>
      </c>
      <c r="G73" s="716"/>
      <c r="H73" s="716"/>
      <c r="I73" s="716"/>
      <c r="J73" s="716"/>
      <c r="K73" s="716"/>
      <c r="L73" s="716"/>
      <c r="M73" s="717"/>
      <c r="N73" s="307"/>
      <c r="O73" s="447"/>
      <c r="P73" s="314"/>
      <c r="Q73" s="380"/>
      <c r="R73" s="315"/>
      <c r="S73" s="451"/>
      <c r="T73" s="316"/>
      <c r="U73" s="316"/>
      <c r="V73" s="391"/>
      <c r="W73" s="580"/>
      <c r="X73" s="586">
        <f t="shared" si="1"/>
        <v>0</v>
      </c>
    </row>
    <row r="74" spans="1:24" s="258" customFormat="1" ht="30">
      <c r="A74" s="701"/>
      <c r="B74" s="719"/>
      <c r="C74" s="714"/>
      <c r="D74" s="289">
        <v>0.5</v>
      </c>
      <c r="E74" s="274" t="s">
        <v>190</v>
      </c>
      <c r="F74" s="322" t="s">
        <v>191</v>
      </c>
      <c r="G74" s="209" t="s">
        <v>676</v>
      </c>
      <c r="H74" s="207" t="s">
        <v>191</v>
      </c>
      <c r="I74" s="424" t="s">
        <v>768</v>
      </c>
      <c r="J74" s="426" t="s">
        <v>191</v>
      </c>
      <c r="K74" s="317" t="s">
        <v>606</v>
      </c>
      <c r="L74" s="297">
        <v>0</v>
      </c>
      <c r="M74" s="275" t="s">
        <v>80</v>
      </c>
      <c r="N74" s="277">
        <v>1</v>
      </c>
      <c r="O74" s="440">
        <f>N74*D74*$C$73*$B$31*$A$9</f>
        <v>1.7500000000000002E-2</v>
      </c>
      <c r="P74" s="545">
        <v>0</v>
      </c>
      <c r="Q74" s="317"/>
      <c r="R74" s="278">
        <v>100</v>
      </c>
      <c r="S74" s="532">
        <f t="shared" ref="S74:S76" si="36">R74*O74</f>
        <v>1.7500000000000002</v>
      </c>
      <c r="T74" s="564">
        <v>0</v>
      </c>
      <c r="U74" s="564">
        <v>10</v>
      </c>
      <c r="V74" s="388">
        <f t="shared" ref="V74:V76" si="37">100-U74*T74</f>
        <v>100</v>
      </c>
      <c r="W74" s="575">
        <f t="shared" ref="W74:W76" si="38">V74*O74</f>
        <v>1.7500000000000002</v>
      </c>
      <c r="X74" s="586">
        <f t="shared" si="1"/>
        <v>0</v>
      </c>
    </row>
    <row r="75" spans="1:24" s="258" customFormat="1" ht="30">
      <c r="A75" s="701"/>
      <c r="B75" s="719"/>
      <c r="C75" s="714"/>
      <c r="D75" s="704">
        <v>0.5</v>
      </c>
      <c r="E75" s="703" t="s">
        <v>194</v>
      </c>
      <c r="F75" s="706" t="s">
        <v>195</v>
      </c>
      <c r="G75" s="703" t="s">
        <v>677</v>
      </c>
      <c r="H75" s="713" t="s">
        <v>195</v>
      </c>
      <c r="I75" s="274" t="s">
        <v>771</v>
      </c>
      <c r="J75" s="285" t="s">
        <v>785</v>
      </c>
      <c r="K75" s="317" t="s">
        <v>606</v>
      </c>
      <c r="L75" s="297">
        <v>0</v>
      </c>
      <c r="M75" s="317" t="s">
        <v>80</v>
      </c>
      <c r="N75" s="277">
        <v>0.5</v>
      </c>
      <c r="O75" s="440">
        <f>N75*D75*$C$73*$B$31*$A$9</f>
        <v>8.7500000000000008E-3</v>
      </c>
      <c r="P75" s="545">
        <v>0</v>
      </c>
      <c r="Q75" s="317"/>
      <c r="R75" s="278">
        <v>100</v>
      </c>
      <c r="S75" s="532">
        <f t="shared" si="36"/>
        <v>0.87500000000000011</v>
      </c>
      <c r="T75" s="564">
        <v>0</v>
      </c>
      <c r="U75" s="564">
        <v>10</v>
      </c>
      <c r="V75" s="388">
        <f t="shared" si="37"/>
        <v>100</v>
      </c>
      <c r="W75" s="575">
        <f t="shared" si="38"/>
        <v>0.87500000000000011</v>
      </c>
      <c r="X75" s="586">
        <f t="shared" si="1"/>
        <v>0</v>
      </c>
    </row>
    <row r="76" spans="1:24" s="258" customFormat="1" ht="30">
      <c r="A76" s="701"/>
      <c r="B76" s="719"/>
      <c r="C76" s="714"/>
      <c r="D76" s="705"/>
      <c r="E76" s="703"/>
      <c r="F76" s="707"/>
      <c r="G76" s="703"/>
      <c r="H76" s="713"/>
      <c r="I76" s="274" t="s">
        <v>770</v>
      </c>
      <c r="J76" s="285" t="s">
        <v>769</v>
      </c>
      <c r="K76" s="317" t="s">
        <v>606</v>
      </c>
      <c r="L76" s="297">
        <v>0</v>
      </c>
      <c r="M76" s="317" t="s">
        <v>80</v>
      </c>
      <c r="N76" s="277">
        <v>0.5</v>
      </c>
      <c r="O76" s="440">
        <f>N76*D75*C73*B31*A9</f>
        <v>8.7500000000000008E-3</v>
      </c>
      <c r="P76" s="545">
        <v>0</v>
      </c>
      <c r="Q76" s="317"/>
      <c r="R76" s="278">
        <v>100</v>
      </c>
      <c r="S76" s="532">
        <f t="shared" si="36"/>
        <v>0.87500000000000011</v>
      </c>
      <c r="T76" s="564">
        <v>0</v>
      </c>
      <c r="U76" s="564">
        <v>10</v>
      </c>
      <c r="V76" s="388">
        <f t="shared" si="37"/>
        <v>100</v>
      </c>
      <c r="W76" s="575">
        <f t="shared" si="38"/>
        <v>0.87500000000000011</v>
      </c>
      <c r="X76" s="586">
        <f t="shared" si="1"/>
        <v>0</v>
      </c>
    </row>
    <row r="77" spans="1:24" s="258" customFormat="1" ht="21.6" customHeight="1">
      <c r="A77" s="701"/>
      <c r="B77" s="719"/>
      <c r="C77" s="711">
        <v>0.05</v>
      </c>
      <c r="D77" s="273"/>
      <c r="E77" s="291" t="s">
        <v>628</v>
      </c>
      <c r="F77" s="708" t="s">
        <v>629</v>
      </c>
      <c r="G77" s="709"/>
      <c r="H77" s="709"/>
      <c r="I77" s="709"/>
      <c r="J77" s="709"/>
      <c r="K77" s="709"/>
      <c r="L77" s="709"/>
      <c r="M77" s="710"/>
      <c r="N77" s="307"/>
      <c r="O77" s="447"/>
      <c r="P77" s="314"/>
      <c r="Q77" s="380"/>
      <c r="R77" s="315"/>
      <c r="S77" s="451"/>
      <c r="T77" s="316"/>
      <c r="U77" s="316"/>
      <c r="V77" s="391"/>
      <c r="W77" s="580"/>
      <c r="X77" s="586">
        <f t="shared" si="1"/>
        <v>0</v>
      </c>
    </row>
    <row r="78" spans="1:24" s="258" customFormat="1" ht="47.25">
      <c r="A78" s="701"/>
      <c r="B78" s="719"/>
      <c r="C78" s="712"/>
      <c r="D78" s="705">
        <v>0.35</v>
      </c>
      <c r="E78" s="729" t="s">
        <v>199</v>
      </c>
      <c r="F78" s="706" t="s">
        <v>200</v>
      </c>
      <c r="G78" s="244" t="s">
        <v>678</v>
      </c>
      <c r="H78" s="233" t="s">
        <v>647</v>
      </c>
      <c r="I78" s="244" t="s">
        <v>772</v>
      </c>
      <c r="J78" s="430" t="s">
        <v>787</v>
      </c>
      <c r="K78" s="317" t="s">
        <v>606</v>
      </c>
      <c r="L78" s="297">
        <v>0</v>
      </c>
      <c r="M78" s="317" t="s">
        <v>80</v>
      </c>
      <c r="N78" s="277">
        <v>0.5</v>
      </c>
      <c r="O78" s="440">
        <f>N78*$D$78*$C$77*$B$31*$A$9</f>
        <v>4.3749999999999995E-3</v>
      </c>
      <c r="P78" s="545">
        <v>0</v>
      </c>
      <c r="Q78" s="317"/>
      <c r="R78" s="278">
        <v>100</v>
      </c>
      <c r="S78" s="532">
        <f t="shared" ref="S78:S81" si="39">R78*O78</f>
        <v>0.43749999999999994</v>
      </c>
      <c r="T78" s="564">
        <v>0</v>
      </c>
      <c r="U78" s="564">
        <v>10</v>
      </c>
      <c r="V78" s="388">
        <f t="shared" ref="V78:V80" si="40">100-U78*T78</f>
        <v>100</v>
      </c>
      <c r="W78" s="575">
        <f t="shared" ref="W78:W81" si="41">V78*O78</f>
        <v>0.43749999999999994</v>
      </c>
      <c r="X78" s="586">
        <f t="shared" ref="X78:X99" si="42">W78-S78</f>
        <v>0</v>
      </c>
    </row>
    <row r="79" spans="1:24" s="258" customFormat="1" ht="47.25">
      <c r="A79" s="701"/>
      <c r="B79" s="719"/>
      <c r="C79" s="712"/>
      <c r="D79" s="728"/>
      <c r="E79" s="730"/>
      <c r="F79" s="707"/>
      <c r="G79" s="255" t="s">
        <v>679</v>
      </c>
      <c r="H79" s="208" t="s">
        <v>564</v>
      </c>
      <c r="I79" s="423" t="s">
        <v>773</v>
      </c>
      <c r="J79" s="430" t="s">
        <v>786</v>
      </c>
      <c r="K79" s="317" t="s">
        <v>606</v>
      </c>
      <c r="L79" s="297">
        <v>0</v>
      </c>
      <c r="M79" s="317" t="s">
        <v>80</v>
      </c>
      <c r="N79" s="277">
        <v>0.5</v>
      </c>
      <c r="O79" s="440">
        <f>N79*$D$78*$C$77*$B$31*$A$9</f>
        <v>4.3749999999999995E-3</v>
      </c>
      <c r="P79" s="545">
        <v>0</v>
      </c>
      <c r="Q79" s="317"/>
      <c r="R79" s="278">
        <v>100</v>
      </c>
      <c r="S79" s="532">
        <f t="shared" si="39"/>
        <v>0.43749999999999994</v>
      </c>
      <c r="T79" s="564">
        <v>0</v>
      </c>
      <c r="U79" s="564">
        <v>10</v>
      </c>
      <c r="V79" s="388">
        <f t="shared" si="40"/>
        <v>100</v>
      </c>
      <c r="W79" s="575">
        <f t="shared" si="41"/>
        <v>0.43749999999999994</v>
      </c>
      <c r="X79" s="586">
        <f t="shared" si="42"/>
        <v>0</v>
      </c>
    </row>
    <row r="80" spans="1:24" s="258" customFormat="1" ht="30">
      <c r="A80" s="701"/>
      <c r="B80" s="719"/>
      <c r="C80" s="712"/>
      <c r="D80" s="289">
        <v>0.35</v>
      </c>
      <c r="E80" s="274" t="s">
        <v>315</v>
      </c>
      <c r="F80" s="285" t="s">
        <v>316</v>
      </c>
      <c r="G80" s="255" t="s">
        <v>680</v>
      </c>
      <c r="H80" s="207" t="s">
        <v>316</v>
      </c>
      <c r="I80" s="423" t="s">
        <v>774</v>
      </c>
      <c r="J80" s="426" t="s">
        <v>316</v>
      </c>
      <c r="K80" s="317" t="s">
        <v>606</v>
      </c>
      <c r="L80" s="297">
        <v>0</v>
      </c>
      <c r="M80" s="317" t="s">
        <v>80</v>
      </c>
      <c r="N80" s="277">
        <v>1</v>
      </c>
      <c r="O80" s="440">
        <f>N80*D80*$C$77*$B$31*$A$9</f>
        <v>8.7499999999999991E-3</v>
      </c>
      <c r="P80" s="545">
        <v>0</v>
      </c>
      <c r="Q80" s="317"/>
      <c r="R80" s="278">
        <v>100</v>
      </c>
      <c r="S80" s="532">
        <f t="shared" si="39"/>
        <v>0.87499999999999989</v>
      </c>
      <c r="T80" s="564">
        <v>0</v>
      </c>
      <c r="U80" s="564">
        <v>10</v>
      </c>
      <c r="V80" s="388">
        <f t="shared" si="40"/>
        <v>100</v>
      </c>
      <c r="W80" s="575">
        <f t="shared" si="41"/>
        <v>0.87499999999999989</v>
      </c>
      <c r="X80" s="586">
        <f t="shared" si="42"/>
        <v>0</v>
      </c>
    </row>
    <row r="81" spans="1:27" s="258" customFormat="1" ht="31.5">
      <c r="A81" s="701"/>
      <c r="B81" s="719"/>
      <c r="C81" s="742"/>
      <c r="D81" s="438">
        <v>0.3</v>
      </c>
      <c r="E81" s="163" t="s">
        <v>319</v>
      </c>
      <c r="F81" s="164" t="s">
        <v>320</v>
      </c>
      <c r="G81" s="179" t="s">
        <v>967</v>
      </c>
      <c r="H81" s="247" t="s">
        <v>968</v>
      </c>
      <c r="I81" s="456" t="s">
        <v>969</v>
      </c>
      <c r="J81" s="457" t="s">
        <v>968</v>
      </c>
      <c r="K81" s="520" t="s">
        <v>974</v>
      </c>
      <c r="L81" s="521">
        <v>1</v>
      </c>
      <c r="M81" s="502" t="s">
        <v>80</v>
      </c>
      <c r="N81" s="277">
        <v>1</v>
      </c>
      <c r="O81" s="440">
        <f>N81*D81*$C$77*$B$31*$A$9</f>
        <v>7.4999999999999997E-3</v>
      </c>
      <c r="P81" s="323">
        <v>1</v>
      </c>
      <c r="Q81" s="317"/>
      <c r="R81" s="278">
        <v>100</v>
      </c>
      <c r="S81" s="532">
        <f t="shared" si="39"/>
        <v>0.75</v>
      </c>
      <c r="T81" s="159">
        <v>1</v>
      </c>
      <c r="U81" s="159">
        <f>T81-L81</f>
        <v>0</v>
      </c>
      <c r="V81" s="388">
        <f>100-U81*100</f>
        <v>100</v>
      </c>
      <c r="W81" s="575">
        <f t="shared" si="41"/>
        <v>0.75</v>
      </c>
      <c r="X81" s="586">
        <f t="shared" si="42"/>
        <v>0</v>
      </c>
    </row>
    <row r="82" spans="1:27" s="321" customFormat="1" ht="21.95" customHeight="1">
      <c r="A82" s="701"/>
      <c r="B82" s="719"/>
      <c r="C82" s="711">
        <v>0.04</v>
      </c>
      <c r="D82" s="318"/>
      <c r="E82" s="291" t="s">
        <v>630</v>
      </c>
      <c r="F82" s="708" t="s">
        <v>202</v>
      </c>
      <c r="G82" s="709"/>
      <c r="H82" s="709"/>
      <c r="I82" s="709"/>
      <c r="J82" s="709"/>
      <c r="K82" s="709"/>
      <c r="L82" s="709"/>
      <c r="M82" s="710"/>
      <c r="N82" s="310"/>
      <c r="O82" s="448"/>
      <c r="P82" s="319"/>
      <c r="Q82" s="381"/>
      <c r="R82" s="315"/>
      <c r="S82" s="451"/>
      <c r="T82" s="320"/>
      <c r="U82" s="320"/>
      <c r="V82" s="392"/>
      <c r="W82" s="581"/>
      <c r="X82" s="586">
        <f t="shared" si="42"/>
        <v>0</v>
      </c>
    </row>
    <row r="83" spans="1:27" s="321" customFormat="1" ht="48" customHeight="1">
      <c r="A83" s="701"/>
      <c r="B83" s="719"/>
      <c r="C83" s="714"/>
      <c r="D83" s="289">
        <v>0.4</v>
      </c>
      <c r="E83" s="324" t="s">
        <v>332</v>
      </c>
      <c r="F83" s="285" t="s">
        <v>333</v>
      </c>
      <c r="G83" s="255" t="s">
        <v>681</v>
      </c>
      <c r="H83" s="208" t="s">
        <v>378</v>
      </c>
      <c r="I83" s="423" t="s">
        <v>775</v>
      </c>
      <c r="J83" s="425" t="s">
        <v>378</v>
      </c>
      <c r="K83" s="317" t="s">
        <v>606</v>
      </c>
      <c r="L83" s="297">
        <v>0</v>
      </c>
      <c r="M83" s="317" t="s">
        <v>80</v>
      </c>
      <c r="N83" s="277">
        <v>1</v>
      </c>
      <c r="O83" s="440">
        <f>N83*D83*$C$82*$B$31*$A$9</f>
        <v>8.0000000000000002E-3</v>
      </c>
      <c r="P83" s="545">
        <v>0</v>
      </c>
      <c r="Q83" s="317"/>
      <c r="R83" s="278">
        <v>100</v>
      </c>
      <c r="S83" s="532">
        <f t="shared" ref="S83:S84" si="43">R83*O83</f>
        <v>0.8</v>
      </c>
      <c r="T83" s="564">
        <v>0</v>
      </c>
      <c r="U83" s="564">
        <v>10</v>
      </c>
      <c r="V83" s="388">
        <f t="shared" ref="V83:V84" si="44">100-U83*T83</f>
        <v>100</v>
      </c>
      <c r="W83" s="575">
        <f t="shared" ref="W83:W84" si="45">V83*O83</f>
        <v>0.8</v>
      </c>
      <c r="X83" s="586">
        <f t="shared" si="42"/>
        <v>0</v>
      </c>
    </row>
    <row r="84" spans="1:27" s="258" customFormat="1" ht="33.6" customHeight="1">
      <c r="A84" s="701"/>
      <c r="B84" s="719"/>
      <c r="C84" s="721"/>
      <c r="D84" s="289">
        <v>0.6</v>
      </c>
      <c r="E84" s="324" t="s">
        <v>203</v>
      </c>
      <c r="F84" s="285" t="s">
        <v>204</v>
      </c>
      <c r="G84" s="324" t="s">
        <v>683</v>
      </c>
      <c r="H84" s="176" t="s">
        <v>204</v>
      </c>
      <c r="I84" s="324" t="s">
        <v>777</v>
      </c>
      <c r="J84" s="176" t="s">
        <v>204</v>
      </c>
      <c r="K84" s="317" t="s">
        <v>606</v>
      </c>
      <c r="L84" s="297">
        <v>0</v>
      </c>
      <c r="M84" s="317" t="s">
        <v>80</v>
      </c>
      <c r="N84" s="277">
        <v>1</v>
      </c>
      <c r="O84" s="440">
        <f>N84*D84*$C$82*$B$31*$A$9</f>
        <v>1.2E-2</v>
      </c>
      <c r="P84" s="545">
        <v>0</v>
      </c>
      <c r="Q84" s="317"/>
      <c r="R84" s="278">
        <v>100</v>
      </c>
      <c r="S84" s="532">
        <f t="shared" si="43"/>
        <v>1.2</v>
      </c>
      <c r="T84" s="564">
        <v>0</v>
      </c>
      <c r="U84" s="564">
        <v>10</v>
      </c>
      <c r="V84" s="388">
        <f t="shared" si="44"/>
        <v>100</v>
      </c>
      <c r="W84" s="575">
        <f t="shared" si="45"/>
        <v>1.2</v>
      </c>
      <c r="X84" s="586">
        <f t="shared" si="42"/>
        <v>0</v>
      </c>
    </row>
    <row r="85" spans="1:27" s="258" customFormat="1" ht="25.7" customHeight="1">
      <c r="A85" s="701"/>
      <c r="B85" s="719"/>
      <c r="C85" s="711">
        <v>7.0000000000000007E-2</v>
      </c>
      <c r="D85" s="273"/>
      <c r="E85" s="291" t="s">
        <v>631</v>
      </c>
      <c r="F85" s="725" t="s">
        <v>632</v>
      </c>
      <c r="G85" s="726"/>
      <c r="H85" s="726"/>
      <c r="I85" s="726"/>
      <c r="J85" s="726"/>
      <c r="K85" s="726"/>
      <c r="L85" s="726"/>
      <c r="M85" s="727"/>
      <c r="N85" s="325"/>
      <c r="O85" s="450"/>
      <c r="P85" s="320"/>
      <c r="Q85" s="384"/>
      <c r="R85" s="315"/>
      <c r="S85" s="451"/>
      <c r="T85" s="316"/>
      <c r="U85" s="316"/>
      <c r="V85" s="391"/>
      <c r="W85" s="580"/>
      <c r="X85" s="586">
        <f t="shared" si="42"/>
        <v>0</v>
      </c>
    </row>
    <row r="86" spans="1:27" s="258" customFormat="1" ht="33.6" customHeight="1">
      <c r="A86" s="701"/>
      <c r="B86" s="719"/>
      <c r="C86" s="714"/>
      <c r="D86" s="289">
        <v>0.3</v>
      </c>
      <c r="E86" s="165" t="s">
        <v>336</v>
      </c>
      <c r="F86" s="285" t="s">
        <v>337</v>
      </c>
      <c r="G86" s="209" t="s">
        <v>684</v>
      </c>
      <c r="H86" s="427" t="s">
        <v>809</v>
      </c>
      <c r="I86" s="424" t="s">
        <v>778</v>
      </c>
      <c r="J86" s="427" t="s">
        <v>809</v>
      </c>
      <c r="K86" s="518" t="s">
        <v>975</v>
      </c>
      <c r="L86" s="297">
        <v>3420</v>
      </c>
      <c r="M86" s="275" t="s">
        <v>80</v>
      </c>
      <c r="N86" s="277">
        <v>1</v>
      </c>
      <c r="O86" s="440">
        <f>N86*D86*$C$85*$B$31*$A$9</f>
        <v>1.0500000000000001E-2</v>
      </c>
      <c r="P86" s="546">
        <f>5674+4430+5607</f>
        <v>15711</v>
      </c>
      <c r="Q86" s="317"/>
      <c r="R86" s="278">
        <v>100</v>
      </c>
      <c r="S86" s="532">
        <f t="shared" ref="S86:S88" si="46">R86*O86</f>
        <v>1.05</v>
      </c>
      <c r="T86" s="566">
        <v>16021</v>
      </c>
      <c r="U86" s="565">
        <f>T86/L86*100</f>
        <v>468.4502923976608</v>
      </c>
      <c r="V86" s="562">
        <f>IF((U86-100)&gt;0,100,IF((100+(U86-100)*10)&gt;30,(100+(U86-100)*10),0))</f>
        <v>100</v>
      </c>
      <c r="W86" s="582">
        <f>V86*O86</f>
        <v>1.05</v>
      </c>
      <c r="X86" s="586">
        <f t="shared" si="42"/>
        <v>0</v>
      </c>
    </row>
    <row r="87" spans="1:27" s="258" customFormat="1" ht="36" customHeight="1">
      <c r="A87" s="701"/>
      <c r="B87" s="719"/>
      <c r="C87" s="714"/>
      <c r="D87" s="289">
        <v>0.3</v>
      </c>
      <c r="E87" s="165" t="s">
        <v>340</v>
      </c>
      <c r="F87" s="285" t="s">
        <v>341</v>
      </c>
      <c r="G87" s="209" t="s">
        <v>685</v>
      </c>
      <c r="H87" s="220" t="s">
        <v>377</v>
      </c>
      <c r="I87" s="424" t="s">
        <v>779</v>
      </c>
      <c r="J87" s="427" t="s">
        <v>377</v>
      </c>
      <c r="K87" s="317" t="s">
        <v>606</v>
      </c>
      <c r="L87" s="297">
        <v>0</v>
      </c>
      <c r="M87" s="275" t="s">
        <v>80</v>
      </c>
      <c r="N87" s="277">
        <v>1</v>
      </c>
      <c r="O87" s="440">
        <f>N87*D87*$C$85*$B$31*$A$9</f>
        <v>1.0500000000000001E-2</v>
      </c>
      <c r="P87" s="545">
        <v>0</v>
      </c>
      <c r="Q87" s="317"/>
      <c r="R87" s="278">
        <v>100</v>
      </c>
      <c r="S87" s="532">
        <f t="shared" si="46"/>
        <v>1.05</v>
      </c>
      <c r="T87" s="564">
        <v>0</v>
      </c>
      <c r="U87" s="564">
        <v>10</v>
      </c>
      <c r="V87" s="388">
        <f t="shared" ref="V87:V88" si="47">100-U87*T87</f>
        <v>100</v>
      </c>
      <c r="W87" s="575">
        <f t="shared" ref="W87:W88" si="48">V87*O87</f>
        <v>1.05</v>
      </c>
      <c r="X87" s="586">
        <f t="shared" si="42"/>
        <v>0</v>
      </c>
    </row>
    <row r="88" spans="1:27" s="258" customFormat="1" ht="30">
      <c r="A88" s="701"/>
      <c r="B88" s="719"/>
      <c r="C88" s="721"/>
      <c r="D88" s="289">
        <v>0.4</v>
      </c>
      <c r="E88" s="165" t="s">
        <v>342</v>
      </c>
      <c r="F88" s="285" t="s">
        <v>343</v>
      </c>
      <c r="G88" s="209" t="s">
        <v>686</v>
      </c>
      <c r="H88" s="220" t="s">
        <v>530</v>
      </c>
      <c r="I88" s="424" t="s">
        <v>780</v>
      </c>
      <c r="J88" s="427" t="s">
        <v>530</v>
      </c>
      <c r="K88" s="317" t="s">
        <v>606</v>
      </c>
      <c r="L88" s="297">
        <v>0</v>
      </c>
      <c r="M88" s="275" t="s">
        <v>80</v>
      </c>
      <c r="N88" s="277">
        <v>1</v>
      </c>
      <c r="O88" s="440">
        <f>N88*D88*$C$85*$B$31*$A$9</f>
        <v>1.4000000000000002E-2</v>
      </c>
      <c r="P88" s="545">
        <v>0</v>
      </c>
      <c r="Q88" s="317"/>
      <c r="R88" s="278">
        <v>100</v>
      </c>
      <c r="S88" s="532">
        <f t="shared" si="46"/>
        <v>1.4000000000000001</v>
      </c>
      <c r="T88" s="564">
        <v>0</v>
      </c>
      <c r="U88" s="564">
        <v>10</v>
      </c>
      <c r="V88" s="388">
        <f t="shared" si="47"/>
        <v>100</v>
      </c>
      <c r="W88" s="575">
        <f t="shared" si="48"/>
        <v>1.4000000000000001</v>
      </c>
      <c r="X88" s="586">
        <f t="shared" si="42"/>
        <v>0</v>
      </c>
    </row>
    <row r="89" spans="1:27" s="258" customFormat="1" ht="24.6" customHeight="1">
      <c r="A89" s="701"/>
      <c r="B89" s="719"/>
      <c r="C89" s="711">
        <v>0.05</v>
      </c>
      <c r="D89" s="273"/>
      <c r="E89" s="312" t="s">
        <v>633</v>
      </c>
      <c r="F89" s="708" t="s">
        <v>634</v>
      </c>
      <c r="G89" s="709"/>
      <c r="H89" s="709"/>
      <c r="I89" s="709"/>
      <c r="J89" s="709"/>
      <c r="K89" s="709"/>
      <c r="L89" s="709"/>
      <c r="M89" s="710"/>
      <c r="N89" s="325"/>
      <c r="O89" s="450"/>
      <c r="P89" s="316"/>
      <c r="Q89" s="385"/>
      <c r="R89" s="315"/>
      <c r="S89" s="451"/>
      <c r="T89" s="316"/>
      <c r="U89" s="316"/>
      <c r="V89" s="391"/>
      <c r="W89" s="580"/>
      <c r="X89" s="586">
        <f t="shared" si="42"/>
        <v>0</v>
      </c>
    </row>
    <row r="90" spans="1:27" s="258" customFormat="1" ht="45">
      <c r="A90" s="701"/>
      <c r="B90" s="719"/>
      <c r="C90" s="712"/>
      <c r="D90" s="292">
        <v>0.5</v>
      </c>
      <c r="E90" s="275" t="s">
        <v>209</v>
      </c>
      <c r="F90" s="275" t="s">
        <v>210</v>
      </c>
      <c r="G90" s="324" t="s">
        <v>687</v>
      </c>
      <c r="H90" s="285" t="s">
        <v>210</v>
      </c>
      <c r="I90" s="324" t="s">
        <v>781</v>
      </c>
      <c r="J90" s="285" t="s">
        <v>788</v>
      </c>
      <c r="K90" s="327" t="s">
        <v>782</v>
      </c>
      <c r="L90" s="297">
        <v>0</v>
      </c>
      <c r="M90" s="326" t="s">
        <v>710</v>
      </c>
      <c r="N90" s="277">
        <v>1</v>
      </c>
      <c r="O90" s="440">
        <f>N90*D90*$C$89*$B$31*$A$9</f>
        <v>1.2500000000000001E-2</v>
      </c>
      <c r="P90" s="545">
        <v>0</v>
      </c>
      <c r="Q90" s="317"/>
      <c r="R90" s="278">
        <v>100</v>
      </c>
      <c r="S90" s="532">
        <f t="shared" ref="S90:S91" si="49">R90*O90</f>
        <v>1.25</v>
      </c>
      <c r="T90" s="566">
        <v>0</v>
      </c>
      <c r="U90" s="566">
        <v>50</v>
      </c>
      <c r="V90" s="562">
        <f>100-U90*T90</f>
        <v>100</v>
      </c>
      <c r="W90" s="582">
        <f>V90*O90</f>
        <v>1.25</v>
      </c>
      <c r="X90" s="586">
        <f t="shared" si="42"/>
        <v>0</v>
      </c>
    </row>
    <row r="91" spans="1:27" s="258" customFormat="1" ht="30">
      <c r="A91" s="701"/>
      <c r="B91" s="719"/>
      <c r="C91" s="712"/>
      <c r="D91" s="292">
        <v>0.5</v>
      </c>
      <c r="E91" s="275" t="s">
        <v>211</v>
      </c>
      <c r="F91" s="275" t="s">
        <v>212</v>
      </c>
      <c r="G91" s="324" t="s">
        <v>688</v>
      </c>
      <c r="H91" s="285" t="s">
        <v>212</v>
      </c>
      <c r="I91" s="324" t="s">
        <v>793</v>
      </c>
      <c r="J91" s="285" t="s">
        <v>789</v>
      </c>
      <c r="K91" s="474" t="s">
        <v>976</v>
      </c>
      <c r="L91" s="459" t="s">
        <v>977</v>
      </c>
      <c r="M91" s="326" t="s">
        <v>80</v>
      </c>
      <c r="N91" s="277">
        <v>1</v>
      </c>
      <c r="O91" s="440">
        <f>N91*D91*$C$89*$B$31*$A$9</f>
        <v>1.2500000000000001E-2</v>
      </c>
      <c r="P91" s="545">
        <v>0</v>
      </c>
      <c r="Q91" s="317"/>
      <c r="R91" s="278">
        <v>100</v>
      </c>
      <c r="S91" s="532">
        <f t="shared" si="49"/>
        <v>1.25</v>
      </c>
      <c r="T91" s="570">
        <v>76.2</v>
      </c>
      <c r="U91" s="571"/>
      <c r="V91" s="419">
        <f>IF(T91&gt;=70,100,0)</f>
        <v>100</v>
      </c>
      <c r="W91" s="582">
        <f>V91*O91</f>
        <v>1.25</v>
      </c>
      <c r="X91" s="586">
        <f t="shared" si="42"/>
        <v>0</v>
      </c>
    </row>
    <row r="92" spans="1:27" s="258" customFormat="1" ht="21" customHeight="1">
      <c r="A92" s="701"/>
      <c r="B92" s="719"/>
      <c r="C92" s="711">
        <v>0</v>
      </c>
      <c r="D92" s="273"/>
      <c r="E92" s="291" t="s">
        <v>635</v>
      </c>
      <c r="F92" s="739" t="s">
        <v>636</v>
      </c>
      <c r="G92" s="740"/>
      <c r="H92" s="740"/>
      <c r="I92" s="740"/>
      <c r="J92" s="740"/>
      <c r="K92" s="740"/>
      <c r="L92" s="740"/>
      <c r="M92" s="741"/>
      <c r="N92" s="325"/>
      <c r="O92" s="450"/>
      <c r="P92" s="316"/>
      <c r="Q92" s="385"/>
      <c r="R92" s="451"/>
      <c r="S92" s="451"/>
      <c r="T92" s="316"/>
      <c r="U92" s="316"/>
      <c r="V92" s="391"/>
      <c r="W92" s="580"/>
      <c r="X92" s="586">
        <f t="shared" si="42"/>
        <v>0</v>
      </c>
    </row>
    <row r="93" spans="1:27" s="258" customFormat="1" ht="45.75" customHeight="1">
      <c r="A93" s="702"/>
      <c r="B93" s="720"/>
      <c r="C93" s="721"/>
      <c r="D93" s="289">
        <v>1</v>
      </c>
      <c r="E93" s="317" t="s">
        <v>214</v>
      </c>
      <c r="F93" s="285" t="s">
        <v>215</v>
      </c>
      <c r="G93" s="317" t="s">
        <v>689</v>
      </c>
      <c r="H93" s="285" t="s">
        <v>215</v>
      </c>
      <c r="I93" s="317" t="s">
        <v>794</v>
      </c>
      <c r="J93" s="247" t="s">
        <v>535</v>
      </c>
      <c r="K93" s="474" t="s">
        <v>976</v>
      </c>
      <c r="L93" s="475">
        <v>100</v>
      </c>
      <c r="M93" s="326" t="s">
        <v>80</v>
      </c>
      <c r="N93" s="277">
        <v>1</v>
      </c>
      <c r="O93" s="440">
        <f>N93*D93*C92*B31*A9</f>
        <v>0</v>
      </c>
      <c r="P93" s="545">
        <v>0</v>
      </c>
      <c r="Q93" s="317"/>
      <c r="R93" s="278">
        <v>100</v>
      </c>
      <c r="S93" s="532">
        <f t="shared" ref="S93" si="50">R93*O93</f>
        <v>0</v>
      </c>
      <c r="T93" s="195">
        <v>100</v>
      </c>
      <c r="U93" s="195"/>
      <c r="V93" s="390">
        <v>100</v>
      </c>
      <c r="W93" s="582">
        <f>V93*O93</f>
        <v>0</v>
      </c>
      <c r="X93" s="586">
        <f t="shared" si="42"/>
        <v>0</v>
      </c>
      <c r="AA93" s="258">
        <f>24/633*100</f>
        <v>3.7914691943127963</v>
      </c>
    </row>
    <row r="94" spans="1:27" s="258" customFormat="1">
      <c r="E94" s="328"/>
      <c r="F94" s="329"/>
      <c r="G94" s="330"/>
      <c r="H94" s="331"/>
      <c r="I94" s="330"/>
      <c r="J94" s="331"/>
      <c r="K94" s="332"/>
      <c r="L94" s="333"/>
      <c r="M94" s="334"/>
      <c r="N94" s="335"/>
      <c r="O94" s="524">
        <f>SUM(O12:O93)</f>
        <v>0.99999999999999989</v>
      </c>
      <c r="P94" s="195"/>
      <c r="Q94" s="383"/>
      <c r="R94" s="305"/>
      <c r="S94" s="311"/>
      <c r="T94" s="195"/>
      <c r="U94" s="195"/>
      <c r="V94" s="390"/>
      <c r="W94" s="311"/>
      <c r="X94" s="586">
        <f t="shared" si="42"/>
        <v>0</v>
      </c>
    </row>
    <row r="95" spans="1:27" s="258" customFormat="1" ht="18.600000000000001" customHeight="1">
      <c r="E95" s="339" t="s">
        <v>168</v>
      </c>
      <c r="F95" s="722" t="s">
        <v>637</v>
      </c>
      <c r="G95" s="723"/>
      <c r="H95" s="723"/>
      <c r="I95" s="723"/>
      <c r="J95" s="723"/>
      <c r="K95" s="723"/>
      <c r="L95" s="723"/>
      <c r="M95" s="724"/>
      <c r="N95" s="336"/>
      <c r="O95" s="336"/>
      <c r="P95" s="337"/>
      <c r="Q95" s="386"/>
      <c r="R95" s="338"/>
      <c r="S95" s="340"/>
      <c r="T95" s="337"/>
      <c r="U95" s="337"/>
      <c r="V95" s="393"/>
      <c r="W95" s="340"/>
      <c r="X95" s="586">
        <f t="shared" si="42"/>
        <v>0</v>
      </c>
    </row>
    <row r="96" spans="1:27" s="258" customFormat="1" ht="51" customHeight="1">
      <c r="E96" s="283" t="s">
        <v>638</v>
      </c>
      <c r="F96" s="341" t="s">
        <v>648</v>
      </c>
      <c r="G96" s="283" t="s">
        <v>690</v>
      </c>
      <c r="H96" s="341" t="s">
        <v>648</v>
      </c>
      <c r="I96" s="283" t="s">
        <v>711</v>
      </c>
      <c r="J96" s="341" t="s">
        <v>648</v>
      </c>
      <c r="K96" s="327" t="s">
        <v>978</v>
      </c>
      <c r="L96" s="297">
        <v>0</v>
      </c>
      <c r="M96" s="326" t="s">
        <v>80</v>
      </c>
      <c r="N96" s="277">
        <v>1</v>
      </c>
      <c r="O96" s="277"/>
      <c r="P96" s="297"/>
      <c r="Q96" s="383"/>
      <c r="R96" s="297"/>
      <c r="S96" s="297"/>
      <c r="T96" s="195"/>
      <c r="U96" s="195"/>
      <c r="V96" s="394"/>
      <c r="W96" s="342"/>
      <c r="X96" s="586">
        <f t="shared" si="42"/>
        <v>0</v>
      </c>
    </row>
    <row r="97" spans="5:24" s="258" customFormat="1" ht="53.25" customHeight="1">
      <c r="E97" s="283" t="s">
        <v>640</v>
      </c>
      <c r="F97" s="341" t="s">
        <v>649</v>
      </c>
      <c r="G97" s="283" t="s">
        <v>691</v>
      </c>
      <c r="H97" s="341" t="s">
        <v>639</v>
      </c>
      <c r="I97" s="283" t="s">
        <v>802</v>
      </c>
      <c r="J97" s="341" t="s">
        <v>639</v>
      </c>
      <c r="K97" s="327" t="s">
        <v>978</v>
      </c>
      <c r="L97" s="297">
        <v>0</v>
      </c>
      <c r="M97" s="326" t="s">
        <v>80</v>
      </c>
      <c r="N97" s="277">
        <v>1</v>
      </c>
      <c r="O97" s="277"/>
      <c r="P97" s="297">
        <v>1</v>
      </c>
      <c r="Q97" s="383"/>
      <c r="R97" s="297"/>
      <c r="S97" s="297">
        <v>0.2</v>
      </c>
      <c r="T97" s="195"/>
      <c r="U97" s="195"/>
      <c r="V97" s="394">
        <v>0.5</v>
      </c>
      <c r="W97" s="342">
        <v>0.5</v>
      </c>
      <c r="X97" s="586">
        <f t="shared" si="42"/>
        <v>0.3</v>
      </c>
    </row>
    <row r="98" spans="5:24" ht="53.25" customHeight="1">
      <c r="E98" s="279" t="s">
        <v>650</v>
      </c>
      <c r="F98" s="343" t="s">
        <v>641</v>
      </c>
      <c r="G98" s="279" t="s">
        <v>803</v>
      </c>
      <c r="H98" s="343" t="s">
        <v>641</v>
      </c>
      <c r="I98" s="279" t="s">
        <v>804</v>
      </c>
      <c r="J98" s="343" t="s">
        <v>641</v>
      </c>
      <c r="K98" s="327" t="s">
        <v>978</v>
      </c>
      <c r="L98" s="297">
        <v>0</v>
      </c>
      <c r="M98" s="326" t="s">
        <v>80</v>
      </c>
      <c r="N98" s="277">
        <v>1</v>
      </c>
      <c r="O98" s="277"/>
      <c r="P98" s="297"/>
      <c r="Q98" s="383"/>
      <c r="R98" s="297"/>
      <c r="S98" s="297"/>
      <c r="T98" s="195"/>
      <c r="U98" s="195"/>
      <c r="V98" s="394"/>
      <c r="W98" s="342"/>
      <c r="X98" s="586">
        <f t="shared" si="42"/>
        <v>0</v>
      </c>
    </row>
    <row r="99" spans="5:24" s="344" customFormat="1" ht="36.950000000000003" customHeight="1">
      <c r="E99" s="328"/>
      <c r="F99" s="345"/>
      <c r="G99" s="346"/>
      <c r="H99" s="347" t="s">
        <v>642</v>
      </c>
      <c r="I99" s="346"/>
      <c r="J99" s="347" t="s">
        <v>642</v>
      </c>
      <c r="K99" s="348"/>
      <c r="L99" s="349"/>
      <c r="M99" s="350"/>
      <c r="N99" s="351"/>
      <c r="O99" s="351"/>
      <c r="P99" s="352"/>
      <c r="Q99" s="352"/>
      <c r="R99" s="353"/>
      <c r="S99" s="354">
        <f>SUM(S12:S98)</f>
        <v>98.913181044840698</v>
      </c>
      <c r="T99" s="352"/>
      <c r="U99" s="352"/>
      <c r="V99" s="395"/>
      <c r="W99" s="355">
        <f>SUM(W12:W98)</f>
        <v>98.97628104484069</v>
      </c>
      <c r="X99" s="586">
        <f t="shared" si="42"/>
        <v>6.3099999999991496E-2</v>
      </c>
    </row>
    <row r="100" spans="5:24">
      <c r="E100" s="356"/>
      <c r="F100" s="356"/>
      <c r="G100" s="357"/>
      <c r="H100" s="358"/>
      <c r="I100" s="357"/>
      <c r="J100" s="358"/>
      <c r="K100" s="359"/>
      <c r="L100" s="360"/>
      <c r="M100" s="361"/>
      <c r="N100" s="362"/>
      <c r="O100" s="362"/>
      <c r="P100" s="363"/>
      <c r="Q100" s="363"/>
      <c r="R100" s="364"/>
    </row>
    <row r="101" spans="5:24" ht="17.25" customHeight="1">
      <c r="E101" s="356"/>
      <c r="F101" s="356"/>
      <c r="G101" s="357"/>
      <c r="H101" s="358"/>
      <c r="I101" s="357"/>
      <c r="J101" s="358"/>
      <c r="K101" s="359"/>
      <c r="L101" s="360"/>
      <c r="M101" s="361"/>
      <c r="N101" s="362"/>
      <c r="O101" s="362"/>
      <c r="P101" s="363"/>
      <c r="Q101" s="363"/>
      <c r="R101" s="364"/>
    </row>
    <row r="102" spans="5:24" s="365" customFormat="1">
      <c r="E102" s="366"/>
      <c r="F102" s="366"/>
      <c r="G102" s="366"/>
      <c r="H102" s="367" t="s">
        <v>643</v>
      </c>
      <c r="I102" s="366"/>
      <c r="J102" s="367" t="s">
        <v>643</v>
      </c>
      <c r="K102" s="367"/>
      <c r="M102" s="367"/>
      <c r="N102" s="738" t="s">
        <v>644</v>
      </c>
      <c r="O102" s="738"/>
      <c r="P102" s="738"/>
      <c r="Q102" s="738"/>
      <c r="R102" s="738"/>
      <c r="S102" s="738"/>
      <c r="T102" s="738"/>
      <c r="U102" s="368"/>
      <c r="V102" s="321"/>
      <c r="W102" s="321"/>
      <c r="X102" s="321"/>
    </row>
    <row r="103" spans="5:24">
      <c r="E103" s="356"/>
      <c r="F103" s="356"/>
      <c r="G103" s="357"/>
      <c r="H103" s="358"/>
      <c r="I103" s="357"/>
      <c r="J103" s="358"/>
      <c r="K103" s="359"/>
      <c r="L103" s="360"/>
      <c r="M103" s="361"/>
      <c r="N103" s="362"/>
      <c r="O103" s="362"/>
      <c r="P103" s="363"/>
      <c r="Q103" s="363"/>
      <c r="R103" s="364"/>
    </row>
    <row r="104" spans="5:24">
      <c r="E104" s="356"/>
      <c r="F104" s="356"/>
      <c r="G104" s="357"/>
      <c r="H104" s="358"/>
      <c r="I104" s="357"/>
      <c r="J104" s="358"/>
      <c r="K104" s="359"/>
      <c r="L104" s="360"/>
      <c r="M104" s="361"/>
      <c r="N104" s="362"/>
      <c r="O104" s="362"/>
      <c r="P104" s="363"/>
      <c r="Q104" s="363"/>
      <c r="R104" s="364"/>
    </row>
  </sheetData>
  <mergeCells count="97">
    <mergeCell ref="A3:A6"/>
    <mergeCell ref="B3:B6"/>
    <mergeCell ref="C3:C6"/>
    <mergeCell ref="D3:D6"/>
    <mergeCell ref="E3:E6"/>
    <mergeCell ref="A1:H2"/>
    <mergeCell ref="K1:W1"/>
    <mergeCell ref="K2:N2"/>
    <mergeCell ref="P2:R2"/>
    <mergeCell ref="S2:W2"/>
    <mergeCell ref="F3:F6"/>
    <mergeCell ref="G3:G6"/>
    <mergeCell ref="H3:H6"/>
    <mergeCell ref="K3:L3"/>
    <mergeCell ref="M3:M6"/>
    <mergeCell ref="I3:I6"/>
    <mergeCell ref="J3:J6"/>
    <mergeCell ref="B9:D9"/>
    <mergeCell ref="F9:M9"/>
    <mergeCell ref="B10:B29"/>
    <mergeCell ref="F10:M10"/>
    <mergeCell ref="C77:C81"/>
    <mergeCell ref="C11:C15"/>
    <mergeCell ref="F11:M11"/>
    <mergeCell ref="D12:D13"/>
    <mergeCell ref="E12:E13"/>
    <mergeCell ref="F12:F13"/>
    <mergeCell ref="D14:D15"/>
    <mergeCell ref="E14:E15"/>
    <mergeCell ref="F14:F15"/>
    <mergeCell ref="F16:M16"/>
    <mergeCell ref="C18:C27"/>
    <mergeCell ref="F18:H18"/>
    <mergeCell ref="P3:W4"/>
    <mergeCell ref="K4:K6"/>
    <mergeCell ref="L4:L6"/>
    <mergeCell ref="P5:S5"/>
    <mergeCell ref="T5:W5"/>
    <mergeCell ref="N3:N6"/>
    <mergeCell ref="O3:O6"/>
    <mergeCell ref="D20:D21"/>
    <mergeCell ref="E20:E21"/>
    <mergeCell ref="F20:F21"/>
    <mergeCell ref="D22:D24"/>
    <mergeCell ref="E22:E24"/>
    <mergeCell ref="F22:F24"/>
    <mergeCell ref="G23:G24"/>
    <mergeCell ref="H23:H24"/>
    <mergeCell ref="D26:D27"/>
    <mergeCell ref="F26:F27"/>
    <mergeCell ref="C28:C29"/>
    <mergeCell ref="F28:M28"/>
    <mergeCell ref="F31:M31"/>
    <mergeCell ref="E26:E27"/>
    <mergeCell ref="N102:T102"/>
    <mergeCell ref="C92:C93"/>
    <mergeCell ref="F92:M92"/>
    <mergeCell ref="C50:C54"/>
    <mergeCell ref="C39:C42"/>
    <mergeCell ref="C43:C49"/>
    <mergeCell ref="F43:M43"/>
    <mergeCell ref="F50:M50"/>
    <mergeCell ref="F33:M33"/>
    <mergeCell ref="F39:M39"/>
    <mergeCell ref="D46:D47"/>
    <mergeCell ref="B31:B93"/>
    <mergeCell ref="C85:C88"/>
    <mergeCell ref="F95:M95"/>
    <mergeCell ref="C82:C84"/>
    <mergeCell ref="F82:M82"/>
    <mergeCell ref="F85:M85"/>
    <mergeCell ref="C68:C70"/>
    <mergeCell ref="F68:M68"/>
    <mergeCell ref="C71:C72"/>
    <mergeCell ref="F77:M77"/>
    <mergeCell ref="D78:D79"/>
    <mergeCell ref="E78:E79"/>
    <mergeCell ref="F78:F79"/>
    <mergeCell ref="F71:M71"/>
    <mergeCell ref="F73:M73"/>
    <mergeCell ref="C33:C38"/>
    <mergeCell ref="A9:A93"/>
    <mergeCell ref="E75:E76"/>
    <mergeCell ref="D75:D76"/>
    <mergeCell ref="F75:F76"/>
    <mergeCell ref="G75:G76"/>
    <mergeCell ref="F32:M32"/>
    <mergeCell ref="C89:C91"/>
    <mergeCell ref="H75:H76"/>
    <mergeCell ref="F89:M89"/>
    <mergeCell ref="C73:C76"/>
    <mergeCell ref="C55:C58"/>
    <mergeCell ref="C59:C64"/>
    <mergeCell ref="C65:C67"/>
    <mergeCell ref="F55:M55"/>
    <mergeCell ref="F59:M59"/>
    <mergeCell ref="F65:M65"/>
  </mergeCells>
  <printOptions horizontalCentered="1"/>
  <pageMargins left="0" right="0" top="0.25" bottom="0.25" header="0.3" footer="0.3"/>
  <pageSetup paperSize="8" scale="9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Ban do chien luoc PCYB</vt:lpstr>
      <vt:lpstr>BSC PCYB</vt:lpstr>
      <vt:lpstr>Ma tran chuc năng PCYB</vt:lpstr>
      <vt:lpstr>MA TRAN CHUC NANG - DIEN LUC</vt:lpstr>
      <vt:lpstr>KPI DIEN LUC</vt:lpstr>
      <vt:lpstr>'KPI DIEN LUC'!Print_Titles</vt:lpstr>
    </vt:vector>
  </TitlesOfParts>
  <Company>FTU</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Nhâm Ngô</dc:creator>
  <cp:lastModifiedBy>AsusTP550L</cp:lastModifiedBy>
  <cp:lastPrinted>2018-10-05T03:01:01Z</cp:lastPrinted>
  <dcterms:created xsi:type="dcterms:W3CDTF">2016-11-18T02:13:24Z</dcterms:created>
  <dcterms:modified xsi:type="dcterms:W3CDTF">2018-10-17T01:50:00Z</dcterms:modified>
</cp:coreProperties>
</file>