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15480" windowHeight="9390" activeTab="2"/>
  </bookViews>
  <sheets>
    <sheet name="BSC DL TRAN YEN " sheetId="34" r:id="rId1"/>
    <sheet name="MTCN- DL TRAN YEN" sheetId="35" r:id="rId2"/>
    <sheet name=" KPI PGĐ KD" sheetId="30" r:id="rId3"/>
  </sheets>
  <definedNames>
    <definedName name="_Fill" localSheetId="2" hidden="1">#REF!</definedName>
    <definedName name="_Fill" localSheetId="1" hidden="1">#REF!</definedName>
    <definedName name="_Fill" hidden="1">#REF!</definedName>
    <definedName name="Company2013" localSheetId="2" hidden="1">#REF!</definedName>
    <definedName name="Company2013" localSheetId="1" hidden="1">#REF!</definedName>
    <definedName name="Company2013" hidden="1">#REF!</definedName>
    <definedName name="sdfs" hidden="1">#REF!</definedName>
    <definedName name="SFF" localSheetId="2" hidden="1">#REF!</definedName>
    <definedName name="SFF" localSheetId="1" hidden="1">#REF!</definedName>
    <definedName name="SFF" hidden="1">#REF!</definedName>
  </definedNames>
  <calcPr calcId="144525"/>
</workbook>
</file>

<file path=xl/calcChain.xml><?xml version="1.0" encoding="utf-8"?>
<calcChain xmlns="http://schemas.openxmlformats.org/spreadsheetml/2006/main">
  <c r="Y13" i="30" l="1"/>
  <c r="Y14" i="30"/>
  <c r="Y15" i="30"/>
  <c r="Y16" i="30"/>
  <c r="Y17" i="30"/>
  <c r="Y18" i="30"/>
  <c r="Y19" i="30"/>
  <c r="Y20" i="30"/>
  <c r="Y21" i="30"/>
  <c r="Y22" i="30"/>
  <c r="Y23" i="30"/>
  <c r="Y24" i="30"/>
  <c r="Y28" i="30"/>
  <c r="Y29" i="30"/>
  <c r="Y30" i="30"/>
  <c r="Y31" i="30"/>
  <c r="Y32" i="30"/>
  <c r="Y33" i="30"/>
  <c r="Y34" i="30"/>
  <c r="Y35" i="30"/>
  <c r="Y36" i="30"/>
  <c r="Y37" i="30"/>
  <c r="Y38" i="30"/>
  <c r="Y39" i="30"/>
  <c r="Y40" i="30"/>
  <c r="Y41" i="30"/>
  <c r="Y42" i="30"/>
  <c r="Y43" i="30"/>
  <c r="Y44" i="30"/>
  <c r="Y45" i="30"/>
  <c r="Y46" i="30"/>
  <c r="Y47" i="30"/>
  <c r="Y48" i="30"/>
  <c r="Y49" i="30"/>
  <c r="Y51" i="30"/>
  <c r="Y52" i="30"/>
  <c r="Y53" i="30"/>
  <c r="Y54" i="30"/>
  <c r="Y55" i="30"/>
  <c r="Y56" i="30"/>
  <c r="Y57" i="30"/>
  <c r="Y58" i="30"/>
  <c r="Y59" i="30"/>
  <c r="Y60" i="30"/>
  <c r="Y61" i="30"/>
  <c r="Y62" i="30"/>
  <c r="Y63" i="30"/>
  <c r="Y64" i="30"/>
  <c r="Y65" i="30"/>
  <c r="Y66" i="30"/>
  <c r="Y67" i="30"/>
  <c r="Y68" i="30"/>
  <c r="Y69" i="30"/>
  <c r="Y70" i="30"/>
  <c r="Y71" i="30"/>
  <c r="Y72" i="30"/>
  <c r="Y73" i="30"/>
  <c r="Y74" i="30"/>
  <c r="Y75" i="30"/>
  <c r="Y76" i="30"/>
  <c r="Y77" i="30"/>
  <c r="Y78" i="30"/>
  <c r="Y79" i="30"/>
  <c r="Y80" i="30"/>
  <c r="Y81" i="30"/>
  <c r="Y82" i="30"/>
  <c r="Y83" i="30"/>
  <c r="Y84" i="30"/>
  <c r="Y85" i="30"/>
  <c r="Y86" i="30"/>
  <c r="Y87" i="30"/>
  <c r="Y88" i="30"/>
  <c r="Y89" i="30"/>
  <c r="Y90" i="30"/>
  <c r="Y91" i="30"/>
  <c r="Y92" i="30"/>
  <c r="Y93" i="30"/>
  <c r="Y94" i="30"/>
  <c r="Y95" i="30"/>
  <c r="Y96" i="30"/>
  <c r="Y97" i="30"/>
  <c r="Y98" i="30"/>
  <c r="Y99" i="30"/>
  <c r="Y100" i="30"/>
  <c r="Y101" i="30"/>
  <c r="Y102" i="30"/>
  <c r="Y103" i="30"/>
  <c r="Y104" i="30"/>
  <c r="Y105" i="30"/>
  <c r="Y106" i="30"/>
  <c r="Y107" i="30"/>
  <c r="Y108" i="30"/>
  <c r="Y109" i="30"/>
  <c r="Y12" i="30"/>
  <c r="V51" i="30"/>
  <c r="W51" i="30" s="1"/>
  <c r="Q80" i="30"/>
  <c r="Q24" i="30"/>
  <c r="Q14" i="30" l="1"/>
  <c r="Q15" i="30"/>
  <c r="V100" i="30" l="1"/>
  <c r="V99" i="30"/>
  <c r="V98" i="30"/>
  <c r="V97" i="30"/>
  <c r="V96" i="30"/>
  <c r="V95" i="30"/>
  <c r="V94" i="30"/>
  <c r="V93" i="30"/>
  <c r="U87" i="30"/>
  <c r="V87" i="30" s="1"/>
  <c r="U85" i="30"/>
  <c r="V85" i="30" s="1"/>
  <c r="O86" i="30"/>
  <c r="R86" i="30"/>
  <c r="O85" i="30"/>
  <c r="R85" i="30"/>
  <c r="O87" i="30"/>
  <c r="R87" i="30"/>
  <c r="V82" i="30"/>
  <c r="U80" i="30"/>
  <c r="V80" i="30" s="1"/>
  <c r="V62" i="30"/>
  <c r="V60" i="30"/>
  <c r="V59" i="30"/>
  <c r="V57" i="30"/>
  <c r="V55" i="30"/>
  <c r="V54" i="30"/>
  <c r="V53" i="30"/>
  <c r="V52" i="30"/>
  <c r="V49" i="30"/>
  <c r="V48" i="30"/>
  <c r="V47" i="30"/>
  <c r="V46" i="30"/>
  <c r="V45" i="30"/>
  <c r="V44" i="30"/>
  <c r="V40" i="30"/>
  <c r="V39" i="30"/>
  <c r="V38" i="30"/>
  <c r="V37" i="30"/>
  <c r="V36" i="30"/>
  <c r="U27" i="30"/>
  <c r="V27" i="30" s="1"/>
  <c r="U26" i="30"/>
  <c r="V26" i="30" s="1"/>
  <c r="U24" i="30"/>
  <c r="V24" i="30" s="1"/>
  <c r="U23" i="30"/>
  <c r="V23" i="30" s="1"/>
  <c r="U15" i="30"/>
  <c r="V15" i="30" s="1"/>
  <c r="U13" i="30"/>
  <c r="V13" i="30" s="1"/>
  <c r="U12" i="30"/>
  <c r="V12" i="30" s="1"/>
  <c r="W85" i="30" l="1"/>
  <c r="S86" i="30"/>
  <c r="W87" i="30"/>
  <c r="S87" i="30"/>
  <c r="S85" i="30"/>
  <c r="R27" i="30"/>
  <c r="R26" i="30"/>
  <c r="R24" i="30"/>
  <c r="R23" i="30"/>
  <c r="R15" i="30"/>
  <c r="R14" i="30"/>
  <c r="R13" i="30"/>
  <c r="R12" i="30"/>
  <c r="O101" i="30" l="1"/>
  <c r="W101" i="30" s="1"/>
  <c r="O100" i="30"/>
  <c r="W100" i="30" s="1"/>
  <c r="O99" i="30"/>
  <c r="W99" i="30" s="1"/>
  <c r="O98" i="30"/>
  <c r="W98" i="30" s="1"/>
  <c r="O97" i="30"/>
  <c r="W97" i="30" s="1"/>
  <c r="O96" i="30"/>
  <c r="W96" i="30" s="1"/>
  <c r="O95" i="30"/>
  <c r="W95" i="30" s="1"/>
  <c r="O94" i="30"/>
  <c r="W94" i="30" s="1"/>
  <c r="O93" i="30"/>
  <c r="W93" i="30" s="1"/>
  <c r="R100" i="30"/>
  <c r="R99" i="30"/>
  <c r="S99" i="30" s="1"/>
  <c r="R98" i="30"/>
  <c r="S98" i="30" s="1"/>
  <c r="R97" i="30"/>
  <c r="S97" i="30" s="1"/>
  <c r="R96" i="30"/>
  <c r="S96" i="30" s="1"/>
  <c r="R95" i="30"/>
  <c r="S95" i="30" s="1"/>
  <c r="R94" i="30"/>
  <c r="R93" i="30"/>
  <c r="S93" i="30" s="1"/>
  <c r="O26" i="30"/>
  <c r="W26" i="30" s="1"/>
  <c r="B27" i="34"/>
  <c r="E26" i="34"/>
  <c r="K25" i="34"/>
  <c r="E24" i="34"/>
  <c r="K23" i="34"/>
  <c r="K22" i="34"/>
  <c r="K21" i="34"/>
  <c r="K20" i="34"/>
  <c r="K19" i="34"/>
  <c r="K18" i="34"/>
  <c r="K17" i="34"/>
  <c r="K16" i="34"/>
  <c r="K15" i="34"/>
  <c r="K14" i="34"/>
  <c r="K13" i="34"/>
  <c r="E12" i="34"/>
  <c r="K11" i="34"/>
  <c r="E10" i="34"/>
  <c r="K9" i="34"/>
  <c r="K8" i="34"/>
  <c r="K7" i="34"/>
  <c r="K6" i="34"/>
  <c r="K26" i="34" s="1"/>
  <c r="O105" i="30"/>
  <c r="W105" i="30" s="1"/>
  <c r="O104" i="30"/>
  <c r="W104" i="30" s="1"/>
  <c r="O90" i="30"/>
  <c r="O84" i="30"/>
  <c r="O82" i="30"/>
  <c r="W82" i="30" s="1"/>
  <c r="O80" i="30"/>
  <c r="W80" i="30" s="1"/>
  <c r="R78" i="30"/>
  <c r="O78" i="30"/>
  <c r="O77" i="30"/>
  <c r="O76" i="30"/>
  <c r="O67" i="30"/>
  <c r="O62" i="30"/>
  <c r="W62" i="30" s="1"/>
  <c r="O88" i="30"/>
  <c r="O73" i="30"/>
  <c r="O72" i="30"/>
  <c r="O71" i="30"/>
  <c r="O68" i="30"/>
  <c r="O65" i="30"/>
  <c r="O64" i="30"/>
  <c r="O60" i="30"/>
  <c r="W60" i="30" s="1"/>
  <c r="O59" i="30"/>
  <c r="W59" i="30" s="1"/>
  <c r="O57" i="30"/>
  <c r="W57" i="30" s="1"/>
  <c r="O55" i="30"/>
  <c r="W55" i="30" s="1"/>
  <c r="O52" i="30"/>
  <c r="W52" i="30" s="1"/>
  <c r="O51" i="30"/>
  <c r="O47" i="30"/>
  <c r="W47" i="30" s="1"/>
  <c r="O46" i="30"/>
  <c r="W46" i="30" s="1"/>
  <c r="O45" i="30"/>
  <c r="W45" i="30" s="1"/>
  <c r="O44" i="30"/>
  <c r="W44" i="30" s="1"/>
  <c r="O54" i="30"/>
  <c r="W54" i="30" s="1"/>
  <c r="O53" i="30"/>
  <c r="W53" i="30" s="1"/>
  <c r="O49" i="30"/>
  <c r="W49" i="30" s="1"/>
  <c r="O48" i="30"/>
  <c r="W48" i="30" s="1"/>
  <c r="O42" i="30"/>
  <c r="O41" i="30"/>
  <c r="O40" i="30"/>
  <c r="W40" i="30" s="1"/>
  <c r="O39" i="30"/>
  <c r="W39" i="30" s="1"/>
  <c r="O38" i="30"/>
  <c r="W38" i="30" s="1"/>
  <c r="O37" i="30"/>
  <c r="W37" i="30" s="1"/>
  <c r="O36" i="30"/>
  <c r="W36" i="30" s="1"/>
  <c r="O29" i="30"/>
  <c r="O15" i="30"/>
  <c r="W15" i="30" s="1"/>
  <c r="O12" i="30"/>
  <c r="W12" i="30" s="1"/>
  <c r="O27" i="30"/>
  <c r="W27" i="30" s="1"/>
  <c r="O25" i="30"/>
  <c r="O24" i="30"/>
  <c r="W24" i="30" s="1"/>
  <c r="O23" i="30"/>
  <c r="W23" i="30" s="1"/>
  <c r="O18" i="30"/>
  <c r="O13" i="30"/>
  <c r="W13" i="30" s="1"/>
  <c r="R105" i="30"/>
  <c r="R104" i="30"/>
  <c r="S104" i="30" s="1"/>
  <c r="R90" i="30"/>
  <c r="R88" i="30"/>
  <c r="R84" i="30"/>
  <c r="R82" i="30"/>
  <c r="S82" i="30" s="1"/>
  <c r="R81" i="30"/>
  <c r="S81" i="30" s="1"/>
  <c r="S80" i="30"/>
  <c r="R77" i="30"/>
  <c r="S77" i="30" s="1"/>
  <c r="R76" i="30"/>
  <c r="R75" i="30"/>
  <c r="S75" i="30" s="1"/>
  <c r="R73" i="30"/>
  <c r="R72" i="30"/>
  <c r="R71" i="30"/>
  <c r="R70" i="30"/>
  <c r="S70" i="30" s="1"/>
  <c r="R69" i="30"/>
  <c r="S69" i="30" s="1"/>
  <c r="R68" i="30"/>
  <c r="R67" i="30"/>
  <c r="S67" i="30" s="1"/>
  <c r="R65" i="30"/>
  <c r="R64" i="30"/>
  <c r="R63" i="30"/>
  <c r="S63" i="30" s="1"/>
  <c r="R62" i="30"/>
  <c r="R60" i="30"/>
  <c r="S60" i="30" s="1"/>
  <c r="R59" i="30"/>
  <c r="R57" i="30"/>
  <c r="R55" i="30"/>
  <c r="R54" i="30"/>
  <c r="S54" i="30" s="1"/>
  <c r="R53" i="30"/>
  <c r="R52" i="30"/>
  <c r="S52" i="30" s="1"/>
  <c r="R51" i="30"/>
  <c r="R49" i="30"/>
  <c r="S49" i="30" s="1"/>
  <c r="R48" i="30"/>
  <c r="R47" i="30"/>
  <c r="S47" i="30" s="1"/>
  <c r="R46" i="30"/>
  <c r="R45" i="30"/>
  <c r="S45" i="30" s="1"/>
  <c r="R44" i="30"/>
  <c r="R42" i="30"/>
  <c r="R41" i="30"/>
  <c r="R40" i="30"/>
  <c r="R39" i="30"/>
  <c r="R38" i="30"/>
  <c r="R37" i="30"/>
  <c r="R36" i="30"/>
  <c r="R32" i="30"/>
  <c r="S32" i="30" s="1"/>
  <c r="R29" i="30"/>
  <c r="R28" i="30"/>
  <c r="S24" i="30"/>
  <c r="R22" i="30"/>
  <c r="S22" i="30" s="1"/>
  <c r="R21" i="30"/>
  <c r="S21" i="30" s="1"/>
  <c r="R20" i="30"/>
  <c r="S20" i="30" s="1"/>
  <c r="R18" i="30"/>
  <c r="S18" i="30" s="1"/>
  <c r="R16" i="30"/>
  <c r="S16" i="30" s="1"/>
  <c r="S14" i="30"/>
  <c r="S94" i="30" l="1"/>
  <c r="S64" i="30"/>
  <c r="S65" i="30"/>
  <c r="S68" i="30"/>
  <c r="S71" i="30"/>
  <c r="S73" i="30"/>
  <c r="W110" i="30"/>
  <c r="S27" i="30"/>
  <c r="Y27" i="30" s="1"/>
  <c r="S26" i="30"/>
  <c r="Y26" i="30" s="1"/>
  <c r="S12" i="30"/>
  <c r="S29" i="30"/>
  <c r="S90" i="30"/>
  <c r="S72" i="30"/>
  <c r="S105" i="30"/>
  <c r="S78" i="30"/>
  <c r="S59" i="30"/>
  <c r="S57" i="30"/>
  <c r="S44" i="30"/>
  <c r="S46" i="30"/>
  <c r="S53" i="30"/>
  <c r="S55" i="30"/>
  <c r="S36" i="30"/>
  <c r="S38" i="30"/>
  <c r="S40" i="30"/>
  <c r="S42" i="30"/>
  <c r="S15" i="30"/>
  <c r="S62" i="30"/>
  <c r="S84" i="30"/>
  <c r="S88" i="30"/>
  <c r="S100" i="30"/>
  <c r="S23" i="30"/>
  <c r="S25" i="30"/>
  <c r="Y25" i="30" s="1"/>
  <c r="S37" i="30"/>
  <c r="S39" i="30"/>
  <c r="S41" i="30"/>
  <c r="S48" i="30"/>
  <c r="S51" i="30"/>
  <c r="S103" i="30"/>
  <c r="S13" i="30"/>
  <c r="S101" i="30"/>
  <c r="S76" i="30"/>
  <c r="S10" i="30" l="1"/>
  <c r="S92" i="30"/>
  <c r="S34" i="30"/>
  <c r="S110" i="30" l="1"/>
  <c r="S111" i="30" l="1"/>
  <c r="Y110" i="30"/>
</calcChain>
</file>

<file path=xl/comments1.xml><?xml version="1.0" encoding="utf-8"?>
<comments xmlns="http://schemas.openxmlformats.org/spreadsheetml/2006/main">
  <authors>
    <author>DANGAN</author>
  </authors>
  <commentList>
    <comment ref="J46" authorId="0">
      <text>
        <r>
          <rPr>
            <b/>
            <sz val="9"/>
            <color indexed="81"/>
            <rFont val="Tahoma"/>
            <family val="2"/>
          </rPr>
          <t>DANGAN:</t>
        </r>
        <r>
          <rPr>
            <sz val="9"/>
            <color indexed="81"/>
            <rFont val="Tahoma"/>
            <family val="2"/>
          </rPr>
          <t xml:space="preserve">
</t>
        </r>
      </text>
    </comment>
  </commentList>
</comments>
</file>

<file path=xl/sharedStrings.xml><?xml version="1.0" encoding="utf-8"?>
<sst xmlns="http://schemas.openxmlformats.org/spreadsheetml/2006/main" count="2004" uniqueCount="849">
  <si>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</si>
  <si>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</si>
  <si>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</si>
  <si>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</si>
  <si>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</si>
  <si>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</si>
  <si>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</si>
  <si>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</si>
  <si>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</si>
  <si>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</si>
  <si>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</si>
  <si>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</si>
  <si>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</si>
  <si>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</si>
  <si>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</si>
  <si>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</si>
  <si>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F3</t>
  </si>
  <si>
    <t>F4</t>
  </si>
  <si>
    <t>C1</t>
  </si>
  <si>
    <t>F31</t>
  </si>
  <si>
    <t>F42</t>
  </si>
  <si>
    <t>I11</t>
  </si>
  <si>
    <t>I12</t>
  </si>
  <si>
    <t>I13</t>
  </si>
  <si>
    <t>L2</t>
  </si>
  <si>
    <t>L21</t>
  </si>
  <si>
    <t>L22</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</si>
  <si>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</si>
  <si>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</si>
  <si>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</si>
  <si>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</si>
  <si>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</si>
  <si>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</si>
  <si>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</si>
  <si>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</si>
  <si>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</si>
  <si>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</si>
  <si>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</si>
  <si>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</si>
  <si>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</si>
  <si>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</si>
  <si>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</si>
  <si>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</si>
  <si>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</si>
  <si>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</si>
  <si>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</si>
  <si>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</si>
  <si>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</si>
  <si>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</si>
  <si>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</si>
  <si>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</si>
  <si>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</si>
  <si>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</si>
  <si>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</si>
  <si>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</si>
  <si>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</si>
  <si>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</si>
  <si>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</si>
  <si>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</si>
  <si>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</si>
  <si>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</si>
  <si>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</si>
  <si>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</si>
  <si>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</si>
  <si>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</si>
  <si>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</si>
  <si>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</si>
  <si>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</si>
  <si>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</si>
  <si>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</si>
  <si>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</si>
  <si>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</si>
  <si>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</si>
  <si>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</si>
  <si>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</si>
  <si>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</si>
  <si>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</si>
  <si>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</si>
  <si>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</si>
  <si>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</si>
  <si>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</si>
  <si>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</si>
  <si>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</si>
  <si>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</si>
  <si>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</si>
  <si>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</si>
  <si>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</si>
  <si>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</si>
  <si>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</si>
  <si>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</si>
  <si>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</si>
  <si>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</si>
  <si>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</si>
  <si>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</si>
  <si>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</si>
  <si>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</si>
  <si>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</si>
  <si>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</si>
  <si>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</si>
  <si>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</si>
  <si>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</si>
  <si>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</si>
  <si>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</si>
  <si>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</si>
  <si>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</si>
  <si>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</si>
  <si>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</si>
  <si>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</si>
  <si>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</si>
  <si>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</si>
  <si>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</si>
  <si>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</si>
  <si>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</si>
  <si>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</si>
  <si>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</si>
  <si>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</si>
  <si>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</si>
  <si>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</si>
  <si>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</si>
  <si>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</si>
  <si>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</si>
  <si>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</si>
  <si>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</si>
  <si>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</si>
  <si>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</si>
  <si>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</si>
  <si>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</si>
  <si>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</si>
  <si>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</si>
  <si>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</si>
  <si>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</si>
  <si>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</si>
  <si>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</si>
  <si>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</si>
  <si>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</si>
  <si>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</si>
  <si>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</si>
  <si>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</si>
  <si>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</si>
  <si>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</si>
  <si>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</si>
  <si>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</si>
  <si>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</si>
  <si>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</si>
  <si>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</si>
  <si>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</si>
  <si>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</si>
  <si>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</si>
  <si>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</si>
  <si>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</si>
  <si>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</si>
  <si>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AT3</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</si>
  <si>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</si>
  <si>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</si>
  <si>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</si>
  <si>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</si>
  <si>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</si>
  <si>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</si>
  <si>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</si>
  <si>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</si>
  <si>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</si>
  <si>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</si>
  <si>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</si>
  <si>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</si>
  <si>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</si>
  <si>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</si>
  <si>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</si>
  <si>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</si>
  <si>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</si>
  <si>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</si>
  <si>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</si>
  <si>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</si>
  <si>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</si>
  <si>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</si>
  <si>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</si>
  <si>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</si>
  <si>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</si>
  <si>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</si>
  <si>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</si>
  <si>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</si>
  <si>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</si>
  <si>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KPI cá nhân</t>
  </si>
  <si>
    <t>Mục tiêu trong kỳ</t>
  </si>
  <si>
    <t xml:space="preserve">Tần suất </t>
  </si>
  <si>
    <t>Kết quả thực hiện</t>
  </si>
  <si>
    <t>Chỉ tiêu kế hoạch</t>
  </si>
  <si>
    <t>Kết quả</t>
  </si>
  <si>
    <t>Điểm chấm</t>
  </si>
  <si>
    <t>Điểm qui đổi</t>
  </si>
  <si>
    <t>A</t>
  </si>
  <si>
    <t>A.1</t>
  </si>
  <si>
    <t>A.2</t>
  </si>
  <si>
    <t>NHÓM KPI THEO MTCV</t>
  </si>
  <si>
    <t xml:space="preserve"> Lập kế hoạch SXKD</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</si>
  <si>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</si>
  <si>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</si>
  <si>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</si>
  <si>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</si>
  <si>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</si>
  <si>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</si>
  <si>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</si>
  <si>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</si>
  <si>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</si>
  <si>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Hoàn thành tốt các công việc được giao bổ xung khi có phát sinh</t>
  </si>
  <si>
    <t>Tổng điểm</t>
  </si>
  <si>
    <t>CÔNG TY ĐIỆN LỰC YÊN BÁI</t>
  </si>
  <si>
    <t>Ban giám đốc Công ty chấm</t>
  </si>
  <si>
    <t>I</t>
  </si>
  <si>
    <t>Tăng trưởng sản lượng điện</t>
  </si>
  <si>
    <t xml:space="preserve">Người lập </t>
  </si>
  <si>
    <t>Người duyệt</t>
  </si>
  <si>
    <t>PHÒNG KHKT</t>
  </si>
  <si>
    <t>Nghiên cứu áp dụng công nghệ mới vào SXKD</t>
  </si>
  <si>
    <t>Tăng trưởng sản lượng điện thương phẩm</t>
  </si>
  <si>
    <t>Hoàn thành SCL theo kế hoạch</t>
  </si>
  <si>
    <t>F</t>
  </si>
  <si>
    <t>L</t>
  </si>
  <si>
    <t>KH</t>
  </si>
  <si>
    <t>LD</t>
  </si>
  <si>
    <t>HC</t>
  </si>
  <si>
    <t>KS</t>
  </si>
  <si>
    <t>QT</t>
  </si>
  <si>
    <t>VH</t>
  </si>
  <si>
    <t>KD</t>
  </si>
  <si>
    <t>TC</t>
  </si>
  <si>
    <t>KT</t>
  </si>
  <si>
    <t>CN</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</si>
  <si>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</si>
  <si>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</si>
  <si>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</si>
  <si>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</si>
  <si>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</si>
  <si>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</si>
  <si>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</si>
  <si>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</si>
  <si>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</si>
  <si>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</si>
  <si>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</si>
  <si>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</si>
  <si>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</si>
  <si>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</si>
  <si>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</si>
  <si>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</si>
  <si>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</si>
  <si>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</si>
  <si>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</si>
  <si>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</si>
  <si>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</si>
  <si>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</si>
  <si>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</si>
  <si>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</si>
  <si>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</si>
  <si>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</si>
  <si>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</si>
  <si>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</si>
  <si>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</si>
  <si>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</si>
  <si>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</si>
  <si>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</si>
  <si>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</si>
  <si>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</si>
  <si>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</si>
  <si>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</si>
  <si>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</si>
  <si>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</si>
  <si>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</si>
  <si>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</si>
  <si>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</si>
  <si>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</si>
  <si>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</si>
  <si>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</si>
  <si>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</si>
  <si>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</si>
  <si>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</si>
  <si>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</si>
  <si>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</si>
  <si>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</si>
  <si>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</si>
  <si>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</si>
  <si>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</si>
  <si>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</si>
  <si>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</si>
  <si>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</si>
  <si>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</si>
  <si>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</si>
  <si>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</si>
  <si>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</si>
  <si>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</si>
  <si>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</si>
  <si>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</si>
  <si>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</si>
  <si>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</si>
  <si>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</si>
  <si>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</si>
  <si>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</si>
  <si>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</si>
  <si>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</si>
  <si>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</si>
  <si>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</si>
  <si>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</si>
  <si>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</si>
  <si>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</si>
  <si>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</si>
  <si>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</si>
  <si>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</si>
  <si>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</si>
  <si>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</si>
  <si>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</si>
  <si>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</si>
  <si>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</si>
  <si>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</si>
  <si>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</si>
  <si>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</si>
  <si>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</si>
  <si>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</si>
  <si>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</si>
  <si>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</si>
  <si>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</si>
  <si>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</si>
  <si>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</si>
  <si>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</si>
  <si>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</si>
  <si>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</si>
  <si>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</si>
  <si>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</si>
  <si>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</si>
  <si>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Thực hiện công tác chỉnh trang lưới điện</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</si>
  <si>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</si>
  <si>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</si>
  <si>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</si>
  <si>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</si>
  <si>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</si>
  <si>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</si>
  <si>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</si>
  <si>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</si>
  <si>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</si>
  <si>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</si>
  <si>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</si>
  <si>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</si>
  <si>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</si>
  <si>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</si>
  <si>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</si>
  <si>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</si>
  <si>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</si>
  <si>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</si>
  <si>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</si>
  <si>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</si>
  <si>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</si>
  <si>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</si>
  <si>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</si>
  <si>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</si>
  <si>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</si>
  <si>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</si>
  <si>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</si>
  <si>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</si>
  <si>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</si>
  <si>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</si>
  <si>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</si>
  <si>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</si>
  <si>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Cấp phát trang bị, công cụ dụng cụ an toàn, bảo hộ lao động</t>
  </si>
  <si>
    <t>AT1.3</t>
  </si>
  <si>
    <t>Lập và thực hiện kế hoạch PCCC</t>
  </si>
  <si>
    <t>Lập kế hoạch, phương án công tác PCCC</t>
  </si>
  <si>
    <t>Kiểm tra, bổ sung phương án PCCC nếu có thay đổi so với phương án đã được duyệt</t>
  </si>
  <si>
    <t>Huấn luyện và diễn tập PCCC 1 năm 1 lần theo phương án</t>
  </si>
  <si>
    <t>Cập nhật, lưu trữ hồ sơ theo dõi quản lý về hoạt động PCCC theo hướng dẫn tại mục I của Thông tư 04/2004/TT-BCA</t>
  </si>
  <si>
    <t>Kiểm tra định kỳ, đột xuất công tác PCCC theo quy định</t>
  </si>
  <si>
    <t>AT136</t>
  </si>
  <si>
    <t>Lập các báo cáo theo qui định</t>
  </si>
  <si>
    <t>AT1.4</t>
  </si>
  <si>
    <t>Lập, triển khai kế hoạch Huấn luyện và kiểm tra QTAT của Công ty và Điện lực</t>
  </si>
  <si>
    <t xml:space="preserve">Thực hiện công tác Huấn luyện và kiểm tra QTAT tại Điện lực  theo kế hoạch của Công ty </t>
  </si>
  <si>
    <t>Lập,triển khai thực hiện kế hoạch huấn luyện và kiểm tra QTAT của Điện lực</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</si>
  <si>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</si>
  <si>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</si>
  <si>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</si>
  <si>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Tập hợp tài liệu, hồ sơ vi phạm HLBVAT công trình điện, lưu trữ  theo quy định</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</si>
  <si>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</si>
  <si>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</si>
  <si>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với Ban chỉ đạo bảo vệ an toàn công trình lưới điện cao áp địa phương tổ chức các hoạt động tuyên truyền, hội nghị chuyên đề trong quản lý HLBVATCTĐ. </t>
  </si>
  <si>
    <t xml:space="preserve">Phối hợp xử lý vi phạm HLBVATCTĐ theo phân cấp </t>
  </si>
  <si>
    <t>Lập, triển khai thực hiện kế hoạch giảm thiểu vi phạm  HLBVATCTĐ</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</si>
  <si>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</si>
  <si>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</si>
  <si>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</si>
  <si>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</si>
  <si>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</si>
  <si>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</si>
  <si>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</si>
  <si>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</si>
  <si>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</si>
  <si>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</si>
  <si>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</si>
  <si>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Kiểm tra định kỳ, đột xuất đối với các trang thiết bị PCCC theo quy định</t>
  </si>
  <si>
    <t>Cập nhật, lưu trữ hồ sơ trang thiết bị PCCC đúng quy định</t>
  </si>
  <si>
    <t>Quản lý trang thiết bị, dụng cụ an toàn, BHLĐ</t>
  </si>
  <si>
    <t>Quản lý, bảo quản, sử dụng trang thiết bị, dụng cụ an toàn, BHLĐ theo quy định</t>
  </si>
  <si>
    <t>Kiểm tra, thử nghiệm định kỳ, đột xuất đối với các trang thiết bị dụng cụ an toàn, BHLĐ theo quy định</t>
  </si>
  <si>
    <t xml:space="preserve">Cập nhật, lưu trữ hồ sơ trang thiết bị dụng cụ an toàn, BHLĐ theo quy định </t>
  </si>
  <si>
    <t>Quản lý trang thiết bị, dụng cụ an toàn có yêu cầu nghiêm ngặt về ATLĐ</t>
  </si>
  <si>
    <t>Quản lý, bảo quản, sử dụng trang thiết bị, dụng cụ an toàn có yêu cầu nghiêm ngặt về ATLĐ theo quy định</t>
  </si>
  <si>
    <t>Kiểm tra thường xuyên, đăng ký kiểm định định kỳ, đột xuất đối với cáctrang thiết bị, dụng cụ an toàn có yêu cầu nghiêm ngặt về ATLĐ theo quy định</t>
  </si>
  <si>
    <t xml:space="preserve">Cập nhật, lưu trữ hồ sơ trang thiết bị, dụng cụ an toàn có yêu cầu nghiêm ngặt về ATLĐ theo quy định </t>
  </si>
  <si>
    <t>Lập phương án PCTT&amp;TKCN</t>
  </si>
  <si>
    <t>Triển khai công tác chuẩn bị PCTT&amp;TKCN theo phương án đã được duyệt</t>
  </si>
  <si>
    <t>Tuyên truyền an toàn điện trước mùa mưa, bão</t>
  </si>
  <si>
    <t xml:space="preserve">Kiểm tra hệ thống điện, lập kế hoạch khắc phục các vị trí xung yếu có khả năng bị sự cố khi xảy ra thiên tai (mưa, bão, lũ...) </t>
  </si>
  <si>
    <t xml:space="preserve">Tổ chức diễn tập PCTT&amp;TKCN cấp Điện lực tối thiểu 02 năm một lần </t>
  </si>
  <si>
    <t>Kiểm tra công tác chuẩn bị PCTT&amp; TKCN vào trước mùa mưa bão lập thành biên bản và lưu hồ sơ</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</si>
  <si>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</si>
  <si>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</si>
  <si>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</si>
  <si>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</si>
  <si>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</si>
  <si>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</si>
  <si>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</si>
  <si>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</si>
  <si>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</si>
  <si>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</si>
  <si>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</si>
  <si>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</si>
  <si>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</si>
  <si>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</si>
  <si>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</si>
  <si>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</si>
  <si>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</si>
  <si>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</si>
  <si>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</si>
  <si>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</si>
  <si>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</si>
  <si>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</si>
  <si>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</si>
  <si>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</si>
  <si>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</si>
  <si>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</si>
  <si>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</si>
  <si>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</si>
  <si>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</si>
  <si>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</si>
  <si>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</si>
  <si>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</si>
  <si>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</si>
  <si>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</si>
  <si>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</si>
  <si>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</si>
  <si>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</si>
  <si>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</si>
  <si>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</si>
  <si>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ĐIỆN LỰC TRẤN YÊN</t>
  </si>
  <si>
    <t>Tăng trưởng Doanh thu</t>
  </si>
  <si>
    <t>đ/kWh</t>
  </si>
  <si>
    <t>Viễn cảnh khách hàng</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</si>
  <si>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</si>
  <si>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</si>
  <si>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</si>
  <si>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</si>
  <si>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</si>
  <si>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</si>
  <si>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</si>
  <si>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</si>
  <si>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</si>
  <si>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 xml:space="preserve">Triển khai thực hiện CCHC của Công ty </t>
  </si>
  <si>
    <t xml:space="preserve">Triển khai thực hiện Quy chế dân chủ của Công ty </t>
  </si>
  <si>
    <t>Thámg</t>
  </si>
  <si>
    <t>Thực hiện công tác văn hóa doanh nghiệp</t>
  </si>
  <si>
    <t>Có sáng kiến kỹ thuật được công nhận</t>
  </si>
  <si>
    <t>Có cải tiến, hợp lý hóa sản xuất được công nhận</t>
  </si>
  <si>
    <t>Xếp loại</t>
  </si>
  <si>
    <t>Thực hiện Công tác lao động, tiền lương</t>
  </si>
  <si>
    <t>Chỉ đạo Công tác lưu trữ</t>
  </si>
  <si>
    <t>Chỉ đạo Quản lý, điều phối và sử dụng xe ô tô</t>
  </si>
  <si>
    <t>Thực hiện Công tác phòng chống tham nhũng</t>
  </si>
  <si>
    <t>Bộ phận: Phó Giám đốc</t>
  </si>
  <si>
    <t>Đinh Đăng Sáng</t>
  </si>
  <si>
    <t xml:space="preserve">Thực hiện CCHC của Công ty </t>
  </si>
  <si>
    <t xml:space="preserve">Tham gia Quy chế dân chủ của Công ty </t>
  </si>
  <si>
    <t>Triển khai Quản lý hệ thống đo đếm điện năng</t>
  </si>
  <si>
    <t>Triển khai tiếp nhận, giải quyết yêu cầu cấp điện của khách hàng, giải quyết đơn, thư khiếu nại, tố cáo về cung ứng, sử dụng điện.</t>
  </si>
  <si>
    <t>Triển khai Công tác tuyên truyền, chăm sóc KH và tiết kiệm điện</t>
  </si>
  <si>
    <t>Triển khai Công tác QL điện nông thôn</t>
  </si>
  <si>
    <t>Triển khai tiếp nhận và sử lý các thông tin trên phần mềm CRM thuộc lĩnh vực kinh doanh</t>
  </si>
  <si>
    <t xml:space="preserve">Tham gia Lập chương trình giảm tổn thất hàng năm và thực hiện các biện pháp GTTĐN </t>
  </si>
  <si>
    <t xml:space="preserve">Tham gia thực hiện công tác cán bộ theo phân cấp </t>
  </si>
  <si>
    <t>Thực hiện công tác soạn thảo, kiểm soát văn bản theo quy định</t>
  </si>
  <si>
    <t>Triển khai  thực hiện Quản lý, vận hành, sửa chữa hạ tầng mạng viễn thông, công nghệ thông tin</t>
  </si>
  <si>
    <t>Triển khai Quản lý vận hành, khắc phục lỗi các phần mềm được trang bị</t>
  </si>
  <si>
    <t>Tham gia thực hiện Công tác giải quyết khiếu nại, tố cáo</t>
  </si>
  <si>
    <t>PGĐ: 01</t>
  </si>
  <si>
    <t xml:space="preserve">Tham gia thực hiện Quy chế dân chủ của Công ty </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</si>
  <si>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</si>
  <si>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</si>
  <si>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</si>
  <si>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Triển khai lập kế hoạch giá bán điện bình quân của Điện lực theo quý, năm </t>
  </si>
  <si>
    <t xml:space="preserve">Triển khai lập kế hoạch điện thương phẩm của  Điện lực theo quý, năm </t>
  </si>
  <si>
    <t xml:space="preserve">Triển khai lập kế hoạch thay thế định kỳ hệ thống đo đếm điện theo quý, năm </t>
  </si>
  <si>
    <t>Triển khai lập kế hoạch kiểm tra giám sát mua bán điện</t>
  </si>
  <si>
    <t>Thực hiện công tác kinh doanh điện năng</t>
  </si>
  <si>
    <t>Triển khai 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</si>
  <si>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Triển khai Giải quyết các kiến nghị, khiếu nại của khách hàng liên quan đến hệ thống đo đếm điện năng</t>
  </si>
  <si>
    <t>Triển khai công tác thu, nộp tiền điện theo đúng quy định.</t>
  </si>
  <si>
    <t>Lập kế hoạch triển khai duy trì áp dụng và cải tiến công cụ 5S trong toàn Điện lực</t>
  </si>
  <si>
    <t>Thay công tơ định kỳ</t>
  </si>
  <si>
    <t>Cái</t>
  </si>
  <si>
    <t>LD4.1</t>
  </si>
  <si>
    <t>LD4.1.1</t>
  </si>
  <si>
    <t>LD4.1.2</t>
  </si>
  <si>
    <t>a1</t>
  </si>
  <si>
    <t>a2</t>
  </si>
  <si>
    <t>a3</t>
  </si>
  <si>
    <t>a4</t>
  </si>
  <si>
    <t>G</t>
  </si>
  <si>
    <t>Gqđ=G*a</t>
  </si>
  <si>
    <t xml:space="preserve">Trọng số cấp 2 </t>
  </si>
  <si>
    <t xml:space="preserve">Trọng số cấp 3 </t>
  </si>
  <si>
    <t>a5</t>
  </si>
  <si>
    <t>Sản lượng điện thương phẩm</t>
  </si>
  <si>
    <t>Tr.kWh</t>
  </si>
  <si>
    <t xml:space="preserve">Tham gia  lập kế hoạch tổn thất điện năng của Điện lực theo quý, năm </t>
  </si>
  <si>
    <t>CN3.1.2</t>
  </si>
  <si>
    <t>CN3.1.1</t>
  </si>
  <si>
    <t>QT1.1.2</t>
  </si>
  <si>
    <t xml:space="preserve">Thực hiện kế hoạch CCHC của Công ty </t>
  </si>
  <si>
    <t>Thực hiện duy trì áp dụng và cải tiến hệ thống quản lý chất lượng ISO 9001:2015 trong toàn Điện lực</t>
  </si>
  <si>
    <t>Thực hiện duy trì áp dụng và cải tiến công cụ 5S trong toàn Điện lực.</t>
  </si>
  <si>
    <t>HỆ THỐNG CHỈ TIÊU CỦA ĐIỆN LỰC TRẤN YÊN</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</si>
  <si>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</si>
  <si>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</si>
  <si>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</si>
  <si>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</si>
  <si>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</si>
  <si>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</si>
  <si>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</si>
  <si>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</si>
  <si>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</si>
  <si>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</si>
  <si>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</si>
  <si>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</si>
  <si>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</si>
  <si>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</si>
  <si>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</si>
  <si>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</si>
  <si>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</si>
  <si>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</si>
  <si>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</si>
  <si>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</si>
  <si>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</si>
  <si>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</si>
  <si>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</si>
  <si>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</si>
  <si>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</si>
  <si>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</si>
  <si>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</si>
  <si>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</si>
  <si>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</si>
  <si>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</si>
  <si>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</si>
  <si>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</si>
  <si>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</si>
  <si>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</si>
  <si>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</si>
  <si>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</si>
  <si>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</si>
  <si>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</si>
  <si>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</si>
  <si>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MA TRẬN CHỨC NĂNG ĐIỆN LỰC TRẤN YÊN</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</si>
  <si>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</si>
  <si>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</si>
  <si>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</si>
  <si>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</si>
  <si>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</si>
  <si>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</si>
  <si>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</si>
  <si>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</si>
  <si>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</si>
  <si>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</si>
  <si>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</si>
  <si>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</si>
  <si>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</si>
  <si>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</si>
  <si>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</si>
  <si>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</si>
  <si>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</si>
  <si>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</si>
  <si>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</si>
  <si>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</si>
  <si>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</si>
  <si>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</si>
  <si>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</si>
  <si>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</si>
  <si>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</si>
  <si>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</si>
  <si>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</si>
  <si>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</si>
  <si>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</si>
  <si>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</si>
  <si>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</si>
  <si>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</si>
  <si>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</si>
  <si>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</si>
  <si>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</si>
  <si>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</si>
  <si>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</si>
  <si>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</si>
  <si>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</si>
  <si>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</si>
  <si>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</si>
  <si>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</si>
  <si>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</si>
  <si>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</si>
  <si>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</si>
  <si>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</si>
  <si>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</si>
  <si>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</si>
  <si>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</si>
  <si>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</si>
  <si>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</si>
  <si>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</si>
  <si>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</si>
  <si>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</si>
  <si>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</si>
  <si>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</si>
  <si>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</si>
  <si>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</si>
  <si>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</si>
  <si>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</si>
  <si>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</si>
  <si>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</si>
  <si>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</si>
  <si>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</si>
  <si>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</si>
  <si>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</si>
  <si>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</si>
  <si>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</si>
  <si>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</si>
  <si>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</si>
  <si>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</si>
  <si>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</si>
  <si>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</si>
  <si>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</si>
  <si>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</si>
  <si>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</si>
  <si>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</si>
  <si>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</si>
  <si>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</si>
  <si>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</si>
  <si>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</si>
  <si>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</si>
  <si>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</si>
  <si>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</si>
  <si>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</si>
  <si>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</si>
  <si>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</si>
  <si>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</si>
  <si>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</si>
  <si>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</si>
  <si>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</si>
  <si>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</si>
  <si>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</si>
  <si>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</si>
  <si>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</si>
  <si>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</si>
  <si>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</si>
  <si>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</si>
  <si>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</si>
  <si>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</si>
  <si>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</si>
  <si>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</si>
  <si>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</si>
  <si>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</si>
  <si>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</si>
  <si>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</si>
  <si>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</si>
  <si>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</si>
  <si>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</si>
  <si>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</si>
  <si>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</si>
  <si>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</si>
  <si>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</si>
  <si>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</si>
  <si>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</si>
  <si>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</si>
  <si>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</si>
  <si>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</si>
  <si>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</si>
  <si>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</si>
  <si>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</si>
  <si>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</si>
  <si>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</si>
  <si>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</si>
  <si>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</si>
  <si>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</si>
  <si>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</si>
  <si>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</si>
  <si>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</si>
  <si>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</si>
  <si>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</si>
  <si>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</si>
  <si>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</si>
  <si>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</si>
  <si>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</si>
  <si>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</si>
  <si>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AT1.1.5</t>
  </si>
  <si>
    <t>AT1.1.6</t>
  </si>
  <si>
    <t>AT1.1.7</t>
  </si>
  <si>
    <t>AT1.2.1</t>
  </si>
  <si>
    <t>AT1.2.2</t>
  </si>
  <si>
    <t>AT1.3.1</t>
  </si>
  <si>
    <t>AT1.3.2</t>
  </si>
  <si>
    <t>AT1.3.3</t>
  </si>
  <si>
    <t>AT1.3.4</t>
  </si>
  <si>
    <t>AT1.3.5</t>
  </si>
  <si>
    <t>AT1.4.1</t>
  </si>
  <si>
    <t>AT1.4.2</t>
  </si>
  <si>
    <t>AT1.4.3</t>
  </si>
  <si>
    <t>AT1.4.4</t>
  </si>
  <si>
    <t>AT1.5</t>
  </si>
  <si>
    <t>AT1.5.1</t>
  </si>
  <si>
    <t>AT1.5.2</t>
  </si>
  <si>
    <t>AT1.5.3</t>
  </si>
  <si>
    <t>AT1.5.4</t>
  </si>
  <si>
    <t xml:space="preserve">Thực hiện kiểm tra ngày và đêm theo quy trình quản lý vận hành để phát hiện kịp thời các điểm vi phạm và nguy cơ gây mất an toàn HLBVAT công trình điện và xử lý theo quy định
</t>
  </si>
  <si>
    <t>AT1.5.6</t>
  </si>
  <si>
    <t>AT1.5.7</t>
  </si>
  <si>
    <t>AT1.5.8</t>
  </si>
  <si>
    <t>AT1.5.9</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</si>
  <si>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</si>
  <si>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</si>
  <si>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</si>
  <si>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</si>
  <si>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</si>
  <si>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</si>
  <si>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</si>
  <si>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</si>
  <si>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</si>
  <si>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</si>
  <si>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</si>
  <si>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</si>
  <si>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</si>
  <si>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</si>
  <si>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AT3.1.2</t>
  </si>
  <si>
    <t>AT3.1.3</t>
  </si>
  <si>
    <t>AT3.2</t>
  </si>
  <si>
    <t>AT3.2.1</t>
  </si>
  <si>
    <t>AT3.2.2</t>
  </si>
  <si>
    <t>AT3.2.3</t>
  </si>
  <si>
    <t>AT3.3</t>
  </si>
  <si>
    <t>AT3.3.1</t>
  </si>
  <si>
    <t>AT3.3.2</t>
  </si>
  <si>
    <t>AT3.3.3</t>
  </si>
  <si>
    <t>AT4.1</t>
  </si>
  <si>
    <t>AT4.1.1</t>
  </si>
  <si>
    <t>AT4.1.2</t>
  </si>
  <si>
    <t>AT4.1.3</t>
  </si>
  <si>
    <t>AT4.1.4</t>
  </si>
  <si>
    <t>AT4.1.5</t>
  </si>
  <si>
    <t>AT4.1.6</t>
  </si>
  <si>
    <t>AT4.1.7</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</si>
  <si>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</si>
  <si>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</si>
  <si>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</si>
  <si>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</si>
  <si>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</si>
  <si>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</si>
  <si>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</si>
  <si>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</si>
  <si>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</si>
  <si>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</si>
  <si>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</si>
  <si>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</si>
  <si>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</si>
  <si>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</si>
  <si>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</si>
  <si>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</si>
  <si>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</si>
  <si>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</si>
  <si>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</si>
  <si>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</si>
  <si>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</si>
  <si>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</si>
  <si>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</si>
  <si>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</si>
  <si>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</si>
  <si>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</si>
  <si>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</si>
  <si>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</si>
  <si>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</si>
  <si>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</si>
  <si>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</si>
  <si>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</si>
  <si>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</si>
  <si>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</si>
  <si>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</si>
  <si>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</si>
  <si>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</si>
  <si>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</si>
  <si>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</si>
  <si>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</si>
  <si>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</si>
  <si>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</si>
  <si>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</si>
  <si>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</si>
  <si>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</si>
  <si>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</si>
  <si>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</si>
  <si>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</si>
  <si>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</si>
  <si>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</si>
  <si>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</si>
  <si>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</si>
  <si>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</si>
  <si>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</si>
  <si>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</si>
  <si>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 xml:space="preserve">Trọng số cấp 1 </t>
  </si>
  <si>
    <t xml:space="preserve">Trọng số cấp 4 </t>
  </si>
  <si>
    <t xml:space="preserve">Giá bán điện bình quân </t>
  </si>
  <si>
    <t>KH1.5.1</t>
  </si>
  <si>
    <t>KT4.1</t>
  </si>
  <si>
    <t xml:space="preserve">Trọng số chỉ tiêu  </t>
  </si>
  <si>
    <t>B1</t>
  </si>
  <si>
    <t>B2</t>
  </si>
  <si>
    <t>C2</t>
  </si>
  <si>
    <t>B1.1</t>
  </si>
  <si>
    <t>C2.1</t>
  </si>
  <si>
    <t>B1.1.1</t>
  </si>
  <si>
    <t>B2.1.1</t>
  </si>
  <si>
    <t>C2.1.1</t>
  </si>
  <si>
    <t>C3</t>
  </si>
  <si>
    <t>C3.1</t>
  </si>
  <si>
    <t>B2.1</t>
  </si>
  <si>
    <t>C3.1.1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</si>
  <si>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</si>
  <si>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</si>
  <si>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</si>
  <si>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</si>
  <si>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</si>
  <si>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</si>
  <si>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Triển khai Kiểm tra, giám sát MBĐ</t>
  </si>
  <si>
    <t>NHÓM CÁC CHỈ TIÊU CHUNG (KPI CHUNG)</t>
  </si>
  <si>
    <t>A.3</t>
  </si>
  <si>
    <t>HC4</t>
  </si>
  <si>
    <t>Công tác Quan hệ cộng đồng</t>
  </si>
  <si>
    <t>HC4.1</t>
  </si>
  <si>
    <t>Thực hiện viết bài cho trang website của Công ty theo quy định</t>
  </si>
  <si>
    <t>HC4.1.1</t>
  </si>
  <si>
    <t>Số lượng</t>
  </si>
  <si>
    <t>Số lượt kiểm tra</t>
  </si>
  <si>
    <t>Số lần kiểm tra nội bộ</t>
  </si>
  <si>
    <t>Điểm</t>
  </si>
  <si>
    <t>Ngày 01 tháng 09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</si>
</sst>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s>
  <fonts count="63">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sz val="9"/>
      <color indexed="81"/>
      <name val="Tahoma"/>
      <family val="2"/>
    </font>
    <font>
      <sz val="9"/>
      <color indexed="81"/>
      <name val="Tahoma"/>
      <family val="2"/>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b/>
      <sz val="12"/>
      <color rgb="FFFF0000"/>
      <name val="Times New Roman"/>
      <family val="1"/>
    </font>
    <font>
      <sz val="11"/>
      <color rgb="FFFF0000"/>
      <name val="Times New Roman"/>
      <family val="1"/>
    </font>
    <font>
      <b/>
      <i/>
      <sz val="12"/>
      <color rgb="FFFF0000"/>
      <name val="Times New Roman"/>
      <family val="1"/>
    </font>
    <font>
      <sz val="11"/>
      <color rgb="FFFF0000"/>
      <name val="Times New Roman"/>
      <family val="1"/>
      <charset val="163"/>
    </font>
    <font>
      <sz val="12"/>
      <color rgb="FFFF0000"/>
      <name val="Times New Roman"/>
      <family val="1"/>
      <charset val="163"/>
    </font>
    <font>
      <i/>
      <sz val="12"/>
      <color rgb="FFFF0000"/>
      <name val="Times New Roman"/>
      <family val="1"/>
      <charset val="163"/>
    </font>
    <font>
      <sz val="12"/>
      <color rgb="FFFF0000"/>
      <name val="Calibri"/>
      <family val="2"/>
      <scheme val="minor"/>
    </font>
    <font>
      <b/>
      <sz val="11"/>
      <color rgb="FFFF0000"/>
      <name val="Times New Roman"/>
      <family val="1"/>
    </font>
  </fonts>
  <fills count="22">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
      <patternFill patternType="solid">
        <fgColor rgb="FF00B0F0"/>
        <bgColor indexed="64"/>
      </patternFill>
    </fill>
    <fill>
      <patternFill patternType="solid">
        <fgColor theme="9" tint="0.59999389629810485"/>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63">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6"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6"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5"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6"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6"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6" fillId="0" borderId="0" applyNumberFormat="0" applyFill="0" applyBorder="0" applyAlignment="0" applyProtection="0"/>
    <xf numFmtId="0" fontId="4" fillId="0" borderId="0"/>
    <xf numFmtId="0" fontId="4" fillId="0" borderId="0"/>
    <xf numFmtId="0" fontId="4" fillId="0" borderId="0"/>
    <xf numFmtId="0" fontId="47" fillId="0" borderId="0"/>
    <xf numFmtId="0" fontId="48" fillId="0" borderId="0"/>
    <xf numFmtId="0" fontId="45" fillId="0" borderId="0"/>
    <xf numFmtId="0" fontId="45" fillId="0" borderId="0"/>
    <xf numFmtId="0" fontId="45" fillId="0" borderId="0"/>
    <xf numFmtId="0" fontId="7" fillId="0" borderId="0"/>
    <xf numFmtId="0" fontId="4" fillId="0" borderId="0"/>
    <xf numFmtId="0" fontId="49" fillId="0" borderId="0"/>
    <xf numFmtId="0" fontId="13" fillId="0" borderId="0">
      <alignment vertical="center"/>
    </xf>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 fillId="0" borderId="0"/>
    <xf numFmtId="0" fontId="4" fillId="0" borderId="0"/>
    <xf numFmtId="0" fontId="4" fillId="0" borderId="0"/>
    <xf numFmtId="0" fontId="7" fillId="0" borderId="0"/>
    <xf numFmtId="0" fontId="4" fillId="0" borderId="0"/>
    <xf numFmtId="0" fontId="49"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1" fontId="1" fillId="0" borderId="0" applyBorder="0" applyProtection="0"/>
    <xf numFmtId="171"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89">
    <xf numFmtId="0" fontId="0" fillId="0" borderId="0" xfId="0"/>
    <xf numFmtId="2" fontId="15" fillId="0" borderId="3" xfId="133" applyNumberFormat="1" applyFont="1" applyFill="1" applyBorder="1" applyAlignment="1">
      <alignment horizontal="center" vertical="center" wrapText="1"/>
    </xf>
    <xf numFmtId="0" fontId="18" fillId="0" borderId="0" xfId="0" applyFont="1" applyBorder="1" applyAlignment="1">
      <alignment horizontal="center" vertical="center" wrapText="1"/>
    </xf>
    <xf numFmtId="0" fontId="19" fillId="0" borderId="0" xfId="0" applyFont="1" applyAlignment="1">
      <alignment horizontal="justify" vertical="center"/>
    </xf>
    <xf numFmtId="0" fontId="20" fillId="0" borderId="0" xfId="0" applyFont="1" applyBorder="1" applyAlignment="1">
      <alignment horizontal="left" vertical="center" wrapText="1"/>
    </xf>
    <xf numFmtId="0" fontId="19" fillId="0" borderId="0" xfId="0" applyFont="1" applyBorder="1" applyAlignment="1">
      <alignment horizontal="justify" vertical="center" wrapText="1"/>
    </xf>
    <xf numFmtId="0" fontId="19" fillId="0" borderId="0" xfId="0" applyFont="1" applyFill="1" applyAlignment="1">
      <alignment horizontal="center" vertical="center"/>
    </xf>
    <xf numFmtId="0" fontId="18" fillId="2" borderId="3" xfId="0" applyNumberFormat="1"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0" xfId="0" applyFont="1" applyFill="1" applyAlignment="1">
      <alignment horizontal="justify" vertical="center"/>
    </xf>
    <xf numFmtId="0" fontId="18" fillId="3" borderId="3"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xf>
    <xf numFmtId="0" fontId="18" fillId="3" borderId="3" xfId="0" applyFont="1" applyFill="1" applyBorder="1" applyAlignment="1">
      <alignment horizontal="center" vertical="center" wrapText="1"/>
    </xf>
    <xf numFmtId="0" fontId="19" fillId="0" borderId="3" xfId="0" applyFont="1" applyBorder="1" applyAlignment="1">
      <alignment horizontal="center" vertical="center" wrapText="1"/>
    </xf>
    <xf numFmtId="0" fontId="19" fillId="0" borderId="3" xfId="0" applyNumberFormat="1" applyFont="1" applyFill="1" applyBorder="1" applyAlignment="1">
      <alignment vertical="center" wrapText="1"/>
    </xf>
    <xf numFmtId="0" fontId="19" fillId="0" borderId="0" xfId="0" applyFont="1" applyAlignment="1">
      <alignment horizontal="center" vertical="center"/>
    </xf>
    <xf numFmtId="0" fontId="19" fillId="4" borderId="3" xfId="0" applyNumberFormat="1" applyFont="1" applyFill="1" applyBorder="1" applyAlignment="1">
      <alignment horizontal="center" vertical="center" wrapText="1"/>
    </xf>
    <xf numFmtId="0" fontId="19" fillId="0" borderId="3" xfId="0" applyFont="1" applyBorder="1" applyAlignment="1">
      <alignment horizontal="justify" vertical="center"/>
    </xf>
    <xf numFmtId="0" fontId="24" fillId="0" borderId="3" xfId="0" applyFont="1" applyBorder="1" applyAlignment="1">
      <alignment horizontal="center" vertical="center" wrapText="1"/>
    </xf>
    <xf numFmtId="0" fontId="24" fillId="0" borderId="3" xfId="0" applyFont="1" applyBorder="1" applyAlignment="1">
      <alignment horizontal="center" wrapText="1"/>
    </xf>
    <xf numFmtId="0" fontId="19" fillId="0" borderId="3" xfId="0" applyFont="1" applyFill="1" applyBorder="1" applyAlignment="1">
      <alignment wrapText="1"/>
    </xf>
    <xf numFmtId="0" fontId="19" fillId="0" borderId="3" xfId="0" applyFont="1" applyBorder="1" applyAlignment="1">
      <alignment vertical="center" wrapText="1"/>
    </xf>
    <xf numFmtId="0" fontId="19" fillId="0" borderId="3" xfId="0" applyFont="1" applyBorder="1" applyAlignment="1">
      <alignment wrapText="1"/>
    </xf>
    <xf numFmtId="0" fontId="19" fillId="0" borderId="3" xfId="0" applyFont="1" applyBorder="1" applyAlignment="1">
      <alignment horizontal="left" vertical="center" wrapText="1"/>
    </xf>
    <xf numFmtId="0" fontId="19" fillId="0" borderId="4" xfId="112" applyFont="1" applyFill="1" applyBorder="1" applyAlignment="1">
      <alignment horizontal="justify" vertical="center" wrapText="1"/>
    </xf>
    <xf numFmtId="0" fontId="26" fillId="0" borderId="0" xfId="0" applyFont="1"/>
    <xf numFmtId="0" fontId="26" fillId="4" borderId="3" xfId="128" applyFont="1" applyFill="1" applyBorder="1" applyAlignment="1">
      <alignment horizontal="center" vertical="center" wrapText="1"/>
    </xf>
    <xf numFmtId="0" fontId="26" fillId="4" borderId="0" xfId="128" applyFont="1" applyFill="1" applyBorder="1" applyAlignment="1">
      <alignment horizontal="center" vertical="center" wrapText="1"/>
    </xf>
    <xf numFmtId="0" fontId="19" fillId="0" borderId="3" xfId="0" applyFont="1" applyFill="1" applyBorder="1" applyAlignment="1">
      <alignment horizontal="center" vertical="center"/>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12" borderId="6" xfId="129" applyFont="1" applyFill="1" applyBorder="1" applyAlignment="1">
      <alignment horizontal="center" vertical="center" wrapText="1"/>
    </xf>
    <xf numFmtId="0" fontId="19" fillId="0" borderId="3" xfId="0" applyFont="1" applyFill="1" applyBorder="1" applyAlignment="1">
      <alignment horizontal="left" vertical="center" wrapText="1"/>
    </xf>
    <xf numFmtId="0" fontId="19" fillId="0" borderId="0" xfId="0" applyFont="1" applyFill="1"/>
    <xf numFmtId="0" fontId="19" fillId="4" borderId="3" xfId="89" applyFont="1" applyFill="1" applyBorder="1" applyAlignment="1">
      <alignment vertical="center" wrapText="1"/>
    </xf>
    <xf numFmtId="9" fontId="19" fillId="0" borderId="3" xfId="133" applyFont="1" applyFill="1" applyBorder="1" applyAlignment="1">
      <alignment horizontal="center" vertical="center" wrapText="1"/>
    </xf>
    <xf numFmtId="174" fontId="22" fillId="0" borderId="3" xfId="10" applyNumberFormat="1" applyFont="1" applyFill="1" applyBorder="1" applyAlignment="1" applyProtection="1">
      <alignment horizontal="center" vertical="center" wrapText="1"/>
    </xf>
    <xf numFmtId="9" fontId="22" fillId="0" borderId="3" xfId="140" applyFont="1" applyFill="1" applyBorder="1" applyAlignment="1" applyProtection="1">
      <alignment horizontal="center" vertical="center" wrapText="1"/>
    </xf>
    <xf numFmtId="0" fontId="19" fillId="4"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8" fillId="0" borderId="3" xfId="140" applyFont="1" applyFill="1" applyBorder="1" applyAlignment="1" applyProtection="1">
      <alignment horizontal="center" vertical="center" wrapText="1"/>
    </xf>
    <xf numFmtId="174" fontId="18" fillId="0" borderId="3" xfId="0" applyNumberFormat="1" applyFont="1" applyFill="1" applyBorder="1"/>
    <xf numFmtId="174" fontId="28" fillId="0" borderId="3" xfId="10" applyNumberFormat="1" applyFont="1" applyFill="1" applyBorder="1" applyAlignment="1" applyProtection="1">
      <alignment horizontal="center" vertical="center" wrapText="1"/>
    </xf>
    <xf numFmtId="0" fontId="24" fillId="0" borderId="3" xfId="0" applyFont="1" applyFill="1" applyBorder="1" applyAlignment="1">
      <alignment horizontal="center" vertical="center" wrapText="1"/>
    </xf>
    <xf numFmtId="0" fontId="19"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29" fillId="0" borderId="2" xfId="0" applyFont="1" applyFill="1" applyBorder="1" applyAlignment="1">
      <alignment vertical="center" wrapText="1"/>
    </xf>
    <xf numFmtId="0" fontId="18" fillId="13" borderId="3" xfId="0" applyFont="1" applyFill="1" applyBorder="1" applyAlignment="1">
      <alignment horizontal="center" vertical="center" wrapText="1"/>
    </xf>
    <xf numFmtId="174" fontId="30"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0" fontId="25" fillId="0" borderId="3" xfId="0" applyFont="1" applyFill="1" applyBorder="1" applyAlignment="1">
      <alignment horizontal="center" vertical="center" wrapText="1"/>
    </xf>
    <xf numFmtId="9" fontId="18" fillId="13" borderId="7" xfId="0" applyNumberFormat="1" applyFont="1" applyFill="1" applyBorder="1" applyAlignment="1">
      <alignment horizontal="center" vertical="center" wrapText="1"/>
    </xf>
    <xf numFmtId="0" fontId="25" fillId="0" borderId="3" xfId="0" applyFont="1" applyFill="1" applyBorder="1" applyAlignment="1">
      <alignment vertical="center"/>
    </xf>
    <xf numFmtId="9" fontId="31" fillId="0" borderId="3" xfId="133" applyFont="1" applyFill="1" applyBorder="1" applyAlignment="1">
      <alignment horizontal="center" vertical="center" wrapText="1"/>
    </xf>
    <xf numFmtId="9" fontId="18" fillId="12" borderId="3" xfId="0" applyNumberFormat="1" applyFont="1" applyFill="1" applyBorder="1" applyAlignment="1">
      <alignment horizontal="center" vertical="center"/>
    </xf>
    <xf numFmtId="0" fontId="25" fillId="4" borderId="3" xfId="0" applyNumberFormat="1" applyFont="1" applyFill="1" applyBorder="1" applyAlignment="1">
      <alignment vertical="center" wrapText="1"/>
    </xf>
    <xf numFmtId="9" fontId="32" fillId="0" borderId="3" xfId="140" applyFont="1" applyFill="1" applyBorder="1" applyAlignment="1" applyProtection="1">
      <alignment horizontal="center" vertical="center" wrapText="1"/>
    </xf>
    <xf numFmtId="174" fontId="32" fillId="0" borderId="3" xfId="10" applyNumberFormat="1" applyFont="1" applyFill="1" applyBorder="1" applyAlignment="1" applyProtection="1">
      <alignment horizontal="center" vertical="center" wrapText="1"/>
    </xf>
    <xf numFmtId="0" fontId="18" fillId="0" borderId="0" xfId="0" applyFont="1" applyFill="1"/>
    <xf numFmtId="0" fontId="27" fillId="0" borderId="3"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5" fillId="0" borderId="0" xfId="0" applyFont="1" applyFill="1" applyBorder="1" applyAlignment="1">
      <alignment vertical="center"/>
    </xf>
    <xf numFmtId="0" fontId="27" fillId="4" borderId="0" xfId="0" applyFont="1" applyFill="1" applyBorder="1" applyAlignment="1">
      <alignment horizontal="center" vertical="center" wrapText="1"/>
    </xf>
    <xf numFmtId="0" fontId="25" fillId="0" borderId="0" xfId="0" applyNumberFormat="1" applyFont="1" applyAlignment="1"/>
    <xf numFmtId="0" fontId="18" fillId="0" borderId="0" xfId="0" applyFont="1" applyAlignment="1">
      <alignment horizontal="left"/>
    </xf>
    <xf numFmtId="0" fontId="18" fillId="0" borderId="0" xfId="0" applyFont="1"/>
    <xf numFmtId="0" fontId="18" fillId="0" borderId="0" xfId="112" applyFont="1" applyFill="1" applyBorder="1" applyAlignment="1">
      <alignment vertical="center"/>
    </xf>
    <xf numFmtId="0" fontId="18" fillId="0" borderId="0" xfId="112" applyFont="1" applyFill="1" applyBorder="1" applyAlignment="1">
      <alignment horizontal="right" vertical="center"/>
    </xf>
    <xf numFmtId="168" fontId="18" fillId="0" borderId="0" xfId="133" applyNumberFormat="1" applyFont="1" applyFill="1" applyBorder="1" applyAlignment="1">
      <alignment horizontal="right" vertical="center"/>
    </xf>
    <xf numFmtId="0" fontId="19" fillId="0" borderId="0" xfId="112" applyFont="1" applyFill="1" applyAlignment="1">
      <alignment vertical="center"/>
    </xf>
    <xf numFmtId="0" fontId="18" fillId="7" borderId="3" xfId="83" applyFont="1" applyFill="1" applyBorder="1" applyAlignment="1">
      <alignment vertical="center"/>
    </xf>
    <xf numFmtId="0" fontId="18" fillId="7" borderId="3" xfId="83" applyFont="1" applyFill="1" applyBorder="1" applyAlignment="1">
      <alignment horizontal="left" vertical="center"/>
    </xf>
    <xf numFmtId="0" fontId="18" fillId="7" borderId="3" xfId="83" applyFont="1" applyFill="1" applyBorder="1" applyAlignment="1">
      <alignment horizontal="right" vertical="center"/>
    </xf>
    <xf numFmtId="0" fontId="18" fillId="7" borderId="3" xfId="83" applyFont="1" applyFill="1" applyBorder="1" applyAlignment="1">
      <alignment horizontal="left" vertical="center" wrapText="1"/>
    </xf>
    <xf numFmtId="168" fontId="18" fillId="7"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8" borderId="3" xfId="112" applyFont="1" applyFill="1" applyBorder="1" applyAlignment="1">
      <alignment vertical="center" wrapText="1"/>
    </xf>
    <xf numFmtId="0" fontId="22" fillId="8" borderId="3" xfId="112" applyFont="1" applyFill="1" applyBorder="1" applyAlignment="1">
      <alignment horizontal="left" vertical="center" wrapText="1"/>
    </xf>
    <xf numFmtId="9" fontId="20" fillId="8" borderId="3" xfId="112" applyNumberFormat="1" applyFont="1" applyFill="1" applyBorder="1" applyAlignment="1">
      <alignment horizontal="center" vertical="center" wrapText="1"/>
    </xf>
    <xf numFmtId="0" fontId="20" fillId="8" borderId="3" xfId="112" applyFont="1" applyFill="1" applyBorder="1" applyAlignment="1">
      <alignment horizontal="left" vertical="center" wrapText="1"/>
    </xf>
    <xf numFmtId="168" fontId="20" fillId="8"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8"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8" borderId="3" xfId="112" applyFont="1" applyFill="1" applyBorder="1" applyAlignment="1">
      <alignment horizontal="center" vertical="center" wrapText="1"/>
    </xf>
    <xf numFmtId="9" fontId="20" fillId="8"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6" fillId="0" borderId="3" xfId="0" applyFont="1" applyFill="1" applyBorder="1" applyAlignment="1">
      <alignment vertical="center"/>
    </xf>
    <xf numFmtId="0" fontId="26"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5" fillId="0" borderId="10" xfId="0" applyNumberFormat="1" applyFont="1" applyFill="1" applyBorder="1" applyAlignment="1">
      <alignment vertical="center" wrapText="1"/>
    </xf>
    <xf numFmtId="0" fontId="25" fillId="0" borderId="2" xfId="0" applyFont="1" applyFill="1" applyBorder="1" applyAlignment="1">
      <alignment vertical="center"/>
    </xf>
    <xf numFmtId="9" fontId="18" fillId="12" borderId="3"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0" fontId="19" fillId="15" borderId="3" xfId="0" applyNumberFormat="1" applyFont="1" applyFill="1" applyBorder="1" applyAlignment="1">
      <alignment horizontal="center" vertical="center" wrapText="1"/>
    </xf>
    <xf numFmtId="0" fontId="19" fillId="15" borderId="3" xfId="0" applyNumberFormat="1" applyFont="1" applyFill="1" applyBorder="1" applyAlignment="1">
      <alignment vertical="center" wrapText="1"/>
    </xf>
    <xf numFmtId="9" fontId="18" fillId="16" borderId="3" xfId="0" applyNumberFormat="1" applyFont="1" applyFill="1" applyBorder="1" applyAlignment="1">
      <alignment horizontal="center" vertical="center" textRotation="90"/>
    </xf>
    <xf numFmtId="0" fontId="25" fillId="12" borderId="3" xfId="0"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xf numFmtId="0" fontId="24"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0" fontId="19" fillId="0" borderId="5" xfId="0" applyFont="1" applyBorder="1" applyAlignment="1">
      <alignment horizontal="center" vertical="center"/>
    </xf>
    <xf numFmtId="9" fontId="19" fillId="0" borderId="4" xfId="112" quotePrefix="1" applyNumberFormat="1" applyFont="1" applyFill="1" applyBorder="1" applyAlignment="1">
      <alignment horizontal="center" vertical="center" wrapText="1"/>
    </xf>
    <xf numFmtId="9" fontId="19" fillId="10" borderId="11" xfId="112" applyNumberFormat="1" applyFont="1" applyFill="1" applyBorder="1" applyAlignment="1">
      <alignment horizontal="center" vertical="center" textRotation="90"/>
    </xf>
    <xf numFmtId="9" fontId="19" fillId="16" borderId="3" xfId="112" applyNumberFormat="1" applyFont="1" applyFill="1" applyBorder="1" applyAlignment="1">
      <alignment horizontal="center" vertical="center" wrapText="1"/>
    </xf>
    <xf numFmtId="0" fontId="19" fillId="16" borderId="3" xfId="112" applyFont="1" applyFill="1" applyBorder="1" applyAlignment="1">
      <alignment horizontal="justify" vertical="center" wrapText="1"/>
    </xf>
    <xf numFmtId="9" fontId="19" fillId="16" borderId="3" xfId="133" applyFont="1" applyFill="1" applyBorder="1" applyAlignment="1">
      <alignment horizontal="center" vertical="center" wrapText="1"/>
    </xf>
    <xf numFmtId="168" fontId="19" fillId="16" borderId="3" xfId="133" applyNumberFormat="1" applyFont="1" applyFill="1" applyBorder="1" applyAlignment="1">
      <alignment horizontal="center" vertical="center" wrapText="1"/>
    </xf>
    <xf numFmtId="0" fontId="24" fillId="0" borderId="0" xfId="0" applyFont="1" applyFill="1" applyBorder="1" applyAlignment="1">
      <alignment horizontal="center" vertical="center"/>
    </xf>
    <xf numFmtId="0" fontId="24"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4" fillId="4" borderId="0" xfId="0" applyFont="1" applyFill="1" applyBorder="1" applyAlignment="1">
      <alignment horizontal="left"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5" fillId="0" borderId="4" xfId="0" applyFont="1" applyFill="1" applyBorder="1" applyAlignment="1">
      <alignment horizontal="center" vertical="center"/>
    </xf>
    <xf numFmtId="0" fontId="25" fillId="0" borderId="11" xfId="0" applyFont="1" applyFill="1" applyBorder="1" applyAlignment="1">
      <alignment horizontal="center" vertical="center"/>
    </xf>
    <xf numFmtId="0" fontId="26" fillId="0" borderId="4" xfId="0" applyFont="1" applyFill="1" applyBorder="1" applyAlignment="1">
      <alignment horizontal="center" vertical="center"/>
    </xf>
    <xf numFmtId="173" fontId="18" fillId="0" borderId="12" xfId="10" applyNumberFormat="1" applyFont="1" applyFill="1" applyBorder="1" applyAlignment="1">
      <alignment horizontal="center" vertical="center"/>
    </xf>
    <xf numFmtId="0" fontId="18" fillId="10" borderId="11" xfId="83" applyFont="1" applyFill="1" applyBorder="1" applyAlignment="1">
      <alignment horizontal="left" vertical="center"/>
    </xf>
    <xf numFmtId="0" fontId="18" fillId="10" borderId="11" xfId="83" applyFont="1" applyFill="1" applyBorder="1" applyAlignment="1">
      <alignment horizontal="center" vertical="center"/>
    </xf>
    <xf numFmtId="0" fontId="18" fillId="10" borderId="12" xfId="112" applyFont="1" applyFill="1" applyBorder="1" applyAlignment="1">
      <alignment horizontal="center" vertical="center" textRotation="90"/>
    </xf>
    <xf numFmtId="9" fontId="18" fillId="16" borderId="13" xfId="112" applyNumberFormat="1" applyFont="1" applyFill="1" applyBorder="1" applyAlignment="1">
      <alignment horizontal="center" vertical="center" textRotation="90" wrapText="1"/>
    </xf>
    <xf numFmtId="0" fontId="19" fillId="16" borderId="4" xfId="112" applyFont="1" applyFill="1" applyBorder="1" applyAlignment="1">
      <alignment horizontal="justify" vertical="center" wrapText="1"/>
    </xf>
    <xf numFmtId="0" fontId="19" fillId="16" borderId="3" xfId="22" applyNumberFormat="1" applyFont="1" applyFill="1" applyBorder="1" applyAlignment="1">
      <alignment horizontal="center" vertical="center" wrapText="1"/>
    </xf>
    <xf numFmtId="0" fontId="19" fillId="16" borderId="3" xfId="112" applyFont="1" applyFill="1" applyBorder="1" applyAlignment="1">
      <alignment vertical="center" wrapText="1"/>
    </xf>
    <xf numFmtId="0" fontId="20" fillId="16" borderId="3" xfId="112" applyFont="1" applyFill="1" applyBorder="1" applyAlignment="1">
      <alignment horizontal="left" vertical="center" wrapText="1"/>
    </xf>
    <xf numFmtId="0" fontId="50" fillId="0" borderId="0" xfId="0" applyFont="1"/>
    <xf numFmtId="9" fontId="23" fillId="5" borderId="0" xfId="112" applyNumberFormat="1" applyFont="1" applyFill="1" applyAlignment="1">
      <alignment vertical="center"/>
    </xf>
    <xf numFmtId="9" fontId="19" fillId="0" borderId="0" xfId="133" applyFont="1" applyFill="1" applyAlignment="1">
      <alignment vertical="center"/>
    </xf>
    <xf numFmtId="0" fontId="51" fillId="0" borderId="0" xfId="0" applyFont="1" applyBorder="1" applyAlignment="1">
      <alignment horizontal="center" vertical="center" wrapText="1"/>
    </xf>
    <xf numFmtId="0" fontId="19" fillId="0" borderId="0" xfId="0" applyFont="1" applyBorder="1" applyAlignment="1">
      <alignment horizontal="justify" vertical="center"/>
    </xf>
    <xf numFmtId="0" fontId="52" fillId="0" borderId="0" xfId="0" applyFont="1" applyBorder="1" applyAlignment="1">
      <alignment horizontal="left" vertical="center" wrapText="1"/>
    </xf>
    <xf numFmtId="0" fontId="19" fillId="0" borderId="0" xfId="0" applyFont="1" applyFill="1" applyBorder="1" applyAlignment="1">
      <alignment horizontal="justify" vertical="center" wrapText="1"/>
    </xf>
    <xf numFmtId="0" fontId="18" fillId="14" borderId="3" xfId="0" applyNumberFormat="1" applyFont="1" applyFill="1" applyBorder="1" applyAlignment="1">
      <alignment horizontal="center" vertical="center" wrapText="1"/>
    </xf>
    <xf numFmtId="0" fontId="18" fillId="14" borderId="3" xfId="0" applyNumberFormat="1" applyFont="1" applyFill="1" applyBorder="1" applyAlignment="1">
      <alignment horizontal="center" vertical="center"/>
    </xf>
    <xf numFmtId="0" fontId="18" fillId="0" borderId="0" xfId="0" applyFont="1" applyFill="1" applyAlignment="1">
      <alignment horizontal="center" vertical="center"/>
    </xf>
    <xf numFmtId="0" fontId="19" fillId="2" borderId="3" xfId="0" applyNumberFormat="1" applyFont="1" applyFill="1" applyBorder="1" applyAlignment="1">
      <alignment horizontal="left" vertical="center" wrapText="1"/>
    </xf>
    <xf numFmtId="0" fontId="19" fillId="15" borderId="3" xfId="0" quotePrefix="1" applyNumberFormat="1" applyFont="1" applyFill="1" applyBorder="1" applyAlignment="1">
      <alignment horizontal="left" vertical="center" wrapText="1"/>
    </xf>
    <xf numFmtId="0" fontId="53" fillId="15" borderId="3" xfId="0" applyNumberFormat="1" applyFont="1" applyFill="1" applyBorder="1" applyAlignment="1">
      <alignment horizontal="center" vertical="center" wrapText="1"/>
    </xf>
    <xf numFmtId="0" fontId="19" fillId="0" borderId="3" xfId="0" quotePrefix="1" applyNumberFormat="1" applyFont="1" applyFill="1" applyBorder="1" applyAlignment="1">
      <alignment horizontal="justify" vertical="center" wrapText="1"/>
    </xf>
    <xf numFmtId="0" fontId="53" fillId="0" borderId="3" xfId="0" applyNumberFormat="1" applyFont="1" applyFill="1" applyBorder="1" applyAlignment="1">
      <alignment horizontal="center" vertical="center" wrapText="1"/>
    </xf>
    <xf numFmtId="0" fontId="19" fillId="0" borderId="3" xfId="0" quotePrefix="1" applyFont="1" applyBorder="1" applyAlignment="1">
      <alignment horizontal="left" vertical="center" wrapText="1"/>
    </xf>
    <xf numFmtId="0" fontId="19" fillId="0" borderId="5" xfId="0" quotePrefix="1" applyFont="1" applyBorder="1" applyAlignment="1">
      <alignment horizontal="left" vertical="center" wrapText="1"/>
    </xf>
    <xf numFmtId="0" fontId="19" fillId="0" borderId="3" xfId="0" applyFont="1" applyBorder="1" applyAlignment="1">
      <alignment horizontal="justify" vertical="center"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15" borderId="3" xfId="0" applyNumberFormat="1" applyFont="1" applyFill="1" applyBorder="1" applyAlignment="1">
      <alignment horizontal="left" vertical="center" wrapText="1"/>
    </xf>
    <xf numFmtId="0" fontId="19" fillId="0" borderId="9" xfId="0" applyFont="1" applyBorder="1" applyAlignment="1">
      <alignment vertical="center" wrapText="1"/>
    </xf>
    <xf numFmtId="0" fontId="19" fillId="0" borderId="3" xfId="0" quotePrefix="1" applyFont="1" applyBorder="1" applyAlignment="1">
      <alignment horizontal="left" vertical="top" wrapText="1"/>
    </xf>
    <xf numFmtId="0" fontId="50" fillId="15" borderId="3" xfId="0" applyFont="1" applyFill="1" applyBorder="1" applyAlignment="1">
      <alignment horizontal="center" vertical="center"/>
    </xf>
    <xf numFmtId="0" fontId="19" fillId="0" borderId="11" xfId="0" applyNumberFormat="1" applyFont="1" applyFill="1" applyBorder="1" applyAlignment="1">
      <alignment vertical="center" wrapText="1"/>
    </xf>
    <xf numFmtId="0" fontId="50" fillId="15" borderId="3" xfId="0" applyFont="1" applyFill="1" applyBorder="1" applyAlignment="1">
      <alignment vertical="center" wrapText="1"/>
    </xf>
    <xf numFmtId="0" fontId="50" fillId="15" borderId="3" xfId="0" quotePrefix="1" applyNumberFormat="1" applyFont="1" applyFill="1" applyBorder="1" applyAlignment="1">
      <alignment horizontal="left" vertical="center" wrapText="1"/>
    </xf>
    <xf numFmtId="0" fontId="50" fillId="15" borderId="3" xfId="0" applyNumberFormat="1" applyFont="1" applyFill="1" applyBorder="1" applyAlignment="1">
      <alignment horizontal="center" vertical="center"/>
    </xf>
    <xf numFmtId="0" fontId="50" fillId="15" borderId="3" xfId="0" applyFont="1" applyFill="1" applyBorder="1" applyAlignment="1">
      <alignment horizontal="justify" vertical="center"/>
    </xf>
    <xf numFmtId="0" fontId="50" fillId="15" borderId="3" xfId="0" applyNumberFormat="1" applyFont="1" applyFill="1" applyBorder="1" applyAlignment="1">
      <alignment vertical="center" wrapText="1"/>
    </xf>
    <xf numFmtId="0" fontId="50" fillId="15" borderId="3" xfId="0" quotePrefix="1" applyFont="1" applyFill="1" applyBorder="1" applyAlignment="1">
      <alignment horizontal="left" vertical="center" wrapText="1"/>
    </xf>
    <xf numFmtId="0" fontId="50" fillId="15" borderId="3" xfId="0" applyFont="1" applyFill="1" applyBorder="1" applyAlignment="1">
      <alignment horizontal="left" vertical="center" wrapText="1"/>
    </xf>
    <xf numFmtId="0" fontId="19" fillId="4" borderId="3" xfId="0" applyFont="1" applyFill="1" applyBorder="1" applyAlignment="1">
      <alignment horizontal="justify" vertical="center"/>
    </xf>
    <xf numFmtId="0" fontId="53" fillId="0" borderId="0" xfId="0" applyFont="1" applyFill="1" applyAlignment="1">
      <alignment horizontal="justify" vertical="center" wrapText="1"/>
    </xf>
    <xf numFmtId="0" fontId="19" fillId="0" borderId="8" xfId="0" applyFont="1" applyBorder="1" applyAlignment="1">
      <alignment horizontal="center" vertical="center"/>
    </xf>
    <xf numFmtId="0" fontId="25" fillId="0" borderId="11" xfId="0" applyNumberFormat="1" applyFont="1" applyFill="1" applyBorder="1" applyAlignment="1">
      <alignment horizontal="center" vertical="center" wrapText="1"/>
    </xf>
    <xf numFmtId="0" fontId="19" fillId="0" borderId="0" xfId="0" applyFont="1" applyAlignment="1">
      <alignment horizontal="center"/>
    </xf>
    <xf numFmtId="0" fontId="25" fillId="0" borderId="10" xfId="0" applyNumberFormat="1" applyFont="1" applyFill="1" applyBorder="1" applyAlignment="1">
      <alignment horizontal="center" vertical="center" wrapText="1"/>
    </xf>
    <xf numFmtId="0" fontId="25" fillId="6" borderId="3" xfId="0" applyNumberFormat="1" applyFont="1" applyFill="1" applyBorder="1" applyAlignment="1">
      <alignment horizontal="center" vertical="center" wrapText="1"/>
    </xf>
    <xf numFmtId="0" fontId="18" fillId="13" borderId="3" xfId="0" applyFont="1" applyFill="1" applyBorder="1" applyAlignment="1">
      <alignment horizontal="left" vertical="center" wrapText="1"/>
    </xf>
    <xf numFmtId="0" fontId="19" fillId="8" borderId="0" xfId="0" applyFont="1" applyFill="1"/>
    <xf numFmtId="0" fontId="25" fillId="8" borderId="10" xfId="0" applyNumberFormat="1" applyFont="1" applyFill="1" applyBorder="1" applyAlignment="1">
      <alignment horizontal="center" vertical="center"/>
    </xf>
    <xf numFmtId="0" fontId="18" fillId="12" borderId="3" xfId="0" applyFont="1" applyFill="1" applyBorder="1" applyAlignment="1">
      <alignment horizontal="center" vertical="center" wrapText="1"/>
    </xf>
    <xf numFmtId="0" fontId="18" fillId="12" borderId="3" xfId="0" applyFont="1" applyFill="1" applyBorder="1" applyAlignment="1">
      <alignment horizontal="left" vertical="center" wrapText="1"/>
    </xf>
    <xf numFmtId="0" fontId="19" fillId="5" borderId="3" xfId="0" applyFont="1" applyFill="1" applyBorder="1"/>
    <xf numFmtId="0" fontId="25" fillId="5" borderId="5" xfId="0" applyFont="1" applyFill="1" applyBorder="1" applyAlignment="1">
      <alignment horizontal="center" vertical="center"/>
    </xf>
    <xf numFmtId="49" fontId="19" fillId="0" borderId="0" xfId="0" applyNumberFormat="1" applyFont="1" applyFill="1"/>
    <xf numFmtId="0" fontId="19" fillId="5" borderId="0" xfId="0" applyFont="1" applyFill="1"/>
    <xf numFmtId="0" fontId="26" fillId="0" borderId="4" xfId="0" applyFont="1" applyFill="1" applyBorder="1" applyAlignment="1">
      <alignment vertical="center" wrapText="1"/>
    </xf>
    <xf numFmtId="9" fontId="37" fillId="0" borderId="3" xfId="129" applyFont="1" applyFill="1" applyBorder="1" applyAlignment="1">
      <alignment horizontal="center" vertical="center" wrapText="1"/>
    </xf>
    <xf numFmtId="9" fontId="37" fillId="0" borderId="3" xfId="0" applyNumberFormat="1" applyFont="1" applyFill="1" applyBorder="1" applyAlignment="1">
      <alignment horizontal="center" vertical="center" wrapText="1"/>
    </xf>
    <xf numFmtId="0" fontId="37"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7" fillId="0" borderId="4" xfId="129" applyFont="1" applyFill="1" applyBorder="1" applyAlignment="1">
      <alignment horizontal="center" vertical="center" wrapText="1"/>
    </xf>
    <xf numFmtId="9" fontId="18" fillId="9" borderId="11" xfId="0" applyNumberFormat="1" applyFont="1" applyFill="1" applyBorder="1" applyAlignment="1">
      <alignment horizontal="center" vertical="center" textRotation="90"/>
    </xf>
    <xf numFmtId="0" fontId="25" fillId="0" borderId="3" xfId="0" applyFont="1" applyFill="1" applyBorder="1" applyAlignment="1">
      <alignment horizontal="center" vertical="center"/>
    </xf>
    <xf numFmtId="0" fontId="19" fillId="5" borderId="4" xfId="0" applyFont="1" applyFill="1" applyBorder="1"/>
    <xf numFmtId="10" fontId="19" fillId="12" borderId="3" xfId="0" applyNumberFormat="1" applyFont="1" applyFill="1" applyBorder="1"/>
    <xf numFmtId="9" fontId="18" fillId="5" borderId="11" xfId="0" applyNumberFormat="1" applyFont="1" applyFill="1" applyBorder="1" applyAlignment="1">
      <alignment horizontal="center" vertical="center" textRotation="90"/>
    </xf>
    <xf numFmtId="0" fontId="25" fillId="4" borderId="3" xfId="0" applyNumberFormat="1" applyFont="1" applyFill="1" applyBorder="1" applyAlignment="1">
      <alignment horizontal="center" vertical="center" wrapText="1"/>
    </xf>
    <xf numFmtId="0" fontId="26" fillId="4"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9" fontId="37" fillId="0" borderId="3" xfId="133" applyFont="1" applyFill="1" applyBorder="1" applyAlignment="1">
      <alignment horizontal="center" vertical="center" wrapText="1"/>
    </xf>
    <xf numFmtId="0" fontId="38" fillId="4" borderId="0" xfId="0" applyFont="1" applyFill="1"/>
    <xf numFmtId="0" fontId="19" fillId="5" borderId="5" xfId="0" applyFont="1" applyFill="1" applyBorder="1"/>
    <xf numFmtId="0" fontId="25" fillId="5" borderId="3" xfId="0" applyFont="1" applyFill="1" applyBorder="1" applyAlignment="1">
      <alignment horizontal="center" vertical="center"/>
    </xf>
    <xf numFmtId="0" fontId="25" fillId="5" borderId="13" xfId="0" applyFont="1" applyFill="1" applyBorder="1" applyAlignment="1">
      <alignment vertical="center"/>
    </xf>
    <xf numFmtId="0" fontId="18" fillId="12" borderId="4" xfId="0" applyFont="1" applyFill="1" applyBorder="1" applyAlignment="1">
      <alignment horizontal="center" vertical="center" wrapText="1"/>
    </xf>
    <xf numFmtId="9" fontId="22" fillId="12" borderId="4" xfId="140" applyFont="1" applyFill="1" applyBorder="1" applyAlignment="1" applyProtection="1">
      <alignment horizontal="center" vertical="center" wrapText="1"/>
    </xf>
    <xf numFmtId="174" fontId="22" fillId="12" borderId="4" xfId="10" applyNumberFormat="1" applyFont="1" applyFill="1" applyBorder="1" applyAlignment="1" applyProtection="1">
      <alignment horizontal="center" vertical="center" wrapText="1"/>
    </xf>
    <xf numFmtId="0" fontId="25" fillId="5" borderId="5" xfId="0" applyFont="1" applyFill="1" applyBorder="1" applyAlignment="1">
      <alignment vertical="center"/>
    </xf>
    <xf numFmtId="9" fontId="25" fillId="12" borderId="6" xfId="129" applyFont="1" applyFill="1" applyBorder="1" applyAlignment="1">
      <alignment horizontal="center" vertical="center" wrapText="1"/>
    </xf>
    <xf numFmtId="9" fontId="22" fillId="12" borderId="3" xfId="140" applyFont="1" applyFill="1" applyBorder="1" applyAlignment="1" applyProtection="1">
      <alignment horizontal="center" vertical="center" wrapText="1"/>
    </xf>
    <xf numFmtId="174" fontId="22" fillId="12" borderId="3" xfId="10" applyNumberFormat="1" applyFont="1" applyFill="1" applyBorder="1" applyAlignment="1" applyProtection="1">
      <alignment horizontal="center" vertical="center" wrapText="1"/>
    </xf>
    <xf numFmtId="9" fontId="37" fillId="0" borderId="6" xfId="129" applyFont="1" applyFill="1" applyBorder="1" applyAlignment="1">
      <alignment horizontal="center" vertical="center" wrapText="1"/>
    </xf>
    <xf numFmtId="0" fontId="39" fillId="0" borderId="0" xfId="0" applyFont="1"/>
    <xf numFmtId="0" fontId="38" fillId="4" borderId="3" xfId="0" applyNumberFormat="1" applyFont="1" applyFill="1" applyBorder="1" applyAlignment="1">
      <alignment vertical="center" wrapText="1"/>
    </xf>
    <xf numFmtId="0" fontId="40" fillId="4" borderId="3" xfId="0" applyNumberFormat="1" applyFont="1" applyFill="1" applyBorder="1" applyAlignment="1">
      <alignment vertical="center" wrapText="1"/>
    </xf>
    <xf numFmtId="0" fontId="40" fillId="4" borderId="8" xfId="0" applyNumberFormat="1" applyFont="1" applyFill="1" applyBorder="1" applyAlignment="1">
      <alignment vertical="center" wrapText="1"/>
    </xf>
    <xf numFmtId="9" fontId="41" fillId="0" borderId="6" xfId="129" applyFont="1" applyFill="1" applyBorder="1" applyAlignment="1">
      <alignment horizontal="center" vertical="center" wrapText="1"/>
    </xf>
    <xf numFmtId="0" fontId="38" fillId="0" borderId="3" xfId="128" applyFont="1" applyFill="1" applyBorder="1" applyAlignment="1">
      <alignment horizontal="center" vertical="center" wrapText="1"/>
    </xf>
    <xf numFmtId="0" fontId="25" fillId="8" borderId="5" xfId="0" applyFont="1" applyFill="1" applyBorder="1" applyAlignment="1">
      <alignment horizontal="center" vertical="center" wrapText="1"/>
    </xf>
    <xf numFmtId="9" fontId="25" fillId="12" borderId="3" xfId="0" applyNumberFormat="1" applyFont="1" applyFill="1" applyBorder="1" applyAlignment="1">
      <alignment horizontal="center" vertical="center" wrapText="1"/>
    </xf>
    <xf numFmtId="0" fontId="19" fillId="12" borderId="3" xfId="0" applyFont="1" applyFill="1" applyBorder="1" applyAlignment="1">
      <alignment horizontal="center" vertical="center" wrapText="1"/>
    </xf>
    <xf numFmtId="9" fontId="28" fillId="12" borderId="3" xfId="140" applyFont="1" applyFill="1" applyBorder="1" applyAlignment="1" applyProtection="1">
      <alignment horizontal="center" vertical="center" wrapText="1"/>
    </xf>
    <xf numFmtId="174" fontId="28" fillId="12" borderId="3" xfId="10" applyNumberFormat="1" applyFont="1" applyFill="1" applyBorder="1" applyAlignment="1" applyProtection="1">
      <alignment horizontal="center" vertical="center" wrapText="1"/>
    </xf>
    <xf numFmtId="9" fontId="25" fillId="12" borderId="6" xfId="0" applyNumberFormat="1" applyFont="1" applyFill="1" applyBorder="1" applyAlignment="1">
      <alignment horizontal="center" vertical="center" wrapText="1"/>
    </xf>
    <xf numFmtId="0" fontId="25" fillId="5" borderId="4" xfId="0" applyFont="1" applyFill="1" applyBorder="1" applyAlignment="1">
      <alignment horizontal="center" vertical="center"/>
    </xf>
    <xf numFmtId="9" fontId="37" fillId="12" borderId="3" xfId="0" applyNumberFormat="1" applyFont="1" applyFill="1" applyBorder="1" applyAlignment="1">
      <alignment horizontal="center" vertical="center" wrapText="1"/>
    </xf>
    <xf numFmtId="0" fontId="26" fillId="12" borderId="3" xfId="0" applyFont="1" applyFill="1" applyBorder="1" applyAlignment="1">
      <alignment vertical="center" wrapText="1"/>
    </xf>
    <xf numFmtId="0" fontId="37" fillId="12" borderId="3" xfId="0" applyNumberFormat="1" applyFont="1" applyFill="1" applyBorder="1" applyAlignment="1">
      <alignment horizontal="center" vertical="center" wrapText="1"/>
    </xf>
    <xf numFmtId="2" fontId="19" fillId="12" borderId="3" xfId="0" applyNumberFormat="1" applyFont="1" applyFill="1" applyBorder="1" applyAlignment="1">
      <alignment horizontal="center" vertical="center" wrapText="1"/>
    </xf>
    <xf numFmtId="0" fontId="24" fillId="12"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8" fillId="5" borderId="0" xfId="0" applyFont="1" applyFill="1"/>
    <xf numFmtId="0" fontId="29" fillId="12" borderId="3" xfId="0" applyFont="1" applyFill="1" applyBorder="1" applyAlignment="1">
      <alignment horizontal="center" vertical="center" wrapText="1"/>
    </xf>
    <xf numFmtId="9" fontId="32" fillId="12" borderId="3" xfId="140" applyFont="1" applyFill="1" applyBorder="1" applyAlignment="1" applyProtection="1">
      <alignment horizontal="center" vertical="center" wrapText="1"/>
    </xf>
    <xf numFmtId="174" fontId="32" fillId="12" borderId="3" xfId="10" applyNumberFormat="1" applyFont="1" applyFill="1" applyBorder="1" applyAlignment="1" applyProtection="1">
      <alignment horizontal="center" vertical="center" wrapText="1"/>
    </xf>
    <xf numFmtId="0" fontId="37" fillId="0" borderId="3" xfId="0" applyFont="1" applyFill="1" applyBorder="1" applyAlignment="1">
      <alignment horizontal="center" vertical="center"/>
    </xf>
    <xf numFmtId="9" fontId="41" fillId="12" borderId="6" xfId="129"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25" fillId="0" borderId="2" xfId="0" applyFont="1" applyFill="1" applyBorder="1" applyAlignment="1">
      <alignment horizontal="center" vertical="center"/>
    </xf>
    <xf numFmtId="0" fontId="26" fillId="0" borderId="2" xfId="128" applyFont="1" applyFill="1" applyBorder="1" applyAlignment="1">
      <alignment horizontal="center" vertical="center" wrapText="1"/>
    </xf>
    <xf numFmtId="10" fontId="41" fillId="0" borderId="6" xfId="129" applyNumberFormat="1" applyFont="1" applyFill="1" applyBorder="1" applyAlignment="1">
      <alignment horizontal="center" vertical="center" wrapText="1"/>
    </xf>
    <xf numFmtId="0" fontId="25" fillId="6" borderId="3" xfId="0" applyFont="1" applyFill="1" applyBorder="1" applyAlignment="1">
      <alignment horizontal="center" vertical="center" wrapText="1"/>
    </xf>
    <xf numFmtId="9" fontId="25" fillId="13" borderId="3" xfId="0" applyNumberFormat="1" applyFont="1" applyFill="1" applyBorder="1" applyAlignment="1">
      <alignment horizontal="center" vertical="center" wrapText="1"/>
    </xf>
    <xf numFmtId="0" fontId="24" fillId="13" borderId="3" xfId="0" applyFont="1" applyFill="1" applyBorder="1" applyAlignment="1">
      <alignment horizontal="center" vertical="center" wrapText="1"/>
    </xf>
    <xf numFmtId="174" fontId="18" fillId="13" borderId="3" xfId="0" applyNumberFormat="1" applyFont="1" applyFill="1" applyBorder="1"/>
    <xf numFmtId="9" fontId="28" fillId="13" borderId="3" xfId="140" applyFont="1" applyFill="1" applyBorder="1" applyAlignment="1" applyProtection="1">
      <alignment horizontal="center" vertical="center" wrapText="1"/>
    </xf>
    <xf numFmtId="0" fontId="25" fillId="6" borderId="9" xfId="0" applyFont="1" applyFill="1" applyBorder="1" applyAlignment="1">
      <alignment horizontal="center" vertical="center"/>
    </xf>
    <xf numFmtId="174" fontId="28" fillId="13" borderId="3" xfId="10" applyNumberFormat="1" applyFont="1" applyFill="1" applyBorder="1" applyAlignment="1" applyProtection="1">
      <alignment horizontal="center" vertical="center" wrapText="1"/>
    </xf>
    <xf numFmtId="0" fontId="24" fillId="4" borderId="5" xfId="0" applyFont="1" applyFill="1" applyBorder="1" applyAlignment="1">
      <alignment horizontal="left" vertical="center" wrapText="1"/>
    </xf>
    <xf numFmtId="0" fontId="29" fillId="0" borderId="0" xfId="0" applyFont="1" applyFill="1"/>
    <xf numFmtId="0" fontId="29" fillId="0" borderId="3" xfId="0" applyFont="1" applyFill="1" applyBorder="1" applyAlignment="1">
      <alignment horizontal="center" vertical="center"/>
    </xf>
    <xf numFmtId="0" fontId="29" fillId="0" borderId="3" xfId="0" applyFont="1" applyFill="1" applyBorder="1" applyAlignment="1">
      <alignment horizontal="left" vertical="center"/>
    </xf>
    <xf numFmtId="43" fontId="29" fillId="0" borderId="3" xfId="0" applyNumberFormat="1" applyFont="1" applyFill="1" applyBorder="1"/>
    <xf numFmtId="0" fontId="25" fillId="0" borderId="0" xfId="0" applyFont="1" applyFill="1" applyBorder="1" applyAlignment="1">
      <alignment horizontal="center" vertical="center"/>
    </xf>
    <xf numFmtId="9" fontId="18" fillId="0" borderId="0" xfId="0" applyNumberFormat="1" applyFont="1" applyFill="1" applyBorder="1" applyAlignment="1">
      <alignment horizontal="center" vertical="center" wrapText="1"/>
    </xf>
    <xf numFmtId="0" fontId="25" fillId="0" borderId="0" xfId="0" applyNumberFormat="1" applyFont="1" applyAlignment="1">
      <alignment horizontal="center"/>
    </xf>
    <xf numFmtId="0" fontId="19" fillId="0" borderId="0" xfId="0" applyFont="1" applyAlignment="1">
      <alignment horizontal="left"/>
    </xf>
    <xf numFmtId="1" fontId="37" fillId="0" borderId="3" xfId="129" applyNumberFormat="1" applyFont="1" applyFill="1" applyBorder="1" applyAlignment="1">
      <alignment horizontal="center" vertical="center" wrapText="1"/>
    </xf>
    <xf numFmtId="176" fontId="37" fillId="0" borderId="3" xfId="0" applyNumberFormat="1" applyFont="1" applyFill="1" applyBorder="1" applyAlignment="1">
      <alignment horizontal="center" vertical="center" wrapText="1"/>
    </xf>
    <xf numFmtId="1" fontId="37" fillId="0" borderId="3" xfId="0" applyNumberFormat="1" applyFont="1" applyFill="1" applyBorder="1" applyAlignment="1">
      <alignment horizontal="center" vertical="center" wrapText="1"/>
    </xf>
    <xf numFmtId="10" fontId="22" fillId="0" borderId="15" xfId="140" applyNumberFormat="1" applyFont="1" applyFill="1" applyBorder="1" applyAlignment="1" applyProtection="1">
      <alignment horizontal="center" vertical="center" wrapText="1"/>
    </xf>
    <xf numFmtId="1" fontId="19" fillId="0" borderId="3" xfId="0" applyNumberFormat="1" applyFont="1" applyFill="1" applyBorder="1" applyAlignment="1">
      <alignment horizontal="center" vertical="center" wrapText="1"/>
    </xf>
    <xf numFmtId="0" fontId="37" fillId="0" borderId="3" xfId="0" applyFont="1" applyFill="1" applyBorder="1" applyAlignment="1">
      <alignment horizontal="center" vertical="center" wrapText="1"/>
    </xf>
    <xf numFmtId="0" fontId="26" fillId="0" borderId="2" xfId="0" applyFont="1" applyFill="1" applyBorder="1" applyAlignment="1">
      <alignment vertical="center" wrapText="1"/>
    </xf>
    <xf numFmtId="174" fontId="29" fillId="0" borderId="3" xfId="8" applyNumberFormat="1" applyFont="1" applyFill="1" applyBorder="1" applyAlignment="1">
      <alignment horizontal="center" vertical="center"/>
    </xf>
    <xf numFmtId="0" fontId="19" fillId="0" borderId="8" xfId="0" applyFont="1" applyFill="1" applyBorder="1"/>
    <xf numFmtId="0" fontId="19" fillId="0" borderId="0" xfId="0" applyFont="1" applyFill="1" applyBorder="1"/>
    <xf numFmtId="9" fontId="25" fillId="16" borderId="3" xfId="0" applyNumberFormat="1"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2" fontId="20" fillId="16" borderId="3" xfId="0" applyNumberFormat="1" applyFont="1" applyFill="1" applyBorder="1" applyAlignment="1">
      <alignment horizontal="center" vertical="center" wrapText="1"/>
    </xf>
    <xf numFmtId="9" fontId="28" fillId="16" borderId="3" xfId="140" applyFont="1" applyFill="1" applyBorder="1" applyAlignment="1" applyProtection="1">
      <alignment horizontal="center" vertical="center" wrapText="1"/>
    </xf>
    <xf numFmtId="174" fontId="28" fillId="16" borderId="3" xfId="10" applyNumberFormat="1" applyFont="1" applyFill="1" applyBorder="1" applyAlignment="1" applyProtection="1">
      <alignment horizontal="center" vertical="center" wrapText="1"/>
    </xf>
    <xf numFmtId="9" fontId="18" fillId="16" borderId="6" xfId="129" applyFont="1" applyFill="1" applyBorder="1" applyAlignment="1">
      <alignment horizontal="center" vertical="center" wrapText="1"/>
    </xf>
    <xf numFmtId="0" fontId="18" fillId="16" borderId="3" xfId="0" applyFont="1" applyFill="1" applyBorder="1" applyAlignment="1">
      <alignment horizontal="center" vertical="center" wrapText="1"/>
    </xf>
    <xf numFmtId="0" fontId="18" fillId="16" borderId="3" xfId="0" applyFont="1" applyFill="1" applyBorder="1" applyAlignment="1">
      <alignment horizontal="left" vertical="center" wrapText="1"/>
    </xf>
    <xf numFmtId="175" fontId="29" fillId="18" borderId="3" xfId="0" applyNumberFormat="1" applyFont="1" applyFill="1" applyBorder="1" applyAlignment="1">
      <alignment horizontal="center" vertical="center"/>
    </xf>
    <xf numFmtId="0" fontId="19" fillId="18" borderId="3" xfId="0" applyFont="1" applyFill="1" applyBorder="1"/>
    <xf numFmtId="0" fontId="24" fillId="13" borderId="3" xfId="0" applyFont="1" applyFill="1" applyBorder="1" applyAlignment="1">
      <alignment horizontal="left" vertical="center" wrapText="1"/>
    </xf>
    <xf numFmtId="2" fontId="20" fillId="13" borderId="3" xfId="0" applyNumberFormat="1" applyFont="1" applyFill="1" applyBorder="1" applyAlignment="1">
      <alignment horizontal="center" vertical="center" wrapText="1"/>
    </xf>
    <xf numFmtId="9" fontId="18" fillId="14" borderId="3" xfId="0" applyNumberFormat="1" applyFont="1" applyFill="1" applyBorder="1" applyAlignment="1">
      <alignment horizontal="center" vertical="center" textRotation="90"/>
    </xf>
    <xf numFmtId="0" fontId="26" fillId="0" borderId="9" xfId="0" applyFont="1" applyFill="1" applyBorder="1" applyAlignment="1">
      <alignment vertical="center"/>
    </xf>
    <xf numFmtId="0" fontId="26" fillId="0" borderId="9" xfId="0" applyFont="1" applyFill="1" applyBorder="1" applyAlignment="1">
      <alignment vertical="center" wrapText="1"/>
    </xf>
    <xf numFmtId="0" fontId="26" fillId="0" borderId="11" xfId="0" applyFont="1" applyFill="1" applyBorder="1" applyAlignment="1">
      <alignment vertical="center"/>
    </xf>
    <xf numFmtId="0" fontId="26" fillId="0" borderId="11" xfId="0" applyFont="1" applyFill="1" applyBorder="1" applyAlignment="1">
      <alignment vertical="center" wrapText="1"/>
    </xf>
    <xf numFmtId="0" fontId="18" fillId="0" borderId="2" xfId="0" applyFont="1" applyFill="1" applyBorder="1" applyAlignment="1">
      <alignment horizontal="center" vertical="center" wrapText="1"/>
    </xf>
    <xf numFmtId="0" fontId="26" fillId="0" borderId="4" xfId="0" applyFont="1" applyFill="1" applyBorder="1" applyAlignment="1">
      <alignment horizontal="left" vertical="center" wrapText="1"/>
    </xf>
    <xf numFmtId="9" fontId="37" fillId="0" borderId="6" xfId="0" applyNumberFormat="1" applyFont="1" applyFill="1" applyBorder="1" applyAlignment="1">
      <alignment horizontal="center" vertical="center" wrapText="1"/>
    </xf>
    <xf numFmtId="0" fontId="25" fillId="0" borderId="12"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50" fillId="15" borderId="3" xfId="0" applyNumberFormat="1" applyFont="1" applyFill="1" applyBorder="1" applyAlignment="1">
      <alignment horizontal="center" vertical="center" wrapText="1"/>
    </xf>
    <xf numFmtId="0" fontId="37" fillId="0" borderId="2" xfId="0" applyFont="1" applyFill="1" applyBorder="1" applyAlignment="1">
      <alignment horizontal="center" vertical="center"/>
    </xf>
    <xf numFmtId="0" fontId="19" fillId="18" borderId="3" xfId="112" applyFont="1" applyFill="1" applyBorder="1" applyAlignment="1">
      <alignment horizontal="justify" vertical="center" wrapText="1"/>
    </xf>
    <xf numFmtId="2" fontId="15" fillId="18" borderId="3" xfId="133" applyNumberFormat="1" applyFont="1" applyFill="1" applyBorder="1" applyAlignment="1">
      <alignment horizontal="center" vertical="center" wrapText="1"/>
    </xf>
    <xf numFmtId="0" fontId="19" fillId="15" borderId="3" xfId="112" applyFont="1" applyFill="1" applyBorder="1" applyAlignment="1">
      <alignment horizontal="center" vertical="center" wrapText="1"/>
    </xf>
    <xf numFmtId="0" fontId="19" fillId="12" borderId="3" xfId="0" applyNumberFormat="1" applyFont="1" applyFill="1" applyBorder="1" applyAlignment="1">
      <alignment horizontal="center" vertical="center" wrapText="1"/>
    </xf>
    <xf numFmtId="0" fontId="19" fillId="0" borderId="5" xfId="0" quotePrefix="1" applyFont="1" applyBorder="1" applyAlignment="1">
      <alignment vertical="center" wrapText="1"/>
    </xf>
    <xf numFmtId="0" fontId="50" fillId="15" borderId="3" xfId="0" applyNumberFormat="1" applyFont="1" applyFill="1" applyBorder="1" applyAlignment="1">
      <alignment horizontal="left" vertical="center" wrapText="1"/>
    </xf>
    <xf numFmtId="0" fontId="37" fillId="15" borderId="3" xfId="0" applyNumberFormat="1" applyFont="1" applyFill="1" applyBorder="1" applyAlignment="1">
      <alignment horizontal="center" vertical="center" wrapText="1"/>
    </xf>
    <xf numFmtId="168" fontId="37" fillId="0" borderId="3" xfId="129" applyNumberFormat="1" applyFont="1" applyFill="1" applyBorder="1" applyAlignment="1">
      <alignment horizontal="center" vertical="center" wrapText="1"/>
    </xf>
    <xf numFmtId="168" fontId="19" fillId="0" borderId="3" xfId="0" applyNumberFormat="1" applyFont="1" applyFill="1" applyBorder="1" applyAlignment="1">
      <alignment horizontal="center" vertical="center" wrapText="1"/>
    </xf>
    <xf numFmtId="168" fontId="19" fillId="12" borderId="3" xfId="0" applyNumberFormat="1" applyFont="1" applyFill="1" applyBorder="1" applyAlignment="1">
      <alignment horizontal="center" vertical="center" wrapText="1"/>
    </xf>
    <xf numFmtId="168" fontId="19" fillId="13" borderId="3" xfId="0" applyNumberFormat="1" applyFont="1" applyFill="1" applyBorder="1" applyAlignment="1">
      <alignment horizontal="center" vertical="center" wrapText="1"/>
    </xf>
    <xf numFmtId="0" fontId="37" fillId="0" borderId="8" xfId="0" applyFont="1" applyFill="1" applyBorder="1" applyAlignment="1">
      <alignment horizontal="center" vertical="center"/>
    </xf>
    <xf numFmtId="0" fontId="19" fillId="0" borderId="9" xfId="112" applyFont="1" applyFill="1" applyBorder="1" applyAlignment="1">
      <alignment horizontal="justify" vertical="center" wrapText="1"/>
    </xf>
    <xf numFmtId="0" fontId="19" fillId="15" borderId="4"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15" borderId="4"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50" fillId="15" borderId="3"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0" fontId="26" fillId="0" borderId="4" xfId="0" quotePrefix="1" applyFont="1" applyFill="1" applyBorder="1" applyAlignment="1">
      <alignment horizontal="center" vertical="center" wrapText="1"/>
    </xf>
    <xf numFmtId="0" fontId="26" fillId="0" borderId="6"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26" fillId="0" borderId="2" xfId="0" applyFont="1" applyFill="1" applyBorder="1" applyAlignment="1">
      <alignment horizontal="center" vertical="center" wrapText="1"/>
    </xf>
    <xf numFmtId="168" fontId="19" fillId="0" borderId="6" xfId="0" applyNumberFormat="1" applyFont="1" applyFill="1" applyBorder="1" applyAlignment="1">
      <alignment horizontal="center" vertical="center" wrapText="1"/>
    </xf>
    <xf numFmtId="9" fontId="37" fillId="16" borderId="6" xfId="0" applyNumberFormat="1" applyFont="1" applyFill="1" applyBorder="1" applyAlignment="1">
      <alignment horizontal="center" vertical="center" wrapText="1"/>
    </xf>
    <xf numFmtId="168" fontId="19" fillId="16" borderId="6" xfId="0" applyNumberFormat="1" applyFont="1" applyFill="1" applyBorder="1" applyAlignment="1">
      <alignment horizontal="center" vertical="center" wrapText="1"/>
    </xf>
    <xf numFmtId="0" fontId="26" fillId="16" borderId="3" xfId="0" applyFont="1" applyFill="1" applyBorder="1" applyAlignment="1">
      <alignment horizontal="center" vertical="center" wrapText="1"/>
    </xf>
    <xf numFmtId="0" fontId="37" fillId="16" borderId="3" xfId="0" applyNumberFormat="1" applyFont="1" applyFill="1" applyBorder="1" applyAlignment="1">
      <alignment horizontal="center" vertical="center" wrapText="1"/>
    </xf>
    <xf numFmtId="0" fontId="24" fillId="16" borderId="3" xfId="0" applyFont="1" applyFill="1" applyBorder="1" applyAlignment="1">
      <alignment horizontal="center" vertical="center" wrapText="1"/>
    </xf>
    <xf numFmtId="0" fontId="18" fillId="16" borderId="3" xfId="0" applyFont="1" applyFill="1" applyBorder="1" applyAlignment="1">
      <alignment horizontal="center" vertical="center" textRotation="90"/>
    </xf>
    <xf numFmtId="2" fontId="18" fillId="16"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18" fillId="0" borderId="0" xfId="0" applyFont="1" applyFill="1" applyBorder="1" applyAlignment="1">
      <alignment horizontal="center" vertical="center" textRotation="90"/>
    </xf>
    <xf numFmtId="0" fontId="18" fillId="5" borderId="11" xfId="0" applyFont="1" applyFill="1" applyBorder="1" applyAlignment="1">
      <alignment vertical="center" textRotation="90"/>
    </xf>
    <xf numFmtId="9" fontId="18" fillId="8" borderId="3" xfId="0" applyNumberFormat="1" applyFont="1" applyFill="1" applyBorder="1" applyAlignment="1">
      <alignment vertical="center" textRotation="90"/>
    </xf>
    <xf numFmtId="9" fontId="18" fillId="5" borderId="3" xfId="0" applyNumberFormat="1" applyFont="1" applyFill="1" applyBorder="1" applyAlignment="1">
      <alignment vertical="center" textRotation="90"/>
    </xf>
    <xf numFmtId="0" fontId="37" fillId="15" borderId="3" xfId="0" applyNumberFormat="1" applyFont="1" applyFill="1" applyBorder="1" applyAlignment="1">
      <alignment vertical="center" wrapText="1"/>
    </xf>
    <xf numFmtId="0" fontId="50" fillId="15" borderId="3" xfId="0"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54" fillId="19" borderId="3" xfId="0" applyNumberFormat="1" applyFont="1" applyFill="1" applyBorder="1" applyAlignment="1">
      <alignment horizontal="center" vertical="center" wrapText="1"/>
    </xf>
    <xf numFmtId="0" fontId="54" fillId="19" borderId="3" xfId="0" applyNumberFormat="1" applyFont="1" applyFill="1" applyBorder="1" applyAlignment="1">
      <alignment vertical="center" wrapText="1"/>
    </xf>
    <xf numFmtId="0" fontId="54" fillId="4" borderId="3" xfId="0" applyNumberFormat="1" applyFont="1" applyFill="1" applyBorder="1" applyAlignment="1">
      <alignment horizontal="center" vertical="center" wrapText="1"/>
    </xf>
    <xf numFmtId="0" fontId="54" fillId="4" borderId="3" xfId="0" applyFont="1" applyFill="1" applyBorder="1" applyAlignment="1">
      <alignment horizontal="justify" vertical="center"/>
    </xf>
    <xf numFmtId="0" fontId="56" fillId="0" borderId="3" xfId="0" applyFont="1" applyFill="1" applyBorder="1" applyAlignment="1">
      <alignment horizontal="center" vertical="center"/>
    </xf>
    <xf numFmtId="0" fontId="56" fillId="0" borderId="3" xfId="0" applyFont="1" applyFill="1" applyBorder="1" applyAlignment="1">
      <alignment horizontal="center" vertical="center" wrapText="1"/>
    </xf>
    <xf numFmtId="9" fontId="56" fillId="0" borderId="3" xfId="0" applyNumberFormat="1" applyFont="1" applyFill="1" applyBorder="1" applyAlignment="1">
      <alignment horizontal="center" vertical="center" wrapText="1"/>
    </xf>
    <xf numFmtId="168" fontId="54" fillId="0" borderId="3" xfId="0" applyNumberFormat="1" applyFont="1" applyFill="1" applyBorder="1" applyAlignment="1">
      <alignment horizontal="center" vertical="center" wrapText="1"/>
    </xf>
    <xf numFmtId="0" fontId="56" fillId="0" borderId="3" xfId="0" applyNumberFormat="1" applyFont="1" applyFill="1" applyBorder="1" applyAlignment="1">
      <alignment horizontal="center" vertical="center" wrapText="1"/>
    </xf>
    <xf numFmtId="2" fontId="54" fillId="0" borderId="3" xfId="0" applyNumberFormat="1" applyFont="1" applyFill="1" applyBorder="1" applyAlignment="1">
      <alignment horizontal="center" vertical="center" wrapText="1"/>
    </xf>
    <xf numFmtId="0" fontId="55" fillId="0" borderId="3" xfId="0" applyFont="1" applyFill="1" applyBorder="1" applyAlignment="1">
      <alignment horizontal="center" vertical="center" wrapText="1"/>
    </xf>
    <xf numFmtId="9" fontId="57" fillId="0" borderId="3" xfId="140" applyFont="1" applyFill="1" applyBorder="1" applyAlignment="1" applyProtection="1">
      <alignment horizontal="center" vertical="center" wrapText="1"/>
    </xf>
    <xf numFmtId="174" fontId="57" fillId="0" borderId="3" xfId="10" applyNumberFormat="1" applyFont="1" applyFill="1" applyBorder="1" applyAlignment="1" applyProtection="1">
      <alignment horizontal="center" vertical="center" wrapText="1"/>
    </xf>
    <xf numFmtId="0" fontId="58" fillId="0" borderId="3" xfId="0" applyFont="1" applyFill="1" applyBorder="1" applyAlignment="1">
      <alignment horizontal="center" vertical="center" wrapText="1"/>
    </xf>
    <xf numFmtId="9" fontId="18" fillId="12" borderId="4" xfId="0" applyNumberFormat="1" applyFont="1" applyFill="1" applyBorder="1" applyAlignment="1">
      <alignment horizontal="center" vertical="center" textRotation="90"/>
    </xf>
    <xf numFmtId="9" fontId="18" fillId="14" borderId="4" xfId="0" applyNumberFormat="1" applyFont="1" applyFill="1" applyBorder="1" applyAlignment="1">
      <alignment horizontal="center" vertical="center" textRotation="90"/>
    </xf>
    <xf numFmtId="0" fontId="26" fillId="0" borderId="4"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54" fillId="4" borderId="3" xfId="0" applyFont="1" applyFill="1" applyBorder="1" applyAlignment="1">
      <alignment horizontal="center" vertical="center" wrapText="1"/>
    </xf>
    <xf numFmtId="0" fontId="26" fillId="12" borderId="4" xfId="0" applyFont="1" applyFill="1" applyBorder="1" applyAlignment="1">
      <alignment horizontal="center" vertical="center" wrapText="1"/>
    </xf>
    <xf numFmtId="0" fontId="19" fillId="12" borderId="3" xfId="89" applyFont="1" applyFill="1" applyBorder="1" applyAlignment="1">
      <alignment horizontal="center" vertical="center" wrapText="1"/>
    </xf>
    <xf numFmtId="0" fontId="19" fillId="12" borderId="3" xfId="94" applyFont="1" applyFill="1" applyBorder="1" applyAlignment="1">
      <alignment horizontal="center" vertical="center" wrapText="1"/>
    </xf>
    <xf numFmtId="0" fontId="19" fillId="12" borderId="3" xfId="128" applyFont="1" applyFill="1" applyBorder="1" applyAlignment="1">
      <alignment horizontal="center" vertical="center" wrapText="1"/>
    </xf>
    <xf numFmtId="0" fontId="38" fillId="12" borderId="3" xfId="128" applyFont="1" applyFill="1" applyBorder="1" applyAlignment="1">
      <alignment horizontal="center" vertical="center" wrapText="1"/>
    </xf>
    <xf numFmtId="0" fontId="54" fillId="12" borderId="3" xfId="128" applyFont="1" applyFill="1" applyBorder="1" applyAlignment="1">
      <alignment horizontal="center" vertical="center" wrapText="1"/>
    </xf>
    <xf numFmtId="0" fontId="19" fillId="0" borderId="0" xfId="128" applyFont="1" applyFill="1" applyBorder="1" applyAlignment="1">
      <alignment horizontal="center" vertical="center" wrapText="1"/>
    </xf>
    <xf numFmtId="0" fontId="18" fillId="20" borderId="3" xfId="0" applyFont="1" applyFill="1" applyBorder="1" applyAlignment="1">
      <alignment horizontal="center" vertical="center" wrapText="1"/>
    </xf>
    <xf numFmtId="0" fontId="19" fillId="20" borderId="3" xfId="94" applyFont="1" applyFill="1" applyBorder="1" applyAlignment="1">
      <alignment horizontal="center" vertical="center" wrapText="1"/>
    </xf>
    <xf numFmtId="0" fontId="19" fillId="20" borderId="3" xfId="0" applyFont="1" applyFill="1" applyBorder="1" applyAlignment="1">
      <alignment horizontal="center" vertical="center" wrapText="1"/>
    </xf>
    <xf numFmtId="0" fontId="18" fillId="20" borderId="14" xfId="0" applyFont="1" applyFill="1" applyBorder="1" applyAlignment="1">
      <alignment vertical="center"/>
    </xf>
    <xf numFmtId="0" fontId="19" fillId="20" borderId="3" xfId="128" applyFont="1" applyFill="1" applyBorder="1" applyAlignment="1">
      <alignment horizontal="center" vertical="center" wrapText="1"/>
    </xf>
    <xf numFmtId="0" fontId="38" fillId="20" borderId="3" xfId="0" applyNumberFormat="1" applyFont="1" applyFill="1" applyBorder="1" applyAlignment="1">
      <alignment vertical="center" wrapText="1"/>
    </xf>
    <xf numFmtId="0" fontId="54" fillId="20" borderId="3" xfId="128" applyFont="1" applyFill="1" applyBorder="1" applyAlignment="1">
      <alignment horizontal="center" vertical="center" wrapText="1"/>
    </xf>
    <xf numFmtId="0" fontId="19" fillId="20" borderId="2" xfId="128" applyFont="1" applyFill="1" applyBorder="1" applyAlignment="1">
      <alignment horizontal="center" vertical="center" wrapText="1"/>
    </xf>
    <xf numFmtId="0" fontId="19" fillId="20" borderId="0" xfId="0" applyFont="1" applyFill="1"/>
    <xf numFmtId="2" fontId="37" fillId="0" borderId="3" xfId="0" applyNumberFormat="1" applyFont="1" applyFill="1" applyBorder="1" applyAlignment="1">
      <alignment horizontal="center" vertical="center" wrapText="1"/>
    </xf>
    <xf numFmtId="0" fontId="58"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8" fillId="0" borderId="3" xfId="0" applyFont="1" applyFill="1" applyBorder="1" applyAlignment="1">
      <alignment horizontal="center" vertical="center" wrapText="1"/>
    </xf>
    <xf numFmtId="176" fontId="19" fillId="0" borderId="3" xfId="0" applyNumberFormat="1" applyFont="1" applyFill="1" applyBorder="1" applyAlignment="1">
      <alignment horizontal="center" vertical="center" wrapText="1"/>
    </xf>
    <xf numFmtId="0" fontId="22" fillId="0" borderId="3" xfId="140" applyNumberFormat="1" applyFont="1" applyFill="1" applyBorder="1" applyAlignment="1" applyProtection="1">
      <alignment horizontal="center" vertical="center" wrapText="1"/>
    </xf>
    <xf numFmtId="0" fontId="28" fillId="0" borderId="3" xfId="140" applyNumberFormat="1" applyFont="1" applyFill="1" applyBorder="1" applyAlignment="1" applyProtection="1">
      <alignment horizontal="center" vertical="center" wrapText="1"/>
    </xf>
    <xf numFmtId="0" fontId="18" fillId="21" borderId="3" xfId="0" applyFont="1" applyFill="1" applyBorder="1" applyAlignment="1">
      <alignment horizontal="left" vertical="center" wrapText="1"/>
    </xf>
    <xf numFmtId="0" fontId="18" fillId="21" borderId="3" xfId="0" applyFont="1" applyFill="1" applyBorder="1" applyAlignment="1">
      <alignment horizontal="center" vertical="center" wrapText="1"/>
    </xf>
    <xf numFmtId="0" fontId="19" fillId="21" borderId="3" xfId="0" applyFont="1" applyFill="1" applyBorder="1" applyAlignment="1">
      <alignment horizontal="center" vertical="center" wrapText="1"/>
    </xf>
    <xf numFmtId="0" fontId="18" fillId="21" borderId="4" xfId="0" applyFont="1" applyFill="1" applyBorder="1" applyAlignment="1">
      <alignment horizontal="center" vertical="center" wrapText="1"/>
    </xf>
    <xf numFmtId="0" fontId="19" fillId="21" borderId="3" xfId="128" applyFont="1" applyFill="1" applyBorder="1" applyAlignment="1">
      <alignment horizontal="center" vertical="center" wrapText="1"/>
    </xf>
    <xf numFmtId="0" fontId="38" fillId="21" borderId="3" xfId="128" applyFont="1" applyFill="1" applyBorder="1" applyAlignment="1">
      <alignment horizontal="center" vertical="center" wrapText="1"/>
    </xf>
    <xf numFmtId="0" fontId="24" fillId="21" borderId="3" xfId="0" applyFont="1" applyFill="1" applyBorder="1" applyAlignment="1">
      <alignment horizontal="center" vertical="center" wrapText="1"/>
    </xf>
    <xf numFmtId="0" fontId="29" fillId="21" borderId="3" xfId="0" applyFont="1" applyFill="1" applyBorder="1" applyAlignment="1">
      <alignment horizontal="center" vertical="center" wrapText="1"/>
    </xf>
    <xf numFmtId="0" fontId="55" fillId="21" borderId="3" xfId="0" applyFont="1" applyFill="1" applyBorder="1" applyAlignment="1">
      <alignment horizontal="center" vertical="center" wrapText="1"/>
    </xf>
    <xf numFmtId="1" fontId="19" fillId="21" borderId="3" xfId="0" applyNumberFormat="1" applyFont="1" applyFill="1" applyBorder="1" applyAlignment="1">
      <alignment horizontal="center" vertical="center" wrapText="1"/>
    </xf>
    <xf numFmtId="0" fontId="29" fillId="21" borderId="3" xfId="0" applyFont="1" applyFill="1" applyBorder="1" applyAlignment="1">
      <alignment horizontal="center" vertical="center"/>
    </xf>
    <xf numFmtId="0" fontId="19" fillId="21" borderId="3" xfId="0" applyFont="1" applyFill="1" applyBorder="1"/>
    <xf numFmtId="0" fontId="19" fillId="21" borderId="0" xfId="0" applyFont="1" applyFill="1"/>
    <xf numFmtId="0" fontId="58" fillId="0" borderId="4" xfId="0" applyFont="1" applyFill="1" applyBorder="1" applyAlignment="1">
      <alignment horizontal="center" vertical="center"/>
    </xf>
    <xf numFmtId="0" fontId="58" fillId="0" borderId="3" xfId="0" applyFont="1" applyFill="1" applyBorder="1" applyAlignment="1">
      <alignment vertical="center" wrapText="1"/>
    </xf>
    <xf numFmtId="0" fontId="58" fillId="0" borderId="3" xfId="0" applyFont="1" applyFill="1" applyBorder="1" applyAlignment="1">
      <alignment horizontal="center" vertical="center"/>
    </xf>
    <xf numFmtId="0" fontId="59" fillId="20" borderId="3" xfId="94" applyFont="1" applyFill="1" applyBorder="1" applyAlignment="1">
      <alignment horizontal="center" vertical="center" wrapText="1"/>
    </xf>
    <xf numFmtId="0" fontId="58" fillId="0" borderId="4" xfId="0" applyFont="1" applyFill="1" applyBorder="1" applyAlignment="1">
      <alignment horizontal="center" vertical="center" wrapText="1"/>
    </xf>
    <xf numFmtId="9" fontId="58" fillId="0" borderId="3" xfId="129" applyFont="1" applyFill="1" applyBorder="1" applyAlignment="1">
      <alignment horizontal="center" vertical="center" wrapText="1"/>
    </xf>
    <xf numFmtId="168" fontId="58" fillId="0" borderId="3" xfId="129" applyNumberFormat="1" applyFont="1" applyFill="1" applyBorder="1" applyAlignment="1">
      <alignment horizontal="center" vertical="center" wrapText="1"/>
    </xf>
    <xf numFmtId="0" fontId="59" fillId="12" borderId="3" xfId="94" applyFont="1" applyFill="1" applyBorder="1" applyAlignment="1">
      <alignment horizontal="center" vertical="center" wrapText="1"/>
    </xf>
    <xf numFmtId="0" fontId="59" fillId="0" borderId="3" xfId="0" applyFont="1" applyFill="1" applyBorder="1" applyAlignment="1">
      <alignment horizontal="center" vertical="center" wrapText="1"/>
    </xf>
    <xf numFmtId="2" fontId="59" fillId="0" borderId="3" xfId="0" applyNumberFormat="1" applyFont="1" applyFill="1" applyBorder="1" applyAlignment="1">
      <alignment horizontal="center" vertical="center" wrapText="1"/>
    </xf>
    <xf numFmtId="0" fontId="59" fillId="21" borderId="3" xfId="0" applyFont="1" applyFill="1" applyBorder="1" applyAlignment="1">
      <alignment horizontal="center" vertical="center" wrapText="1"/>
    </xf>
    <xf numFmtId="1" fontId="59" fillId="0" borderId="3" xfId="0" applyNumberFormat="1" applyFont="1" applyFill="1" applyBorder="1" applyAlignment="1">
      <alignment horizontal="center" vertical="center" wrapText="1"/>
    </xf>
    <xf numFmtId="174" fontId="60" fillId="0" borderId="3" xfId="10" applyNumberFormat="1" applyFont="1" applyFill="1" applyBorder="1" applyAlignment="1" applyProtection="1">
      <alignment horizontal="center" vertical="center" wrapText="1"/>
    </xf>
    <xf numFmtId="9" fontId="59" fillId="0" borderId="3" xfId="112" applyNumberFormat="1"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0" fontId="26" fillId="0" borderId="4" xfId="0" applyFont="1" applyFill="1" applyBorder="1" applyAlignment="1">
      <alignment horizontal="center" vertical="center" wrapText="1"/>
    </xf>
    <xf numFmtId="0" fontId="26" fillId="0" borderId="4" xfId="0" applyFont="1" applyFill="1" applyBorder="1" applyAlignment="1">
      <alignment horizontal="center" vertical="center"/>
    </xf>
    <xf numFmtId="0" fontId="26" fillId="0" borderId="3" xfId="0" applyFont="1" applyFill="1" applyBorder="1" applyAlignment="1">
      <alignment horizontal="center" vertical="center" wrapText="1"/>
    </xf>
    <xf numFmtId="0" fontId="26" fillId="0" borderId="5" xfId="0" applyFont="1" applyBorder="1" applyAlignment="1">
      <alignment horizontal="left" vertical="center" wrapText="1"/>
    </xf>
    <xf numFmtId="0" fontId="26" fillId="0" borderId="3" xfId="0" quotePrefix="1" applyFont="1" applyBorder="1" applyAlignment="1">
      <alignment horizontal="left" vertical="center" wrapText="1"/>
    </xf>
    <xf numFmtId="0" fontId="54" fillId="20" borderId="3" xfId="0" applyFont="1" applyFill="1" applyBorder="1" applyAlignment="1">
      <alignment horizontal="center" vertical="center" wrapText="1"/>
    </xf>
    <xf numFmtId="0" fontId="54" fillId="0" borderId="3" xfId="0" quotePrefix="1" applyNumberFormat="1" applyFont="1" applyFill="1" applyBorder="1" applyAlignment="1">
      <alignment horizontal="justify" vertical="center" wrapText="1"/>
    </xf>
    <xf numFmtId="0" fontId="56" fillId="0" borderId="3" xfId="0" quotePrefix="1" applyNumberFormat="1" applyFont="1" applyFill="1" applyBorder="1" applyAlignment="1">
      <alignment horizontal="justify" vertical="center" wrapText="1"/>
    </xf>
    <xf numFmtId="168" fontId="56" fillId="0" borderId="3" xfId="129" applyNumberFormat="1" applyFont="1" applyFill="1" applyBorder="1" applyAlignment="1">
      <alignment horizontal="center" vertical="center" wrapText="1"/>
    </xf>
    <xf numFmtId="0" fontId="54" fillId="0" borderId="0" xfId="0" applyFont="1" applyAlignment="1">
      <alignment horizontal="justify" vertical="center"/>
    </xf>
    <xf numFmtId="0" fontId="56" fillId="0" borderId="3" xfId="0" applyFont="1" applyBorder="1" applyAlignment="1">
      <alignment horizontal="justify" vertical="center"/>
    </xf>
    <xf numFmtId="0" fontId="54" fillId="0" borderId="3" xfId="0" applyFont="1" applyBorder="1" applyAlignment="1">
      <alignment horizontal="center" vertical="center"/>
    </xf>
    <xf numFmtId="0" fontId="54" fillId="0" borderId="3" xfId="0" applyNumberFormat="1" applyFont="1" applyFill="1" applyBorder="1" applyAlignment="1">
      <alignment horizontal="center" vertical="center" wrapText="1"/>
    </xf>
    <xf numFmtId="9" fontId="62" fillId="12" borderId="3" xfId="0" applyNumberFormat="1" applyFont="1" applyFill="1" applyBorder="1" applyAlignment="1">
      <alignment horizontal="center" vertical="center" wrapText="1"/>
    </xf>
    <xf numFmtId="43" fontId="54" fillId="0" borderId="3" xfId="15" applyNumberFormat="1" applyFont="1" applyBorder="1" applyAlignment="1">
      <alignment horizontal="right" vertical="center"/>
    </xf>
    <xf numFmtId="0" fontId="18" fillId="0" borderId="3" xfId="0" applyFont="1" applyFill="1" applyBorder="1" applyAlignment="1">
      <alignment horizontal="center" vertical="center" wrapText="1"/>
    </xf>
    <xf numFmtId="0" fontId="26" fillId="0" borderId="9" xfId="0" applyFont="1" applyFill="1" applyBorder="1" applyAlignment="1">
      <alignment horizontal="center" vertical="center"/>
    </xf>
    <xf numFmtId="9" fontId="18" fillId="14" borderId="9" xfId="0" applyNumberFormat="1" applyFont="1" applyFill="1" applyBorder="1" applyAlignment="1">
      <alignment horizontal="center" vertical="center" textRotation="90"/>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8" fillId="0" borderId="3" xfId="0" applyFont="1" applyFill="1" applyBorder="1" applyAlignment="1">
      <alignment horizontal="center" vertical="center" wrapText="1"/>
    </xf>
    <xf numFmtId="2" fontId="22" fillId="0" borderId="3" xfId="10" applyNumberFormat="1" applyFont="1" applyFill="1" applyBorder="1" applyAlignment="1" applyProtection="1">
      <alignment horizontal="center" vertical="center" wrapText="1"/>
    </xf>
    <xf numFmtId="2" fontId="19" fillId="0" borderId="0" xfId="0" applyNumberFormat="1" applyFont="1" applyFill="1"/>
    <xf numFmtId="0" fontId="33" fillId="0" borderId="12" xfId="112" applyFont="1" applyFill="1" applyBorder="1" applyAlignment="1">
      <alignment horizontal="left" vertical="center"/>
    </xf>
    <xf numFmtId="0" fontId="18" fillId="11" borderId="3" xfId="112" applyFont="1" applyFill="1" applyBorder="1" applyAlignment="1">
      <alignment horizontal="center" vertical="center"/>
    </xf>
    <xf numFmtId="0" fontId="18" fillId="11" borderId="3" xfId="112" applyFont="1" applyFill="1" applyBorder="1" applyAlignment="1">
      <alignment horizontal="center" vertical="center" wrapText="1"/>
    </xf>
    <xf numFmtId="0" fontId="18" fillId="11" borderId="4" xfId="112" applyFont="1" applyFill="1" applyBorder="1" applyAlignment="1">
      <alignment horizontal="center" vertical="center" wrapText="1"/>
    </xf>
    <xf numFmtId="0" fontId="18" fillId="11" borderId="11" xfId="112" applyFont="1" applyFill="1" applyBorder="1" applyAlignment="1">
      <alignment horizontal="center" vertical="center" wrapText="1"/>
    </xf>
    <xf numFmtId="0" fontId="25" fillId="7" borderId="4" xfId="110" applyFont="1" applyFill="1" applyBorder="1" applyAlignment="1">
      <alignment horizontal="center" vertical="center" wrapText="1"/>
    </xf>
    <xf numFmtId="0" fontId="25" fillId="7" borderId="11" xfId="110" quotePrefix="1" applyFont="1" applyFill="1" applyBorder="1" applyAlignment="1">
      <alignment horizontal="center" vertical="center" wrapText="1"/>
    </xf>
    <xf numFmtId="168" fontId="18" fillId="11" borderId="3" xfId="133" applyNumberFormat="1" applyFont="1" applyFill="1" applyBorder="1" applyAlignment="1">
      <alignment horizontal="center" vertical="center" wrapText="1"/>
    </xf>
    <xf numFmtId="49" fontId="18" fillId="11" borderId="4" xfId="22" applyNumberFormat="1" applyFont="1" applyFill="1" applyBorder="1" applyAlignment="1">
      <alignment horizontal="center" vertical="center"/>
    </xf>
    <xf numFmtId="49" fontId="18" fillId="11" borderId="11" xfId="22" applyNumberFormat="1" applyFont="1" applyFill="1" applyBorder="1" applyAlignment="1">
      <alignment horizontal="center" vertical="center"/>
    </xf>
    <xf numFmtId="0" fontId="18" fillId="11" borderId="3" xfId="112" applyNumberFormat="1" applyFont="1" applyFill="1" applyBorder="1" applyAlignment="1">
      <alignment horizontal="center" vertical="center" wrapText="1"/>
    </xf>
    <xf numFmtId="0" fontId="25" fillId="10" borderId="4" xfId="110" quotePrefix="1" applyFont="1" applyFill="1" applyBorder="1" applyAlignment="1">
      <alignment horizontal="center" vertical="center" wrapText="1"/>
    </xf>
    <xf numFmtId="0" fontId="25" fillId="10" borderId="11" xfId="110" quotePrefix="1" applyFont="1" applyFill="1" applyBorder="1" applyAlignment="1">
      <alignment horizontal="center" vertical="center" wrapText="1"/>
    </xf>
    <xf numFmtId="0" fontId="25" fillId="10" borderId="4" xfId="110" applyFont="1" applyFill="1" applyBorder="1" applyAlignment="1">
      <alignment horizontal="center" vertical="center" wrapText="1"/>
    </xf>
    <xf numFmtId="0" fontId="18" fillId="10" borderId="3" xfId="112" applyFont="1" applyFill="1" applyBorder="1" applyAlignment="1">
      <alignment horizontal="center" vertical="center" textRotation="90"/>
    </xf>
    <xf numFmtId="0" fontId="18" fillId="10" borderId="4" xfId="112" applyFont="1" applyFill="1" applyBorder="1" applyAlignment="1">
      <alignment horizontal="center" vertical="center" textRotation="90"/>
    </xf>
    <xf numFmtId="9" fontId="19" fillId="10" borderId="3" xfId="112" applyNumberFormat="1" applyFont="1" applyFill="1" applyBorder="1" applyAlignment="1">
      <alignment horizontal="center" vertical="center" textRotation="90"/>
    </xf>
    <xf numFmtId="9" fontId="19" fillId="10" borderId="4" xfId="112" applyNumberFormat="1" applyFont="1" applyFill="1" applyBorder="1" applyAlignment="1">
      <alignment horizontal="center" vertical="center" textRotation="90"/>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0" fontId="19" fillId="0" borderId="4" xfId="112" applyFont="1" applyFill="1" applyBorder="1" applyAlignment="1">
      <alignment horizontal="justify" vertical="center" wrapText="1"/>
    </xf>
    <xf numFmtId="0" fontId="19" fillId="0" borderId="9" xfId="112" applyFont="1" applyFill="1" applyBorder="1" applyAlignment="1">
      <alignment horizontal="justify" vertical="center" wrapText="1"/>
    </xf>
    <xf numFmtId="9" fontId="19" fillId="0" borderId="4" xfId="112" applyNumberFormat="1" applyFont="1" applyFill="1" applyBorder="1" applyAlignment="1">
      <alignment horizontal="center" vertical="center" wrapText="1"/>
    </xf>
    <xf numFmtId="9" fontId="19" fillId="0" borderId="9" xfId="112" applyNumberFormat="1" applyFont="1" applyFill="1" applyBorder="1" applyAlignment="1">
      <alignment horizontal="center" vertical="center"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18" fillId="10" borderId="11" xfId="112" applyFont="1" applyFill="1" applyBorder="1" applyAlignment="1">
      <alignment horizontal="center" vertical="center" textRotation="90"/>
    </xf>
    <xf numFmtId="9" fontId="19" fillId="10" borderId="11" xfId="112" applyNumberFormat="1" applyFont="1" applyFill="1" applyBorder="1" applyAlignment="1">
      <alignment horizontal="center" vertical="center" textRotation="90"/>
    </xf>
    <xf numFmtId="0" fontId="18" fillId="10" borderId="9" xfId="112" applyFont="1" applyFill="1" applyBorder="1" applyAlignment="1">
      <alignment horizontal="center" vertical="center" textRotation="90"/>
    </xf>
    <xf numFmtId="9" fontId="19" fillId="10"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9" fontId="19" fillId="0" borderId="11" xfId="112" applyNumberFormat="1" applyFont="1" applyFill="1" applyBorder="1" applyAlignment="1">
      <alignment horizontal="center" vertical="center" wrapText="1"/>
    </xf>
    <xf numFmtId="9" fontId="18" fillId="0" borderId="9" xfId="112" applyNumberFormat="1" applyFont="1" applyFill="1" applyBorder="1" applyAlignment="1">
      <alignment horizontal="center" vertical="center" textRotation="90"/>
    </xf>
    <xf numFmtId="0" fontId="19" fillId="4" borderId="4" xfId="112" applyFont="1" applyFill="1" applyBorder="1" applyAlignment="1">
      <alignment horizontal="justify" vertical="center" wrapText="1"/>
    </xf>
    <xf numFmtId="0" fontId="19" fillId="4" borderId="9" xfId="112" applyFont="1" applyFill="1" applyBorder="1" applyAlignment="1">
      <alignment horizontal="justify"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0" fontId="19" fillId="0" borderId="11" xfId="112" applyFont="1" applyFill="1" applyBorder="1" applyAlignment="1">
      <alignment horizontal="justify" vertical="center" wrapText="1"/>
    </xf>
    <xf numFmtId="0" fontId="18" fillId="0" borderId="0" xfId="0" applyFont="1" applyBorder="1" applyAlignment="1">
      <alignment horizontal="left" vertical="center" wrapText="1"/>
    </xf>
    <xf numFmtId="0" fontId="20" fillId="0" borderId="0" xfId="0" applyFont="1" applyBorder="1" applyAlignment="1">
      <alignment horizontal="left" vertical="center" wrapText="1"/>
    </xf>
    <xf numFmtId="0" fontId="19" fillId="0" borderId="12" xfId="0" applyFont="1" applyBorder="1" applyAlignment="1">
      <alignment horizontal="center" vertical="center" wrapText="1"/>
    </xf>
    <xf numFmtId="0" fontId="18" fillId="3" borderId="3" xfId="0" applyNumberFormat="1" applyFont="1" applyFill="1" applyBorder="1" applyAlignment="1">
      <alignment horizontal="center" vertical="center" wrapText="1"/>
    </xf>
    <xf numFmtId="0" fontId="19" fillId="0" borderId="4" xfId="0" applyNumberFormat="1" applyFont="1" applyFill="1" applyBorder="1" applyAlignment="1">
      <alignment horizontal="center" vertical="center" wrapText="1"/>
    </xf>
    <xf numFmtId="0" fontId="19" fillId="0" borderId="9"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9" xfId="0" applyNumberFormat="1" applyFont="1" applyFill="1" applyBorder="1" applyAlignment="1">
      <alignment horizontal="left" vertical="center" wrapText="1"/>
    </xf>
    <xf numFmtId="0" fontId="19" fillId="0" borderId="11" xfId="0" applyNumberFormat="1" applyFont="1" applyFill="1" applyBorder="1" applyAlignment="1">
      <alignment horizontal="left" vertical="center" wrapText="1"/>
    </xf>
    <xf numFmtId="0" fontId="18" fillId="3" borderId="9"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4" xfId="0" applyNumberFormat="1" applyFont="1" applyFill="1" applyBorder="1" applyAlignment="1">
      <alignment horizontal="center" vertical="center" wrapText="1"/>
    </xf>
    <xf numFmtId="0" fontId="19" fillId="0" borderId="4"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4" xfId="0" applyFont="1" applyBorder="1" applyAlignment="1">
      <alignment horizontal="left" vertical="center" wrapText="1"/>
    </xf>
    <xf numFmtId="0" fontId="19" fillId="0" borderId="9" xfId="0" applyFont="1" applyBorder="1" applyAlignment="1">
      <alignment horizontal="left" vertical="center" wrapText="1"/>
    </xf>
    <xf numFmtId="0" fontId="19" fillId="0" borderId="11" xfId="0" applyFont="1" applyBorder="1" applyAlignment="1">
      <alignment horizontal="left" vertical="center" wrapText="1"/>
    </xf>
    <xf numFmtId="0" fontId="19" fillId="0" borderId="11" xfId="0" applyFont="1" applyBorder="1" applyAlignment="1">
      <alignment horizontal="center" vertical="center" wrapText="1"/>
    </xf>
    <xf numFmtId="0" fontId="19" fillId="0" borderId="4" xfId="0" applyNumberFormat="1" applyFont="1" applyBorder="1" applyAlignment="1">
      <alignment horizontal="left" vertical="center" wrapText="1"/>
    </xf>
    <xf numFmtId="0" fontId="19" fillId="0" borderId="9" xfId="0" applyNumberFormat="1" applyFont="1" applyBorder="1" applyAlignment="1">
      <alignment horizontal="left" vertical="center" wrapText="1"/>
    </xf>
    <xf numFmtId="0" fontId="19" fillId="0" borderId="11" xfId="0" applyNumberFormat="1" applyFont="1" applyBorder="1" applyAlignment="1">
      <alignment horizontal="left" vertical="center" wrapText="1"/>
    </xf>
    <xf numFmtId="0" fontId="19" fillId="0" borderId="4" xfId="0" applyFont="1" applyBorder="1" applyAlignment="1">
      <alignment horizontal="center" vertical="center"/>
    </xf>
    <xf numFmtId="0" fontId="19" fillId="0" borderId="9" xfId="0" applyFont="1" applyBorder="1" applyAlignment="1">
      <alignment horizontal="center" vertical="center"/>
    </xf>
    <xf numFmtId="0" fontId="19" fillId="0" borderId="11" xfId="0" applyFont="1" applyBorder="1" applyAlignment="1">
      <alignment horizontal="center" vertical="center"/>
    </xf>
    <xf numFmtId="0" fontId="19" fillId="0" borderId="4" xfId="0" quotePrefix="1" applyFont="1" applyBorder="1" applyAlignment="1">
      <alignment horizontal="left" vertical="center" wrapText="1"/>
    </xf>
    <xf numFmtId="0" fontId="19" fillId="0" borderId="9" xfId="0" quotePrefix="1" applyFont="1" applyBorder="1" applyAlignment="1">
      <alignment horizontal="left" vertical="center" wrapText="1"/>
    </xf>
    <xf numFmtId="0" fontId="19" fillId="0" borderId="11" xfId="0" quotePrefix="1" applyFont="1" applyBorder="1" applyAlignment="1">
      <alignment horizontal="left" vertical="center" wrapText="1"/>
    </xf>
    <xf numFmtId="0" fontId="19" fillId="15" borderId="4" xfId="0" applyNumberFormat="1" applyFont="1" applyFill="1" applyBorder="1" applyAlignment="1">
      <alignment horizontal="center" vertical="center" wrapText="1"/>
    </xf>
    <xf numFmtId="0" fontId="19" fillId="15" borderId="9"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11"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left" vertical="center" wrapText="1"/>
    </xf>
    <xf numFmtId="0" fontId="19" fillId="15" borderId="4" xfId="0" applyNumberFormat="1" applyFont="1" applyFill="1" applyBorder="1" applyAlignment="1">
      <alignment horizontal="left" vertical="center" wrapText="1"/>
    </xf>
    <xf numFmtId="0" fontId="19" fillId="15" borderId="9"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19" fillId="0" borderId="4" xfId="0" applyFont="1" applyFill="1" applyBorder="1" applyAlignment="1">
      <alignment horizontal="left" vertical="center" wrapText="1"/>
    </xf>
    <xf numFmtId="0" fontId="19" fillId="0" borderId="9" xfId="0" applyFont="1" applyFill="1" applyBorder="1" applyAlignment="1">
      <alignment horizontal="left" vertical="center" wrapText="1"/>
    </xf>
    <xf numFmtId="0" fontId="19" fillId="0" borderId="11" xfId="0" applyFont="1" applyFill="1" applyBorder="1" applyAlignment="1">
      <alignment horizontal="left" vertical="center" wrapText="1"/>
    </xf>
    <xf numFmtId="0" fontId="50" fillId="15" borderId="4" xfId="0" applyNumberFormat="1" applyFont="1" applyFill="1" applyBorder="1" applyAlignment="1">
      <alignment horizontal="center" vertical="center" wrapText="1"/>
    </xf>
    <xf numFmtId="0" fontId="50" fillId="15" borderId="9" xfId="0" applyNumberFormat="1" applyFont="1" applyFill="1" applyBorder="1" applyAlignment="1">
      <alignment horizontal="center" vertical="center" wrapText="1"/>
    </xf>
    <xf numFmtId="0" fontId="50" fillId="15" borderId="4" xfId="0" applyNumberFormat="1" applyFont="1" applyFill="1" applyBorder="1" applyAlignment="1">
      <alignment horizontal="left" vertical="center" wrapText="1"/>
    </xf>
    <xf numFmtId="0" fontId="50" fillId="15" borderId="9" xfId="0" applyNumberFormat="1" applyFont="1" applyFill="1" applyBorder="1" applyAlignment="1">
      <alignment horizontal="left" vertical="center" wrapText="1"/>
    </xf>
    <xf numFmtId="0" fontId="50" fillId="15" borderId="11" xfId="0" applyNumberFormat="1" applyFont="1" applyFill="1" applyBorder="1" applyAlignment="1">
      <alignment horizontal="left" vertical="center" wrapText="1"/>
    </xf>
    <xf numFmtId="0" fontId="50" fillId="15" borderId="3" xfId="0" applyFont="1" applyFill="1" applyBorder="1" applyAlignment="1">
      <alignment horizontal="center" vertical="center" wrapText="1"/>
    </xf>
    <xf numFmtId="0" fontId="50" fillId="15" borderId="4" xfId="0" applyFont="1" applyFill="1" applyBorder="1" applyAlignment="1">
      <alignment horizontal="left" vertical="center" wrapText="1"/>
    </xf>
    <xf numFmtId="0" fontId="50" fillId="15" borderId="9" xfId="0" applyFont="1" applyFill="1" applyBorder="1" applyAlignment="1">
      <alignment horizontal="left" vertical="center" wrapText="1"/>
    </xf>
    <xf numFmtId="0" fontId="50" fillId="15" borderId="11" xfId="0" applyFont="1" applyFill="1" applyBorder="1" applyAlignment="1">
      <alignment horizontal="left" vertical="center" wrapText="1"/>
    </xf>
    <xf numFmtId="0" fontId="50" fillId="15" borderId="11" xfId="0" applyNumberFormat="1" applyFont="1" applyFill="1" applyBorder="1" applyAlignment="1">
      <alignment horizontal="center" vertical="center" wrapText="1"/>
    </xf>
    <xf numFmtId="0" fontId="50" fillId="15" borderId="4" xfId="0" applyNumberFormat="1" applyFont="1" applyFill="1" applyBorder="1" applyAlignment="1">
      <alignment vertical="center" wrapText="1"/>
    </xf>
    <xf numFmtId="0" fontId="50" fillId="15" borderId="9" xfId="0" applyNumberFormat="1" applyFont="1" applyFill="1" applyBorder="1" applyAlignment="1">
      <alignment vertical="center" wrapText="1"/>
    </xf>
    <xf numFmtId="0" fontId="50" fillId="15" borderId="11" xfId="0" applyNumberFormat="1" applyFont="1" applyFill="1" applyBorder="1" applyAlignment="1">
      <alignment vertical="center" wrapText="1"/>
    </xf>
    <xf numFmtId="0" fontId="18" fillId="3" borderId="3" xfId="0" applyFont="1" applyFill="1" applyBorder="1" applyAlignment="1">
      <alignment horizontal="center" vertical="center" wrapText="1"/>
    </xf>
    <xf numFmtId="0" fontId="50" fillId="15" borderId="4" xfId="0" quotePrefix="1" applyNumberFormat="1" applyFont="1" applyFill="1" applyBorder="1" applyAlignment="1">
      <alignment horizontal="left" vertical="center" wrapText="1"/>
    </xf>
    <xf numFmtId="0" fontId="50" fillId="15" borderId="11" xfId="0" quotePrefix="1" applyNumberFormat="1" applyFont="1" applyFill="1" applyBorder="1" applyAlignment="1">
      <alignment horizontal="left" vertical="center" wrapText="1"/>
    </xf>
    <xf numFmtId="9" fontId="18" fillId="17" borderId="14" xfId="0" applyNumberFormat="1" applyFont="1" applyFill="1" applyBorder="1" applyAlignment="1">
      <alignment horizontal="center" vertical="center" textRotation="90"/>
    </xf>
    <xf numFmtId="9" fontId="18" fillId="17" borderId="0" xfId="0" applyNumberFormat="1" applyFont="1" applyFill="1" applyBorder="1" applyAlignment="1">
      <alignment horizontal="center" vertical="center" textRotation="90"/>
    </xf>
    <xf numFmtId="9" fontId="18" fillId="8" borderId="4" xfId="0" applyNumberFormat="1" applyFont="1" applyFill="1" applyBorder="1" applyAlignment="1">
      <alignment horizontal="center" vertical="center" textRotation="90"/>
    </xf>
    <xf numFmtId="9" fontId="18" fillId="8" borderId="9" xfId="0" applyNumberFormat="1" applyFont="1" applyFill="1" applyBorder="1" applyAlignment="1">
      <alignment horizontal="center" vertical="center" textRotation="90"/>
    </xf>
    <xf numFmtId="9" fontId="18" fillId="8" borderId="11" xfId="0" applyNumberFormat="1" applyFont="1" applyFill="1" applyBorder="1" applyAlignment="1">
      <alignment horizontal="center" vertical="center" textRotation="90"/>
    </xf>
    <xf numFmtId="0" fontId="18" fillId="12" borderId="5" xfId="0" applyFont="1" applyFill="1" applyBorder="1" applyAlignment="1">
      <alignment horizontal="left" vertical="center"/>
    </xf>
    <xf numFmtId="0" fontId="18" fillId="12" borderId="2" xfId="0" applyFont="1" applyFill="1" applyBorder="1" applyAlignment="1">
      <alignment horizontal="left" vertical="center"/>
    </xf>
    <xf numFmtId="0" fontId="29" fillId="16" borderId="5" xfId="0" applyFont="1" applyFill="1" applyBorder="1" applyAlignment="1">
      <alignment horizontal="left" vertical="center" wrapText="1"/>
    </xf>
    <xf numFmtId="0" fontId="29" fillId="16" borderId="2" xfId="0" applyFont="1" applyFill="1" applyBorder="1" applyAlignment="1">
      <alignment horizontal="left" vertical="center" wrapText="1"/>
    </xf>
    <xf numFmtId="0" fontId="29" fillId="16" borderId="8" xfId="0" applyFont="1" applyFill="1" applyBorder="1" applyAlignment="1">
      <alignment horizontal="left" vertical="center" wrapText="1"/>
    </xf>
    <xf numFmtId="9" fontId="18" fillId="12" borderId="4" xfId="0" applyNumberFormat="1" applyFont="1" applyFill="1" applyBorder="1" applyAlignment="1">
      <alignment horizontal="center" vertical="center" textRotation="90"/>
    </xf>
    <xf numFmtId="9" fontId="18" fillId="12" borderId="11"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37" fillId="0" borderId="4" xfId="0" applyFont="1" applyFill="1" applyBorder="1" applyAlignment="1">
      <alignment horizontal="center" vertical="center"/>
    </xf>
    <xf numFmtId="0" fontId="37" fillId="0" borderId="11" xfId="0" applyFont="1" applyFill="1" applyBorder="1" applyAlignment="1">
      <alignment horizontal="center" vertical="center"/>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25" fillId="0" borderId="4" xfId="0" applyNumberFormat="1" applyFont="1" applyFill="1" applyBorder="1" applyAlignment="1">
      <alignment horizontal="center" vertical="center" wrapText="1"/>
    </xf>
    <xf numFmtId="0" fontId="25" fillId="0" borderId="9" xfId="0" applyNumberFormat="1" applyFont="1" applyFill="1" applyBorder="1" applyAlignment="1">
      <alignment horizontal="center" vertical="center" wrapText="1"/>
    </xf>
    <xf numFmtId="0" fontId="25" fillId="0" borderId="11" xfId="0" applyNumberFormat="1" applyFont="1" applyFill="1" applyBorder="1" applyAlignment="1">
      <alignment horizontal="center" vertical="center" wrapText="1"/>
    </xf>
    <xf numFmtId="0" fontId="25" fillId="6" borderId="5" xfId="0" applyNumberFormat="1" applyFont="1" applyFill="1" applyBorder="1" applyAlignment="1">
      <alignment horizontal="center" vertical="center" wrapText="1"/>
    </xf>
    <xf numFmtId="0" fontId="25" fillId="6" borderId="2" xfId="0" applyNumberFormat="1" applyFont="1" applyFill="1" applyBorder="1" applyAlignment="1">
      <alignment horizontal="center" vertical="center" wrapText="1"/>
    </xf>
    <xf numFmtId="0" fontId="25" fillId="6" borderId="8" xfId="0" applyNumberFormat="1" applyFont="1" applyFill="1" applyBorder="1" applyAlignment="1">
      <alignment horizontal="center" vertical="center" wrapText="1"/>
    </xf>
    <xf numFmtId="0" fontId="18" fillId="6" borderId="5" xfId="0" applyFont="1" applyFill="1" applyBorder="1" applyAlignment="1">
      <alignment horizontal="left" vertical="center" wrapText="1"/>
    </xf>
    <xf numFmtId="0" fontId="18" fillId="13" borderId="2" xfId="0" applyFont="1" applyFill="1" applyBorder="1" applyAlignment="1">
      <alignment horizontal="left" vertical="center" wrapText="1"/>
    </xf>
    <xf numFmtId="0" fontId="18" fillId="13" borderId="8" xfId="0" applyFont="1" applyFill="1" applyBorder="1" applyAlignment="1">
      <alignment horizontal="left" vertical="center" wrapText="1"/>
    </xf>
    <xf numFmtId="0" fontId="18" fillId="16" borderId="5" xfId="0" applyNumberFormat="1" applyFont="1" applyFill="1" applyBorder="1" applyAlignment="1">
      <alignment horizontal="left" vertical="center"/>
    </xf>
    <xf numFmtId="0" fontId="18" fillId="16" borderId="2" xfId="0" applyNumberFormat="1" applyFont="1" applyFill="1" applyBorder="1" applyAlignment="1">
      <alignment horizontal="left" vertical="center"/>
    </xf>
    <xf numFmtId="0" fontId="18" fillId="16" borderId="8" xfId="0" applyNumberFormat="1" applyFont="1" applyFill="1" applyBorder="1" applyAlignment="1">
      <alignment horizontal="left" vertical="center"/>
    </xf>
    <xf numFmtId="9" fontId="18" fillId="5" borderId="4" xfId="129" applyFont="1" applyFill="1" applyBorder="1" applyAlignment="1">
      <alignment horizontal="center" vertical="center" textRotation="90" wrapText="1"/>
    </xf>
    <xf numFmtId="9" fontId="18" fillId="5" borderId="9" xfId="129" applyFont="1" applyFill="1" applyBorder="1" applyAlignment="1">
      <alignment horizontal="center" vertical="center" textRotation="90" wrapText="1"/>
    </xf>
    <xf numFmtId="9" fontId="18" fillId="5" borderId="11" xfId="129" applyFont="1" applyFill="1" applyBorder="1" applyAlignment="1">
      <alignment horizontal="center" vertical="center" textRotation="90" wrapText="1"/>
    </xf>
    <xf numFmtId="0" fontId="25" fillId="0" borderId="9" xfId="0" applyFont="1" applyFill="1" applyBorder="1" applyAlignment="1">
      <alignment horizontal="center" vertical="center"/>
    </xf>
    <xf numFmtId="0" fontId="25" fillId="0" borderId="11" xfId="0" applyFont="1" applyFill="1" applyBorder="1" applyAlignment="1">
      <alignment horizontal="center" vertical="center"/>
    </xf>
    <xf numFmtId="0" fontId="26" fillId="0" borderId="4" xfId="0" applyFont="1" applyFill="1" applyBorder="1" applyAlignment="1">
      <alignment horizontal="left" vertical="center"/>
    </xf>
    <xf numFmtId="0" fontId="26" fillId="0" borderId="11" xfId="0" applyFont="1" applyFill="1" applyBorder="1" applyAlignment="1">
      <alignment horizontal="left" vertical="center"/>
    </xf>
    <xf numFmtId="9" fontId="18" fillId="14" borderId="9" xfId="0" applyNumberFormat="1" applyFont="1" applyFill="1" applyBorder="1" applyAlignment="1">
      <alignment horizontal="center" vertical="center" textRotation="90"/>
    </xf>
    <xf numFmtId="0" fontId="18" fillId="9" borderId="11" xfId="0" applyFont="1" applyFill="1" applyBorder="1" applyAlignment="1">
      <alignment horizontal="center" vertical="center" textRotation="90"/>
    </xf>
    <xf numFmtId="9" fontId="18" fillId="14" borderId="4" xfId="0" applyNumberFormat="1" applyFont="1" applyFill="1" applyBorder="1" applyAlignment="1">
      <alignment horizontal="center" vertical="center" textRotation="90"/>
    </xf>
    <xf numFmtId="0" fontId="26" fillId="0" borderId="4" xfId="0" applyFont="1" applyFill="1" applyBorder="1" applyAlignment="1">
      <alignment horizontal="center" vertical="center"/>
    </xf>
    <xf numFmtId="0" fontId="26" fillId="0" borderId="9" xfId="0" applyFont="1" applyFill="1" applyBorder="1" applyAlignment="1">
      <alignment horizontal="center" vertical="center"/>
    </xf>
    <xf numFmtId="0" fontId="18" fillId="4" borderId="6" xfId="82" applyFont="1" applyFill="1" applyBorder="1" applyAlignment="1" applyProtection="1">
      <alignment horizontal="center" vertical="center" wrapText="1"/>
    </xf>
    <xf numFmtId="0" fontId="18" fillId="4" borderId="14" xfId="82" applyFont="1" applyFill="1" applyBorder="1" applyAlignment="1" applyProtection="1">
      <alignment horizontal="center" vertical="center" wrapText="1"/>
    </xf>
    <xf numFmtId="0" fontId="18" fillId="4" borderId="13" xfId="82" applyFont="1" applyFill="1" applyBorder="1" applyAlignment="1" applyProtection="1">
      <alignment horizontal="center" vertical="center" wrapText="1"/>
    </xf>
    <xf numFmtId="0" fontId="18" fillId="4" borderId="10" xfId="82" applyFont="1" applyFill="1" applyBorder="1" applyAlignment="1" applyProtection="1">
      <alignment horizontal="center" vertical="center" wrapText="1"/>
    </xf>
    <xf numFmtId="0" fontId="18" fillId="4" borderId="12" xfId="82" applyFont="1" applyFill="1" applyBorder="1" applyAlignment="1" applyProtection="1">
      <alignment horizontal="center" vertical="center" wrapText="1"/>
    </xf>
    <xf numFmtId="0" fontId="18" fillId="4" borderId="17" xfId="82" applyFont="1" applyFill="1" applyBorder="1" applyAlignment="1" applyProtection="1">
      <alignment horizontal="center" vertical="center" wrapText="1"/>
    </xf>
    <xf numFmtId="0" fontId="18" fillId="4" borderId="5"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4" borderId="5" xfId="82" applyFont="1" applyFill="1" applyBorder="1" applyAlignment="1" applyProtection="1">
      <alignment horizontal="left" vertical="center" wrapText="1"/>
    </xf>
    <xf numFmtId="0" fontId="18" fillId="4" borderId="8" xfId="82" applyFont="1" applyFill="1" applyBorder="1" applyAlignment="1" applyProtection="1">
      <alignment horizontal="left"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5" fillId="0" borderId="17" xfId="0" applyFont="1" applyFill="1" applyBorder="1" applyAlignment="1">
      <alignment horizontal="center" vertical="center" wrapText="1"/>
    </xf>
    <xf numFmtId="9" fontId="18" fillId="14" borderId="11" xfId="0" applyNumberFormat="1" applyFont="1" applyFill="1" applyBorder="1" applyAlignment="1">
      <alignment horizontal="center" vertical="center" textRotation="90"/>
    </xf>
    <xf numFmtId="0" fontId="26" fillId="0" borderId="11" xfId="0" applyFont="1" applyFill="1" applyBorder="1" applyAlignment="1">
      <alignment horizontal="center" vertical="center"/>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18" fillId="12" borderId="8" xfId="0" applyFont="1" applyFill="1" applyBorder="1" applyAlignment="1">
      <alignment horizontal="left" vertical="center"/>
    </xf>
    <xf numFmtId="0" fontId="37" fillId="0" borderId="4" xfId="0" applyFont="1" applyFill="1" applyBorder="1" applyAlignment="1">
      <alignment horizontal="left" vertical="center" wrapText="1"/>
    </xf>
    <xf numFmtId="0" fontId="37" fillId="0" borderId="9" xfId="0" applyFont="1" applyFill="1" applyBorder="1" applyAlignment="1">
      <alignment horizontal="left" vertical="center" wrapText="1"/>
    </xf>
    <xf numFmtId="0" fontId="37" fillId="0" borderId="11" xfId="0" applyFont="1" applyFill="1" applyBorder="1" applyAlignment="1">
      <alignment horizontal="left" vertical="center" wrapText="1"/>
    </xf>
    <xf numFmtId="0" fontId="37" fillId="0" borderId="3" xfId="0" applyFont="1" applyFill="1" applyBorder="1" applyAlignment="1">
      <alignment horizontal="center" vertical="center" wrapText="1"/>
    </xf>
    <xf numFmtId="0" fontId="25" fillId="0" borderId="3" xfId="0" applyFont="1" applyFill="1" applyBorder="1" applyAlignment="1">
      <alignment horizontal="center" vertical="center"/>
    </xf>
    <xf numFmtId="0" fontId="18" fillId="5" borderId="9" xfId="0" applyFont="1" applyFill="1" applyBorder="1" applyAlignment="1">
      <alignment horizontal="center" vertical="center" textRotation="90"/>
    </xf>
    <xf numFmtId="0" fontId="25" fillId="12" borderId="5" xfId="0" applyFont="1" applyFill="1" applyBorder="1" applyAlignment="1">
      <alignment horizontal="left" vertical="center" wrapText="1"/>
    </xf>
    <xf numFmtId="0" fontId="25" fillId="12" borderId="2" xfId="0" applyFont="1" applyFill="1" applyBorder="1" applyAlignment="1">
      <alignment horizontal="left" vertical="center" wrapText="1"/>
    </xf>
    <xf numFmtId="0" fontId="25" fillId="12" borderId="8" xfId="0" applyFont="1" applyFill="1" applyBorder="1" applyAlignment="1">
      <alignment horizontal="left" vertical="center" wrapText="1"/>
    </xf>
    <xf numFmtId="0" fontId="37" fillId="0" borderId="4" xfId="0" applyFont="1" applyFill="1" applyBorder="1" applyAlignment="1">
      <alignment horizontal="center" vertical="center" wrapText="1"/>
    </xf>
    <xf numFmtId="0" fontId="37" fillId="0" borderId="11" xfId="0" applyFont="1" applyFill="1" applyBorder="1" applyAlignment="1">
      <alignment horizontal="center" vertical="center" wrapText="1"/>
    </xf>
    <xf numFmtId="0" fontId="26" fillId="0" borderId="3" xfId="0" applyFont="1" applyFill="1" applyBorder="1" applyAlignment="1">
      <alignment horizontal="center" vertical="center"/>
    </xf>
    <xf numFmtId="0" fontId="58" fillId="0" borderId="4" xfId="0" applyFont="1" applyFill="1" applyBorder="1" applyAlignment="1">
      <alignment horizontal="center" vertical="center" wrapText="1"/>
    </xf>
    <xf numFmtId="0" fontId="61" fillId="0" borderId="9" xfId="0" applyFont="1" applyBorder="1" applyAlignment="1">
      <alignment horizontal="center" vertical="center" wrapText="1"/>
    </xf>
    <xf numFmtId="0" fontId="61" fillId="0" borderId="11" xfId="0" applyFont="1" applyBorder="1" applyAlignment="1">
      <alignment horizontal="center" vertical="center" wrapText="1"/>
    </xf>
    <xf numFmtId="0" fontId="18" fillId="16" borderId="5"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8" fillId="16" borderId="8" xfId="0" applyFont="1" applyFill="1" applyBorder="1" applyAlignment="1">
      <alignment horizontal="left" vertical="center" wrapText="1"/>
    </xf>
    <xf numFmtId="9" fontId="18" fillId="5" borderId="9" xfId="0" applyNumberFormat="1" applyFont="1" applyFill="1" applyBorder="1" applyAlignment="1">
      <alignment horizontal="center" vertical="center" textRotation="90"/>
    </xf>
    <xf numFmtId="0" fontId="18" fillId="5" borderId="11" xfId="0" applyFont="1" applyFill="1" applyBorder="1" applyAlignment="1">
      <alignment horizontal="center" vertical="center" textRotation="90"/>
    </xf>
    <xf numFmtId="0" fontId="25" fillId="0" borderId="16" xfId="0" applyFont="1" applyFill="1" applyBorder="1" applyAlignment="1">
      <alignment horizontal="center" vertical="center"/>
    </xf>
    <xf numFmtId="0" fontId="25" fillId="0" borderId="17" xfId="0" applyFont="1" applyFill="1" applyBorder="1" applyAlignment="1">
      <alignment horizontal="center" vertical="center"/>
    </xf>
    <xf numFmtId="0" fontId="37" fillId="4" borderId="4" xfId="0" applyNumberFormat="1" applyFont="1" applyFill="1" applyBorder="1" applyAlignment="1">
      <alignment horizontal="left" vertical="center" wrapText="1"/>
    </xf>
    <xf numFmtId="0" fontId="37" fillId="4" borderId="11" xfId="0" applyNumberFormat="1" applyFont="1" applyFill="1" applyBorder="1" applyAlignment="1">
      <alignment horizontal="left" vertical="center" wrapText="1"/>
    </xf>
    <xf numFmtId="0" fontId="55" fillId="12" borderId="5" xfId="0" applyNumberFormat="1" applyFont="1" applyFill="1" applyBorder="1" applyAlignment="1">
      <alignment horizontal="left" vertical="center" wrapText="1"/>
    </xf>
    <xf numFmtId="0" fontId="55" fillId="12" borderId="2" xfId="0" applyNumberFormat="1" applyFont="1" applyFill="1" applyBorder="1" applyAlignment="1">
      <alignment horizontal="left" vertical="center" wrapText="1"/>
    </xf>
    <xf numFmtId="0" fontId="55" fillId="12" borderId="8" xfId="0" applyNumberFormat="1" applyFont="1" applyFill="1" applyBorder="1" applyAlignment="1">
      <alignment horizontal="left" vertical="center" wrapText="1"/>
    </xf>
    <xf numFmtId="0" fontId="18" fillId="0" borderId="0" xfId="0" applyFont="1" applyFill="1" applyAlignment="1">
      <alignment horizontal="center"/>
    </xf>
    <xf numFmtId="0" fontId="29" fillId="0" borderId="5"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8" xfId="0" applyFont="1" applyFill="1" applyBorder="1" applyAlignment="1">
      <alignment horizontal="center" vertical="center" wrapText="1"/>
    </xf>
    <xf numFmtId="0" fontId="25" fillId="18" borderId="5" xfId="0" applyFont="1" applyFill="1" applyBorder="1" applyAlignment="1">
      <alignment horizontal="center" vertical="center"/>
    </xf>
    <xf numFmtId="0" fontId="25" fillId="18" borderId="2" xfId="0" applyFont="1" applyFill="1" applyBorder="1" applyAlignment="1">
      <alignment horizontal="center" vertical="center"/>
    </xf>
    <xf numFmtId="0" fontId="25" fillId="18" borderId="8" xfId="0" applyFont="1" applyFill="1" applyBorder="1" applyAlignment="1">
      <alignment horizontal="center" vertical="center"/>
    </xf>
    <xf numFmtId="0" fontId="29" fillId="5" borderId="5" xfId="0" applyFont="1" applyFill="1" applyBorder="1" applyAlignment="1">
      <alignment horizontal="left" vertical="center" wrapText="1"/>
    </xf>
    <xf numFmtId="0" fontId="29" fillId="5" borderId="2"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26" fillId="0" borderId="3" xfId="0" applyFont="1" applyFill="1" applyBorder="1" applyAlignment="1">
      <alignment horizontal="center" vertical="center" wrapText="1"/>
    </xf>
    <xf numFmtId="0" fontId="26" fillId="0" borderId="6"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37" fillId="0" borderId="3" xfId="0" applyFont="1" applyFill="1" applyBorder="1" applyAlignment="1">
      <alignment horizontal="center" vertical="center"/>
    </xf>
    <xf numFmtId="0" fontId="26" fillId="0" borderId="14"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18" fillId="12" borderId="5" xfId="0" applyNumberFormat="1" applyFont="1" applyFill="1" applyBorder="1" applyAlignment="1">
      <alignment horizontal="left" vertical="center" wrapText="1"/>
    </xf>
    <xf numFmtId="0" fontId="18" fillId="12" borderId="2" xfId="0" applyNumberFormat="1" applyFont="1" applyFill="1" applyBorder="1" applyAlignment="1">
      <alignment horizontal="left" vertical="center" wrapText="1"/>
    </xf>
    <xf numFmtId="0" fontId="18" fillId="12" borderId="8" xfId="0" applyNumberFormat="1" applyFont="1" applyFill="1" applyBorder="1" applyAlignment="1">
      <alignment horizontal="left" vertical="center" wrapText="1"/>
    </xf>
    <xf numFmtId="9" fontId="18" fillId="13" borderId="0" xfId="0" applyNumberFormat="1" applyFont="1" applyFill="1" applyAlignment="1">
      <alignment horizontal="center" vertical="center" textRotation="90"/>
    </xf>
    <xf numFmtId="0" fontId="18" fillId="6" borderId="0" xfId="0" applyFont="1" applyFill="1" applyAlignment="1">
      <alignment horizontal="center" vertical="center" textRotation="90"/>
    </xf>
    <xf numFmtId="0" fontId="29" fillId="13" borderId="5" xfId="0" applyFont="1" applyFill="1" applyBorder="1" applyAlignment="1">
      <alignment horizontal="left" vertical="center" wrapText="1"/>
    </xf>
    <xf numFmtId="0" fontId="29" fillId="13" borderId="2" xfId="0" applyFont="1" applyFill="1" applyBorder="1" applyAlignment="1">
      <alignment horizontal="left" vertical="center" wrapText="1"/>
    </xf>
    <xf numFmtId="0" fontId="29" fillId="13" borderId="8" xfId="0" applyFont="1" applyFill="1" applyBorder="1" applyAlignment="1">
      <alignment horizontal="left" vertical="center" wrapText="1"/>
    </xf>
    <xf numFmtId="0" fontId="19" fillId="6" borderId="0" xfId="0" applyFont="1" applyFill="1" applyAlignment="1">
      <alignment horizontal="center"/>
    </xf>
    <xf numFmtId="0" fontId="19" fillId="6" borderId="16" xfId="0" applyFont="1" applyFill="1" applyBorder="1" applyAlignment="1">
      <alignment horizontal="center"/>
    </xf>
    <xf numFmtId="0" fontId="18" fillId="5" borderId="5" xfId="0" applyFont="1" applyFill="1" applyBorder="1" applyAlignment="1">
      <alignment horizontal="left" vertical="center" wrapText="1"/>
    </xf>
    <xf numFmtId="0" fontId="18" fillId="5" borderId="2" xfId="0" applyFont="1" applyFill="1" applyBorder="1" applyAlignment="1">
      <alignment horizontal="left" vertical="center" wrapText="1"/>
    </xf>
    <xf numFmtId="0" fontId="18" fillId="5" borderId="8" xfId="0" applyFont="1" applyFill="1" applyBorder="1" applyAlignment="1">
      <alignment horizontal="left" vertical="center" wrapText="1"/>
    </xf>
  </cellXfs>
  <cellStyles count="163">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2_BSC-KPI P. KHKT - DL TRAN YEN 19-5-18" xfId="142"/>
    <cellStyle name="Excel Built-in Excel Built-in Excel Built-in Comma 7 2 3" xfId="44"/>
    <cellStyle name="Excel Built-in Excel Built-in Excel Built-in Comma 7 2_BSC-KPI P. KHKT - DL TRAN YEN 19-5-18" xfId="143"/>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2_BSC-KPI P. KHKT - DL TRAN YEN 19-5-18" xfId="144"/>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3_BSC-KPI P. KHKT - DL TRAN YEN 19-5-18" xfId="145"/>
    <cellStyle name="Excel Built-in Excel Built-in Excel Built-in Comma 8 4" xfId="53"/>
    <cellStyle name="Excel Built-in Excel Built-in Excel Built-in Comma 8_BSC-KPI P. KHKT - DL TRAN YEN 19-5-18" xfId="146"/>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 8 2_BSC-KPI P. KHKT - DL TRAN YEN 19-5-18" xfId="14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2_BSC-KPI P. KHKT - DL TRAN YEN 19-5-18" xfId="148"/>
    <cellStyle name="Excel Built-in Excel Built-in Excel Built-in Percent 3 2 2 3" xfId="63"/>
    <cellStyle name="Excel Built-in Excel Built-in Excel Built-in Percent 3 2 2_BSC-KPI P. KHKT - DL TRAN YEN 19-5-18" xfId="149"/>
    <cellStyle name="Excel Built-in Excel Built-in Excel Built-in Percent 3 2 3" xfId="64"/>
    <cellStyle name="Excel Built-in Excel Built-in Excel Built-in Percent 3 2_BSC-KPI P. KHKT - DL TRAN YEN 19-5-18" xfId="150"/>
    <cellStyle name="Excel Built-in Excel Built-in Excel Built-in Percent 5 2" xfId="65"/>
    <cellStyle name="Excel Built-in Excel Built-in Excel Built-in Percent 5 2 2" xfId="66"/>
    <cellStyle name="Excel Built-in Excel Built-in Excel Built-in Percent 5 2_BSC-KPI P. KHKT - DL TRAN YEN 19-5-18" xfId="151"/>
    <cellStyle name="Excel Built-in Excel Built-in Excel Built-in Percent 5 3" xfId="67"/>
    <cellStyle name="Excel Built-in Excel Built-in Excel Built-in Percent 5 3 2" xfId="68"/>
    <cellStyle name="Excel Built-in Excel Built-in Excel Built-in Percent 5 3_BSC-KPI P. KHKT - DL TRAN YEN 19-5-18" xfId="152"/>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2_BSC-KPI P. KHKT - DL TRAN YEN 19-5-18" xfId="153"/>
    <cellStyle name="Excel Built-in Excel Built-in Excel Built-in Percent 6 3" xfId="75"/>
    <cellStyle name="Excel Built-in Excel Built-in Excel Built-in Percent 6_BSC-KPI P. KHKT - DL TRAN YEN 19-5-18" xfId="154"/>
    <cellStyle name="Excel Built-in Normal" xfId="76"/>
    <cellStyle name="Excel Built-in Normal 2" xfId="77"/>
    <cellStyle name="Excel Built-in Normal 3" xfId="78"/>
    <cellStyle name="Excel Built-in Normal_BSC-KPI P. KHKT - DL TRAN YEN 19-5-18" xfId="155"/>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5_BSC-KPI P. KHKT - DL TRAN YEN 19-5-18" xfId="156"/>
    <cellStyle name="Normal 2 6" xfId="100"/>
    <cellStyle name="Normal 2 6 2" xfId="101"/>
    <cellStyle name="Normal 2 6_BSC-KPI P. KHKT - DL TRAN YEN 19-5-18" xfId="157"/>
    <cellStyle name="Normal 2 7" xfId="102"/>
    <cellStyle name="Normal 2 7 2" xfId="103"/>
    <cellStyle name="Normal 2 7_BSC-KPI P. KHKT - DL TRAN YEN 19-5-18" xfId="158"/>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2_BSC-KPI P. KHKT - DL TRAN YEN 19-5-18" xfId="159"/>
    <cellStyle name="Normal 7 3" xfId="115"/>
    <cellStyle name="Normal 7 3 2" xfId="116"/>
    <cellStyle name="Normal 7 3 3" xfId="117"/>
    <cellStyle name="Normal 7 3 4" xfId="118"/>
    <cellStyle name="Normal 7 3_BSC-KPI P. KHKT - DL TRAN YEN 19-5-18" xfId="160"/>
    <cellStyle name="Normal 7 4" xfId="119"/>
    <cellStyle name="Normal 7 5" xfId="120"/>
    <cellStyle name="Normal 7 5 2" xfId="121"/>
    <cellStyle name="Normal 7 5_BSC-KPI P. KHKT - DL TRAN YEN 19-5-18" xfId="161"/>
    <cellStyle name="Normal 7 6" xfId="122"/>
    <cellStyle name="Normal 7 7" xfId="123"/>
    <cellStyle name="Normal 7 8" xfId="124"/>
    <cellStyle name="Normal 7_BSC-KPI P. KHKT - DL TRAN YEN 19-5-18" xfId="162"/>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4" zoomScale="85" zoomScaleNormal="85" workbookViewId="0">
      <selection activeCell="A13" sqref="A13:A24"/>
    </sheetView>
  </sheetViews>
  <sheetFormatPr defaultRowHeight="15.75"/>
  <cols>
    <col min="1" max="1" width="5.5" style="73" customWidth="1"/>
    <col min="2" max="2" width="6.375" style="73" customWidth="1"/>
    <col min="3" max="3" width="4" style="103" customWidth="1"/>
    <col min="4" max="4" width="20.625" style="104" customWidth="1"/>
    <col min="5" max="5" width="7.5" style="105" customWidth="1"/>
    <col min="6" max="6" width="7.375" style="105" customWidth="1"/>
    <col min="7" max="7" width="24.875" style="106" customWidth="1"/>
    <col min="8" max="8" width="6.5" style="106" bestFit="1" customWidth="1"/>
    <col min="9" max="9" width="24.875" style="106" customWidth="1"/>
    <col min="10" max="10" width="8.125" style="105" customWidth="1"/>
    <col min="11" max="11" width="9.25" style="107" customWidth="1"/>
    <col min="12" max="13" width="8.125" style="73" customWidth="1"/>
    <col min="14" max="14" width="7.625" style="158" customWidth="1"/>
    <col min="15" max="16" width="8.5" style="158" customWidth="1"/>
    <col min="17" max="17" width="10.5" style="158" customWidth="1"/>
    <col min="18" max="18" width="10.375" style="158" customWidth="1"/>
    <col min="19" max="19" width="11" style="158" customWidth="1"/>
    <col min="20" max="21" width="8.5" style="158" customWidth="1"/>
    <col min="22" max="16384" width="9" style="73"/>
  </cols>
  <sheetData>
    <row r="1" spans="1:21" ht="43.7" customHeight="1">
      <c r="A1" s="446" t="s">
        <v>524</v>
      </c>
      <c r="B1" s="446"/>
      <c r="C1" s="446"/>
      <c r="D1" s="446"/>
      <c r="E1" s="446"/>
      <c r="F1" s="446"/>
      <c r="G1" s="446"/>
      <c r="H1" s="446"/>
      <c r="I1" s="446"/>
      <c r="J1" s="71"/>
      <c r="K1" s="72"/>
      <c r="L1" s="70"/>
      <c r="M1" s="70"/>
      <c r="N1" s="147"/>
      <c r="O1" s="147"/>
      <c r="P1" s="147"/>
      <c r="Q1" s="147"/>
      <c r="R1" s="147"/>
      <c r="S1" s="147"/>
      <c r="T1" s="147"/>
      <c r="U1" s="147"/>
    </row>
    <row r="2" spans="1:21" ht="19.7" customHeight="1">
      <c r="A2" s="74"/>
      <c r="B2" s="74"/>
      <c r="C2" s="74"/>
      <c r="D2" s="75" t="s">
        <v>52</v>
      </c>
      <c r="E2" s="76"/>
      <c r="F2" s="76"/>
      <c r="G2" s="77"/>
      <c r="H2" s="77"/>
      <c r="I2" s="77"/>
      <c r="J2" s="76"/>
      <c r="K2" s="78"/>
      <c r="L2" s="74"/>
      <c r="M2" s="74"/>
      <c r="N2" s="148" t="s">
        <v>235</v>
      </c>
      <c r="O2" s="148"/>
      <c r="P2" s="149"/>
      <c r="Q2" s="149"/>
      <c r="R2" s="149"/>
      <c r="S2" s="148"/>
      <c r="T2" s="148"/>
      <c r="U2" s="149"/>
    </row>
    <row r="3" spans="1:21">
      <c r="A3" s="79"/>
      <c r="B3" s="79"/>
      <c r="C3" s="79"/>
      <c r="D3" s="80"/>
      <c r="E3" s="81"/>
      <c r="F3" s="81">
        <v>1</v>
      </c>
      <c r="G3" s="81">
        <v>2</v>
      </c>
      <c r="H3" s="81"/>
      <c r="I3" s="81"/>
      <c r="J3" s="81">
        <v>3</v>
      </c>
      <c r="K3" s="81">
        <v>4</v>
      </c>
      <c r="L3" s="81">
        <v>7</v>
      </c>
      <c r="M3" s="81">
        <v>8</v>
      </c>
      <c r="N3" s="81">
        <v>10</v>
      </c>
      <c r="O3" s="81">
        <v>11</v>
      </c>
      <c r="P3" s="81">
        <v>12</v>
      </c>
      <c r="Q3" s="81">
        <v>13</v>
      </c>
      <c r="R3" s="81">
        <v>14</v>
      </c>
      <c r="S3" s="81">
        <v>15</v>
      </c>
      <c r="T3" s="81">
        <v>16</v>
      </c>
      <c r="U3" s="81">
        <v>18</v>
      </c>
    </row>
    <row r="4" spans="1:21" ht="36.950000000000003" customHeight="1">
      <c r="A4" s="447" t="s">
        <v>53</v>
      </c>
      <c r="B4" s="447"/>
      <c r="C4" s="447"/>
      <c r="D4" s="447"/>
      <c r="E4" s="448" t="s">
        <v>27</v>
      </c>
      <c r="F4" s="448" t="s">
        <v>525</v>
      </c>
      <c r="G4" s="449" t="s">
        <v>28</v>
      </c>
      <c r="H4" s="448" t="s">
        <v>526</v>
      </c>
      <c r="I4" s="449" t="s">
        <v>28</v>
      </c>
      <c r="J4" s="448" t="s">
        <v>29</v>
      </c>
      <c r="K4" s="453" t="s">
        <v>30</v>
      </c>
      <c r="L4" s="454" t="s">
        <v>32</v>
      </c>
      <c r="M4" s="456" t="s">
        <v>31</v>
      </c>
      <c r="N4" s="457" t="s">
        <v>246</v>
      </c>
      <c r="O4" s="457" t="s">
        <v>107</v>
      </c>
      <c r="P4" s="457" t="s">
        <v>108</v>
      </c>
      <c r="Q4" s="459" t="s">
        <v>211</v>
      </c>
      <c r="R4" s="459" t="s">
        <v>247</v>
      </c>
      <c r="S4" s="451" t="s">
        <v>248</v>
      </c>
      <c r="T4" s="451" t="s">
        <v>527</v>
      </c>
      <c r="U4" s="451" t="s">
        <v>249</v>
      </c>
    </row>
    <row r="5" spans="1:21" ht="57.6" customHeight="1">
      <c r="A5" s="447"/>
      <c r="B5" s="447"/>
      <c r="C5" s="447"/>
      <c r="D5" s="447"/>
      <c r="E5" s="448"/>
      <c r="F5" s="448"/>
      <c r="G5" s="450"/>
      <c r="H5" s="448"/>
      <c r="I5" s="450"/>
      <c r="J5" s="448"/>
      <c r="K5" s="453"/>
      <c r="L5" s="455"/>
      <c r="M5" s="456"/>
      <c r="N5" s="458"/>
      <c r="O5" s="458"/>
      <c r="P5" s="458"/>
      <c r="Q5" s="458"/>
      <c r="R5" s="458"/>
      <c r="S5" s="452"/>
      <c r="T5" s="452"/>
      <c r="U5" s="452"/>
    </row>
    <row r="6" spans="1:21" ht="66.75" customHeight="1">
      <c r="A6" s="460" t="s">
        <v>33</v>
      </c>
      <c r="B6" s="462">
        <v>0.25</v>
      </c>
      <c r="C6" s="464" t="s">
        <v>15</v>
      </c>
      <c r="D6" s="466" t="s">
        <v>1</v>
      </c>
      <c r="E6" s="468">
        <v>0.5</v>
      </c>
      <c r="F6" s="84" t="s">
        <v>528</v>
      </c>
      <c r="G6" s="83" t="s">
        <v>51</v>
      </c>
      <c r="H6" s="84" t="s">
        <v>529</v>
      </c>
      <c r="I6" s="83" t="s">
        <v>530</v>
      </c>
      <c r="J6" s="39">
        <v>0.7</v>
      </c>
      <c r="K6" s="85">
        <f>J6*$E$6*$B$6</f>
        <v>8.7499999999999994E-2</v>
      </c>
      <c r="L6" s="39" t="s">
        <v>41</v>
      </c>
      <c r="M6" s="87" t="s">
        <v>36</v>
      </c>
      <c r="N6" s="128" t="s">
        <v>70</v>
      </c>
      <c r="O6" s="128" t="s">
        <v>238</v>
      </c>
      <c r="P6" s="88"/>
      <c r="Q6" s="88"/>
      <c r="R6" s="128" t="s">
        <v>237</v>
      </c>
      <c r="S6" s="88"/>
      <c r="T6" s="128" t="s">
        <v>237</v>
      </c>
      <c r="U6" s="88"/>
    </row>
    <row r="7" spans="1:21" ht="66.75" customHeight="1">
      <c r="A7" s="460"/>
      <c r="B7" s="462"/>
      <c r="C7" s="465"/>
      <c r="D7" s="467"/>
      <c r="E7" s="469"/>
      <c r="F7" s="84" t="s">
        <v>531</v>
      </c>
      <c r="G7" s="83" t="s">
        <v>213</v>
      </c>
      <c r="H7" s="84" t="s">
        <v>532</v>
      </c>
      <c r="I7" s="83" t="s">
        <v>515</v>
      </c>
      <c r="J7" s="39">
        <v>0.3</v>
      </c>
      <c r="K7" s="85">
        <f>J7*$E$6*$B$6</f>
        <v>3.7499999999999999E-2</v>
      </c>
      <c r="L7" s="39" t="s">
        <v>516</v>
      </c>
      <c r="M7" s="87" t="s">
        <v>36</v>
      </c>
      <c r="N7" s="128" t="s">
        <v>70</v>
      </c>
      <c r="O7" s="128" t="s">
        <v>238</v>
      </c>
      <c r="P7" s="128" t="s">
        <v>72</v>
      </c>
      <c r="Q7" s="128"/>
      <c r="R7" s="128" t="s">
        <v>237</v>
      </c>
      <c r="S7" s="128"/>
      <c r="T7" s="128"/>
      <c r="U7" s="128" t="s">
        <v>237</v>
      </c>
    </row>
    <row r="8" spans="1:21" ht="61.5" customHeight="1">
      <c r="A8" s="460"/>
      <c r="B8" s="462"/>
      <c r="C8" s="470" t="s">
        <v>17</v>
      </c>
      <c r="D8" s="471" t="s">
        <v>50</v>
      </c>
      <c r="E8" s="472">
        <v>0.5</v>
      </c>
      <c r="F8" s="84" t="s">
        <v>533</v>
      </c>
      <c r="G8" s="83" t="s">
        <v>48</v>
      </c>
      <c r="H8" s="84" t="s">
        <v>534</v>
      </c>
      <c r="I8" s="83" t="s">
        <v>48</v>
      </c>
      <c r="J8" s="39">
        <v>0.5</v>
      </c>
      <c r="K8" s="85">
        <f>J8*$E$8*$B$6</f>
        <v>6.25E-2</v>
      </c>
      <c r="L8" s="39" t="s">
        <v>34</v>
      </c>
      <c r="M8" s="87" t="s">
        <v>40</v>
      </c>
      <c r="N8" s="128" t="s">
        <v>70</v>
      </c>
      <c r="O8" s="128" t="s">
        <v>238</v>
      </c>
      <c r="P8" s="128"/>
      <c r="Q8" s="128"/>
      <c r="R8" s="128" t="s">
        <v>237</v>
      </c>
      <c r="S8" s="128"/>
      <c r="T8" s="128"/>
      <c r="U8" s="88"/>
    </row>
    <row r="9" spans="1:21" ht="57" customHeight="1">
      <c r="A9" s="461"/>
      <c r="B9" s="463"/>
      <c r="C9" s="464"/>
      <c r="D9" s="466" t="e">
        <v>#N/A</v>
      </c>
      <c r="E9" s="472"/>
      <c r="F9" s="84" t="s">
        <v>535</v>
      </c>
      <c r="G9" s="83" t="s">
        <v>63</v>
      </c>
      <c r="H9" s="84" t="s">
        <v>536</v>
      </c>
      <c r="I9" s="83" t="s">
        <v>63</v>
      </c>
      <c r="J9" s="39">
        <v>0.5</v>
      </c>
      <c r="K9" s="85">
        <f>J9*$E$8*$B$6</f>
        <v>6.25E-2</v>
      </c>
      <c r="L9" s="39" t="s">
        <v>456</v>
      </c>
      <c r="M9" s="87" t="s">
        <v>40</v>
      </c>
      <c r="N9" s="128" t="s">
        <v>70</v>
      </c>
      <c r="O9" s="128"/>
      <c r="P9" s="128"/>
      <c r="Q9" s="128" t="s">
        <v>237</v>
      </c>
      <c r="R9" s="128"/>
      <c r="S9" s="128"/>
      <c r="T9" s="88"/>
      <c r="U9" s="88"/>
    </row>
    <row r="10" spans="1:21" ht="25.5" customHeight="1">
      <c r="A10" s="150"/>
      <c r="B10" s="131"/>
      <c r="C10" s="151"/>
      <c r="D10" s="152"/>
      <c r="E10" s="132">
        <f>SUM(E6:E9)</f>
        <v>1</v>
      </c>
      <c r="F10" s="132"/>
      <c r="G10" s="133"/>
      <c r="H10" s="133"/>
      <c r="I10" s="133"/>
      <c r="J10" s="134"/>
      <c r="K10" s="135"/>
      <c r="L10" s="134"/>
      <c r="M10" s="153"/>
      <c r="N10" s="154"/>
      <c r="O10" s="154"/>
      <c r="P10" s="154"/>
      <c r="Q10" s="154"/>
      <c r="R10" s="154"/>
      <c r="S10" s="154"/>
      <c r="T10" s="154"/>
      <c r="U10" s="154"/>
    </row>
    <row r="11" spans="1:21" ht="118.5" customHeight="1">
      <c r="A11" s="473" t="s">
        <v>37</v>
      </c>
      <c r="B11" s="474">
        <v>0.15</v>
      </c>
      <c r="C11" s="82" t="s">
        <v>18</v>
      </c>
      <c r="D11" s="83" t="s">
        <v>54</v>
      </c>
      <c r="E11" s="90">
        <v>1</v>
      </c>
      <c r="F11" s="90" t="s">
        <v>537</v>
      </c>
      <c r="G11" s="83" t="s">
        <v>55</v>
      </c>
      <c r="H11" s="90" t="s">
        <v>538</v>
      </c>
      <c r="I11" s="83" t="s">
        <v>55</v>
      </c>
      <c r="J11" s="39">
        <v>1</v>
      </c>
      <c r="K11" s="85">
        <f>J11*$E$11*$B$11</f>
        <v>0.15</v>
      </c>
      <c r="L11" s="91" t="s">
        <v>38</v>
      </c>
      <c r="M11" s="87" t="s">
        <v>35</v>
      </c>
      <c r="N11" s="128" t="s">
        <v>70</v>
      </c>
      <c r="O11" s="128" t="s">
        <v>238</v>
      </c>
      <c r="P11" s="128" t="s">
        <v>237</v>
      </c>
      <c r="Q11" s="128" t="s">
        <v>237</v>
      </c>
      <c r="R11" s="128" t="s">
        <v>237</v>
      </c>
      <c r="S11" s="128" t="s">
        <v>237</v>
      </c>
      <c r="T11" s="128" t="s">
        <v>237</v>
      </c>
      <c r="U11" s="128" t="s">
        <v>237</v>
      </c>
    </row>
    <row r="12" spans="1:21" s="97" customFormat="1" ht="33.75" customHeight="1">
      <c r="A12" s="460"/>
      <c r="B12" s="462"/>
      <c r="C12" s="92"/>
      <c r="D12" s="93"/>
      <c r="E12" s="94">
        <f>E11</f>
        <v>1</v>
      </c>
      <c r="F12" s="94"/>
      <c r="G12" s="95"/>
      <c r="H12" s="155"/>
      <c r="I12" s="155"/>
      <c r="J12" s="95"/>
      <c r="K12" s="96"/>
      <c r="L12" s="95"/>
      <c r="M12" s="95"/>
      <c r="N12" s="155"/>
      <c r="O12" s="155"/>
      <c r="P12" s="155"/>
      <c r="Q12" s="155"/>
      <c r="R12" s="155"/>
      <c r="S12" s="155"/>
      <c r="T12" s="155"/>
      <c r="U12" s="155"/>
    </row>
    <row r="13" spans="1:21" s="97" customFormat="1" ht="78" customHeight="1">
      <c r="A13" s="461" t="s">
        <v>39</v>
      </c>
      <c r="B13" s="463">
        <v>0.45</v>
      </c>
      <c r="C13" s="477" t="s">
        <v>2</v>
      </c>
      <c r="D13" s="485" t="s">
        <v>3</v>
      </c>
      <c r="E13" s="468">
        <v>0.25</v>
      </c>
      <c r="F13" s="84" t="s">
        <v>539</v>
      </c>
      <c r="G13" s="83" t="s">
        <v>10</v>
      </c>
      <c r="H13" s="84" t="s">
        <v>540</v>
      </c>
      <c r="I13" s="83" t="s">
        <v>10</v>
      </c>
      <c r="J13" s="39">
        <v>1</v>
      </c>
      <c r="K13" s="85">
        <f>J13*$E$13*$B$13</f>
        <v>0.1125</v>
      </c>
      <c r="L13" s="1" t="s">
        <v>459</v>
      </c>
      <c r="M13" s="87" t="s">
        <v>36</v>
      </c>
      <c r="N13" s="128" t="s">
        <v>70</v>
      </c>
      <c r="O13" s="128"/>
      <c r="P13" s="128" t="s">
        <v>238</v>
      </c>
      <c r="Q13" s="128" t="s">
        <v>237</v>
      </c>
      <c r="R13" s="128"/>
      <c r="S13" s="128"/>
      <c r="T13" s="128" t="s">
        <v>237</v>
      </c>
      <c r="U13" s="128" t="s">
        <v>237</v>
      </c>
    </row>
    <row r="14" spans="1:21" s="97" customFormat="1" ht="66.75" hidden="1" customHeight="1">
      <c r="A14" s="475"/>
      <c r="B14" s="476"/>
      <c r="C14" s="478"/>
      <c r="D14" s="486" t="e">
        <v>#N/A</v>
      </c>
      <c r="E14" s="469"/>
      <c r="F14" s="84" t="s">
        <v>22</v>
      </c>
      <c r="G14" s="83" t="s">
        <v>11</v>
      </c>
      <c r="H14" s="84" t="s">
        <v>541</v>
      </c>
      <c r="I14" s="311" t="s">
        <v>11</v>
      </c>
      <c r="J14" s="39">
        <v>0</v>
      </c>
      <c r="K14" s="85">
        <f>J14*$E$13*$B$13</f>
        <v>0</v>
      </c>
      <c r="L14" s="312" t="s">
        <v>542</v>
      </c>
      <c r="M14" s="87" t="s">
        <v>36</v>
      </c>
      <c r="N14" s="128" t="s">
        <v>70</v>
      </c>
      <c r="O14" s="128"/>
      <c r="P14" s="128" t="s">
        <v>238</v>
      </c>
      <c r="Q14" s="128" t="s">
        <v>237</v>
      </c>
      <c r="R14" s="128"/>
      <c r="S14" s="128"/>
      <c r="T14" s="128" t="s">
        <v>237</v>
      </c>
      <c r="U14" s="128" t="s">
        <v>237</v>
      </c>
    </row>
    <row r="15" spans="1:21" s="97" customFormat="1" ht="88.5" hidden="1" customHeight="1">
      <c r="A15" s="475"/>
      <c r="B15" s="476"/>
      <c r="C15" s="478"/>
      <c r="D15" s="486" t="e">
        <v>#N/A</v>
      </c>
      <c r="E15" s="469"/>
      <c r="F15" s="84" t="s">
        <v>23</v>
      </c>
      <c r="G15" s="83" t="s">
        <v>12</v>
      </c>
      <c r="H15" s="84" t="s">
        <v>543</v>
      </c>
      <c r="I15" s="311" t="s">
        <v>12</v>
      </c>
      <c r="J15" s="39">
        <v>0</v>
      </c>
      <c r="K15" s="85">
        <f>J15*$E$13*$B$13</f>
        <v>0</v>
      </c>
      <c r="L15" s="312" t="s">
        <v>542</v>
      </c>
      <c r="M15" s="87" t="s">
        <v>36</v>
      </c>
      <c r="N15" s="128" t="s">
        <v>70</v>
      </c>
      <c r="O15" s="128"/>
      <c r="P15" s="128" t="s">
        <v>238</v>
      </c>
      <c r="Q15" s="128" t="s">
        <v>237</v>
      </c>
      <c r="R15" s="128"/>
      <c r="S15" s="128"/>
      <c r="T15" s="128" t="s">
        <v>237</v>
      </c>
      <c r="U15" s="128" t="s">
        <v>237</v>
      </c>
    </row>
    <row r="16" spans="1:21" ht="64.5" customHeight="1">
      <c r="A16" s="475"/>
      <c r="B16" s="476"/>
      <c r="C16" s="479" t="s">
        <v>4</v>
      </c>
      <c r="D16" s="481" t="s">
        <v>5</v>
      </c>
      <c r="E16" s="468">
        <v>0.25</v>
      </c>
      <c r="F16" s="84" t="s">
        <v>544</v>
      </c>
      <c r="G16" s="83" t="s">
        <v>60</v>
      </c>
      <c r="H16" s="84" t="s">
        <v>545</v>
      </c>
      <c r="I16" s="83" t="s">
        <v>60</v>
      </c>
      <c r="J16" s="39">
        <v>0.7</v>
      </c>
      <c r="K16" s="85">
        <f>J16*$E$16*$B$13</f>
        <v>7.8750000000000001E-2</v>
      </c>
      <c r="L16" s="117" t="s">
        <v>34</v>
      </c>
      <c r="M16" s="87" t="s">
        <v>36</v>
      </c>
      <c r="N16" s="128" t="s">
        <v>70</v>
      </c>
      <c r="O16" s="128" t="s">
        <v>72</v>
      </c>
      <c r="P16" s="128" t="s">
        <v>238</v>
      </c>
      <c r="Q16" s="128" t="s">
        <v>237</v>
      </c>
      <c r="R16" s="128" t="s">
        <v>72</v>
      </c>
      <c r="S16" s="128"/>
      <c r="T16" s="128" t="s">
        <v>237</v>
      </c>
      <c r="U16" s="88"/>
    </row>
    <row r="17" spans="1:21" ht="60.75" customHeight="1">
      <c r="A17" s="475"/>
      <c r="B17" s="476"/>
      <c r="C17" s="480"/>
      <c r="D17" s="482"/>
      <c r="E17" s="483"/>
      <c r="F17" s="84" t="s">
        <v>546</v>
      </c>
      <c r="G17" s="83" t="s">
        <v>62</v>
      </c>
      <c r="H17" s="84" t="s">
        <v>547</v>
      </c>
      <c r="I17" s="112" t="s">
        <v>501</v>
      </c>
      <c r="J17" s="39">
        <v>0.3</v>
      </c>
      <c r="K17" s="85">
        <f>J17*$E$16*$B$13</f>
        <v>3.3750000000000002E-2</v>
      </c>
      <c r="L17" s="117" t="s">
        <v>502</v>
      </c>
      <c r="M17" s="87" t="s">
        <v>36</v>
      </c>
      <c r="N17" s="128" t="s">
        <v>70</v>
      </c>
      <c r="O17" s="128" t="s">
        <v>238</v>
      </c>
      <c r="P17" s="128"/>
      <c r="Q17" s="128"/>
      <c r="R17" s="128" t="s">
        <v>237</v>
      </c>
      <c r="S17" s="128"/>
      <c r="T17" s="128"/>
      <c r="U17" s="88"/>
    </row>
    <row r="18" spans="1:21" ht="113.25" customHeight="1">
      <c r="A18" s="475"/>
      <c r="B18" s="476"/>
      <c r="C18" s="479" t="s">
        <v>13</v>
      </c>
      <c r="D18" s="466" t="s">
        <v>7</v>
      </c>
      <c r="E18" s="468">
        <v>0.2</v>
      </c>
      <c r="F18" s="84" t="s">
        <v>548</v>
      </c>
      <c r="G18" s="83" t="s">
        <v>42</v>
      </c>
      <c r="H18" s="84" t="s">
        <v>549</v>
      </c>
      <c r="I18" s="112" t="s">
        <v>830</v>
      </c>
      <c r="J18" s="39">
        <v>0.5</v>
      </c>
      <c r="K18" s="85">
        <f>J18*$E$18*$B$13</f>
        <v>4.5000000000000005E-2</v>
      </c>
      <c r="L18" s="117" t="s">
        <v>550</v>
      </c>
      <c r="M18" s="87" t="s">
        <v>36</v>
      </c>
      <c r="N18" s="128" t="s">
        <v>70</v>
      </c>
      <c r="O18" s="128" t="s">
        <v>238</v>
      </c>
      <c r="P18" s="128" t="s">
        <v>72</v>
      </c>
      <c r="Q18" s="128" t="s">
        <v>237</v>
      </c>
      <c r="R18" s="128" t="s">
        <v>237</v>
      </c>
      <c r="S18" s="128"/>
      <c r="T18" s="128"/>
      <c r="U18" s="88"/>
    </row>
    <row r="19" spans="1:21" ht="91.5" customHeight="1">
      <c r="A19" s="475"/>
      <c r="B19" s="476"/>
      <c r="C19" s="484"/>
      <c r="D19" s="467"/>
      <c r="E19" s="469"/>
      <c r="F19" s="468" t="s">
        <v>551</v>
      </c>
      <c r="G19" s="487" t="s">
        <v>61</v>
      </c>
      <c r="H19" s="84" t="s">
        <v>552</v>
      </c>
      <c r="I19" s="112" t="s">
        <v>831</v>
      </c>
      <c r="J19" s="39">
        <v>0.25</v>
      </c>
      <c r="K19" s="85">
        <f>J19*$E$18*$B$13</f>
        <v>2.2500000000000003E-2</v>
      </c>
      <c r="L19" s="117" t="s">
        <v>550</v>
      </c>
      <c r="M19" s="87" t="s">
        <v>36</v>
      </c>
      <c r="N19" s="128" t="s">
        <v>70</v>
      </c>
      <c r="O19" s="128" t="s">
        <v>238</v>
      </c>
      <c r="P19" s="128"/>
      <c r="Q19" s="128"/>
      <c r="R19" s="128" t="s">
        <v>237</v>
      </c>
      <c r="S19" s="128"/>
      <c r="T19" s="313" t="s">
        <v>237</v>
      </c>
      <c r="U19" s="88"/>
    </row>
    <row r="20" spans="1:21" ht="54" customHeight="1">
      <c r="A20" s="475"/>
      <c r="B20" s="476"/>
      <c r="C20" s="480"/>
      <c r="D20" s="323"/>
      <c r="E20" s="483"/>
      <c r="F20" s="483"/>
      <c r="G20" s="488"/>
      <c r="H20" s="84" t="s">
        <v>832</v>
      </c>
      <c r="I20" s="112" t="s">
        <v>833</v>
      </c>
      <c r="J20" s="39">
        <v>0.25</v>
      </c>
      <c r="K20" s="85">
        <f>J20*$E$18*$B$13</f>
        <v>2.2500000000000003E-2</v>
      </c>
      <c r="L20" s="117" t="s">
        <v>550</v>
      </c>
      <c r="M20" s="87" t="s">
        <v>36</v>
      </c>
      <c r="N20" s="128" t="s">
        <v>70</v>
      </c>
      <c r="O20" s="128" t="s">
        <v>238</v>
      </c>
      <c r="P20" s="128"/>
      <c r="Q20" s="128"/>
      <c r="R20" s="128" t="s">
        <v>237</v>
      </c>
      <c r="S20" s="128"/>
      <c r="T20" s="313" t="s">
        <v>237</v>
      </c>
      <c r="U20" s="88"/>
    </row>
    <row r="21" spans="1:21" ht="78.75" customHeight="1">
      <c r="A21" s="475"/>
      <c r="B21" s="476"/>
      <c r="C21" s="98" t="s">
        <v>6</v>
      </c>
      <c r="D21" s="27" t="s">
        <v>9</v>
      </c>
      <c r="E21" s="89">
        <v>0.1</v>
      </c>
      <c r="F21" s="84" t="s">
        <v>553</v>
      </c>
      <c r="G21" s="83" t="s">
        <v>212</v>
      </c>
      <c r="H21" s="117" t="s">
        <v>554</v>
      </c>
      <c r="I21" s="112" t="s">
        <v>212</v>
      </c>
      <c r="J21" s="39">
        <v>1</v>
      </c>
      <c r="K21" s="85">
        <f>J21*$E$21*$B$13</f>
        <v>4.5000000000000005E-2</v>
      </c>
      <c r="L21" s="249" t="s">
        <v>179</v>
      </c>
      <c r="M21" s="87" t="s">
        <v>36</v>
      </c>
      <c r="N21" s="128" t="s">
        <v>238</v>
      </c>
      <c r="O21" s="128" t="s">
        <v>237</v>
      </c>
      <c r="P21" s="128" t="s">
        <v>237</v>
      </c>
      <c r="Q21" s="128" t="s">
        <v>237</v>
      </c>
      <c r="R21" s="128" t="s">
        <v>237</v>
      </c>
      <c r="S21" s="128" t="s">
        <v>237</v>
      </c>
      <c r="T21" s="128" t="s">
        <v>237</v>
      </c>
      <c r="U21" s="128" t="s">
        <v>237</v>
      </c>
    </row>
    <row r="22" spans="1:21" ht="57.75" customHeight="1">
      <c r="A22" s="475"/>
      <c r="B22" s="476"/>
      <c r="C22" s="479" t="s">
        <v>8</v>
      </c>
      <c r="D22" s="466" t="s">
        <v>45</v>
      </c>
      <c r="E22" s="468">
        <v>0.2</v>
      </c>
      <c r="F22" s="84" t="s">
        <v>555</v>
      </c>
      <c r="G22" s="83" t="s">
        <v>47</v>
      </c>
      <c r="H22" s="84" t="s">
        <v>556</v>
      </c>
      <c r="I22" s="83" t="s">
        <v>557</v>
      </c>
      <c r="J22" s="39">
        <v>0.5</v>
      </c>
      <c r="K22" s="85">
        <f>J22*$E$22*$B$13</f>
        <v>4.5000000000000005E-2</v>
      </c>
      <c r="L22" s="117" t="s">
        <v>558</v>
      </c>
      <c r="M22" s="87" t="s">
        <v>36</v>
      </c>
      <c r="N22" s="128" t="s">
        <v>70</v>
      </c>
      <c r="O22" s="128"/>
      <c r="P22" s="128" t="s">
        <v>238</v>
      </c>
      <c r="Q22" s="128" t="s">
        <v>237</v>
      </c>
      <c r="R22" s="128"/>
      <c r="S22" s="128"/>
      <c r="T22" s="128" t="s">
        <v>237</v>
      </c>
      <c r="U22" s="128" t="s">
        <v>237</v>
      </c>
    </row>
    <row r="23" spans="1:21" ht="81.75" customHeight="1">
      <c r="A23" s="475"/>
      <c r="B23" s="476"/>
      <c r="C23" s="480"/>
      <c r="D23" s="489"/>
      <c r="E23" s="483"/>
      <c r="F23" s="84" t="s">
        <v>559</v>
      </c>
      <c r="G23" s="83" t="s">
        <v>58</v>
      </c>
      <c r="H23" s="84" t="s">
        <v>560</v>
      </c>
      <c r="I23" s="83" t="s">
        <v>58</v>
      </c>
      <c r="J23" s="39">
        <v>0.5</v>
      </c>
      <c r="K23" s="85">
        <f>J23*$E$22*$B$13</f>
        <v>4.5000000000000005E-2</v>
      </c>
      <c r="L23" s="249" t="s">
        <v>561</v>
      </c>
      <c r="M23" s="87" t="s">
        <v>36</v>
      </c>
      <c r="N23" s="128" t="s">
        <v>70</v>
      </c>
      <c r="O23" s="88"/>
      <c r="P23" s="128" t="s">
        <v>238</v>
      </c>
      <c r="Q23" s="128" t="s">
        <v>237</v>
      </c>
      <c r="R23" s="128"/>
      <c r="S23" s="128"/>
      <c r="T23" s="128" t="s">
        <v>237</v>
      </c>
      <c r="U23" s="88"/>
    </row>
    <row r="24" spans="1:21" s="100" customFormat="1" ht="21.95" customHeight="1">
      <c r="A24" s="473"/>
      <c r="B24" s="474"/>
      <c r="C24" s="92"/>
      <c r="D24" s="93"/>
      <c r="E24" s="99">
        <f>SUM(E13:E23)</f>
        <v>1</v>
      </c>
      <c r="F24" s="99"/>
      <c r="G24" s="95"/>
      <c r="H24" s="155"/>
      <c r="I24" s="155"/>
      <c r="J24" s="95"/>
      <c r="K24" s="96"/>
      <c r="L24" s="95"/>
      <c r="M24" s="95"/>
      <c r="N24" s="155"/>
      <c r="O24" s="155"/>
      <c r="P24" s="155"/>
      <c r="Q24" s="155"/>
      <c r="R24" s="155"/>
      <c r="S24" s="155"/>
      <c r="T24" s="155"/>
      <c r="U24" s="155"/>
    </row>
    <row r="25" spans="1:21" ht="89.25" customHeight="1">
      <c r="A25" s="460" t="s">
        <v>59</v>
      </c>
      <c r="B25" s="462">
        <v>0.15</v>
      </c>
      <c r="C25" s="98" t="s">
        <v>24</v>
      </c>
      <c r="D25" s="113" t="s">
        <v>57</v>
      </c>
      <c r="E25" s="130">
        <v>1</v>
      </c>
      <c r="F25" s="84" t="s">
        <v>562</v>
      </c>
      <c r="G25" s="83" t="s">
        <v>43</v>
      </c>
      <c r="H25" s="84" t="s">
        <v>563</v>
      </c>
      <c r="I25" s="83" t="s">
        <v>43</v>
      </c>
      <c r="J25" s="39">
        <v>1</v>
      </c>
      <c r="K25" s="85">
        <f>J25*$E$25*$B$25</f>
        <v>0.15</v>
      </c>
      <c r="L25" s="86" t="s">
        <v>236</v>
      </c>
      <c r="M25" s="87" t="s">
        <v>36</v>
      </c>
      <c r="N25" s="128" t="s">
        <v>70</v>
      </c>
      <c r="O25" s="128"/>
      <c r="P25" s="128" t="s">
        <v>238</v>
      </c>
      <c r="Q25" s="128"/>
      <c r="R25" s="128"/>
      <c r="S25" s="128"/>
      <c r="T25" s="128" t="s">
        <v>237</v>
      </c>
      <c r="U25" s="88"/>
    </row>
    <row r="26" spans="1:21" ht="45" customHeight="1">
      <c r="A26" s="460"/>
      <c r="B26" s="462"/>
      <c r="C26" s="92"/>
      <c r="D26" s="101">
        <v>13</v>
      </c>
      <c r="E26" s="102">
        <f>E25</f>
        <v>1</v>
      </c>
      <c r="F26" s="102"/>
      <c r="G26" s="101">
        <v>19</v>
      </c>
      <c r="H26" s="101"/>
      <c r="I26" s="101"/>
      <c r="J26" s="101"/>
      <c r="K26" s="132">
        <f>SUM(K6:K25)</f>
        <v>1</v>
      </c>
      <c r="L26" s="101"/>
      <c r="M26" s="101"/>
      <c r="N26" s="101">
        <v>12</v>
      </c>
      <c r="O26" s="101">
        <v>10</v>
      </c>
      <c r="P26" s="101">
        <v>11</v>
      </c>
      <c r="Q26" s="101">
        <v>5</v>
      </c>
      <c r="R26" s="101">
        <v>4</v>
      </c>
      <c r="S26" s="101">
        <v>7</v>
      </c>
      <c r="T26" s="101">
        <v>10</v>
      </c>
      <c r="U26" s="101">
        <v>6</v>
      </c>
    </row>
    <row r="27" spans="1:21" ht="39" customHeight="1">
      <c r="A27" s="156"/>
      <c r="B27" s="157">
        <f>SUM(B6:B26)</f>
        <v>1</v>
      </c>
      <c r="C27" s="156"/>
      <c r="D27" s="156"/>
      <c r="E27" s="156"/>
      <c r="F27" s="156"/>
      <c r="G27" s="156"/>
      <c r="H27" s="156"/>
      <c r="I27" s="156"/>
      <c r="J27" s="156"/>
      <c r="K27" s="156"/>
      <c r="L27" s="156"/>
      <c r="M27" s="156"/>
      <c r="N27" s="156"/>
      <c r="O27" s="156"/>
      <c r="P27" s="156"/>
      <c r="Q27" s="156"/>
      <c r="R27" s="156"/>
      <c r="S27" s="156"/>
      <c r="T27" s="156"/>
      <c r="U27" s="156"/>
    </row>
  </sheetData>
  <mergeCells count="47">
    <mergeCell ref="F19:F20"/>
    <mergeCell ref="G19:G20"/>
    <mergeCell ref="C22:C23"/>
    <mergeCell ref="D22:D23"/>
    <mergeCell ref="E22:E23"/>
    <mergeCell ref="A25:A26"/>
    <mergeCell ref="B25:B26"/>
    <mergeCell ref="E13:E15"/>
    <mergeCell ref="C16:C17"/>
    <mergeCell ref="D16:D17"/>
    <mergeCell ref="E16:E17"/>
    <mergeCell ref="C18:C20"/>
    <mergeCell ref="D18:D19"/>
    <mergeCell ref="E18:E20"/>
    <mergeCell ref="D13:D15"/>
    <mergeCell ref="A11:A12"/>
    <mergeCell ref="B11:B12"/>
    <mergeCell ref="A13:A24"/>
    <mergeCell ref="B13:B24"/>
    <mergeCell ref="C13:C15"/>
    <mergeCell ref="A6:A9"/>
    <mergeCell ref="B6:B9"/>
    <mergeCell ref="C6:C7"/>
    <mergeCell ref="D6:D7"/>
    <mergeCell ref="E6:E7"/>
    <mergeCell ref="C8:C9"/>
    <mergeCell ref="D8:D9"/>
    <mergeCell ref="E8:E9"/>
    <mergeCell ref="U4:U5"/>
    <mergeCell ref="J4:J5"/>
    <mergeCell ref="K4:K5"/>
    <mergeCell ref="L4:L5"/>
    <mergeCell ref="M4:M5"/>
    <mergeCell ref="N4:N5"/>
    <mergeCell ref="O4:O5"/>
    <mergeCell ref="P4:P5"/>
    <mergeCell ref="Q4:Q5"/>
    <mergeCell ref="R4:R5"/>
    <mergeCell ref="S4:S5"/>
    <mergeCell ref="T4:T5"/>
    <mergeCell ref="A1:I1"/>
    <mergeCell ref="A4:D5"/>
    <mergeCell ref="E4:E5"/>
    <mergeCell ref="F4:F5"/>
    <mergeCell ref="G4:G5"/>
    <mergeCell ref="H4:H5"/>
    <mergeCell ref="I4: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83"/>
  <sheetViews>
    <sheetView topLeftCell="B4" zoomScale="85" zoomScaleNormal="85" workbookViewId="0">
      <selection activeCell="J1" sqref="J1:J1048576"/>
    </sheetView>
  </sheetViews>
  <sheetFormatPr defaultRowHeight="15.75"/>
  <cols>
    <col min="1" max="1" width="6" style="18" customWidth="1"/>
    <col min="2" max="3" width="9.375" style="6" customWidth="1"/>
    <col min="4" max="4" width="18.625" style="10" customWidth="1"/>
    <col min="5" max="5" width="8.375" style="3" customWidth="1"/>
    <col min="6" max="6" width="43.875" style="3" customWidth="1"/>
    <col min="7" max="7" width="9" style="3" customWidth="1"/>
    <col min="8" max="8" width="43.25" style="3" customWidth="1"/>
    <col min="9" max="11" width="10.625" style="10" customWidth="1"/>
    <col min="12" max="12" width="10.625" style="189" customWidth="1"/>
    <col min="13" max="13" width="10.625" style="3" customWidth="1"/>
    <col min="14" max="14" width="10.625" style="10" customWidth="1"/>
    <col min="15" max="16" width="10.625" style="3" customWidth="1"/>
    <col min="17" max="16384" width="9" style="3"/>
  </cols>
  <sheetData>
    <row r="1" spans="1:16" ht="15.75" customHeight="1">
      <c r="A1" s="490" t="s">
        <v>564</v>
      </c>
      <c r="B1" s="490"/>
      <c r="C1" s="490"/>
      <c r="D1" s="490"/>
      <c r="E1" s="490"/>
      <c r="F1" s="490"/>
      <c r="I1" s="2"/>
      <c r="J1" s="2"/>
      <c r="K1" s="2"/>
      <c r="L1" s="159"/>
    </row>
    <row r="2" spans="1:16" s="5" customFormat="1" ht="97.5" customHeight="1">
      <c r="A2" s="491" t="s">
        <v>239</v>
      </c>
      <c r="B2" s="491"/>
      <c r="C2" s="491"/>
      <c r="D2" s="491"/>
      <c r="E2" s="492"/>
      <c r="F2" s="492"/>
      <c r="G2" s="160"/>
      <c r="H2" s="160"/>
      <c r="I2" s="4"/>
      <c r="J2" s="4"/>
      <c r="K2" s="4"/>
      <c r="L2" s="161"/>
      <c r="N2" s="162"/>
    </row>
    <row r="3" spans="1:16" s="165" customFormat="1" ht="54" customHeight="1">
      <c r="A3" s="163" t="s">
        <v>64</v>
      </c>
      <c r="B3" s="163" t="s">
        <v>242</v>
      </c>
      <c r="C3" s="163" t="s">
        <v>65</v>
      </c>
      <c r="D3" s="163" t="s">
        <v>565</v>
      </c>
      <c r="E3" s="163" t="s">
        <v>232</v>
      </c>
      <c r="F3" s="164" t="s">
        <v>566</v>
      </c>
      <c r="G3" s="164" t="s">
        <v>233</v>
      </c>
      <c r="H3" s="164" t="s">
        <v>567</v>
      </c>
      <c r="I3" s="163" t="s">
        <v>106</v>
      </c>
      <c r="J3" s="164" t="s">
        <v>107</v>
      </c>
      <c r="K3" s="164" t="s">
        <v>108</v>
      </c>
      <c r="L3" s="163" t="s">
        <v>568</v>
      </c>
      <c r="M3" s="163" t="s">
        <v>569</v>
      </c>
      <c r="N3" s="163" t="s">
        <v>570</v>
      </c>
      <c r="O3" s="163" t="s">
        <v>571</v>
      </c>
      <c r="P3" s="163" t="s">
        <v>572</v>
      </c>
    </row>
    <row r="4" spans="1:16" s="10" customFormat="1" ht="110.25">
      <c r="A4" s="7" t="s">
        <v>66</v>
      </c>
      <c r="B4" s="7" t="s">
        <v>242</v>
      </c>
      <c r="C4" s="8"/>
      <c r="D4" s="166"/>
      <c r="E4" s="9"/>
      <c r="F4" s="31" t="s">
        <v>112</v>
      </c>
      <c r="G4" s="31"/>
      <c r="H4" s="9"/>
      <c r="I4" s="314" t="s">
        <v>109</v>
      </c>
      <c r="J4" s="314" t="s">
        <v>446</v>
      </c>
      <c r="K4" s="314" t="s">
        <v>447</v>
      </c>
      <c r="L4" s="314" t="s">
        <v>251</v>
      </c>
      <c r="M4" s="314" t="s">
        <v>252</v>
      </c>
      <c r="N4" s="314" t="s">
        <v>111</v>
      </c>
      <c r="O4" s="314" t="s">
        <v>110</v>
      </c>
      <c r="P4" s="239" t="s">
        <v>253</v>
      </c>
    </row>
    <row r="5" spans="1:16" ht="63" hidden="1">
      <c r="A5" s="11">
        <v>1</v>
      </c>
      <c r="B5" s="11" t="s">
        <v>67</v>
      </c>
      <c r="C5" s="118" t="s">
        <v>68</v>
      </c>
      <c r="D5" s="119" t="s">
        <v>69</v>
      </c>
      <c r="E5" s="118"/>
      <c r="F5" s="167"/>
      <c r="G5" s="167"/>
      <c r="H5" s="167"/>
      <c r="I5" s="118"/>
      <c r="J5" s="118"/>
      <c r="K5" s="118"/>
      <c r="L5" s="168"/>
      <c r="M5" s="118"/>
      <c r="N5" s="118"/>
      <c r="O5" s="13"/>
      <c r="P5" s="118"/>
    </row>
    <row r="6" spans="1:16" ht="38.25" customHeight="1">
      <c r="A6" s="493">
        <v>2</v>
      </c>
      <c r="B6" s="493" t="s">
        <v>71</v>
      </c>
      <c r="C6" s="494" t="s">
        <v>113</v>
      </c>
      <c r="D6" s="496" t="s">
        <v>243</v>
      </c>
      <c r="E6" s="12" t="s">
        <v>573</v>
      </c>
      <c r="F6" s="169" t="s">
        <v>254</v>
      </c>
      <c r="G6" s="169" t="s">
        <v>574</v>
      </c>
      <c r="H6" s="169" t="s">
        <v>254</v>
      </c>
      <c r="I6" s="14" t="s">
        <v>70</v>
      </c>
      <c r="J6" s="13" t="s">
        <v>72</v>
      </c>
      <c r="K6" s="13" t="s">
        <v>238</v>
      </c>
      <c r="L6" s="170"/>
      <c r="M6" s="12" t="s">
        <v>237</v>
      </c>
      <c r="N6" s="31" t="s">
        <v>72</v>
      </c>
      <c r="O6" s="12"/>
      <c r="P6" s="20"/>
    </row>
    <row r="7" spans="1:16" ht="38.25" customHeight="1">
      <c r="A7" s="493"/>
      <c r="B7" s="493"/>
      <c r="C7" s="495"/>
      <c r="D7" s="497"/>
      <c r="E7" s="12" t="s">
        <v>575</v>
      </c>
      <c r="F7" s="169" t="s">
        <v>255</v>
      </c>
      <c r="G7" s="169" t="s">
        <v>576</v>
      </c>
      <c r="H7" s="169" t="s">
        <v>255</v>
      </c>
      <c r="I7" s="14" t="s">
        <v>70</v>
      </c>
      <c r="J7" s="13" t="s">
        <v>238</v>
      </c>
      <c r="K7" s="13"/>
      <c r="L7" s="170"/>
      <c r="M7" s="12"/>
      <c r="N7" s="31" t="s">
        <v>237</v>
      </c>
      <c r="O7" s="12"/>
      <c r="P7" s="20"/>
    </row>
    <row r="8" spans="1:16" ht="38.25" customHeight="1">
      <c r="A8" s="493"/>
      <c r="B8" s="493"/>
      <c r="C8" s="495"/>
      <c r="D8" s="497"/>
      <c r="E8" s="12" t="s">
        <v>577</v>
      </c>
      <c r="F8" s="169" t="s">
        <v>256</v>
      </c>
      <c r="G8" s="169" t="s">
        <v>578</v>
      </c>
      <c r="H8" s="169" t="s">
        <v>256</v>
      </c>
      <c r="I8" s="14" t="s">
        <v>70</v>
      </c>
      <c r="J8" s="13" t="s">
        <v>238</v>
      </c>
      <c r="K8" s="13"/>
      <c r="L8" s="170"/>
      <c r="M8" s="12"/>
      <c r="N8" s="31" t="s">
        <v>237</v>
      </c>
      <c r="O8" s="12"/>
      <c r="P8" s="20"/>
    </row>
    <row r="9" spans="1:16" ht="31.5">
      <c r="A9" s="493"/>
      <c r="B9" s="493"/>
      <c r="C9" s="495"/>
      <c r="D9" s="497"/>
      <c r="E9" s="12" t="s">
        <v>579</v>
      </c>
      <c r="F9" s="169" t="s">
        <v>257</v>
      </c>
      <c r="G9" s="169" t="s">
        <v>580</v>
      </c>
      <c r="H9" s="169" t="s">
        <v>257</v>
      </c>
      <c r="I9" s="14" t="s">
        <v>70</v>
      </c>
      <c r="J9" s="13" t="s">
        <v>238</v>
      </c>
      <c r="K9" s="13"/>
      <c r="L9" s="170"/>
      <c r="M9" s="12"/>
      <c r="N9" s="31" t="s">
        <v>237</v>
      </c>
      <c r="O9" s="12"/>
      <c r="P9" s="20"/>
    </row>
    <row r="10" spans="1:16" ht="28.5" customHeight="1">
      <c r="A10" s="493"/>
      <c r="B10" s="493"/>
      <c r="C10" s="495"/>
      <c r="D10" s="498"/>
      <c r="E10" s="12" t="s">
        <v>581</v>
      </c>
      <c r="F10" s="3" t="s">
        <v>258</v>
      </c>
      <c r="G10" s="169" t="s">
        <v>582</v>
      </c>
      <c r="H10" s="3" t="s">
        <v>258</v>
      </c>
      <c r="I10" s="14" t="s">
        <v>70</v>
      </c>
      <c r="J10" s="13" t="s">
        <v>238</v>
      </c>
      <c r="K10" s="13"/>
      <c r="L10" s="170"/>
      <c r="M10" s="12"/>
      <c r="N10" s="31" t="s">
        <v>237</v>
      </c>
      <c r="O10" s="12"/>
      <c r="P10" s="20"/>
    </row>
    <row r="11" spans="1:16" ht="27" customHeight="1">
      <c r="A11" s="493"/>
      <c r="B11" s="493"/>
      <c r="C11" s="494" t="s">
        <v>114</v>
      </c>
      <c r="D11" s="496" t="s">
        <v>115</v>
      </c>
      <c r="E11" s="12" t="s">
        <v>583</v>
      </c>
      <c r="F11" s="20" t="s">
        <v>259</v>
      </c>
      <c r="G11" s="171" t="s">
        <v>584</v>
      </c>
      <c r="H11" s="20" t="s">
        <v>259</v>
      </c>
      <c r="I11" s="14" t="s">
        <v>70</v>
      </c>
      <c r="J11" s="14"/>
      <c r="K11" s="14" t="s">
        <v>72</v>
      </c>
      <c r="L11" s="31" t="s">
        <v>237</v>
      </c>
      <c r="M11" s="31" t="s">
        <v>237</v>
      </c>
      <c r="N11" s="31" t="s">
        <v>237</v>
      </c>
      <c r="O11" s="31" t="s">
        <v>237</v>
      </c>
      <c r="P11" s="31" t="s">
        <v>237</v>
      </c>
    </row>
    <row r="12" spans="1:16" ht="39" customHeight="1">
      <c r="A12" s="493"/>
      <c r="B12" s="493"/>
      <c r="C12" s="495"/>
      <c r="D12" s="497"/>
      <c r="E12" s="12" t="s">
        <v>585</v>
      </c>
      <c r="F12" s="171" t="s">
        <v>260</v>
      </c>
      <c r="G12" s="171" t="s">
        <v>586</v>
      </c>
      <c r="H12" s="171" t="s">
        <v>260</v>
      </c>
      <c r="I12" s="14" t="s">
        <v>70</v>
      </c>
      <c r="J12" s="14"/>
      <c r="K12" s="14"/>
      <c r="L12" s="14"/>
      <c r="M12" s="12" t="s">
        <v>237</v>
      </c>
      <c r="N12" s="31"/>
      <c r="O12" s="31"/>
      <c r="P12" s="31"/>
    </row>
    <row r="13" spans="1:16" ht="33.75" customHeight="1">
      <c r="A13" s="493"/>
      <c r="B13" s="493"/>
      <c r="C13" s="495"/>
      <c r="D13" s="497"/>
      <c r="E13" s="12" t="s">
        <v>587</v>
      </c>
      <c r="F13" s="171" t="s">
        <v>261</v>
      </c>
      <c r="G13" s="171" t="s">
        <v>588</v>
      </c>
      <c r="H13" s="171" t="s">
        <v>261</v>
      </c>
      <c r="I13" s="14" t="s">
        <v>70</v>
      </c>
      <c r="J13" s="14"/>
      <c r="K13" s="14" t="s">
        <v>238</v>
      </c>
      <c r="L13" s="14"/>
      <c r="M13" s="14" t="s">
        <v>237</v>
      </c>
      <c r="N13" s="14"/>
      <c r="O13" s="14"/>
      <c r="P13" s="14" t="s">
        <v>237</v>
      </c>
    </row>
    <row r="14" spans="1:16" ht="27.75" customHeight="1">
      <c r="A14" s="493"/>
      <c r="B14" s="493"/>
      <c r="C14" s="495"/>
      <c r="D14" s="497"/>
      <c r="E14" s="12" t="s">
        <v>589</v>
      </c>
      <c r="F14" s="171" t="s">
        <v>262</v>
      </c>
      <c r="G14" s="171" t="s">
        <v>590</v>
      </c>
      <c r="H14" s="171" t="s">
        <v>262</v>
      </c>
      <c r="I14" s="14" t="s">
        <v>70</v>
      </c>
      <c r="J14" s="14"/>
      <c r="K14" s="14" t="s">
        <v>72</v>
      </c>
      <c r="L14" s="14"/>
      <c r="M14" s="12" t="s">
        <v>237</v>
      </c>
      <c r="N14" s="31"/>
      <c r="O14" s="31"/>
      <c r="P14" s="31" t="s">
        <v>237</v>
      </c>
    </row>
    <row r="15" spans="1:16" ht="47.25">
      <c r="A15" s="493"/>
      <c r="B15" s="493"/>
      <c r="C15" s="13" t="s">
        <v>73</v>
      </c>
      <c r="D15" s="23" t="s">
        <v>74</v>
      </c>
      <c r="E15" s="12" t="s">
        <v>591</v>
      </c>
      <c r="F15" s="171" t="s">
        <v>263</v>
      </c>
      <c r="G15" s="171" t="s">
        <v>592</v>
      </c>
      <c r="H15" s="171" t="s">
        <v>263</v>
      </c>
      <c r="I15" s="14" t="s">
        <v>238</v>
      </c>
      <c r="J15" s="14" t="s">
        <v>237</v>
      </c>
      <c r="K15" s="14" t="s">
        <v>237</v>
      </c>
      <c r="L15" s="14" t="s">
        <v>237</v>
      </c>
      <c r="M15" s="14" t="s">
        <v>237</v>
      </c>
      <c r="N15" s="14" t="s">
        <v>237</v>
      </c>
      <c r="O15" s="14" t="s">
        <v>237</v>
      </c>
      <c r="P15" s="14" t="s">
        <v>237</v>
      </c>
    </row>
    <row r="16" spans="1:16" ht="63">
      <c r="A16" s="493"/>
      <c r="B16" s="493"/>
      <c r="C16" s="13" t="s">
        <v>75</v>
      </c>
      <c r="D16" s="23" t="s">
        <v>76</v>
      </c>
      <c r="E16" s="13" t="s">
        <v>593</v>
      </c>
      <c r="F16" s="171" t="s">
        <v>264</v>
      </c>
      <c r="G16" s="171" t="s">
        <v>594</v>
      </c>
      <c r="H16" s="171" t="s">
        <v>264</v>
      </c>
      <c r="I16" s="14" t="s">
        <v>237</v>
      </c>
      <c r="J16" s="14" t="s">
        <v>72</v>
      </c>
      <c r="K16" s="14" t="s">
        <v>72</v>
      </c>
      <c r="L16" s="14" t="s">
        <v>72</v>
      </c>
      <c r="M16" s="14" t="s">
        <v>72</v>
      </c>
      <c r="N16" s="14" t="s">
        <v>72</v>
      </c>
      <c r="O16" s="14" t="s">
        <v>72</v>
      </c>
      <c r="P16" s="14" t="s">
        <v>72</v>
      </c>
    </row>
    <row r="17" spans="1:16" ht="31.5">
      <c r="A17" s="493"/>
      <c r="B17" s="493"/>
      <c r="C17" s="13" t="s">
        <v>116</v>
      </c>
      <c r="D17" s="48" t="s">
        <v>117</v>
      </c>
      <c r="E17" s="13" t="s">
        <v>595</v>
      </c>
      <c r="F17" s="171" t="s">
        <v>265</v>
      </c>
      <c r="G17" s="171" t="s">
        <v>596</v>
      </c>
      <c r="H17" s="171" t="s">
        <v>265</v>
      </c>
      <c r="I17" s="14"/>
      <c r="J17" s="14"/>
      <c r="K17" s="14" t="s">
        <v>70</v>
      </c>
      <c r="L17" s="12"/>
      <c r="M17" s="14"/>
      <c r="N17" s="14"/>
      <c r="O17" s="14" t="s">
        <v>237</v>
      </c>
      <c r="P17" s="14" t="s">
        <v>72</v>
      </c>
    </row>
    <row r="18" spans="1:16" ht="78.75">
      <c r="A18" s="499"/>
      <c r="B18" s="499"/>
      <c r="C18" s="118" t="s">
        <v>118</v>
      </c>
      <c r="D18" s="119" t="s">
        <v>119</v>
      </c>
      <c r="E18" s="118" t="s">
        <v>597</v>
      </c>
      <c r="F18" s="119" t="s">
        <v>266</v>
      </c>
      <c r="G18" s="118" t="s">
        <v>598</v>
      </c>
      <c r="H18" s="119" t="s">
        <v>266</v>
      </c>
      <c r="I18" s="118" t="s">
        <v>70</v>
      </c>
      <c r="J18" s="118"/>
      <c r="K18" s="118" t="s">
        <v>72</v>
      </c>
      <c r="L18" s="168"/>
      <c r="M18" s="118" t="s">
        <v>237</v>
      </c>
      <c r="N18" s="118"/>
      <c r="O18" s="118"/>
      <c r="P18" s="118"/>
    </row>
    <row r="19" spans="1:16" ht="47.25">
      <c r="A19" s="499"/>
      <c r="B19" s="499"/>
      <c r="C19" s="118" t="s">
        <v>120</v>
      </c>
      <c r="D19" s="119" t="s">
        <v>121</v>
      </c>
      <c r="E19" s="118" t="s">
        <v>599</v>
      </c>
      <c r="F19" s="119" t="s">
        <v>267</v>
      </c>
      <c r="G19" s="118" t="s">
        <v>600</v>
      </c>
      <c r="H19" s="119" t="s">
        <v>267</v>
      </c>
      <c r="I19" s="118" t="s">
        <v>70</v>
      </c>
      <c r="J19" s="118"/>
      <c r="K19" s="118"/>
      <c r="L19" s="168"/>
      <c r="M19" s="118" t="s">
        <v>237</v>
      </c>
      <c r="N19" s="118"/>
      <c r="O19" s="118"/>
      <c r="P19" s="118"/>
    </row>
    <row r="20" spans="1:16" ht="63">
      <c r="A20" s="499"/>
      <c r="B20" s="499"/>
      <c r="C20" s="324" t="s">
        <v>122</v>
      </c>
      <c r="D20" s="326" t="s">
        <v>123</v>
      </c>
      <c r="E20" s="118" t="s">
        <v>601</v>
      </c>
      <c r="F20" s="167" t="s">
        <v>268</v>
      </c>
      <c r="G20" s="167" t="s">
        <v>602</v>
      </c>
      <c r="H20" s="167" t="s">
        <v>268</v>
      </c>
      <c r="I20" s="13" t="s">
        <v>238</v>
      </c>
      <c r="J20" s="13"/>
      <c r="K20" s="13" t="s">
        <v>237</v>
      </c>
      <c r="L20" s="170"/>
      <c r="M20" s="13" t="s">
        <v>237</v>
      </c>
      <c r="N20" s="13"/>
      <c r="O20" s="13"/>
      <c r="P20" s="13"/>
    </row>
    <row r="21" spans="1:16" ht="31.5">
      <c r="A21" s="500">
        <v>4</v>
      </c>
      <c r="B21" s="502" t="s">
        <v>77</v>
      </c>
      <c r="C21" s="503" t="s">
        <v>124</v>
      </c>
      <c r="D21" s="505" t="s">
        <v>125</v>
      </c>
      <c r="E21" s="512" t="s">
        <v>603</v>
      </c>
      <c r="F21" s="515" t="s">
        <v>269</v>
      </c>
      <c r="G21" s="172" t="s">
        <v>604</v>
      </c>
      <c r="H21" s="172" t="s">
        <v>270</v>
      </c>
      <c r="I21" s="47" t="s">
        <v>70</v>
      </c>
      <c r="J21" s="47" t="s">
        <v>238</v>
      </c>
      <c r="K21" s="13"/>
      <c r="L21" s="170"/>
      <c r="M21" s="31"/>
      <c r="N21" s="31" t="s">
        <v>237</v>
      </c>
      <c r="O21" s="31"/>
      <c r="P21" s="13"/>
    </row>
    <row r="22" spans="1:16" ht="26.25" customHeight="1">
      <c r="A22" s="501"/>
      <c r="B22" s="499"/>
      <c r="C22" s="504"/>
      <c r="D22" s="506"/>
      <c r="E22" s="513"/>
      <c r="F22" s="516"/>
      <c r="G22" s="172" t="s">
        <v>605</v>
      </c>
      <c r="H22" s="315" t="s">
        <v>606</v>
      </c>
      <c r="I22" s="47" t="s">
        <v>70</v>
      </c>
      <c r="J22" s="47" t="s">
        <v>238</v>
      </c>
      <c r="K22" s="13"/>
      <c r="L22" s="170"/>
      <c r="M22" s="31"/>
      <c r="N22" s="31" t="s">
        <v>237</v>
      </c>
      <c r="O22" s="31"/>
      <c r="P22" s="13"/>
    </row>
    <row r="23" spans="1:16">
      <c r="A23" s="501"/>
      <c r="B23" s="499"/>
      <c r="C23" s="504"/>
      <c r="D23" s="506"/>
      <c r="E23" s="513"/>
      <c r="F23" s="516"/>
      <c r="G23" s="172" t="s">
        <v>607</v>
      </c>
      <c r="H23" s="172" t="s">
        <v>271</v>
      </c>
      <c r="I23" s="47" t="s">
        <v>70</v>
      </c>
      <c r="J23" s="47" t="s">
        <v>238</v>
      </c>
      <c r="K23" s="13"/>
      <c r="L23" s="170"/>
      <c r="M23" s="31"/>
      <c r="N23" s="31" t="s">
        <v>237</v>
      </c>
      <c r="O23" s="31"/>
      <c r="P23" s="13"/>
    </row>
    <row r="24" spans="1:16" ht="31.5">
      <c r="A24" s="501"/>
      <c r="B24" s="499"/>
      <c r="C24" s="504"/>
      <c r="D24" s="506"/>
      <c r="E24" s="513"/>
      <c r="F24" s="516"/>
      <c r="G24" s="172" t="s">
        <v>608</v>
      </c>
      <c r="H24" s="172" t="s">
        <v>272</v>
      </c>
      <c r="I24" s="47" t="s">
        <v>70</v>
      </c>
      <c r="J24" s="47" t="s">
        <v>238</v>
      </c>
      <c r="K24" s="13"/>
      <c r="L24" s="170"/>
      <c r="M24" s="31"/>
      <c r="N24" s="31" t="s">
        <v>237</v>
      </c>
      <c r="O24" s="12"/>
      <c r="P24" s="13"/>
    </row>
    <row r="25" spans="1:16" ht="31.5">
      <c r="A25" s="501"/>
      <c r="B25" s="499"/>
      <c r="C25" s="504"/>
      <c r="D25" s="506"/>
      <c r="E25" s="513"/>
      <c r="F25" s="516"/>
      <c r="G25" s="172" t="s">
        <v>609</v>
      </c>
      <c r="H25" s="173" t="s">
        <v>273</v>
      </c>
      <c r="I25" s="47" t="s">
        <v>70</v>
      </c>
      <c r="J25" s="47" t="s">
        <v>238</v>
      </c>
      <c r="K25" s="13"/>
      <c r="L25" s="170"/>
      <c r="M25" s="31"/>
      <c r="N25" s="31" t="s">
        <v>237</v>
      </c>
      <c r="O25" s="12"/>
      <c r="P25" s="13"/>
    </row>
    <row r="26" spans="1:16" ht="31.5">
      <c r="A26" s="501"/>
      <c r="B26" s="499"/>
      <c r="C26" s="504"/>
      <c r="D26" s="506"/>
      <c r="E26" s="513"/>
      <c r="F26" s="516"/>
      <c r="G26" s="172" t="s">
        <v>610</v>
      </c>
      <c r="H26" s="173" t="s">
        <v>274</v>
      </c>
      <c r="I26" s="47" t="s">
        <v>70</v>
      </c>
      <c r="J26" s="47" t="s">
        <v>238</v>
      </c>
      <c r="K26" s="13"/>
      <c r="L26" s="170"/>
      <c r="M26" s="31"/>
      <c r="N26" s="31" t="s">
        <v>237</v>
      </c>
      <c r="O26" s="12"/>
      <c r="P26" s="13"/>
    </row>
    <row r="27" spans="1:16" ht="63">
      <c r="A27" s="501"/>
      <c r="B27" s="499"/>
      <c r="C27" s="504"/>
      <c r="D27" s="506"/>
      <c r="E27" s="513"/>
      <c r="F27" s="516"/>
      <c r="G27" s="172" t="s">
        <v>611</v>
      </c>
      <c r="H27" s="172" t="s">
        <v>275</v>
      </c>
      <c r="I27" s="47" t="s">
        <v>70</v>
      </c>
      <c r="J27" s="47" t="s">
        <v>238</v>
      </c>
      <c r="K27" s="13"/>
      <c r="L27" s="170"/>
      <c r="M27" s="31"/>
      <c r="N27" s="31" t="s">
        <v>237</v>
      </c>
      <c r="O27" s="12"/>
      <c r="P27" s="13"/>
    </row>
    <row r="28" spans="1:16" ht="63">
      <c r="A28" s="501"/>
      <c r="B28" s="499"/>
      <c r="C28" s="504"/>
      <c r="D28" s="506"/>
      <c r="E28" s="513"/>
      <c r="F28" s="516"/>
      <c r="G28" s="172" t="s">
        <v>612</v>
      </c>
      <c r="H28" s="174" t="s">
        <v>276</v>
      </c>
      <c r="I28" s="47" t="s">
        <v>70</v>
      </c>
      <c r="J28" s="47" t="s">
        <v>238</v>
      </c>
      <c r="K28" s="13"/>
      <c r="L28" s="170"/>
      <c r="M28" s="31"/>
      <c r="N28" s="31" t="s">
        <v>237</v>
      </c>
      <c r="O28" s="12"/>
      <c r="P28" s="13"/>
    </row>
    <row r="29" spans="1:16">
      <c r="A29" s="501"/>
      <c r="B29" s="499"/>
      <c r="C29" s="504"/>
      <c r="D29" s="506"/>
      <c r="E29" s="514"/>
      <c r="F29" s="517"/>
      <c r="G29" s="172" t="s">
        <v>613</v>
      </c>
      <c r="H29" s="174" t="s">
        <v>277</v>
      </c>
      <c r="I29" s="47" t="s">
        <v>70</v>
      </c>
      <c r="J29" s="47" t="s">
        <v>238</v>
      </c>
      <c r="K29" s="13"/>
      <c r="L29" s="170"/>
      <c r="M29" s="31"/>
      <c r="N29" s="31" t="s">
        <v>237</v>
      </c>
      <c r="O29" s="12"/>
      <c r="P29" s="13" t="s">
        <v>237</v>
      </c>
    </row>
    <row r="30" spans="1:16" ht="78.75">
      <c r="A30" s="501"/>
      <c r="B30" s="499"/>
      <c r="C30" s="504"/>
      <c r="D30" s="507"/>
      <c r="E30" s="129" t="s">
        <v>614</v>
      </c>
      <c r="F30" s="174" t="s">
        <v>278</v>
      </c>
      <c r="G30" s="129" t="s">
        <v>615</v>
      </c>
      <c r="H30" s="174" t="s">
        <v>278</v>
      </c>
      <c r="I30" s="47" t="s">
        <v>70</v>
      </c>
      <c r="J30" s="47" t="s">
        <v>238</v>
      </c>
      <c r="K30" s="13"/>
      <c r="L30" s="170"/>
      <c r="M30" s="31"/>
      <c r="N30" s="31" t="s">
        <v>237</v>
      </c>
      <c r="O30" s="12"/>
      <c r="P30" s="13" t="s">
        <v>237</v>
      </c>
    </row>
    <row r="31" spans="1:16" ht="31.5">
      <c r="A31" s="501"/>
      <c r="B31" s="499"/>
      <c r="C31" s="503" t="s">
        <v>126</v>
      </c>
      <c r="D31" s="505" t="s">
        <v>127</v>
      </c>
      <c r="E31" s="512" t="s">
        <v>616</v>
      </c>
      <c r="F31" s="515" t="s">
        <v>127</v>
      </c>
      <c r="G31" s="129" t="s">
        <v>617</v>
      </c>
      <c r="H31" s="172" t="s">
        <v>279</v>
      </c>
      <c r="I31" s="47" t="s">
        <v>70</v>
      </c>
      <c r="J31" s="47" t="s">
        <v>238</v>
      </c>
      <c r="K31" s="13"/>
      <c r="L31" s="170"/>
      <c r="M31" s="31"/>
      <c r="N31" s="31" t="s">
        <v>237</v>
      </c>
      <c r="O31" s="12"/>
      <c r="P31" s="13" t="s">
        <v>237</v>
      </c>
    </row>
    <row r="32" spans="1:16" ht="31.5" customHeight="1">
      <c r="A32" s="501"/>
      <c r="B32" s="499"/>
      <c r="C32" s="504"/>
      <c r="D32" s="506"/>
      <c r="E32" s="513"/>
      <c r="F32" s="516"/>
      <c r="G32" s="129" t="s">
        <v>618</v>
      </c>
      <c r="H32" s="174" t="s">
        <v>280</v>
      </c>
      <c r="I32" s="47" t="s">
        <v>70</v>
      </c>
      <c r="J32" s="47" t="s">
        <v>238</v>
      </c>
      <c r="K32" s="13"/>
      <c r="L32" s="170"/>
      <c r="M32" s="31"/>
      <c r="N32" s="31" t="s">
        <v>237</v>
      </c>
      <c r="O32" s="12"/>
      <c r="P32" s="13" t="s">
        <v>237</v>
      </c>
    </row>
    <row r="33" spans="1:16" ht="31.5">
      <c r="A33" s="501"/>
      <c r="B33" s="499"/>
      <c r="C33" s="504"/>
      <c r="D33" s="506"/>
      <c r="E33" s="513"/>
      <c r="F33" s="516"/>
      <c r="G33" s="129" t="s">
        <v>619</v>
      </c>
      <c r="H33" s="174" t="s">
        <v>281</v>
      </c>
      <c r="I33" s="47" t="s">
        <v>70</v>
      </c>
      <c r="J33" s="47" t="s">
        <v>238</v>
      </c>
      <c r="K33" s="13"/>
      <c r="L33" s="170"/>
      <c r="M33" s="31"/>
      <c r="N33" s="31" t="s">
        <v>237</v>
      </c>
      <c r="O33" s="12"/>
      <c r="P33" s="13" t="s">
        <v>237</v>
      </c>
    </row>
    <row r="34" spans="1:16" ht="31.5" customHeight="1">
      <c r="A34" s="501"/>
      <c r="B34" s="499"/>
      <c r="C34" s="504"/>
      <c r="D34" s="506"/>
      <c r="E34" s="513"/>
      <c r="F34" s="516"/>
      <c r="G34" s="129" t="s">
        <v>620</v>
      </c>
      <c r="H34" s="172" t="s">
        <v>282</v>
      </c>
      <c r="I34" s="47" t="s">
        <v>70</v>
      </c>
      <c r="J34" s="47" t="s">
        <v>238</v>
      </c>
      <c r="K34" s="13"/>
      <c r="L34" s="170"/>
      <c r="M34" s="31"/>
      <c r="N34" s="31" t="s">
        <v>237</v>
      </c>
      <c r="O34" s="12"/>
      <c r="P34" s="13" t="s">
        <v>237</v>
      </c>
    </row>
    <row r="35" spans="1:16" ht="31.5">
      <c r="A35" s="501"/>
      <c r="B35" s="499"/>
      <c r="C35" s="504"/>
      <c r="D35" s="506"/>
      <c r="E35" s="513"/>
      <c r="F35" s="516"/>
      <c r="G35" s="129" t="s">
        <v>621</v>
      </c>
      <c r="H35" s="172" t="s">
        <v>283</v>
      </c>
      <c r="I35" s="47" t="s">
        <v>70</v>
      </c>
      <c r="J35" s="47" t="s">
        <v>238</v>
      </c>
      <c r="K35" s="13"/>
      <c r="L35" s="170"/>
      <c r="M35" s="31"/>
      <c r="N35" s="31" t="s">
        <v>237</v>
      </c>
      <c r="O35" s="12"/>
      <c r="P35" s="13" t="s">
        <v>237</v>
      </c>
    </row>
    <row r="36" spans="1:16" ht="31.5">
      <c r="A36" s="501"/>
      <c r="B36" s="499"/>
      <c r="C36" s="504"/>
      <c r="D36" s="506"/>
      <c r="E36" s="514"/>
      <c r="F36" s="517"/>
      <c r="G36" s="129" t="s">
        <v>622</v>
      </c>
      <c r="H36" s="172" t="s">
        <v>284</v>
      </c>
      <c r="I36" s="47" t="s">
        <v>70</v>
      </c>
      <c r="J36" s="47" t="s">
        <v>238</v>
      </c>
      <c r="K36" s="13"/>
      <c r="L36" s="170"/>
      <c r="M36" s="31"/>
      <c r="N36" s="31" t="s">
        <v>237</v>
      </c>
      <c r="O36" s="12"/>
      <c r="P36" s="13"/>
    </row>
    <row r="37" spans="1:16" ht="31.5">
      <c r="A37" s="501"/>
      <c r="B37" s="499"/>
      <c r="C37" s="504"/>
      <c r="D37" s="506"/>
      <c r="E37" s="129" t="s">
        <v>623</v>
      </c>
      <c r="F37" s="172" t="s">
        <v>285</v>
      </c>
      <c r="G37" s="129" t="s">
        <v>624</v>
      </c>
      <c r="H37" s="172" t="s">
        <v>285</v>
      </c>
      <c r="I37" s="47" t="s">
        <v>70</v>
      </c>
      <c r="J37" s="47" t="s">
        <v>238</v>
      </c>
      <c r="K37" s="13"/>
      <c r="L37" s="170"/>
      <c r="M37" s="31"/>
      <c r="N37" s="31" t="s">
        <v>237</v>
      </c>
      <c r="O37" s="12"/>
      <c r="P37" s="13" t="s">
        <v>237</v>
      </c>
    </row>
    <row r="38" spans="1:16" ht="31.5" customHeight="1">
      <c r="A38" s="501"/>
      <c r="B38" s="499"/>
      <c r="C38" s="503" t="s">
        <v>128</v>
      </c>
      <c r="D38" s="509" t="s">
        <v>244</v>
      </c>
      <c r="E38" s="512" t="s">
        <v>625</v>
      </c>
      <c r="F38" s="505" t="s">
        <v>244</v>
      </c>
      <c r="G38" s="129" t="s">
        <v>626</v>
      </c>
      <c r="H38" s="174" t="s">
        <v>286</v>
      </c>
      <c r="I38" s="47" t="s">
        <v>70</v>
      </c>
      <c r="J38" s="47" t="s">
        <v>238</v>
      </c>
      <c r="K38" s="13"/>
      <c r="L38" s="170"/>
      <c r="M38" s="31"/>
      <c r="N38" s="31" t="s">
        <v>237</v>
      </c>
      <c r="O38" s="12"/>
      <c r="P38" s="13"/>
    </row>
    <row r="39" spans="1:16">
      <c r="A39" s="501"/>
      <c r="B39" s="499"/>
      <c r="C39" s="504"/>
      <c r="D39" s="510"/>
      <c r="E39" s="513"/>
      <c r="F39" s="506"/>
      <c r="G39" s="129" t="s">
        <v>627</v>
      </c>
      <c r="H39" s="174" t="s">
        <v>287</v>
      </c>
      <c r="I39" s="47" t="s">
        <v>70</v>
      </c>
      <c r="J39" s="47" t="s">
        <v>238</v>
      </c>
      <c r="K39" s="13"/>
      <c r="L39" s="170"/>
      <c r="M39" s="31"/>
      <c r="N39" s="31" t="s">
        <v>237</v>
      </c>
      <c r="O39" s="12"/>
      <c r="P39" s="13"/>
    </row>
    <row r="40" spans="1:16">
      <c r="A40" s="501"/>
      <c r="B40" s="499"/>
      <c r="C40" s="504"/>
      <c r="D40" s="510"/>
      <c r="E40" s="513"/>
      <c r="F40" s="506"/>
      <c r="G40" s="129" t="s">
        <v>628</v>
      </c>
      <c r="H40" s="174" t="s">
        <v>288</v>
      </c>
      <c r="I40" s="47" t="s">
        <v>70</v>
      </c>
      <c r="J40" s="47" t="s">
        <v>238</v>
      </c>
      <c r="K40" s="21"/>
      <c r="L40" s="170"/>
      <c r="M40" s="12"/>
      <c r="N40" s="31"/>
      <c r="O40" s="12"/>
      <c r="P40" s="13" t="s">
        <v>237</v>
      </c>
    </row>
    <row r="41" spans="1:16">
      <c r="A41" s="501"/>
      <c r="B41" s="499"/>
      <c r="C41" s="504"/>
      <c r="D41" s="510"/>
      <c r="E41" s="513"/>
      <c r="F41" s="506"/>
      <c r="G41" s="129" t="s">
        <v>629</v>
      </c>
      <c r="H41" s="171" t="s">
        <v>289</v>
      </c>
      <c r="I41" s="47" t="s">
        <v>70</v>
      </c>
      <c r="J41" s="47" t="s">
        <v>238</v>
      </c>
      <c r="K41" s="13"/>
      <c r="L41" s="170"/>
      <c r="M41" s="31"/>
      <c r="N41" s="31" t="s">
        <v>237</v>
      </c>
      <c r="O41" s="12"/>
      <c r="P41" s="13"/>
    </row>
    <row r="42" spans="1:16">
      <c r="A42" s="501"/>
      <c r="B42" s="499"/>
      <c r="C42" s="504"/>
      <c r="D42" s="510"/>
      <c r="E42" s="513"/>
      <c r="F42" s="506"/>
      <c r="G42" s="129" t="s">
        <v>630</v>
      </c>
      <c r="H42" s="171" t="s">
        <v>290</v>
      </c>
      <c r="I42" s="21" t="s">
        <v>70</v>
      </c>
      <c r="J42" s="21"/>
      <c r="K42" s="21" t="s">
        <v>238</v>
      </c>
      <c r="L42" s="170"/>
      <c r="M42" s="12" t="s">
        <v>237</v>
      </c>
      <c r="N42" s="31"/>
      <c r="O42" s="12"/>
      <c r="P42" s="13"/>
    </row>
    <row r="43" spans="1:16">
      <c r="A43" s="501"/>
      <c r="B43" s="499"/>
      <c r="C43" s="504"/>
      <c r="D43" s="510"/>
      <c r="E43" s="513"/>
      <c r="F43" s="506"/>
      <c r="G43" s="129" t="s">
        <v>631</v>
      </c>
      <c r="H43" s="171" t="s">
        <v>291</v>
      </c>
      <c r="I43" s="47" t="s">
        <v>70</v>
      </c>
      <c r="J43" s="47" t="s">
        <v>238</v>
      </c>
      <c r="K43" s="21"/>
      <c r="L43" s="170"/>
      <c r="M43" s="12"/>
      <c r="N43" s="31"/>
      <c r="O43" s="12"/>
      <c r="P43" s="13" t="s">
        <v>237</v>
      </c>
    </row>
    <row r="44" spans="1:16">
      <c r="A44" s="501"/>
      <c r="B44" s="499"/>
      <c r="C44" s="504"/>
      <c r="D44" s="510"/>
      <c r="E44" s="513"/>
      <c r="F44" s="506"/>
      <c r="G44" s="129" t="s">
        <v>632</v>
      </c>
      <c r="H44" s="171" t="s">
        <v>633</v>
      </c>
      <c r="I44" s="47" t="s">
        <v>70</v>
      </c>
      <c r="J44" s="47" t="s">
        <v>238</v>
      </c>
      <c r="K44" s="21"/>
      <c r="L44" s="170"/>
      <c r="M44" s="12" t="s">
        <v>237</v>
      </c>
      <c r="N44" s="31" t="s">
        <v>237</v>
      </c>
      <c r="O44" s="12"/>
      <c r="P44" s="13" t="s">
        <v>237</v>
      </c>
    </row>
    <row r="45" spans="1:16" ht="31.5">
      <c r="A45" s="501"/>
      <c r="B45" s="499"/>
      <c r="C45" s="504"/>
      <c r="D45" s="510"/>
      <c r="E45" s="513"/>
      <c r="F45" s="506"/>
      <c r="G45" s="129" t="s">
        <v>634</v>
      </c>
      <c r="H45" s="20" t="s">
        <v>292</v>
      </c>
      <c r="I45" s="21" t="s">
        <v>70</v>
      </c>
      <c r="J45" s="21" t="s">
        <v>238</v>
      </c>
      <c r="K45" s="21"/>
      <c r="L45" s="170"/>
      <c r="M45" s="12"/>
      <c r="N45" s="31" t="s">
        <v>237</v>
      </c>
      <c r="O45" s="12"/>
      <c r="P45" s="13"/>
    </row>
    <row r="46" spans="1:16" ht="31.5">
      <c r="A46" s="501"/>
      <c r="B46" s="499"/>
      <c r="C46" s="508"/>
      <c r="D46" s="511"/>
      <c r="E46" s="514"/>
      <c r="F46" s="507"/>
      <c r="G46" s="129" t="s">
        <v>635</v>
      </c>
      <c r="H46" s="20" t="s">
        <v>293</v>
      </c>
      <c r="I46" s="21" t="s">
        <v>70</v>
      </c>
      <c r="J46" s="21" t="s">
        <v>238</v>
      </c>
      <c r="K46" s="21"/>
      <c r="L46" s="170"/>
      <c r="M46" s="12"/>
      <c r="N46" s="31" t="s">
        <v>237</v>
      </c>
      <c r="O46" s="12"/>
      <c r="P46" s="13" t="s">
        <v>237</v>
      </c>
    </row>
    <row r="47" spans="1:16">
      <c r="A47" s="501"/>
      <c r="B47" s="499"/>
      <c r="C47" s="503" t="s">
        <v>130</v>
      </c>
      <c r="D47" s="505" t="s">
        <v>131</v>
      </c>
      <c r="E47" s="503" t="s">
        <v>636</v>
      </c>
      <c r="F47" s="505" t="s">
        <v>131</v>
      </c>
      <c r="G47" s="12" t="s">
        <v>637</v>
      </c>
      <c r="H47" s="171" t="s">
        <v>294</v>
      </c>
      <c r="I47" s="21" t="s">
        <v>70</v>
      </c>
      <c r="J47" s="21" t="s">
        <v>238</v>
      </c>
      <c r="K47" s="21"/>
      <c r="L47" s="170"/>
      <c r="M47" s="12"/>
      <c r="N47" s="31" t="s">
        <v>237</v>
      </c>
      <c r="O47" s="12"/>
      <c r="P47" s="13"/>
    </row>
    <row r="48" spans="1:16" ht="31.5">
      <c r="A48" s="501"/>
      <c r="B48" s="499"/>
      <c r="C48" s="504"/>
      <c r="D48" s="506"/>
      <c r="E48" s="504"/>
      <c r="F48" s="506"/>
      <c r="G48" s="12" t="s">
        <v>638</v>
      </c>
      <c r="H48" s="171" t="s">
        <v>295</v>
      </c>
      <c r="I48" s="21" t="s">
        <v>70</v>
      </c>
      <c r="J48" s="21" t="s">
        <v>238</v>
      </c>
      <c r="K48" s="21"/>
      <c r="L48" s="170"/>
      <c r="M48" s="12"/>
      <c r="N48" s="31" t="s">
        <v>237</v>
      </c>
      <c r="O48" s="12"/>
      <c r="P48" s="13" t="s">
        <v>72</v>
      </c>
    </row>
    <row r="49" spans="1:16">
      <c r="A49" s="501"/>
      <c r="B49" s="499"/>
      <c r="C49" s="503" t="s">
        <v>132</v>
      </c>
      <c r="D49" s="505" t="s">
        <v>133</v>
      </c>
      <c r="E49" s="503" t="s">
        <v>639</v>
      </c>
      <c r="F49" s="505" t="s">
        <v>133</v>
      </c>
      <c r="G49" s="12" t="s">
        <v>640</v>
      </c>
      <c r="H49" s="171" t="s">
        <v>296</v>
      </c>
      <c r="I49" s="21" t="s">
        <v>70</v>
      </c>
      <c r="J49" s="21" t="s">
        <v>238</v>
      </c>
      <c r="K49" s="21"/>
      <c r="L49" s="170"/>
      <c r="M49" s="12"/>
      <c r="N49" s="31" t="s">
        <v>237</v>
      </c>
      <c r="O49" s="12"/>
      <c r="P49" s="13"/>
    </row>
    <row r="50" spans="1:16" ht="31.5">
      <c r="A50" s="501"/>
      <c r="B50" s="499"/>
      <c r="C50" s="504"/>
      <c r="D50" s="506"/>
      <c r="E50" s="504"/>
      <c r="F50" s="506"/>
      <c r="G50" s="12" t="s">
        <v>641</v>
      </c>
      <c r="H50" s="171" t="s">
        <v>297</v>
      </c>
      <c r="I50" s="21" t="s">
        <v>70</v>
      </c>
      <c r="J50" s="21" t="s">
        <v>238</v>
      </c>
      <c r="K50" s="21"/>
      <c r="L50" s="170"/>
      <c r="M50" s="12"/>
      <c r="N50" s="31" t="s">
        <v>237</v>
      </c>
      <c r="O50" s="12"/>
      <c r="P50" s="13" t="s">
        <v>237</v>
      </c>
    </row>
    <row r="51" spans="1:16" ht="31.5" customHeight="1">
      <c r="A51" s="500">
        <v>5</v>
      </c>
      <c r="B51" s="502" t="s">
        <v>78</v>
      </c>
      <c r="C51" s="524" t="s">
        <v>134</v>
      </c>
      <c r="D51" s="525" t="s">
        <v>135</v>
      </c>
      <c r="E51" s="518" t="s">
        <v>642</v>
      </c>
      <c r="F51" s="526" t="s">
        <v>135</v>
      </c>
      <c r="G51" s="118" t="s">
        <v>643</v>
      </c>
      <c r="H51" s="176" t="s">
        <v>298</v>
      </c>
      <c r="I51" s="13" t="s">
        <v>70</v>
      </c>
      <c r="J51" s="13" t="s">
        <v>238</v>
      </c>
      <c r="K51" s="13"/>
      <c r="L51" s="170"/>
      <c r="M51" s="13"/>
      <c r="N51" s="13" t="s">
        <v>237</v>
      </c>
      <c r="O51" s="13"/>
      <c r="P51" s="13"/>
    </row>
    <row r="52" spans="1:16" ht="31.5">
      <c r="A52" s="501"/>
      <c r="B52" s="499"/>
      <c r="C52" s="524"/>
      <c r="D52" s="525"/>
      <c r="E52" s="519"/>
      <c r="F52" s="527"/>
      <c r="G52" s="118" t="s">
        <v>644</v>
      </c>
      <c r="H52" s="176" t="s">
        <v>299</v>
      </c>
      <c r="I52" s="13" t="s">
        <v>70</v>
      </c>
      <c r="J52" s="13"/>
      <c r="K52" s="13"/>
      <c r="L52" s="13" t="s">
        <v>237</v>
      </c>
      <c r="M52" s="13"/>
      <c r="N52" s="13"/>
      <c r="O52" s="13"/>
      <c r="P52" s="13"/>
    </row>
    <row r="53" spans="1:16" ht="31.5">
      <c r="A53" s="501"/>
      <c r="B53" s="499"/>
      <c r="C53" s="524"/>
      <c r="D53" s="525"/>
      <c r="E53" s="519"/>
      <c r="F53" s="527"/>
      <c r="G53" s="118" t="s">
        <v>645</v>
      </c>
      <c r="H53" s="119" t="s">
        <v>300</v>
      </c>
      <c r="I53" s="13" t="s">
        <v>70</v>
      </c>
      <c r="J53" s="13"/>
      <c r="K53" s="13"/>
      <c r="L53" s="13" t="s">
        <v>237</v>
      </c>
      <c r="M53" s="13"/>
      <c r="N53" s="13"/>
      <c r="O53" s="13"/>
      <c r="P53" s="13"/>
    </row>
    <row r="54" spans="1:16">
      <c r="A54" s="501"/>
      <c r="B54" s="499"/>
      <c r="C54" s="524"/>
      <c r="D54" s="525"/>
      <c r="E54" s="520"/>
      <c r="F54" s="528"/>
      <c r="G54" s="118" t="s">
        <v>646</v>
      </c>
      <c r="H54" s="119" t="s">
        <v>301</v>
      </c>
      <c r="I54" s="13" t="s">
        <v>70</v>
      </c>
      <c r="J54" s="13"/>
      <c r="K54" s="13"/>
      <c r="L54" s="13" t="s">
        <v>237</v>
      </c>
      <c r="M54" s="13"/>
      <c r="N54" s="13"/>
      <c r="O54" s="13"/>
      <c r="P54" s="13"/>
    </row>
    <row r="55" spans="1:16" ht="47.25">
      <c r="A55" s="501"/>
      <c r="B55" s="499"/>
      <c r="C55" s="494" t="s">
        <v>136</v>
      </c>
      <c r="D55" s="496" t="s">
        <v>137</v>
      </c>
      <c r="E55" s="518" t="s">
        <v>647</v>
      </c>
      <c r="F55" s="496" t="s">
        <v>137</v>
      </c>
      <c r="G55" s="118" t="s">
        <v>648</v>
      </c>
      <c r="H55" s="119" t="s">
        <v>302</v>
      </c>
      <c r="I55" s="13" t="s">
        <v>70</v>
      </c>
      <c r="J55" s="13"/>
      <c r="K55" s="13"/>
      <c r="L55" s="13" t="s">
        <v>237</v>
      </c>
      <c r="M55" s="13"/>
      <c r="N55" s="13"/>
      <c r="O55" s="13"/>
      <c r="P55" s="13"/>
    </row>
    <row r="56" spans="1:16" ht="31.5">
      <c r="A56" s="501"/>
      <c r="B56" s="499"/>
      <c r="C56" s="495"/>
      <c r="D56" s="497"/>
      <c r="E56" s="519"/>
      <c r="F56" s="497"/>
      <c r="G56" s="118" t="s">
        <v>649</v>
      </c>
      <c r="H56" s="119" t="s">
        <v>303</v>
      </c>
      <c r="I56" s="13" t="s">
        <v>70</v>
      </c>
      <c r="J56" s="13"/>
      <c r="K56" s="13"/>
      <c r="L56" s="13" t="s">
        <v>237</v>
      </c>
      <c r="M56" s="13"/>
      <c r="N56" s="13"/>
      <c r="O56" s="13"/>
      <c r="P56" s="13"/>
    </row>
    <row r="57" spans="1:16" ht="31.5">
      <c r="A57" s="501"/>
      <c r="B57" s="499"/>
      <c r="C57" s="495"/>
      <c r="D57" s="497"/>
      <c r="E57" s="519"/>
      <c r="F57" s="497"/>
      <c r="G57" s="118" t="s">
        <v>650</v>
      </c>
      <c r="H57" s="17" t="s">
        <v>304</v>
      </c>
      <c r="I57" s="13" t="s">
        <v>70</v>
      </c>
      <c r="J57" s="13"/>
      <c r="K57" s="13" t="s">
        <v>72</v>
      </c>
      <c r="L57" s="13" t="s">
        <v>72</v>
      </c>
      <c r="M57" s="13" t="s">
        <v>237</v>
      </c>
      <c r="N57" s="13"/>
      <c r="O57" s="13"/>
      <c r="P57" s="13"/>
    </row>
    <row r="58" spans="1:16" ht="31.5" customHeight="1">
      <c r="A58" s="501"/>
      <c r="B58" s="499"/>
      <c r="C58" s="495"/>
      <c r="D58" s="497"/>
      <c r="E58" s="519"/>
      <c r="F58" s="497"/>
      <c r="G58" s="118" t="s">
        <v>651</v>
      </c>
      <c r="H58" s="17" t="s">
        <v>305</v>
      </c>
      <c r="I58" s="13" t="s">
        <v>70</v>
      </c>
      <c r="J58" s="13"/>
      <c r="K58" s="13"/>
      <c r="L58" s="13" t="s">
        <v>237</v>
      </c>
      <c r="M58" s="13"/>
      <c r="N58" s="13"/>
      <c r="O58" s="13"/>
      <c r="P58" s="13"/>
    </row>
    <row r="59" spans="1:16" ht="31.5">
      <c r="A59" s="501"/>
      <c r="B59" s="499"/>
      <c r="C59" s="495"/>
      <c r="D59" s="497"/>
      <c r="E59" s="520"/>
      <c r="F59" s="497"/>
      <c r="G59" s="118" t="s">
        <v>652</v>
      </c>
      <c r="H59" s="119" t="s">
        <v>306</v>
      </c>
      <c r="I59" s="13" t="s">
        <v>70</v>
      </c>
      <c r="J59" s="13"/>
      <c r="K59" s="13"/>
      <c r="L59" s="13" t="s">
        <v>237</v>
      </c>
      <c r="M59" s="13"/>
      <c r="N59" s="13"/>
      <c r="O59" s="13"/>
      <c r="P59" s="13"/>
    </row>
    <row r="60" spans="1:16" ht="31.5">
      <c r="A60" s="501"/>
      <c r="B60" s="499"/>
      <c r="C60" s="494" t="s">
        <v>138</v>
      </c>
      <c r="D60" s="494" t="s">
        <v>139</v>
      </c>
      <c r="E60" s="518" t="s">
        <v>653</v>
      </c>
      <c r="F60" s="494" t="s">
        <v>139</v>
      </c>
      <c r="G60" s="325" t="s">
        <v>654</v>
      </c>
      <c r="H60" s="327" t="s">
        <v>307</v>
      </c>
      <c r="I60" s="13" t="s">
        <v>70</v>
      </c>
      <c r="J60" s="13"/>
      <c r="K60" s="13"/>
      <c r="L60" s="13" t="s">
        <v>237</v>
      </c>
      <c r="M60" s="13"/>
      <c r="N60" s="13"/>
      <c r="O60" s="13"/>
      <c r="P60" s="13"/>
    </row>
    <row r="61" spans="1:16" ht="31.5">
      <c r="A61" s="501"/>
      <c r="B61" s="499"/>
      <c r="C61" s="495"/>
      <c r="D61" s="495"/>
      <c r="E61" s="519"/>
      <c r="F61" s="495"/>
      <c r="G61" s="325" t="s">
        <v>655</v>
      </c>
      <c r="H61" s="327" t="s">
        <v>308</v>
      </c>
      <c r="I61" s="13" t="s">
        <v>70</v>
      </c>
      <c r="J61" s="13"/>
      <c r="K61" s="13"/>
      <c r="L61" s="13" t="s">
        <v>237</v>
      </c>
      <c r="M61" s="13"/>
      <c r="N61" s="13"/>
      <c r="O61" s="13"/>
      <c r="P61" s="13"/>
    </row>
    <row r="62" spans="1:16" ht="47.25">
      <c r="A62" s="501"/>
      <c r="B62" s="499"/>
      <c r="C62" s="495"/>
      <c r="D62" s="495"/>
      <c r="E62" s="519"/>
      <c r="F62" s="495"/>
      <c r="G62" s="325" t="s">
        <v>656</v>
      </c>
      <c r="H62" s="327" t="s">
        <v>309</v>
      </c>
      <c r="I62" s="13" t="s">
        <v>70</v>
      </c>
      <c r="J62" s="13"/>
      <c r="K62" s="13"/>
      <c r="L62" s="13" t="s">
        <v>237</v>
      </c>
      <c r="M62" s="13"/>
      <c r="N62" s="13"/>
      <c r="O62" s="13"/>
      <c r="P62" s="13"/>
    </row>
    <row r="63" spans="1:16" ht="31.5">
      <c r="A63" s="501"/>
      <c r="B63" s="499"/>
      <c r="C63" s="495"/>
      <c r="D63" s="495"/>
      <c r="E63" s="519"/>
      <c r="F63" s="495"/>
      <c r="G63" s="325" t="s">
        <v>657</v>
      </c>
      <c r="H63" s="327" t="s">
        <v>310</v>
      </c>
      <c r="I63" s="13" t="s">
        <v>70</v>
      </c>
      <c r="J63" s="13"/>
      <c r="K63" s="13"/>
      <c r="L63" s="13" t="s">
        <v>237</v>
      </c>
      <c r="M63" s="13"/>
      <c r="N63" s="13"/>
      <c r="O63" s="13"/>
      <c r="P63" s="13"/>
    </row>
    <row r="64" spans="1:16">
      <c r="A64" s="501"/>
      <c r="B64" s="499"/>
      <c r="C64" s="495"/>
      <c r="D64" s="495"/>
      <c r="E64" s="519"/>
      <c r="F64" s="495"/>
      <c r="G64" s="325" t="s">
        <v>658</v>
      </c>
      <c r="H64" s="327" t="s">
        <v>311</v>
      </c>
      <c r="I64" s="13" t="s">
        <v>70</v>
      </c>
      <c r="J64" s="13"/>
      <c r="K64" s="13"/>
      <c r="L64" s="13" t="s">
        <v>237</v>
      </c>
      <c r="M64" s="13"/>
      <c r="N64" s="13"/>
      <c r="O64" s="13"/>
      <c r="P64" s="13"/>
    </row>
    <row r="65" spans="1:16">
      <c r="A65" s="501"/>
      <c r="B65" s="499"/>
      <c r="C65" s="495"/>
      <c r="D65" s="495"/>
      <c r="E65" s="519"/>
      <c r="F65" s="495"/>
      <c r="G65" s="325" t="s">
        <v>659</v>
      </c>
      <c r="H65" s="327" t="s">
        <v>312</v>
      </c>
      <c r="I65" s="13" t="s">
        <v>70</v>
      </c>
      <c r="J65" s="13"/>
      <c r="K65" s="13"/>
      <c r="L65" s="13" t="s">
        <v>237</v>
      </c>
      <c r="M65" s="13"/>
      <c r="N65" s="13"/>
      <c r="O65" s="13"/>
      <c r="P65" s="13"/>
    </row>
    <row r="66" spans="1:16">
      <c r="A66" s="501"/>
      <c r="B66" s="499"/>
      <c r="C66" s="495"/>
      <c r="D66" s="495"/>
      <c r="E66" s="519"/>
      <c r="F66" s="495"/>
      <c r="G66" s="325" t="s">
        <v>660</v>
      </c>
      <c r="H66" s="327" t="s">
        <v>313</v>
      </c>
      <c r="I66" s="13" t="s">
        <v>70</v>
      </c>
      <c r="J66" s="13"/>
      <c r="K66" s="13"/>
      <c r="L66" s="13" t="s">
        <v>237</v>
      </c>
      <c r="M66" s="13"/>
      <c r="N66" s="13"/>
      <c r="O66" s="13"/>
      <c r="P66" s="13"/>
    </row>
    <row r="67" spans="1:16">
      <c r="A67" s="501"/>
      <c r="B67" s="499"/>
      <c r="C67" s="521"/>
      <c r="D67" s="521"/>
      <c r="E67" s="520"/>
      <c r="F67" s="521"/>
      <c r="G67" s="325" t="s">
        <v>661</v>
      </c>
      <c r="H67" s="327" t="s">
        <v>314</v>
      </c>
      <c r="I67" s="13" t="s">
        <v>70</v>
      </c>
      <c r="J67" s="13"/>
      <c r="K67" s="13"/>
      <c r="L67" s="13" t="s">
        <v>237</v>
      </c>
      <c r="M67" s="13"/>
      <c r="N67" s="13"/>
      <c r="O67" s="13"/>
      <c r="P67" s="13"/>
    </row>
    <row r="68" spans="1:16" ht="44.25" customHeight="1">
      <c r="A68" s="522"/>
      <c r="B68" s="523"/>
      <c r="C68" s="13" t="s">
        <v>140</v>
      </c>
      <c r="D68" s="17" t="s">
        <v>141</v>
      </c>
      <c r="E68" s="325" t="s">
        <v>662</v>
      </c>
      <c r="F68" s="327" t="s">
        <v>315</v>
      </c>
      <c r="G68" s="325" t="s">
        <v>663</v>
      </c>
      <c r="H68" s="327" t="s">
        <v>315</v>
      </c>
      <c r="I68" s="13" t="s">
        <v>70</v>
      </c>
      <c r="J68" s="13"/>
      <c r="K68" s="13"/>
      <c r="L68" s="13" t="s">
        <v>237</v>
      </c>
      <c r="M68" s="13"/>
      <c r="N68" s="13"/>
      <c r="O68" s="13"/>
      <c r="P68" s="13"/>
    </row>
    <row r="69" spans="1:16" ht="31.5">
      <c r="A69" s="500">
        <v>6</v>
      </c>
      <c r="B69" s="502" t="s">
        <v>79</v>
      </c>
      <c r="C69" s="503" t="s">
        <v>142</v>
      </c>
      <c r="D69" s="503" t="s">
        <v>143</v>
      </c>
      <c r="E69" s="16" t="s">
        <v>664</v>
      </c>
      <c r="F69" s="26" t="s">
        <v>316</v>
      </c>
      <c r="G69" s="16" t="s">
        <v>665</v>
      </c>
      <c r="H69" s="26" t="s">
        <v>316</v>
      </c>
      <c r="I69" s="21"/>
      <c r="J69" s="21"/>
      <c r="K69" s="21" t="s">
        <v>70</v>
      </c>
      <c r="L69" s="170"/>
      <c r="M69" s="12" t="s">
        <v>237</v>
      </c>
      <c r="N69" s="31"/>
      <c r="O69" s="12"/>
      <c r="P69" s="12"/>
    </row>
    <row r="70" spans="1:16" ht="78.75">
      <c r="A70" s="501"/>
      <c r="B70" s="499"/>
      <c r="C70" s="504"/>
      <c r="D70" s="504"/>
      <c r="E70" s="503" t="s">
        <v>666</v>
      </c>
      <c r="F70" s="505" t="s">
        <v>317</v>
      </c>
      <c r="G70" s="16" t="s">
        <v>667</v>
      </c>
      <c r="H70" s="26" t="s">
        <v>318</v>
      </c>
      <c r="I70" s="21"/>
      <c r="J70" s="21"/>
      <c r="K70" s="21" t="s">
        <v>70</v>
      </c>
      <c r="L70" s="170"/>
      <c r="M70" s="12" t="s">
        <v>237</v>
      </c>
      <c r="N70" s="31"/>
      <c r="O70" s="12"/>
      <c r="P70" s="12"/>
    </row>
    <row r="71" spans="1:16" ht="31.5">
      <c r="A71" s="501"/>
      <c r="B71" s="499"/>
      <c r="C71" s="504"/>
      <c r="D71" s="504"/>
      <c r="E71" s="504"/>
      <c r="F71" s="506"/>
      <c r="G71" s="16" t="s">
        <v>668</v>
      </c>
      <c r="H71" s="3" t="s">
        <v>319</v>
      </c>
      <c r="I71" s="21"/>
      <c r="J71" s="21"/>
      <c r="K71" s="21" t="s">
        <v>70</v>
      </c>
      <c r="L71" s="170"/>
      <c r="M71" s="12" t="s">
        <v>237</v>
      </c>
      <c r="N71" s="31"/>
      <c r="O71" s="12"/>
      <c r="P71" s="12" t="s">
        <v>237</v>
      </c>
    </row>
    <row r="72" spans="1:16" ht="31.5">
      <c r="A72" s="501"/>
      <c r="B72" s="499"/>
      <c r="C72" s="504"/>
      <c r="D72" s="504"/>
      <c r="E72" s="504"/>
      <c r="F72" s="506"/>
      <c r="G72" s="16" t="s">
        <v>669</v>
      </c>
      <c r="H72" s="26" t="s">
        <v>320</v>
      </c>
      <c r="I72" s="21"/>
      <c r="J72" s="21"/>
      <c r="K72" s="21" t="s">
        <v>70</v>
      </c>
      <c r="L72" s="170"/>
      <c r="M72" s="12" t="s">
        <v>237</v>
      </c>
      <c r="N72" s="31"/>
      <c r="O72" s="12"/>
      <c r="P72" s="12"/>
    </row>
    <row r="73" spans="1:16" ht="31.5">
      <c r="A73" s="501"/>
      <c r="B73" s="499"/>
      <c r="C73" s="504"/>
      <c r="D73" s="504"/>
      <c r="E73" s="504"/>
      <c r="F73" s="506"/>
      <c r="G73" s="16" t="s">
        <v>670</v>
      </c>
      <c r="H73" s="26" t="s">
        <v>321</v>
      </c>
      <c r="I73" s="21"/>
      <c r="J73" s="21"/>
      <c r="K73" s="21" t="s">
        <v>70</v>
      </c>
      <c r="L73" s="170"/>
      <c r="M73" s="12" t="s">
        <v>237</v>
      </c>
      <c r="N73" s="31"/>
      <c r="O73" s="12"/>
      <c r="P73" s="12"/>
    </row>
    <row r="74" spans="1:16">
      <c r="A74" s="501"/>
      <c r="B74" s="499"/>
      <c r="C74" s="504"/>
      <c r="D74" s="504"/>
      <c r="E74" s="508"/>
      <c r="F74" s="507"/>
      <c r="G74" s="16" t="s">
        <v>671</v>
      </c>
      <c r="H74" s="177" t="s">
        <v>322</v>
      </c>
      <c r="I74" s="21"/>
      <c r="J74" s="21"/>
      <c r="K74" s="21" t="s">
        <v>70</v>
      </c>
      <c r="L74" s="170"/>
      <c r="M74" s="12" t="s">
        <v>237</v>
      </c>
      <c r="N74" s="31"/>
      <c r="O74" s="12"/>
      <c r="P74" s="12" t="s">
        <v>237</v>
      </c>
    </row>
    <row r="75" spans="1:16" ht="31.5" customHeight="1">
      <c r="A75" s="501"/>
      <c r="B75" s="499"/>
      <c r="C75" s="504"/>
      <c r="D75" s="504"/>
      <c r="E75" s="503" t="s">
        <v>672</v>
      </c>
      <c r="F75" s="505" t="s">
        <v>323</v>
      </c>
      <c r="G75" s="16" t="s">
        <v>673</v>
      </c>
      <c r="H75" s="175" t="s">
        <v>324</v>
      </c>
      <c r="I75" s="21"/>
      <c r="J75" s="21"/>
      <c r="K75" s="21" t="s">
        <v>70</v>
      </c>
      <c r="L75" s="170"/>
      <c r="M75" s="12" t="s">
        <v>237</v>
      </c>
      <c r="N75" s="31"/>
      <c r="O75" s="12"/>
      <c r="P75" s="12"/>
    </row>
    <row r="76" spans="1:16" ht="31.5">
      <c r="A76" s="501"/>
      <c r="B76" s="499"/>
      <c r="C76" s="504"/>
      <c r="D76" s="504"/>
      <c r="E76" s="508"/>
      <c r="F76" s="507"/>
      <c r="G76" s="16" t="s">
        <v>674</v>
      </c>
      <c r="H76" s="175" t="s">
        <v>325</v>
      </c>
      <c r="I76" s="21"/>
      <c r="J76" s="21"/>
      <c r="K76" s="21" t="s">
        <v>70</v>
      </c>
      <c r="L76" s="170"/>
      <c r="M76" s="12" t="s">
        <v>238</v>
      </c>
      <c r="N76" s="31"/>
      <c r="O76" s="12"/>
      <c r="P76" s="12" t="s">
        <v>237</v>
      </c>
    </row>
    <row r="77" spans="1:16">
      <c r="A77" s="501"/>
      <c r="B77" s="499"/>
      <c r="C77" s="504"/>
      <c r="D77" s="504"/>
      <c r="E77" s="16" t="s">
        <v>675</v>
      </c>
      <c r="F77" s="36" t="s">
        <v>326</v>
      </c>
      <c r="G77" s="16" t="s">
        <v>676</v>
      </c>
      <c r="H77" s="36" t="s">
        <v>326</v>
      </c>
      <c r="I77" s="21"/>
      <c r="J77" s="21"/>
      <c r="K77" s="21" t="s">
        <v>70</v>
      </c>
      <c r="L77" s="170"/>
      <c r="M77" s="12" t="s">
        <v>237</v>
      </c>
      <c r="N77" s="31"/>
      <c r="O77" s="12"/>
      <c r="P77" s="12"/>
    </row>
    <row r="78" spans="1:16" ht="31.5">
      <c r="A78" s="501"/>
      <c r="B78" s="499"/>
      <c r="C78" s="504"/>
      <c r="D78" s="504"/>
      <c r="E78" s="503" t="s">
        <v>677</v>
      </c>
      <c r="F78" s="529" t="s">
        <v>327</v>
      </c>
      <c r="G78" s="16" t="s">
        <v>678</v>
      </c>
      <c r="H78" s="36" t="s">
        <v>328</v>
      </c>
      <c r="I78" s="21"/>
      <c r="J78" s="21"/>
      <c r="K78" s="21" t="s">
        <v>70</v>
      </c>
      <c r="L78" s="170"/>
      <c r="M78" s="12" t="s">
        <v>238</v>
      </c>
      <c r="N78" s="31"/>
      <c r="O78" s="12"/>
      <c r="P78" s="12" t="s">
        <v>237</v>
      </c>
    </row>
    <row r="79" spans="1:16" ht="31.5">
      <c r="A79" s="501"/>
      <c r="B79" s="499"/>
      <c r="C79" s="504"/>
      <c r="D79" s="504"/>
      <c r="E79" s="504"/>
      <c r="F79" s="530"/>
      <c r="G79" s="16" t="s">
        <v>679</v>
      </c>
      <c r="H79" s="175" t="s">
        <v>329</v>
      </c>
      <c r="I79" s="21"/>
      <c r="J79" s="21"/>
      <c r="K79" s="21" t="s">
        <v>70</v>
      </c>
      <c r="L79" s="170"/>
      <c r="M79" s="12" t="s">
        <v>238</v>
      </c>
      <c r="N79" s="31"/>
      <c r="O79" s="12"/>
      <c r="P79" s="12" t="s">
        <v>237</v>
      </c>
    </row>
    <row r="80" spans="1:16" ht="31.5">
      <c r="A80" s="501"/>
      <c r="B80" s="499"/>
      <c r="C80" s="504"/>
      <c r="D80" s="504"/>
      <c r="E80" s="508"/>
      <c r="F80" s="531"/>
      <c r="G80" s="16" t="s">
        <v>680</v>
      </c>
      <c r="H80" s="36" t="s">
        <v>330</v>
      </c>
      <c r="I80" s="21"/>
      <c r="J80" s="21"/>
      <c r="K80" s="21" t="s">
        <v>70</v>
      </c>
      <c r="L80" s="170"/>
      <c r="M80" s="12"/>
      <c r="N80" s="31"/>
      <c r="O80" s="12"/>
      <c r="P80" s="12" t="s">
        <v>237</v>
      </c>
    </row>
    <row r="81" spans="1:16">
      <c r="A81" s="501"/>
      <c r="B81" s="499"/>
      <c r="C81" s="503" t="s">
        <v>144</v>
      </c>
      <c r="D81" s="505" t="s">
        <v>145</v>
      </c>
      <c r="E81" s="503" t="s">
        <v>681</v>
      </c>
      <c r="F81" s="505" t="s">
        <v>145</v>
      </c>
      <c r="G81" s="12" t="s">
        <v>682</v>
      </c>
      <c r="H81" s="178" t="s">
        <v>331</v>
      </c>
      <c r="I81" s="21"/>
      <c r="J81" s="21"/>
      <c r="K81" s="21" t="s">
        <v>70</v>
      </c>
      <c r="L81" s="170"/>
      <c r="M81" s="12"/>
      <c r="N81" s="31"/>
      <c r="O81" s="12" t="s">
        <v>237</v>
      </c>
      <c r="P81" s="12"/>
    </row>
    <row r="82" spans="1:16">
      <c r="A82" s="501"/>
      <c r="B82" s="499"/>
      <c r="C82" s="504"/>
      <c r="D82" s="506"/>
      <c r="E82" s="504"/>
      <c r="F82" s="506"/>
      <c r="G82" s="12" t="s">
        <v>683</v>
      </c>
      <c r="H82" s="178" t="s">
        <v>332</v>
      </c>
      <c r="I82" s="21" t="s">
        <v>70</v>
      </c>
      <c r="J82" s="21"/>
      <c r="K82" s="21" t="s">
        <v>238</v>
      </c>
      <c r="L82" s="170"/>
      <c r="M82" s="12"/>
      <c r="N82" s="31"/>
      <c r="O82" s="12" t="s">
        <v>237</v>
      </c>
      <c r="P82" s="12" t="s">
        <v>237</v>
      </c>
    </row>
    <row r="83" spans="1:16">
      <c r="A83" s="501"/>
      <c r="B83" s="499"/>
      <c r="C83" s="504"/>
      <c r="D83" s="506"/>
      <c r="E83" s="504"/>
      <c r="F83" s="506"/>
      <c r="G83" s="12" t="s">
        <v>684</v>
      </c>
      <c r="H83" s="178" t="s">
        <v>333</v>
      </c>
      <c r="I83" s="21"/>
      <c r="J83" s="21"/>
      <c r="K83" s="21" t="s">
        <v>70</v>
      </c>
      <c r="L83" s="170"/>
      <c r="M83" s="12" t="s">
        <v>237</v>
      </c>
      <c r="N83" s="31"/>
      <c r="O83" s="12" t="s">
        <v>237</v>
      </c>
      <c r="P83" s="12"/>
    </row>
    <row r="84" spans="1:16">
      <c r="A84" s="501"/>
      <c r="B84" s="499"/>
      <c r="C84" s="504"/>
      <c r="D84" s="506"/>
      <c r="E84" s="504"/>
      <c r="F84" s="506"/>
      <c r="G84" s="12" t="s">
        <v>685</v>
      </c>
      <c r="H84" s="171" t="s">
        <v>334</v>
      </c>
      <c r="I84" s="21"/>
      <c r="J84" s="21"/>
      <c r="K84" s="21" t="s">
        <v>70</v>
      </c>
      <c r="L84" s="170"/>
      <c r="M84" s="12"/>
      <c r="N84" s="31"/>
      <c r="O84" s="12" t="s">
        <v>237</v>
      </c>
      <c r="P84" s="12"/>
    </row>
    <row r="85" spans="1:16">
      <c r="A85" s="501"/>
      <c r="B85" s="499"/>
      <c r="C85" s="504"/>
      <c r="D85" s="506"/>
      <c r="E85" s="504"/>
      <c r="F85" s="506"/>
      <c r="G85" s="12" t="s">
        <v>686</v>
      </c>
      <c r="H85" s="178" t="s">
        <v>335</v>
      </c>
      <c r="I85" s="21" t="s">
        <v>70</v>
      </c>
      <c r="J85" s="21" t="s">
        <v>238</v>
      </c>
      <c r="K85" s="21" t="s">
        <v>238</v>
      </c>
      <c r="L85" s="170"/>
      <c r="M85" s="12"/>
      <c r="N85" s="31" t="s">
        <v>237</v>
      </c>
      <c r="O85" s="12" t="s">
        <v>237</v>
      </c>
      <c r="P85" s="12"/>
    </row>
    <row r="86" spans="1:16">
      <c r="A86" s="501"/>
      <c r="B86" s="499"/>
      <c r="C86" s="504"/>
      <c r="D86" s="506"/>
      <c r="E86" s="504"/>
      <c r="F86" s="506"/>
      <c r="G86" s="12" t="s">
        <v>687</v>
      </c>
      <c r="H86" s="178" t="s">
        <v>336</v>
      </c>
      <c r="I86" s="21" t="s">
        <v>70</v>
      </c>
      <c r="J86" s="21" t="s">
        <v>238</v>
      </c>
      <c r="K86" s="21" t="s">
        <v>238</v>
      </c>
      <c r="L86" s="170"/>
      <c r="M86" s="12" t="s">
        <v>237</v>
      </c>
      <c r="N86" s="31" t="s">
        <v>237</v>
      </c>
      <c r="O86" s="12"/>
      <c r="P86" s="12" t="s">
        <v>237</v>
      </c>
    </row>
    <row r="87" spans="1:16">
      <c r="A87" s="501"/>
      <c r="B87" s="499"/>
      <c r="C87" s="508"/>
      <c r="D87" s="507"/>
      <c r="E87" s="508"/>
      <c r="F87" s="507"/>
      <c r="G87" s="12" t="s">
        <v>688</v>
      </c>
      <c r="H87" s="178" t="s">
        <v>337</v>
      </c>
      <c r="I87" s="21"/>
      <c r="J87" s="21"/>
      <c r="K87" s="21" t="s">
        <v>70</v>
      </c>
      <c r="L87" s="170"/>
      <c r="M87" s="12" t="s">
        <v>237</v>
      </c>
      <c r="N87" s="31"/>
      <c r="O87" s="12" t="s">
        <v>237</v>
      </c>
      <c r="P87" s="12"/>
    </row>
    <row r="88" spans="1:16" ht="47.25">
      <c r="A88" s="501"/>
      <c r="B88" s="499"/>
      <c r="C88" s="16" t="s">
        <v>146</v>
      </c>
      <c r="D88" s="24" t="s">
        <v>147</v>
      </c>
      <c r="E88" s="16" t="s">
        <v>689</v>
      </c>
      <c r="F88" s="24" t="s">
        <v>338</v>
      </c>
      <c r="G88" s="16" t="s">
        <v>690</v>
      </c>
      <c r="H88" s="24" t="s">
        <v>338</v>
      </c>
      <c r="I88" s="21"/>
      <c r="J88" s="21"/>
      <c r="K88" s="21" t="s">
        <v>70</v>
      </c>
      <c r="L88" s="170"/>
      <c r="M88" s="12" t="s">
        <v>237</v>
      </c>
      <c r="N88" s="31"/>
      <c r="O88" s="12"/>
      <c r="P88" s="12" t="s">
        <v>237</v>
      </c>
    </row>
    <row r="89" spans="1:16" ht="31.5">
      <c r="A89" s="501"/>
      <c r="B89" s="499"/>
      <c r="C89" s="503" t="s">
        <v>148</v>
      </c>
      <c r="D89" s="505" t="s">
        <v>149</v>
      </c>
      <c r="E89" s="503" t="s">
        <v>339</v>
      </c>
      <c r="F89" s="505" t="s">
        <v>149</v>
      </c>
      <c r="G89" s="16" t="s">
        <v>691</v>
      </c>
      <c r="H89" s="24" t="s">
        <v>340</v>
      </c>
      <c r="I89" s="22"/>
      <c r="J89" s="22"/>
      <c r="K89" s="21" t="s">
        <v>70</v>
      </c>
      <c r="L89" s="170"/>
      <c r="M89" s="12" t="s">
        <v>237</v>
      </c>
      <c r="N89" s="31"/>
      <c r="O89" s="12"/>
      <c r="P89" s="31"/>
    </row>
    <row r="90" spans="1:16">
      <c r="A90" s="501"/>
      <c r="B90" s="499"/>
      <c r="C90" s="504"/>
      <c r="D90" s="506"/>
      <c r="E90" s="504"/>
      <c r="F90" s="506"/>
      <c r="G90" s="16" t="s">
        <v>692</v>
      </c>
      <c r="H90" s="24" t="s">
        <v>341</v>
      </c>
      <c r="I90" s="22"/>
      <c r="J90" s="22"/>
      <c r="K90" s="21" t="s">
        <v>70</v>
      </c>
      <c r="L90" s="170"/>
      <c r="M90" s="12" t="s">
        <v>237</v>
      </c>
      <c r="N90" s="31"/>
      <c r="O90" s="12"/>
      <c r="P90" s="31"/>
    </row>
    <row r="91" spans="1:16" ht="15.75" customHeight="1">
      <c r="A91" s="501"/>
      <c r="B91" s="499"/>
      <c r="C91" s="504"/>
      <c r="D91" s="506"/>
      <c r="E91" s="504"/>
      <c r="F91" s="506"/>
      <c r="G91" s="16" t="s">
        <v>693</v>
      </c>
      <c r="H91" s="24" t="s">
        <v>342</v>
      </c>
      <c r="I91" s="22" t="s">
        <v>70</v>
      </c>
      <c r="J91" s="22" t="s">
        <v>72</v>
      </c>
      <c r="K91" s="21" t="s">
        <v>238</v>
      </c>
      <c r="L91" s="170"/>
      <c r="M91" s="12" t="s">
        <v>237</v>
      </c>
      <c r="N91" s="31" t="s">
        <v>72</v>
      </c>
      <c r="O91" s="12"/>
      <c r="P91" s="31"/>
    </row>
    <row r="92" spans="1:16" ht="31.5">
      <c r="A92" s="501"/>
      <c r="B92" s="499"/>
      <c r="C92" s="504"/>
      <c r="D92" s="506"/>
      <c r="E92" s="504"/>
      <c r="F92" s="506"/>
      <c r="G92" s="16" t="s">
        <v>694</v>
      </c>
      <c r="H92" s="24" t="s">
        <v>343</v>
      </c>
      <c r="I92" s="22" t="s">
        <v>70</v>
      </c>
      <c r="J92" s="22"/>
      <c r="K92" s="21" t="s">
        <v>238</v>
      </c>
      <c r="L92" s="170"/>
      <c r="M92" s="12" t="s">
        <v>237</v>
      </c>
      <c r="N92" s="31"/>
      <c r="O92" s="12"/>
      <c r="P92" s="31"/>
    </row>
    <row r="93" spans="1:16" ht="31.5" customHeight="1">
      <c r="A93" s="501"/>
      <c r="B93" s="499"/>
      <c r="C93" s="504"/>
      <c r="D93" s="506"/>
      <c r="E93" s="504"/>
      <c r="F93" s="506"/>
      <c r="G93" s="16" t="s">
        <v>695</v>
      </c>
      <c r="H93" s="24" t="s">
        <v>344</v>
      </c>
      <c r="I93" s="22"/>
      <c r="J93" s="22"/>
      <c r="K93" s="22" t="s">
        <v>70</v>
      </c>
      <c r="L93" s="170"/>
      <c r="M93" s="12" t="s">
        <v>237</v>
      </c>
      <c r="N93" s="31"/>
      <c r="O93" s="12"/>
      <c r="P93" s="31"/>
    </row>
    <row r="94" spans="1:16">
      <c r="A94" s="501"/>
      <c r="B94" s="499"/>
      <c r="C94" s="504"/>
      <c r="D94" s="506"/>
      <c r="E94" s="508"/>
      <c r="F94" s="506"/>
      <c r="G94" s="16" t="s">
        <v>696</v>
      </c>
      <c r="H94" s="24" t="s">
        <v>345</v>
      </c>
      <c r="I94" s="22" t="s">
        <v>70</v>
      </c>
      <c r="J94" s="22" t="s">
        <v>72</v>
      </c>
      <c r="K94" s="22" t="s">
        <v>238</v>
      </c>
      <c r="L94" s="170"/>
      <c r="M94" s="12" t="s">
        <v>72</v>
      </c>
      <c r="N94" s="31" t="s">
        <v>72</v>
      </c>
      <c r="O94" s="12"/>
      <c r="P94" s="31" t="s">
        <v>237</v>
      </c>
    </row>
    <row r="95" spans="1:16" ht="31.5">
      <c r="A95" s="500">
        <v>7</v>
      </c>
      <c r="B95" s="502" t="s">
        <v>80</v>
      </c>
      <c r="C95" s="532" t="s">
        <v>150</v>
      </c>
      <c r="D95" s="534" t="s">
        <v>346</v>
      </c>
      <c r="E95" s="494" t="s">
        <v>347</v>
      </c>
      <c r="F95" s="496" t="s">
        <v>348</v>
      </c>
      <c r="G95" s="13" t="s">
        <v>697</v>
      </c>
      <c r="H95" s="173" t="s">
        <v>349</v>
      </c>
      <c r="I95" s="309"/>
      <c r="J95" s="309"/>
      <c r="K95" s="309" t="s">
        <v>70</v>
      </c>
      <c r="L95" s="309"/>
      <c r="M95" s="309" t="s">
        <v>237</v>
      </c>
      <c r="N95" s="309"/>
      <c r="O95" s="179"/>
      <c r="P95" s="179"/>
    </row>
    <row r="96" spans="1:16" ht="31.5">
      <c r="A96" s="501"/>
      <c r="B96" s="499"/>
      <c r="C96" s="533"/>
      <c r="D96" s="535"/>
      <c r="E96" s="495"/>
      <c r="F96" s="497"/>
      <c r="G96" s="13" t="s">
        <v>698</v>
      </c>
      <c r="H96" s="173" t="s">
        <v>350</v>
      </c>
      <c r="I96" s="309"/>
      <c r="J96" s="309"/>
      <c r="K96" s="309" t="s">
        <v>70</v>
      </c>
      <c r="L96" s="309"/>
      <c r="M96" s="309" t="s">
        <v>237</v>
      </c>
      <c r="N96" s="31" t="s">
        <v>237</v>
      </c>
      <c r="O96" s="31" t="s">
        <v>237</v>
      </c>
      <c r="P96" s="31" t="s">
        <v>237</v>
      </c>
    </row>
    <row r="97" spans="1:16" ht="31.5">
      <c r="A97" s="501"/>
      <c r="B97" s="499"/>
      <c r="C97" s="533"/>
      <c r="D97" s="535"/>
      <c r="E97" s="495"/>
      <c r="F97" s="497"/>
      <c r="G97" s="13" t="s">
        <v>699</v>
      </c>
      <c r="H97" s="173" t="s">
        <v>351</v>
      </c>
      <c r="I97" s="309"/>
      <c r="J97" s="309"/>
      <c r="K97" s="309" t="s">
        <v>70</v>
      </c>
      <c r="L97" s="309"/>
      <c r="M97" s="309" t="s">
        <v>237</v>
      </c>
      <c r="N97" s="309"/>
      <c r="O97" s="179" t="s">
        <v>72</v>
      </c>
      <c r="P97" s="179" t="s">
        <v>237</v>
      </c>
    </row>
    <row r="98" spans="1:16" ht="31.5">
      <c r="A98" s="501"/>
      <c r="B98" s="499"/>
      <c r="C98" s="533"/>
      <c r="D98" s="535"/>
      <c r="E98" s="495"/>
      <c r="F98" s="497"/>
      <c r="G98" s="13" t="s">
        <v>700</v>
      </c>
      <c r="H98" s="173" t="s">
        <v>352</v>
      </c>
      <c r="I98" s="309"/>
      <c r="J98" s="309"/>
      <c r="K98" s="309" t="s">
        <v>70</v>
      </c>
      <c r="L98" s="309"/>
      <c r="M98" s="309" t="s">
        <v>237</v>
      </c>
      <c r="N98" s="309"/>
      <c r="O98" s="179" t="s">
        <v>237</v>
      </c>
      <c r="P98" s="179"/>
    </row>
    <row r="99" spans="1:16" ht="31.5">
      <c r="A99" s="501"/>
      <c r="B99" s="499"/>
      <c r="C99" s="533"/>
      <c r="D99" s="535"/>
      <c r="E99" s="495"/>
      <c r="F99" s="497"/>
      <c r="G99" s="13" t="s">
        <v>701</v>
      </c>
      <c r="H99" s="173" t="s">
        <v>353</v>
      </c>
      <c r="I99" s="309"/>
      <c r="J99" s="309"/>
      <c r="K99" s="309" t="s">
        <v>70</v>
      </c>
      <c r="L99" s="309"/>
      <c r="M99" s="309" t="s">
        <v>237</v>
      </c>
      <c r="N99" s="309" t="s">
        <v>237</v>
      </c>
      <c r="O99" s="179" t="s">
        <v>237</v>
      </c>
      <c r="P99" s="179" t="s">
        <v>237</v>
      </c>
    </row>
    <row r="100" spans="1:16" ht="31.5">
      <c r="A100" s="501"/>
      <c r="B100" s="499"/>
      <c r="C100" s="533"/>
      <c r="D100" s="535"/>
      <c r="E100" s="495"/>
      <c r="F100" s="497"/>
      <c r="G100" s="13" t="s">
        <v>702</v>
      </c>
      <c r="H100" s="173" t="s">
        <v>354</v>
      </c>
      <c r="I100" s="309" t="s">
        <v>70</v>
      </c>
      <c r="J100" s="309"/>
      <c r="K100" s="309" t="s">
        <v>238</v>
      </c>
      <c r="L100" s="309"/>
      <c r="M100" s="309" t="s">
        <v>237</v>
      </c>
      <c r="N100" s="309"/>
      <c r="O100" s="179" t="s">
        <v>237</v>
      </c>
      <c r="P100" s="179" t="s">
        <v>237</v>
      </c>
    </row>
    <row r="101" spans="1:16" ht="31.5">
      <c r="A101" s="501"/>
      <c r="B101" s="499"/>
      <c r="C101" s="533"/>
      <c r="D101" s="535"/>
      <c r="E101" s="521"/>
      <c r="F101" s="498"/>
      <c r="G101" s="13" t="s">
        <v>703</v>
      </c>
      <c r="H101" s="173" t="s">
        <v>355</v>
      </c>
      <c r="I101" s="309" t="s">
        <v>70</v>
      </c>
      <c r="J101" s="309"/>
      <c r="K101" s="309" t="s">
        <v>238</v>
      </c>
      <c r="L101" s="309"/>
      <c r="M101" s="309" t="s">
        <v>237</v>
      </c>
      <c r="N101" s="309"/>
      <c r="O101" s="179"/>
      <c r="P101" s="179"/>
    </row>
    <row r="102" spans="1:16" ht="31.5">
      <c r="A102" s="501"/>
      <c r="B102" s="499"/>
      <c r="C102" s="533"/>
      <c r="D102" s="535"/>
      <c r="E102" s="494" t="s">
        <v>356</v>
      </c>
      <c r="F102" s="496" t="s">
        <v>357</v>
      </c>
      <c r="G102" s="13" t="s">
        <v>704</v>
      </c>
      <c r="H102" s="17" t="s">
        <v>358</v>
      </c>
      <c r="I102" s="309"/>
      <c r="J102" s="309"/>
      <c r="K102" s="309" t="s">
        <v>70</v>
      </c>
      <c r="L102" s="309"/>
      <c r="M102" s="309" t="s">
        <v>237</v>
      </c>
      <c r="N102" s="309"/>
      <c r="O102" s="179"/>
      <c r="P102" s="179"/>
    </row>
    <row r="103" spans="1:16" ht="31.5">
      <c r="A103" s="501"/>
      <c r="B103" s="499"/>
      <c r="C103" s="533"/>
      <c r="D103" s="535"/>
      <c r="E103" s="495"/>
      <c r="F103" s="498"/>
      <c r="G103" s="13" t="s">
        <v>705</v>
      </c>
      <c r="H103" s="17" t="s">
        <v>359</v>
      </c>
      <c r="I103" s="309" t="s">
        <v>70</v>
      </c>
      <c r="J103" s="309"/>
      <c r="K103" s="309"/>
      <c r="L103" s="309"/>
      <c r="M103" s="309" t="s">
        <v>237</v>
      </c>
      <c r="N103" s="309"/>
      <c r="O103" s="179"/>
      <c r="P103" s="179"/>
    </row>
    <row r="104" spans="1:16">
      <c r="A104" s="501"/>
      <c r="B104" s="499"/>
      <c r="C104" s="533"/>
      <c r="D104" s="535"/>
      <c r="E104" s="494" t="s">
        <v>360</v>
      </c>
      <c r="F104" s="496" t="s">
        <v>361</v>
      </c>
      <c r="G104" s="13" t="s">
        <v>706</v>
      </c>
      <c r="H104" s="17" t="s">
        <v>362</v>
      </c>
      <c r="I104" s="309"/>
      <c r="J104" s="309"/>
      <c r="K104" s="309" t="s">
        <v>70</v>
      </c>
      <c r="L104" s="309"/>
      <c r="M104" s="309" t="s">
        <v>237</v>
      </c>
      <c r="N104" s="309"/>
      <c r="O104" s="179"/>
      <c r="P104" s="179"/>
    </row>
    <row r="105" spans="1:16" ht="31.5">
      <c r="A105" s="501"/>
      <c r="B105" s="499"/>
      <c r="C105" s="533"/>
      <c r="D105" s="535"/>
      <c r="E105" s="495"/>
      <c r="F105" s="497"/>
      <c r="G105" s="13" t="s">
        <v>707</v>
      </c>
      <c r="H105" s="25" t="s">
        <v>363</v>
      </c>
      <c r="I105" s="309"/>
      <c r="J105" s="309"/>
      <c r="K105" s="309" t="s">
        <v>70</v>
      </c>
      <c r="L105" s="309"/>
      <c r="M105" s="309" t="s">
        <v>237</v>
      </c>
      <c r="N105" s="309"/>
      <c r="O105" s="179"/>
      <c r="P105" s="179"/>
    </row>
    <row r="106" spans="1:16" ht="31.5">
      <c r="A106" s="501"/>
      <c r="B106" s="499"/>
      <c r="C106" s="533"/>
      <c r="D106" s="535"/>
      <c r="E106" s="495"/>
      <c r="F106" s="497"/>
      <c r="G106" s="13" t="s">
        <v>708</v>
      </c>
      <c r="H106" s="173" t="s">
        <v>364</v>
      </c>
      <c r="I106" s="309" t="s">
        <v>70</v>
      </c>
      <c r="J106" s="309"/>
      <c r="K106" s="309" t="s">
        <v>238</v>
      </c>
      <c r="L106" s="309"/>
      <c r="M106" s="309" t="s">
        <v>237</v>
      </c>
      <c r="N106" s="309"/>
      <c r="O106" s="179"/>
      <c r="P106" s="179"/>
    </row>
    <row r="107" spans="1:16" ht="47.25">
      <c r="A107" s="501"/>
      <c r="B107" s="499"/>
      <c r="C107" s="533"/>
      <c r="D107" s="535"/>
      <c r="E107" s="495"/>
      <c r="F107" s="497"/>
      <c r="G107" s="13" t="s">
        <v>709</v>
      </c>
      <c r="H107" s="25" t="s">
        <v>365</v>
      </c>
      <c r="I107" s="309"/>
      <c r="J107" s="309"/>
      <c r="K107" s="309" t="s">
        <v>70</v>
      </c>
      <c r="L107" s="309"/>
      <c r="M107" s="309" t="s">
        <v>237</v>
      </c>
      <c r="N107" s="309"/>
      <c r="O107" s="179"/>
      <c r="P107" s="179" t="s">
        <v>237</v>
      </c>
    </row>
    <row r="108" spans="1:16" ht="31.5">
      <c r="A108" s="501"/>
      <c r="B108" s="499"/>
      <c r="C108" s="533"/>
      <c r="D108" s="535"/>
      <c r="E108" s="495"/>
      <c r="F108" s="497"/>
      <c r="G108" s="13" t="s">
        <v>710</v>
      </c>
      <c r="H108" s="25" t="s">
        <v>366</v>
      </c>
      <c r="I108" s="309"/>
      <c r="J108" s="309"/>
      <c r="K108" s="309" t="s">
        <v>70</v>
      </c>
      <c r="L108" s="309"/>
      <c r="M108" s="309" t="s">
        <v>237</v>
      </c>
      <c r="N108" s="309"/>
      <c r="O108" s="179"/>
      <c r="P108" s="179"/>
    </row>
    <row r="109" spans="1:16">
      <c r="A109" s="501"/>
      <c r="B109" s="499"/>
      <c r="C109" s="533"/>
      <c r="D109" s="535"/>
      <c r="E109" s="521"/>
      <c r="F109" s="498"/>
      <c r="G109" s="13" t="s">
        <v>367</v>
      </c>
      <c r="H109" s="173" t="s">
        <v>368</v>
      </c>
      <c r="I109" s="309"/>
      <c r="J109" s="309"/>
      <c r="K109" s="309" t="s">
        <v>70</v>
      </c>
      <c r="L109" s="309"/>
      <c r="M109" s="309" t="s">
        <v>237</v>
      </c>
      <c r="N109" s="309"/>
      <c r="O109" s="179"/>
      <c r="P109" s="179"/>
    </row>
    <row r="110" spans="1:16" ht="31.5">
      <c r="A110" s="501"/>
      <c r="B110" s="499"/>
      <c r="C110" s="533"/>
      <c r="D110" s="535"/>
      <c r="E110" s="494" t="s">
        <v>369</v>
      </c>
      <c r="F110" s="496" t="s">
        <v>370</v>
      </c>
      <c r="G110" s="123" t="s">
        <v>711</v>
      </c>
      <c r="H110" s="17" t="s">
        <v>371</v>
      </c>
      <c r="I110" s="309"/>
      <c r="J110" s="309"/>
      <c r="K110" s="309" t="s">
        <v>70</v>
      </c>
      <c r="L110" s="309"/>
      <c r="M110" s="309" t="s">
        <v>237</v>
      </c>
      <c r="N110" s="309"/>
      <c r="O110" s="179"/>
      <c r="P110" s="179"/>
    </row>
    <row r="111" spans="1:16" ht="31.5">
      <c r="A111" s="501"/>
      <c r="B111" s="499"/>
      <c r="C111" s="533"/>
      <c r="D111" s="535"/>
      <c r="E111" s="495"/>
      <c r="F111" s="497"/>
      <c r="G111" s="123" t="s">
        <v>712</v>
      </c>
      <c r="H111" s="180" t="s">
        <v>372</v>
      </c>
      <c r="I111" s="309"/>
      <c r="J111" s="309"/>
      <c r="K111" s="309" t="s">
        <v>70</v>
      </c>
      <c r="L111" s="309"/>
      <c r="M111" s="309" t="s">
        <v>237</v>
      </c>
      <c r="N111" s="309"/>
      <c r="O111" s="179"/>
      <c r="P111" s="179"/>
    </row>
    <row r="112" spans="1:16" ht="47.25">
      <c r="A112" s="501"/>
      <c r="B112" s="499"/>
      <c r="C112" s="533"/>
      <c r="D112" s="535"/>
      <c r="E112" s="495"/>
      <c r="F112" s="497"/>
      <c r="G112" s="123" t="s">
        <v>713</v>
      </c>
      <c r="H112" s="173" t="s">
        <v>373</v>
      </c>
      <c r="I112" s="309"/>
      <c r="J112" s="309"/>
      <c r="K112" s="309" t="s">
        <v>70</v>
      </c>
      <c r="L112" s="309"/>
      <c r="M112" s="309" t="s">
        <v>237</v>
      </c>
      <c r="N112" s="309"/>
      <c r="O112" s="179"/>
      <c r="P112" s="179" t="s">
        <v>237</v>
      </c>
    </row>
    <row r="113" spans="1:16">
      <c r="A113" s="501"/>
      <c r="B113" s="499"/>
      <c r="C113" s="533"/>
      <c r="D113" s="535"/>
      <c r="E113" s="521"/>
      <c r="F113" s="498"/>
      <c r="G113" s="123" t="s">
        <v>714</v>
      </c>
      <c r="H113" s="173" t="s">
        <v>374</v>
      </c>
      <c r="I113" s="309"/>
      <c r="J113" s="309"/>
      <c r="K113" s="309" t="s">
        <v>70</v>
      </c>
      <c r="L113" s="309"/>
      <c r="M113" s="309" t="s">
        <v>237</v>
      </c>
      <c r="N113" s="309"/>
      <c r="O113" s="179"/>
      <c r="P113" s="179"/>
    </row>
    <row r="114" spans="1:16" ht="31.5">
      <c r="A114" s="501"/>
      <c r="B114" s="499"/>
      <c r="C114" s="533"/>
      <c r="D114" s="535"/>
      <c r="E114" s="494" t="s">
        <v>715</v>
      </c>
      <c r="F114" s="496" t="s">
        <v>375</v>
      </c>
      <c r="G114" s="13" t="s">
        <v>716</v>
      </c>
      <c r="H114" s="173" t="s">
        <v>376</v>
      </c>
      <c r="I114" s="309"/>
      <c r="J114" s="309"/>
      <c r="K114" s="309" t="s">
        <v>70</v>
      </c>
      <c r="L114" s="309"/>
      <c r="M114" s="309" t="s">
        <v>237</v>
      </c>
      <c r="N114" s="309"/>
      <c r="O114" s="179"/>
      <c r="P114" s="179"/>
    </row>
    <row r="115" spans="1:16" ht="47.25">
      <c r="A115" s="501"/>
      <c r="B115" s="499"/>
      <c r="C115" s="533"/>
      <c r="D115" s="535"/>
      <c r="E115" s="495"/>
      <c r="F115" s="497"/>
      <c r="G115" s="13" t="s">
        <v>717</v>
      </c>
      <c r="H115" s="173" t="s">
        <v>377</v>
      </c>
      <c r="I115" s="309"/>
      <c r="J115" s="309"/>
      <c r="K115" s="309" t="s">
        <v>70</v>
      </c>
      <c r="L115" s="309"/>
      <c r="M115" s="309" t="s">
        <v>238</v>
      </c>
      <c r="N115" s="309"/>
      <c r="O115" s="179"/>
      <c r="P115" s="179" t="s">
        <v>237</v>
      </c>
    </row>
    <row r="116" spans="1:16" ht="47.25">
      <c r="A116" s="501"/>
      <c r="B116" s="499"/>
      <c r="C116" s="533"/>
      <c r="D116" s="535"/>
      <c r="E116" s="495"/>
      <c r="F116" s="497"/>
      <c r="G116" s="13" t="s">
        <v>718</v>
      </c>
      <c r="H116" s="173" t="s">
        <v>378</v>
      </c>
      <c r="I116" s="309"/>
      <c r="J116" s="309"/>
      <c r="K116" s="309" t="s">
        <v>70</v>
      </c>
      <c r="L116" s="309"/>
      <c r="M116" s="309" t="s">
        <v>237</v>
      </c>
      <c r="N116" s="309"/>
      <c r="O116" s="179"/>
      <c r="P116" s="179"/>
    </row>
    <row r="117" spans="1:16" ht="78.75">
      <c r="A117" s="501"/>
      <c r="B117" s="499"/>
      <c r="C117" s="533"/>
      <c r="D117" s="535"/>
      <c r="E117" s="495"/>
      <c r="F117" s="497"/>
      <c r="G117" s="13" t="s">
        <v>719</v>
      </c>
      <c r="H117" s="173" t="s">
        <v>720</v>
      </c>
      <c r="I117" s="309"/>
      <c r="J117" s="309"/>
      <c r="K117" s="309" t="s">
        <v>70</v>
      </c>
      <c r="L117" s="309"/>
      <c r="M117" s="309" t="s">
        <v>238</v>
      </c>
      <c r="N117" s="309"/>
      <c r="O117" s="179"/>
      <c r="P117" s="179" t="s">
        <v>237</v>
      </c>
    </row>
    <row r="118" spans="1:16" ht="63">
      <c r="A118" s="501"/>
      <c r="B118" s="499"/>
      <c r="C118" s="533"/>
      <c r="D118" s="535"/>
      <c r="E118" s="495"/>
      <c r="F118" s="497"/>
      <c r="G118" s="13" t="s">
        <v>721</v>
      </c>
      <c r="H118" s="173" t="s">
        <v>379</v>
      </c>
      <c r="I118" s="309" t="s">
        <v>70</v>
      </c>
      <c r="J118" s="309"/>
      <c r="K118" s="309" t="s">
        <v>238</v>
      </c>
      <c r="L118" s="309"/>
      <c r="M118" s="309" t="s">
        <v>237</v>
      </c>
      <c r="N118" s="309"/>
      <c r="O118" s="179"/>
      <c r="P118" s="179"/>
    </row>
    <row r="119" spans="1:16">
      <c r="A119" s="501"/>
      <c r="B119" s="499"/>
      <c r="C119" s="533"/>
      <c r="D119" s="535"/>
      <c r="E119" s="495"/>
      <c r="F119" s="497"/>
      <c r="G119" s="13" t="s">
        <v>722</v>
      </c>
      <c r="H119" s="173" t="s">
        <v>380</v>
      </c>
      <c r="I119" s="309" t="s">
        <v>70</v>
      </c>
      <c r="J119" s="309"/>
      <c r="K119" s="309" t="s">
        <v>238</v>
      </c>
      <c r="L119" s="309"/>
      <c r="M119" s="309" t="s">
        <v>237</v>
      </c>
      <c r="N119" s="309"/>
      <c r="O119" s="179"/>
      <c r="P119" s="179" t="s">
        <v>237</v>
      </c>
    </row>
    <row r="120" spans="1:16" ht="31.5">
      <c r="A120" s="501"/>
      <c r="B120" s="499"/>
      <c r="C120" s="533"/>
      <c r="D120" s="535"/>
      <c r="E120" s="495"/>
      <c r="F120" s="497"/>
      <c r="G120" s="13" t="s">
        <v>723</v>
      </c>
      <c r="H120" s="173" t="s">
        <v>381</v>
      </c>
      <c r="I120" s="309"/>
      <c r="J120" s="309"/>
      <c r="K120" s="309" t="s">
        <v>70</v>
      </c>
      <c r="L120" s="309"/>
      <c r="M120" s="309" t="s">
        <v>237</v>
      </c>
      <c r="N120" s="309"/>
      <c r="O120" s="179"/>
      <c r="P120" s="179"/>
    </row>
    <row r="121" spans="1:16">
      <c r="A121" s="501"/>
      <c r="B121" s="499"/>
      <c r="C121" s="533"/>
      <c r="D121" s="535"/>
      <c r="E121" s="521"/>
      <c r="F121" s="498"/>
      <c r="G121" s="13" t="s">
        <v>724</v>
      </c>
      <c r="H121" s="173" t="s">
        <v>368</v>
      </c>
      <c r="I121" s="309"/>
      <c r="J121" s="309"/>
      <c r="K121" s="309" t="s">
        <v>70</v>
      </c>
      <c r="L121" s="309"/>
      <c r="M121" s="309" t="s">
        <v>237</v>
      </c>
      <c r="N121" s="309"/>
      <c r="O121" s="179"/>
      <c r="P121" s="179"/>
    </row>
    <row r="122" spans="1:16" ht="31.5">
      <c r="A122" s="501"/>
      <c r="B122" s="499"/>
      <c r="C122" s="533"/>
      <c r="D122" s="535"/>
      <c r="E122" s="494" t="s">
        <v>725</v>
      </c>
      <c r="F122" s="496" t="s">
        <v>382</v>
      </c>
      <c r="G122" s="13" t="s">
        <v>726</v>
      </c>
      <c r="H122" s="173" t="s">
        <v>727</v>
      </c>
      <c r="I122" s="309" t="s">
        <v>70</v>
      </c>
      <c r="J122" s="309"/>
      <c r="K122" s="309" t="s">
        <v>238</v>
      </c>
      <c r="L122" s="309"/>
      <c r="M122" s="309"/>
      <c r="N122" s="309"/>
      <c r="O122" s="179"/>
      <c r="P122" s="179" t="s">
        <v>237</v>
      </c>
    </row>
    <row r="123" spans="1:16" ht="31.5">
      <c r="A123" s="501"/>
      <c r="B123" s="499"/>
      <c r="C123" s="533"/>
      <c r="D123" s="535"/>
      <c r="E123" s="495"/>
      <c r="F123" s="497"/>
      <c r="G123" s="13" t="s">
        <v>728</v>
      </c>
      <c r="H123" s="173" t="s">
        <v>383</v>
      </c>
      <c r="I123" s="309"/>
      <c r="J123" s="309"/>
      <c r="K123" s="309" t="s">
        <v>70</v>
      </c>
      <c r="L123" s="309"/>
      <c r="M123" s="309"/>
      <c r="N123" s="309"/>
      <c r="O123" s="179"/>
      <c r="P123" s="179" t="s">
        <v>237</v>
      </c>
    </row>
    <row r="124" spans="1:16" ht="47.25">
      <c r="A124" s="501"/>
      <c r="B124" s="499"/>
      <c r="C124" s="533"/>
      <c r="D124" s="535"/>
      <c r="E124" s="495"/>
      <c r="F124" s="497"/>
      <c r="G124" s="13" t="s">
        <v>729</v>
      </c>
      <c r="H124" s="173" t="s">
        <v>384</v>
      </c>
      <c r="I124" s="309"/>
      <c r="J124" s="309"/>
      <c r="K124" s="309" t="s">
        <v>70</v>
      </c>
      <c r="L124" s="309"/>
      <c r="M124" s="309" t="s">
        <v>237</v>
      </c>
      <c r="N124" s="309"/>
      <c r="O124" s="179" t="s">
        <v>237</v>
      </c>
      <c r="P124" s="179" t="s">
        <v>237</v>
      </c>
    </row>
    <row r="125" spans="1:16" ht="31.5">
      <c r="A125" s="501"/>
      <c r="B125" s="499"/>
      <c r="C125" s="533"/>
      <c r="D125" s="535"/>
      <c r="E125" s="495"/>
      <c r="F125" s="497"/>
      <c r="G125" s="13" t="s">
        <v>730</v>
      </c>
      <c r="H125" s="173" t="s">
        <v>385</v>
      </c>
      <c r="I125" s="309" t="s">
        <v>70</v>
      </c>
      <c r="J125" s="309"/>
      <c r="K125" s="309" t="s">
        <v>237</v>
      </c>
      <c r="L125" s="309"/>
      <c r="M125" s="309" t="s">
        <v>237</v>
      </c>
      <c r="N125" s="309"/>
      <c r="O125" s="179"/>
      <c r="P125" s="179"/>
    </row>
    <row r="126" spans="1:16" ht="51" customHeight="1">
      <c r="A126" s="501"/>
      <c r="B126" s="499"/>
      <c r="C126" s="533"/>
      <c r="D126" s="535"/>
      <c r="E126" s="495"/>
      <c r="F126" s="497"/>
      <c r="G126" s="13" t="s">
        <v>731</v>
      </c>
      <c r="H126" s="173" t="s">
        <v>386</v>
      </c>
      <c r="I126" s="309" t="s">
        <v>70</v>
      </c>
      <c r="J126" s="309"/>
      <c r="K126" s="309" t="s">
        <v>237</v>
      </c>
      <c r="L126" s="309"/>
      <c r="M126" s="309" t="s">
        <v>237</v>
      </c>
      <c r="N126" s="309"/>
      <c r="O126" s="179"/>
      <c r="P126" s="179"/>
    </row>
    <row r="127" spans="1:16" ht="31.5">
      <c r="A127" s="501"/>
      <c r="B127" s="499"/>
      <c r="C127" s="533"/>
      <c r="D127" s="536"/>
      <c r="E127" s="495"/>
      <c r="F127" s="498"/>
      <c r="G127" s="13" t="s">
        <v>732</v>
      </c>
      <c r="H127" s="17" t="s">
        <v>387</v>
      </c>
      <c r="I127" s="309" t="s">
        <v>70</v>
      </c>
      <c r="J127" s="309"/>
      <c r="K127" s="309" t="s">
        <v>237</v>
      </c>
      <c r="L127" s="309"/>
      <c r="M127" s="309" t="s">
        <v>237</v>
      </c>
      <c r="N127" s="309"/>
      <c r="O127" s="179"/>
      <c r="P127" s="179"/>
    </row>
    <row r="128" spans="1:16" ht="31.5">
      <c r="A128" s="501"/>
      <c r="B128" s="499"/>
      <c r="C128" s="532" t="s">
        <v>81</v>
      </c>
      <c r="D128" s="534" t="s">
        <v>82</v>
      </c>
      <c r="E128" s="532" t="s">
        <v>733</v>
      </c>
      <c r="F128" s="534" t="s">
        <v>82</v>
      </c>
      <c r="G128" s="13" t="s">
        <v>734</v>
      </c>
      <c r="H128" s="24" t="s">
        <v>388</v>
      </c>
      <c r="I128" s="309" t="s">
        <v>70</v>
      </c>
      <c r="J128" s="309"/>
      <c r="K128" s="309" t="s">
        <v>237</v>
      </c>
      <c r="L128" s="309"/>
      <c r="M128" s="309" t="s">
        <v>237</v>
      </c>
      <c r="N128" s="309"/>
      <c r="O128" s="309"/>
      <c r="P128" s="309"/>
    </row>
    <row r="129" spans="1:16">
      <c r="A129" s="501"/>
      <c r="B129" s="499"/>
      <c r="C129" s="533"/>
      <c r="D129" s="535"/>
      <c r="E129" s="533"/>
      <c r="F129" s="535"/>
      <c r="G129" s="13" t="s">
        <v>735</v>
      </c>
      <c r="H129" s="25" t="s">
        <v>389</v>
      </c>
      <c r="I129" s="309" t="s">
        <v>70</v>
      </c>
      <c r="J129" s="309"/>
      <c r="K129" s="309" t="s">
        <v>237</v>
      </c>
      <c r="L129" s="309"/>
      <c r="M129" s="309" t="s">
        <v>237</v>
      </c>
      <c r="N129" s="309"/>
      <c r="O129" s="309"/>
      <c r="P129" s="309"/>
    </row>
    <row r="130" spans="1:16">
      <c r="A130" s="501"/>
      <c r="B130" s="499"/>
      <c r="C130" s="533"/>
      <c r="D130" s="536"/>
      <c r="E130" s="533"/>
      <c r="F130" s="536"/>
      <c r="G130" s="13" t="s">
        <v>736</v>
      </c>
      <c r="H130" s="25" t="s">
        <v>390</v>
      </c>
      <c r="I130" s="309" t="s">
        <v>70</v>
      </c>
      <c r="J130" s="309"/>
      <c r="K130" s="309" t="s">
        <v>237</v>
      </c>
      <c r="L130" s="309"/>
      <c r="M130" s="309" t="s">
        <v>237</v>
      </c>
      <c r="N130" s="309"/>
      <c r="O130" s="309"/>
      <c r="P130" s="309" t="s">
        <v>237</v>
      </c>
    </row>
    <row r="131" spans="1:16" ht="31.5">
      <c r="A131" s="501"/>
      <c r="B131" s="499"/>
      <c r="C131" s="532" t="s">
        <v>151</v>
      </c>
      <c r="D131" s="534" t="s">
        <v>245</v>
      </c>
      <c r="E131" s="494" t="s">
        <v>737</v>
      </c>
      <c r="F131" s="505" t="s">
        <v>391</v>
      </c>
      <c r="G131" s="13" t="s">
        <v>738</v>
      </c>
      <c r="H131" s="24" t="s">
        <v>392</v>
      </c>
      <c r="I131" s="309"/>
      <c r="J131" s="309"/>
      <c r="K131" s="309" t="s">
        <v>70</v>
      </c>
      <c r="L131" s="309"/>
      <c r="M131" s="309" t="s">
        <v>237</v>
      </c>
      <c r="N131" s="309"/>
      <c r="O131" s="309"/>
      <c r="P131" s="309" t="s">
        <v>237</v>
      </c>
    </row>
    <row r="132" spans="1:16" ht="31.5">
      <c r="A132" s="501"/>
      <c r="B132" s="499"/>
      <c r="C132" s="533"/>
      <c r="D132" s="535"/>
      <c r="E132" s="495"/>
      <c r="F132" s="506"/>
      <c r="G132" s="13" t="s">
        <v>739</v>
      </c>
      <c r="H132" s="24" t="s">
        <v>393</v>
      </c>
      <c r="I132" s="309"/>
      <c r="J132" s="309"/>
      <c r="K132" s="309" t="s">
        <v>70</v>
      </c>
      <c r="L132" s="309"/>
      <c r="M132" s="309" t="s">
        <v>237</v>
      </c>
      <c r="N132" s="309"/>
      <c r="O132" s="309"/>
      <c r="P132" s="309" t="s">
        <v>237</v>
      </c>
    </row>
    <row r="133" spans="1:16" ht="31.5">
      <c r="A133" s="501"/>
      <c r="B133" s="499"/>
      <c r="C133" s="533"/>
      <c r="D133" s="535"/>
      <c r="E133" s="495"/>
      <c r="F133" s="506"/>
      <c r="G133" s="13" t="s">
        <v>740</v>
      </c>
      <c r="H133" s="3" t="s">
        <v>394</v>
      </c>
      <c r="I133" s="309"/>
      <c r="J133" s="309"/>
      <c r="K133" s="309" t="s">
        <v>70</v>
      </c>
      <c r="L133" s="309"/>
      <c r="M133" s="309" t="s">
        <v>237</v>
      </c>
      <c r="N133" s="309"/>
      <c r="O133" s="309"/>
      <c r="P133" s="309" t="s">
        <v>237</v>
      </c>
    </row>
    <row r="134" spans="1:16" ht="31.5">
      <c r="A134" s="501"/>
      <c r="B134" s="499"/>
      <c r="C134" s="533"/>
      <c r="D134" s="535"/>
      <c r="E134" s="494" t="s">
        <v>741</v>
      </c>
      <c r="F134" s="505" t="s">
        <v>395</v>
      </c>
      <c r="G134" s="13" t="s">
        <v>742</v>
      </c>
      <c r="H134" s="24" t="s">
        <v>396</v>
      </c>
      <c r="I134" s="309"/>
      <c r="J134" s="309"/>
      <c r="K134" s="309" t="s">
        <v>70</v>
      </c>
      <c r="L134" s="309"/>
      <c r="M134" s="309" t="s">
        <v>238</v>
      </c>
      <c r="N134" s="309" t="s">
        <v>237</v>
      </c>
      <c r="O134" s="309"/>
      <c r="P134" s="309" t="s">
        <v>237</v>
      </c>
    </row>
    <row r="135" spans="1:16" ht="31.5">
      <c r="A135" s="501"/>
      <c r="B135" s="499"/>
      <c r="C135" s="533"/>
      <c r="D135" s="535"/>
      <c r="E135" s="495"/>
      <c r="F135" s="506"/>
      <c r="G135" s="13" t="s">
        <v>743</v>
      </c>
      <c r="H135" s="24" t="s">
        <v>397</v>
      </c>
      <c r="I135" s="309"/>
      <c r="J135" s="309"/>
      <c r="K135" s="309" t="s">
        <v>70</v>
      </c>
      <c r="L135" s="309"/>
      <c r="M135" s="309" t="s">
        <v>237</v>
      </c>
      <c r="N135" s="309"/>
      <c r="O135" s="309"/>
      <c r="P135" s="309" t="s">
        <v>237</v>
      </c>
    </row>
    <row r="136" spans="1:16" ht="31.5">
      <c r="A136" s="501"/>
      <c r="B136" s="499"/>
      <c r="C136" s="533"/>
      <c r="D136" s="535"/>
      <c r="E136" s="495"/>
      <c r="F136" s="506"/>
      <c r="G136" s="13" t="s">
        <v>744</v>
      </c>
      <c r="H136" s="3" t="s">
        <v>398</v>
      </c>
      <c r="I136" s="309"/>
      <c r="J136" s="309"/>
      <c r="K136" s="309" t="s">
        <v>70</v>
      </c>
      <c r="L136" s="309"/>
      <c r="M136" s="309" t="s">
        <v>237</v>
      </c>
      <c r="N136" s="309"/>
      <c r="O136" s="309"/>
      <c r="P136" s="309" t="s">
        <v>237</v>
      </c>
    </row>
    <row r="137" spans="1:16" ht="31.5">
      <c r="A137" s="501"/>
      <c r="B137" s="499"/>
      <c r="C137" s="533"/>
      <c r="D137" s="535"/>
      <c r="E137" s="494" t="s">
        <v>745</v>
      </c>
      <c r="F137" s="505" t="s">
        <v>399</v>
      </c>
      <c r="G137" s="13" t="s">
        <v>746</v>
      </c>
      <c r="H137" s="24" t="s">
        <v>400</v>
      </c>
      <c r="I137" s="309" t="s">
        <v>70</v>
      </c>
      <c r="J137" s="309"/>
      <c r="K137" s="309" t="s">
        <v>238</v>
      </c>
      <c r="L137" s="309"/>
      <c r="M137" s="309" t="s">
        <v>237</v>
      </c>
      <c r="N137" s="309"/>
      <c r="O137" s="309"/>
      <c r="P137" s="309" t="s">
        <v>237</v>
      </c>
    </row>
    <row r="138" spans="1:16" ht="47.25">
      <c r="A138" s="501"/>
      <c r="B138" s="499"/>
      <c r="C138" s="533"/>
      <c r="D138" s="535"/>
      <c r="E138" s="495"/>
      <c r="F138" s="506"/>
      <c r="G138" s="13" t="s">
        <v>747</v>
      </c>
      <c r="H138" s="24" t="s">
        <v>401</v>
      </c>
      <c r="I138" s="309"/>
      <c r="J138" s="309"/>
      <c r="K138" s="309" t="s">
        <v>70</v>
      </c>
      <c r="L138" s="309"/>
      <c r="M138" s="309" t="s">
        <v>237</v>
      </c>
      <c r="N138" s="309"/>
      <c r="O138" s="309"/>
      <c r="P138" s="309" t="s">
        <v>237</v>
      </c>
    </row>
    <row r="139" spans="1:16" ht="47.25" customHeight="1">
      <c r="A139" s="501"/>
      <c r="B139" s="499"/>
      <c r="C139" s="533"/>
      <c r="D139" s="535"/>
      <c r="E139" s="495"/>
      <c r="F139" s="507"/>
      <c r="G139" s="122" t="s">
        <v>748</v>
      </c>
      <c r="H139" s="3" t="s">
        <v>402</v>
      </c>
      <c r="I139" s="309"/>
      <c r="J139" s="309"/>
      <c r="K139" s="309" t="s">
        <v>70</v>
      </c>
      <c r="L139" s="309"/>
      <c r="M139" s="309" t="s">
        <v>237</v>
      </c>
      <c r="N139" s="309"/>
      <c r="O139" s="309"/>
      <c r="P139" s="309" t="s">
        <v>237</v>
      </c>
    </row>
    <row r="140" spans="1:16">
      <c r="A140" s="501"/>
      <c r="B140" s="499"/>
      <c r="C140" s="532" t="s">
        <v>152</v>
      </c>
      <c r="D140" s="534" t="s">
        <v>153</v>
      </c>
      <c r="E140" s="532" t="s">
        <v>749</v>
      </c>
      <c r="F140" s="534" t="s">
        <v>153</v>
      </c>
      <c r="G140" s="13" t="s">
        <v>750</v>
      </c>
      <c r="H140" s="17" t="s">
        <v>403</v>
      </c>
      <c r="I140" s="309" t="s">
        <v>70</v>
      </c>
      <c r="J140" s="309"/>
      <c r="K140" s="309" t="s">
        <v>238</v>
      </c>
      <c r="L140" s="309"/>
      <c r="M140" s="309" t="s">
        <v>237</v>
      </c>
      <c r="N140" s="309"/>
      <c r="O140" s="309"/>
      <c r="P140" s="309"/>
    </row>
    <row r="141" spans="1:16" ht="36" customHeight="1">
      <c r="A141" s="501"/>
      <c r="B141" s="499"/>
      <c r="C141" s="533"/>
      <c r="D141" s="535"/>
      <c r="E141" s="533"/>
      <c r="F141" s="535"/>
      <c r="G141" s="13" t="s">
        <v>751</v>
      </c>
      <c r="H141" s="17" t="s">
        <v>404</v>
      </c>
      <c r="I141" s="309" t="s">
        <v>70</v>
      </c>
      <c r="J141" s="309"/>
      <c r="K141" s="309" t="s">
        <v>238</v>
      </c>
      <c r="L141" s="309"/>
      <c r="M141" s="309" t="s">
        <v>237</v>
      </c>
      <c r="N141" s="309"/>
      <c r="O141" s="309"/>
      <c r="P141" s="309" t="s">
        <v>237</v>
      </c>
    </row>
    <row r="142" spans="1:16">
      <c r="A142" s="501"/>
      <c r="B142" s="499"/>
      <c r="C142" s="533"/>
      <c r="D142" s="535"/>
      <c r="E142" s="533"/>
      <c r="F142" s="535"/>
      <c r="G142" s="13" t="s">
        <v>752</v>
      </c>
      <c r="H142" s="173" t="s">
        <v>405</v>
      </c>
      <c r="I142" s="309"/>
      <c r="J142" s="309"/>
      <c r="K142" s="309" t="s">
        <v>70</v>
      </c>
      <c r="L142" s="309"/>
      <c r="M142" s="309" t="s">
        <v>237</v>
      </c>
      <c r="N142" s="309"/>
      <c r="O142" s="309"/>
      <c r="P142" s="309" t="s">
        <v>237</v>
      </c>
    </row>
    <row r="143" spans="1:16" ht="47.25">
      <c r="A143" s="501"/>
      <c r="B143" s="499"/>
      <c r="C143" s="533"/>
      <c r="D143" s="535"/>
      <c r="E143" s="533"/>
      <c r="F143" s="535"/>
      <c r="G143" s="13" t="s">
        <v>753</v>
      </c>
      <c r="H143" s="173" t="s">
        <v>406</v>
      </c>
      <c r="I143" s="309"/>
      <c r="J143" s="309"/>
      <c r="K143" s="309" t="s">
        <v>70</v>
      </c>
      <c r="L143" s="309"/>
      <c r="M143" s="309" t="s">
        <v>237</v>
      </c>
      <c r="N143" s="309"/>
      <c r="O143" s="309"/>
      <c r="P143" s="309" t="s">
        <v>237</v>
      </c>
    </row>
    <row r="144" spans="1:16" ht="31.5">
      <c r="A144" s="501"/>
      <c r="B144" s="499"/>
      <c r="C144" s="533"/>
      <c r="D144" s="535"/>
      <c r="E144" s="533"/>
      <c r="F144" s="535"/>
      <c r="G144" s="13" t="s">
        <v>754</v>
      </c>
      <c r="H144" s="173" t="s">
        <v>407</v>
      </c>
      <c r="I144" s="309" t="s">
        <v>70</v>
      </c>
      <c r="J144" s="309"/>
      <c r="K144" s="309" t="s">
        <v>238</v>
      </c>
      <c r="L144" s="309"/>
      <c r="M144" s="309" t="s">
        <v>237</v>
      </c>
      <c r="N144" s="309"/>
      <c r="O144" s="309"/>
      <c r="P144" s="309"/>
    </row>
    <row r="145" spans="1:16" ht="31.5">
      <c r="A145" s="501"/>
      <c r="B145" s="499"/>
      <c r="C145" s="533"/>
      <c r="D145" s="535"/>
      <c r="E145" s="533"/>
      <c r="F145" s="535"/>
      <c r="G145" s="13" t="s">
        <v>755</v>
      </c>
      <c r="H145" s="173" t="s">
        <v>408</v>
      </c>
      <c r="I145" s="309"/>
      <c r="J145" s="309"/>
      <c r="K145" s="309" t="s">
        <v>70</v>
      </c>
      <c r="L145" s="309"/>
      <c r="M145" s="309" t="s">
        <v>237</v>
      </c>
      <c r="N145" s="309"/>
      <c r="O145" s="309"/>
      <c r="P145" s="309"/>
    </row>
    <row r="146" spans="1:16" ht="43.5" customHeight="1">
      <c r="A146" s="501"/>
      <c r="B146" s="499"/>
      <c r="C146" s="533"/>
      <c r="D146" s="535"/>
      <c r="E146" s="533"/>
      <c r="F146" s="535"/>
      <c r="G146" s="13" t="s">
        <v>756</v>
      </c>
      <c r="H146" s="173" t="s">
        <v>409</v>
      </c>
      <c r="I146" s="309" t="s">
        <v>70</v>
      </c>
      <c r="J146" s="309"/>
      <c r="K146" s="309" t="s">
        <v>238</v>
      </c>
      <c r="L146" s="309"/>
      <c r="M146" s="309" t="s">
        <v>237</v>
      </c>
      <c r="N146" s="309"/>
      <c r="O146" s="309" t="s">
        <v>237</v>
      </c>
      <c r="P146" s="309" t="s">
        <v>237</v>
      </c>
    </row>
    <row r="147" spans="1:16" ht="31.5">
      <c r="A147" s="501"/>
      <c r="B147" s="499"/>
      <c r="C147" s="533"/>
      <c r="D147" s="535"/>
      <c r="E147" s="533"/>
      <c r="F147" s="535"/>
      <c r="G147" s="13" t="s">
        <v>757</v>
      </c>
      <c r="H147" s="173" t="s">
        <v>410</v>
      </c>
      <c r="I147" s="309" t="s">
        <v>70</v>
      </c>
      <c r="J147" s="309"/>
      <c r="K147" s="309" t="s">
        <v>238</v>
      </c>
      <c r="L147" s="309"/>
      <c r="M147" s="309" t="s">
        <v>237</v>
      </c>
      <c r="N147" s="309"/>
      <c r="O147" s="309"/>
      <c r="P147" s="309" t="s">
        <v>237</v>
      </c>
    </row>
    <row r="148" spans="1:16">
      <c r="A148" s="501"/>
      <c r="B148" s="499"/>
      <c r="C148" s="532" t="s">
        <v>154</v>
      </c>
      <c r="D148" s="534" t="s">
        <v>155</v>
      </c>
      <c r="E148" s="532" t="s">
        <v>758</v>
      </c>
      <c r="F148" s="534" t="s">
        <v>155</v>
      </c>
      <c r="G148" s="309" t="s">
        <v>759</v>
      </c>
      <c r="H148" s="17" t="s">
        <v>411</v>
      </c>
      <c r="I148" s="309"/>
      <c r="J148" s="309"/>
      <c r="K148" s="309" t="s">
        <v>70</v>
      </c>
      <c r="L148" s="309"/>
      <c r="M148" s="309" t="s">
        <v>237</v>
      </c>
      <c r="N148" s="309"/>
      <c r="O148" s="309"/>
      <c r="P148" s="309"/>
    </row>
    <row r="149" spans="1:16">
      <c r="A149" s="501"/>
      <c r="B149" s="499"/>
      <c r="C149" s="533"/>
      <c r="D149" s="535"/>
      <c r="E149" s="533"/>
      <c r="F149" s="535"/>
      <c r="G149" s="309" t="s">
        <v>760</v>
      </c>
      <c r="H149" s="17" t="s">
        <v>412</v>
      </c>
      <c r="I149" s="309"/>
      <c r="J149" s="309"/>
      <c r="K149" s="309" t="s">
        <v>70</v>
      </c>
      <c r="L149" s="309"/>
      <c r="M149" s="309" t="s">
        <v>237</v>
      </c>
      <c r="N149" s="309"/>
      <c r="O149" s="309"/>
      <c r="P149" s="309"/>
    </row>
    <row r="150" spans="1:16" ht="31.5">
      <c r="A150" s="500">
        <v>8</v>
      </c>
      <c r="B150" s="502" t="s">
        <v>83</v>
      </c>
      <c r="C150" s="328" t="s">
        <v>156</v>
      </c>
      <c r="D150" s="181" t="s">
        <v>157</v>
      </c>
      <c r="E150" s="179" t="s">
        <v>761</v>
      </c>
      <c r="F150" s="181" t="s">
        <v>157</v>
      </c>
      <c r="G150" s="179" t="s">
        <v>762</v>
      </c>
      <c r="H150" s="182" t="s">
        <v>413</v>
      </c>
      <c r="I150" s="183" t="s">
        <v>70</v>
      </c>
      <c r="J150" s="183"/>
      <c r="K150" s="183" t="s">
        <v>72</v>
      </c>
      <c r="L150" s="309"/>
      <c r="M150" s="179" t="s">
        <v>237</v>
      </c>
      <c r="N150" s="179"/>
      <c r="O150" s="179"/>
      <c r="P150" s="179"/>
    </row>
    <row r="151" spans="1:16">
      <c r="A151" s="501"/>
      <c r="B151" s="499"/>
      <c r="C151" s="537" t="s">
        <v>158</v>
      </c>
      <c r="D151" s="538" t="s">
        <v>241</v>
      </c>
      <c r="E151" s="537" t="s">
        <v>763</v>
      </c>
      <c r="F151" s="538" t="s">
        <v>241</v>
      </c>
      <c r="G151" s="179" t="s">
        <v>764</v>
      </c>
      <c r="H151" s="3" t="s">
        <v>414</v>
      </c>
      <c r="I151" s="183" t="s">
        <v>70</v>
      </c>
      <c r="J151" s="183"/>
      <c r="K151" s="183" t="s">
        <v>72</v>
      </c>
      <c r="L151" s="309"/>
      <c r="M151" s="179" t="s">
        <v>237</v>
      </c>
      <c r="N151" s="179"/>
      <c r="O151" s="179"/>
      <c r="P151" s="184"/>
    </row>
    <row r="152" spans="1:16">
      <c r="A152" s="501"/>
      <c r="B152" s="499"/>
      <c r="C152" s="537"/>
      <c r="D152" s="539"/>
      <c r="E152" s="537"/>
      <c r="F152" s="539"/>
      <c r="G152" s="179" t="s">
        <v>765</v>
      </c>
      <c r="H152" s="182" t="s">
        <v>415</v>
      </c>
      <c r="I152" s="183" t="s">
        <v>70</v>
      </c>
      <c r="J152" s="183"/>
      <c r="K152" s="183" t="s">
        <v>72</v>
      </c>
      <c r="L152" s="309"/>
      <c r="M152" s="179" t="s">
        <v>237</v>
      </c>
      <c r="N152" s="179"/>
      <c r="O152" s="179"/>
      <c r="P152" s="184"/>
    </row>
    <row r="153" spans="1:16">
      <c r="A153" s="501"/>
      <c r="B153" s="499"/>
      <c r="C153" s="537"/>
      <c r="D153" s="540"/>
      <c r="E153" s="537"/>
      <c r="F153" s="540"/>
      <c r="G153" s="179" t="s">
        <v>766</v>
      </c>
      <c r="H153" s="182" t="s">
        <v>416</v>
      </c>
      <c r="I153" s="183" t="s">
        <v>70</v>
      </c>
      <c r="J153" s="183"/>
      <c r="K153" s="183" t="s">
        <v>72</v>
      </c>
      <c r="L153" s="309"/>
      <c r="M153" s="179" t="s">
        <v>237</v>
      </c>
      <c r="N153" s="179"/>
      <c r="O153" s="179"/>
      <c r="P153" s="184"/>
    </row>
    <row r="154" spans="1:16" ht="31.5">
      <c r="A154" s="500">
        <v>9</v>
      </c>
      <c r="B154" s="502" t="s">
        <v>84</v>
      </c>
      <c r="C154" s="532" t="s">
        <v>159</v>
      </c>
      <c r="D154" s="534" t="s">
        <v>160</v>
      </c>
      <c r="E154" s="532" t="s">
        <v>767</v>
      </c>
      <c r="F154" s="542" t="s">
        <v>160</v>
      </c>
      <c r="G154" s="309" t="s">
        <v>768</v>
      </c>
      <c r="H154" s="17" t="s">
        <v>417</v>
      </c>
      <c r="I154" s="183" t="s">
        <v>70</v>
      </c>
      <c r="J154" s="183"/>
      <c r="K154" s="183" t="s">
        <v>238</v>
      </c>
      <c r="L154" s="309"/>
      <c r="M154" s="179" t="s">
        <v>237</v>
      </c>
      <c r="N154" s="309"/>
      <c r="O154" s="309"/>
      <c r="P154" s="309"/>
    </row>
    <row r="155" spans="1:16" ht="31.5">
      <c r="A155" s="501"/>
      <c r="B155" s="499"/>
      <c r="C155" s="533"/>
      <c r="D155" s="535"/>
      <c r="E155" s="533"/>
      <c r="F155" s="543"/>
      <c r="G155" s="309" t="s">
        <v>769</v>
      </c>
      <c r="H155" s="17" t="s">
        <v>418</v>
      </c>
      <c r="I155" s="183" t="s">
        <v>70</v>
      </c>
      <c r="J155" s="183"/>
      <c r="K155" s="183" t="s">
        <v>238</v>
      </c>
      <c r="L155" s="309"/>
      <c r="M155" s="179" t="s">
        <v>237</v>
      </c>
      <c r="N155" s="309"/>
      <c r="O155" s="309"/>
      <c r="P155" s="309"/>
    </row>
    <row r="156" spans="1:16">
      <c r="A156" s="501"/>
      <c r="B156" s="499"/>
      <c r="C156" s="532" t="s">
        <v>161</v>
      </c>
      <c r="D156" s="534" t="s">
        <v>214</v>
      </c>
      <c r="E156" s="532" t="s">
        <v>770</v>
      </c>
      <c r="F156" s="542" t="s">
        <v>214</v>
      </c>
      <c r="G156" s="309" t="s">
        <v>771</v>
      </c>
      <c r="H156" s="17" t="s">
        <v>419</v>
      </c>
      <c r="I156" s="309" t="s">
        <v>238</v>
      </c>
      <c r="J156" s="309"/>
      <c r="K156" s="309" t="s">
        <v>237</v>
      </c>
      <c r="L156" s="309"/>
      <c r="M156" s="309" t="s">
        <v>237</v>
      </c>
      <c r="N156" s="309"/>
      <c r="O156" s="309"/>
      <c r="P156" s="309"/>
    </row>
    <row r="157" spans="1:16" ht="31.5">
      <c r="A157" s="522"/>
      <c r="B157" s="523"/>
      <c r="C157" s="541"/>
      <c r="D157" s="536"/>
      <c r="E157" s="541"/>
      <c r="F157" s="544"/>
      <c r="G157" s="309" t="s">
        <v>772</v>
      </c>
      <c r="H157" s="17" t="s">
        <v>420</v>
      </c>
      <c r="I157" s="309"/>
      <c r="J157" s="309"/>
      <c r="K157" s="309" t="s">
        <v>238</v>
      </c>
      <c r="L157" s="309"/>
      <c r="M157" s="309" t="s">
        <v>237</v>
      </c>
      <c r="N157" s="309"/>
      <c r="O157" s="309"/>
      <c r="P157" s="309"/>
    </row>
    <row r="158" spans="1:16" ht="31.5">
      <c r="A158" s="15">
        <v>10</v>
      </c>
      <c r="B158" s="11" t="s">
        <v>85</v>
      </c>
      <c r="C158" s="309" t="s">
        <v>162</v>
      </c>
      <c r="D158" s="185" t="s">
        <v>421</v>
      </c>
      <c r="E158" s="309" t="s">
        <v>773</v>
      </c>
      <c r="F158" s="185" t="s">
        <v>421</v>
      </c>
      <c r="G158" s="309" t="s">
        <v>774</v>
      </c>
      <c r="H158" s="182" t="s">
        <v>422</v>
      </c>
      <c r="I158" s="309" t="s">
        <v>238</v>
      </c>
      <c r="J158" s="309"/>
      <c r="K158" s="309"/>
      <c r="L158" s="309"/>
      <c r="M158" s="309" t="s">
        <v>237</v>
      </c>
      <c r="N158" s="309"/>
      <c r="O158" s="309"/>
      <c r="P158" s="309" t="s">
        <v>237</v>
      </c>
    </row>
    <row r="159" spans="1:16">
      <c r="A159" s="501"/>
      <c r="B159" s="499"/>
      <c r="C159" s="309" t="s">
        <v>87</v>
      </c>
      <c r="D159" s="185" t="s">
        <v>88</v>
      </c>
      <c r="E159" s="179" t="s">
        <v>775</v>
      </c>
      <c r="F159" s="185" t="s">
        <v>88</v>
      </c>
      <c r="G159" s="179" t="s">
        <v>776</v>
      </c>
      <c r="H159" s="186" t="s">
        <v>423</v>
      </c>
      <c r="I159" s="183" t="s">
        <v>70</v>
      </c>
      <c r="J159" s="183" t="s">
        <v>72</v>
      </c>
      <c r="K159" s="183" t="s">
        <v>72</v>
      </c>
      <c r="L159" s="179" t="s">
        <v>237</v>
      </c>
      <c r="M159" s="179"/>
      <c r="N159" s="179"/>
      <c r="O159" s="179"/>
      <c r="P159" s="184"/>
    </row>
    <row r="160" spans="1:16" ht="31.5">
      <c r="A160" s="501"/>
      <c r="B160" s="499"/>
      <c r="C160" s="532" t="s">
        <v>89</v>
      </c>
      <c r="D160" s="534" t="s">
        <v>90</v>
      </c>
      <c r="E160" s="532" t="s">
        <v>503</v>
      </c>
      <c r="F160" s="534" t="s">
        <v>90</v>
      </c>
      <c r="G160" s="179" t="s">
        <v>504</v>
      </c>
      <c r="H160" s="186" t="s">
        <v>424</v>
      </c>
      <c r="I160" s="183" t="s">
        <v>70</v>
      </c>
      <c r="J160" s="183"/>
      <c r="K160" s="183"/>
      <c r="L160" s="179" t="s">
        <v>237</v>
      </c>
      <c r="M160" s="179"/>
      <c r="N160" s="179"/>
      <c r="O160" s="179"/>
      <c r="P160" s="309"/>
    </row>
    <row r="161" spans="1:16" ht="47.25">
      <c r="A161" s="501"/>
      <c r="B161" s="499"/>
      <c r="C161" s="533"/>
      <c r="D161" s="535"/>
      <c r="E161" s="533"/>
      <c r="F161" s="535"/>
      <c r="G161" s="179" t="s">
        <v>505</v>
      </c>
      <c r="H161" s="186" t="s">
        <v>425</v>
      </c>
      <c r="I161" s="183" t="s">
        <v>70</v>
      </c>
      <c r="J161" s="183"/>
      <c r="K161" s="183"/>
      <c r="L161" s="179" t="s">
        <v>237</v>
      </c>
      <c r="M161" s="183"/>
      <c r="N161" s="183"/>
      <c r="O161" s="183"/>
      <c r="P161" s="309"/>
    </row>
    <row r="162" spans="1:16" ht="31.5">
      <c r="A162" s="501"/>
      <c r="B162" s="499"/>
      <c r="C162" s="533"/>
      <c r="D162" s="535"/>
      <c r="E162" s="533"/>
      <c r="F162" s="535"/>
      <c r="G162" s="179" t="s">
        <v>777</v>
      </c>
      <c r="H162" s="186" t="s">
        <v>426</v>
      </c>
      <c r="I162" s="183" t="s">
        <v>70</v>
      </c>
      <c r="J162" s="183"/>
      <c r="K162" s="183"/>
      <c r="L162" s="179" t="s">
        <v>237</v>
      </c>
      <c r="M162" s="183"/>
      <c r="N162" s="183"/>
      <c r="O162" s="183"/>
      <c r="P162" s="309"/>
    </row>
    <row r="163" spans="1:16">
      <c r="A163" s="522"/>
      <c r="B163" s="523"/>
      <c r="C163" s="541"/>
      <c r="D163" s="536"/>
      <c r="E163" s="541"/>
      <c r="F163" s="536"/>
      <c r="G163" s="179" t="s">
        <v>778</v>
      </c>
      <c r="H163" s="3" t="s">
        <v>427</v>
      </c>
      <c r="I163" s="183" t="s">
        <v>70</v>
      </c>
      <c r="J163" s="183"/>
      <c r="K163" s="183"/>
      <c r="L163" s="179" t="s">
        <v>237</v>
      </c>
      <c r="M163" s="179"/>
      <c r="N163" s="179"/>
      <c r="O163" s="179"/>
      <c r="P163" s="309"/>
    </row>
    <row r="164" spans="1:16" ht="36" customHeight="1">
      <c r="A164" s="500">
        <v>12</v>
      </c>
      <c r="B164" s="502" t="s">
        <v>91</v>
      </c>
      <c r="C164" s="532" t="s">
        <v>92</v>
      </c>
      <c r="D164" s="534" t="s">
        <v>93</v>
      </c>
      <c r="E164" s="532" t="s">
        <v>779</v>
      </c>
      <c r="F164" s="546" t="s">
        <v>93</v>
      </c>
      <c r="G164" s="309" t="s">
        <v>780</v>
      </c>
      <c r="H164" s="182" t="s">
        <v>428</v>
      </c>
      <c r="I164" s="183" t="s">
        <v>70</v>
      </c>
      <c r="J164" s="183"/>
      <c r="K164" s="183"/>
      <c r="L164" s="179" t="s">
        <v>237</v>
      </c>
      <c r="M164" s="309"/>
      <c r="N164" s="309"/>
      <c r="O164" s="309"/>
      <c r="P164" s="309"/>
    </row>
    <row r="165" spans="1:16" ht="41.25" customHeight="1">
      <c r="A165" s="501"/>
      <c r="B165" s="499"/>
      <c r="C165" s="533"/>
      <c r="D165" s="535"/>
      <c r="E165" s="541"/>
      <c r="F165" s="547"/>
      <c r="G165" s="309" t="s">
        <v>781</v>
      </c>
      <c r="H165" s="182" t="s">
        <v>429</v>
      </c>
      <c r="I165" s="183" t="s">
        <v>70</v>
      </c>
      <c r="J165" s="183"/>
      <c r="K165" s="183"/>
      <c r="L165" s="179" t="s">
        <v>237</v>
      </c>
      <c r="M165" s="309"/>
      <c r="N165" s="309"/>
      <c r="O165" s="309"/>
      <c r="P165" s="309"/>
    </row>
    <row r="166" spans="1:16" ht="31.5">
      <c r="A166" s="501"/>
      <c r="B166" s="499"/>
      <c r="C166" s="533"/>
      <c r="D166" s="535"/>
      <c r="E166" s="309" t="s">
        <v>782</v>
      </c>
      <c r="F166" s="182" t="s">
        <v>240</v>
      </c>
      <c r="G166" s="309" t="s">
        <v>783</v>
      </c>
      <c r="H166" s="182" t="s">
        <v>430</v>
      </c>
      <c r="I166" s="183" t="s">
        <v>70</v>
      </c>
      <c r="J166" s="179" t="s">
        <v>237</v>
      </c>
      <c r="K166" s="179" t="s">
        <v>237</v>
      </c>
      <c r="L166" s="179" t="s">
        <v>237</v>
      </c>
      <c r="M166" s="179" t="s">
        <v>237</v>
      </c>
      <c r="N166" s="179" t="s">
        <v>237</v>
      </c>
      <c r="O166" s="179"/>
      <c r="P166" s="179"/>
    </row>
    <row r="167" spans="1:16" ht="31.5">
      <c r="A167" s="501"/>
      <c r="B167" s="499"/>
      <c r="C167" s="309" t="s">
        <v>163</v>
      </c>
      <c r="D167" s="185" t="s">
        <v>164</v>
      </c>
      <c r="E167" s="309" t="s">
        <v>784</v>
      </c>
      <c r="F167" s="185" t="s">
        <v>164</v>
      </c>
      <c r="G167" s="309" t="s">
        <v>785</v>
      </c>
      <c r="H167" s="182" t="s">
        <v>431</v>
      </c>
      <c r="I167" s="309" t="s">
        <v>70</v>
      </c>
      <c r="J167" s="309"/>
      <c r="K167" s="309"/>
      <c r="L167" s="309" t="s">
        <v>237</v>
      </c>
      <c r="M167" s="309"/>
      <c r="N167" s="309"/>
      <c r="O167" s="309"/>
      <c r="P167" s="309"/>
    </row>
    <row r="168" spans="1:16" ht="31.5">
      <c r="A168" s="501"/>
      <c r="B168" s="499"/>
      <c r="C168" s="352" t="s">
        <v>839</v>
      </c>
      <c r="D168" s="353" t="s">
        <v>840</v>
      </c>
      <c r="E168" s="354" t="s">
        <v>841</v>
      </c>
      <c r="F168" s="355" t="s">
        <v>842</v>
      </c>
      <c r="G168" s="354" t="s">
        <v>843</v>
      </c>
      <c r="H168" s="355" t="s">
        <v>842</v>
      </c>
      <c r="I168" s="350" t="s">
        <v>70</v>
      </c>
      <c r="J168" s="309"/>
      <c r="K168" s="309"/>
      <c r="L168" s="350" t="s">
        <v>237</v>
      </c>
      <c r="M168" s="309"/>
      <c r="N168" s="309"/>
      <c r="O168" s="309"/>
      <c r="P168" s="309"/>
    </row>
    <row r="169" spans="1:16" ht="31.5">
      <c r="A169" s="501"/>
      <c r="B169" s="499"/>
      <c r="C169" s="532" t="s">
        <v>234</v>
      </c>
      <c r="D169" s="534" t="s">
        <v>165</v>
      </c>
      <c r="E169" s="532" t="s">
        <v>786</v>
      </c>
      <c r="F169" s="534" t="s">
        <v>165</v>
      </c>
      <c r="G169" s="309" t="s">
        <v>787</v>
      </c>
      <c r="H169" s="182" t="s">
        <v>432</v>
      </c>
      <c r="I169" s="309" t="s">
        <v>70</v>
      </c>
      <c r="J169" s="309"/>
      <c r="K169" s="309"/>
      <c r="L169" s="309"/>
      <c r="M169" s="309" t="s">
        <v>237</v>
      </c>
      <c r="N169" s="309"/>
      <c r="O169" s="309"/>
      <c r="P169" s="309"/>
    </row>
    <row r="170" spans="1:16" ht="47.25">
      <c r="A170" s="501"/>
      <c r="B170" s="499"/>
      <c r="C170" s="533"/>
      <c r="D170" s="535"/>
      <c r="E170" s="533"/>
      <c r="F170" s="535"/>
      <c r="G170" s="309" t="s">
        <v>788</v>
      </c>
      <c r="H170" s="182" t="s">
        <v>433</v>
      </c>
      <c r="I170" s="309" t="s">
        <v>70</v>
      </c>
      <c r="J170" s="309"/>
      <c r="K170" s="309"/>
      <c r="L170" s="309"/>
      <c r="M170" s="309" t="s">
        <v>237</v>
      </c>
      <c r="N170" s="309"/>
      <c r="O170" s="309"/>
      <c r="P170" s="309"/>
    </row>
    <row r="171" spans="1:16">
      <c r="A171" s="522"/>
      <c r="B171" s="523"/>
      <c r="C171" s="541"/>
      <c r="D171" s="536"/>
      <c r="E171" s="541"/>
      <c r="F171" s="536"/>
      <c r="G171" s="309" t="s">
        <v>789</v>
      </c>
      <c r="H171" s="187" t="s">
        <v>434</v>
      </c>
      <c r="I171" s="309" t="s">
        <v>70</v>
      </c>
      <c r="J171" s="183"/>
      <c r="K171" s="183"/>
      <c r="L171" s="309"/>
      <c r="M171" s="179" t="s">
        <v>237</v>
      </c>
      <c r="N171" s="179"/>
      <c r="O171" s="179"/>
      <c r="P171" s="184"/>
    </row>
    <row r="172" spans="1:16" ht="63">
      <c r="A172" s="545">
        <v>14</v>
      </c>
      <c r="B172" s="493" t="s">
        <v>94</v>
      </c>
      <c r="C172" s="309" t="s">
        <v>166</v>
      </c>
      <c r="D172" s="185" t="s">
        <v>167</v>
      </c>
      <c r="E172" s="309" t="s">
        <v>790</v>
      </c>
      <c r="F172" s="182" t="s">
        <v>435</v>
      </c>
      <c r="G172" s="309" t="s">
        <v>791</v>
      </c>
      <c r="H172" s="182" t="s">
        <v>435</v>
      </c>
      <c r="I172" s="309"/>
      <c r="J172" s="309"/>
      <c r="K172" s="309" t="s">
        <v>70</v>
      </c>
      <c r="L172" s="309"/>
      <c r="M172" s="309"/>
      <c r="N172" s="309"/>
      <c r="O172" s="309"/>
      <c r="P172" s="309" t="s">
        <v>237</v>
      </c>
    </row>
    <row r="173" spans="1:16" ht="47.25">
      <c r="A173" s="545"/>
      <c r="B173" s="493"/>
      <c r="C173" s="309" t="s">
        <v>168</v>
      </c>
      <c r="D173" s="185" t="s">
        <v>169</v>
      </c>
      <c r="E173" s="309" t="s">
        <v>792</v>
      </c>
      <c r="F173" s="182" t="s">
        <v>436</v>
      </c>
      <c r="G173" s="309" t="s">
        <v>793</v>
      </c>
      <c r="H173" s="182" t="s">
        <v>436</v>
      </c>
      <c r="I173" s="309"/>
      <c r="J173" s="309" t="s">
        <v>70</v>
      </c>
      <c r="K173" s="309"/>
      <c r="L173" s="309"/>
      <c r="M173" s="309"/>
      <c r="N173" s="309" t="s">
        <v>237</v>
      </c>
      <c r="O173" s="309"/>
      <c r="P173" s="309"/>
    </row>
    <row r="174" spans="1:16" ht="31.5">
      <c r="A174" s="545"/>
      <c r="B174" s="493"/>
      <c r="C174" s="532" t="s">
        <v>95</v>
      </c>
      <c r="D174" s="534" t="s">
        <v>96</v>
      </c>
      <c r="E174" s="532" t="s">
        <v>794</v>
      </c>
      <c r="F174" s="534" t="s">
        <v>96</v>
      </c>
      <c r="G174" s="19" t="s">
        <v>519</v>
      </c>
      <c r="H174" s="119" t="s">
        <v>437</v>
      </c>
      <c r="I174" s="309" t="s">
        <v>237</v>
      </c>
      <c r="J174" s="309" t="s">
        <v>237</v>
      </c>
      <c r="K174" s="309" t="s">
        <v>237</v>
      </c>
      <c r="L174" s="309" t="s">
        <v>237</v>
      </c>
      <c r="M174" s="309" t="s">
        <v>237</v>
      </c>
      <c r="N174" s="309" t="s">
        <v>237</v>
      </c>
      <c r="O174" s="309" t="s">
        <v>237</v>
      </c>
      <c r="P174" s="309" t="s">
        <v>237</v>
      </c>
    </row>
    <row r="175" spans="1:16" ht="31.5">
      <c r="A175" s="545"/>
      <c r="B175" s="493"/>
      <c r="C175" s="541"/>
      <c r="D175" s="536"/>
      <c r="E175" s="541"/>
      <c r="F175" s="536"/>
      <c r="G175" s="19" t="s">
        <v>518</v>
      </c>
      <c r="H175" s="119" t="s">
        <v>438</v>
      </c>
      <c r="I175" s="309" t="s">
        <v>237</v>
      </c>
      <c r="J175" s="309" t="s">
        <v>237</v>
      </c>
      <c r="K175" s="309" t="s">
        <v>237</v>
      </c>
      <c r="L175" s="309" t="s">
        <v>237</v>
      </c>
      <c r="M175" s="309" t="s">
        <v>237</v>
      </c>
      <c r="N175" s="309" t="s">
        <v>237</v>
      </c>
      <c r="O175" s="309" t="s">
        <v>237</v>
      </c>
      <c r="P175" s="309" t="s">
        <v>237</v>
      </c>
    </row>
    <row r="176" spans="1:16" ht="31.5">
      <c r="A176" s="545">
        <v>15</v>
      </c>
      <c r="B176" s="493" t="s">
        <v>97</v>
      </c>
      <c r="C176" s="179" t="s">
        <v>170</v>
      </c>
      <c r="D176" s="181" t="s">
        <v>834</v>
      </c>
      <c r="E176" s="179" t="s">
        <v>795</v>
      </c>
      <c r="F176" s="181" t="s">
        <v>834</v>
      </c>
      <c r="G176" s="179" t="s">
        <v>796</v>
      </c>
      <c r="H176" s="181" t="s">
        <v>835</v>
      </c>
      <c r="I176" s="179"/>
      <c r="J176" s="179" t="s">
        <v>70</v>
      </c>
      <c r="K176" s="179"/>
      <c r="L176" s="179"/>
      <c r="M176" s="179"/>
      <c r="N176" s="179" t="s">
        <v>237</v>
      </c>
      <c r="O176" s="179"/>
      <c r="P176" s="179"/>
    </row>
    <row r="177" spans="1:16" ht="31.5">
      <c r="A177" s="545"/>
      <c r="B177" s="493"/>
      <c r="C177" s="179" t="s">
        <v>171</v>
      </c>
      <c r="D177" s="185" t="s">
        <v>172</v>
      </c>
      <c r="E177" s="179" t="s">
        <v>797</v>
      </c>
      <c r="F177" s="186" t="s">
        <v>439</v>
      </c>
      <c r="G177" s="179" t="s">
        <v>798</v>
      </c>
      <c r="H177" s="186" t="s">
        <v>439</v>
      </c>
      <c r="I177" s="179" t="s">
        <v>238</v>
      </c>
      <c r="J177" s="179"/>
      <c r="K177" s="179"/>
      <c r="L177" s="179" t="s">
        <v>237</v>
      </c>
      <c r="M177" s="309"/>
      <c r="N177" s="309"/>
      <c r="O177" s="179"/>
      <c r="P177" s="309"/>
    </row>
    <row r="178" spans="1:16" ht="31.5">
      <c r="A178" s="545"/>
      <c r="B178" s="493"/>
      <c r="C178" s="179" t="s">
        <v>173</v>
      </c>
      <c r="D178" s="185" t="s">
        <v>174</v>
      </c>
      <c r="E178" s="179" t="s">
        <v>799</v>
      </c>
      <c r="F178" s="186" t="s">
        <v>440</v>
      </c>
      <c r="G178" s="179" t="s">
        <v>800</v>
      </c>
      <c r="H178" s="186" t="s">
        <v>440</v>
      </c>
      <c r="I178" s="179" t="s">
        <v>70</v>
      </c>
      <c r="J178" s="179" t="s">
        <v>72</v>
      </c>
      <c r="K178" s="179" t="s">
        <v>72</v>
      </c>
      <c r="L178" s="179" t="s">
        <v>237</v>
      </c>
      <c r="M178" s="309"/>
      <c r="N178" s="309"/>
      <c r="O178" s="179"/>
      <c r="P178" s="309"/>
    </row>
    <row r="179" spans="1:16" ht="31.5">
      <c r="A179" s="545">
        <v>16</v>
      </c>
      <c r="B179" s="493" t="s">
        <v>98</v>
      </c>
      <c r="C179" s="532" t="s">
        <v>99</v>
      </c>
      <c r="D179" s="534" t="s">
        <v>100</v>
      </c>
      <c r="E179" s="532" t="s">
        <v>801</v>
      </c>
      <c r="F179" s="534" t="s">
        <v>100</v>
      </c>
      <c r="G179" s="19" t="s">
        <v>802</v>
      </c>
      <c r="H179" s="119" t="s">
        <v>441</v>
      </c>
      <c r="I179" s="309" t="s">
        <v>238</v>
      </c>
      <c r="J179" s="309" t="s">
        <v>237</v>
      </c>
      <c r="K179" s="309" t="s">
        <v>237</v>
      </c>
      <c r="L179" s="309" t="s">
        <v>237</v>
      </c>
      <c r="M179" s="309" t="s">
        <v>237</v>
      </c>
      <c r="N179" s="309" t="s">
        <v>237</v>
      </c>
      <c r="O179" s="309" t="s">
        <v>237</v>
      </c>
      <c r="P179" s="309" t="s">
        <v>237</v>
      </c>
    </row>
    <row r="180" spans="1:16" ht="57" customHeight="1">
      <c r="A180" s="545"/>
      <c r="B180" s="493"/>
      <c r="C180" s="541"/>
      <c r="D180" s="536"/>
      <c r="E180" s="541"/>
      <c r="F180" s="536"/>
      <c r="G180" s="19" t="s">
        <v>520</v>
      </c>
      <c r="H180" s="119" t="s">
        <v>442</v>
      </c>
      <c r="I180" s="309" t="s">
        <v>70</v>
      </c>
      <c r="J180" s="309" t="s">
        <v>237</v>
      </c>
      <c r="K180" s="309" t="s">
        <v>237</v>
      </c>
      <c r="L180" s="309"/>
      <c r="M180" s="309"/>
      <c r="N180" s="309"/>
      <c r="O180" s="309"/>
      <c r="P180" s="309"/>
    </row>
    <row r="181" spans="1:16" ht="31.5">
      <c r="A181" s="545"/>
      <c r="B181" s="493"/>
      <c r="C181" s="532" t="s">
        <v>101</v>
      </c>
      <c r="D181" s="534" t="s">
        <v>102</v>
      </c>
      <c r="E181" s="532" t="s">
        <v>803</v>
      </c>
      <c r="F181" s="534" t="s">
        <v>102</v>
      </c>
      <c r="G181" s="19" t="s">
        <v>804</v>
      </c>
      <c r="H181" s="119" t="s">
        <v>443</v>
      </c>
      <c r="I181" s="309" t="s">
        <v>238</v>
      </c>
      <c r="J181" s="309" t="s">
        <v>237</v>
      </c>
      <c r="K181" s="309" t="s">
        <v>237</v>
      </c>
      <c r="L181" s="309" t="s">
        <v>237</v>
      </c>
      <c r="M181" s="309" t="s">
        <v>237</v>
      </c>
      <c r="N181" s="309" t="s">
        <v>237</v>
      </c>
      <c r="O181" s="309" t="s">
        <v>237</v>
      </c>
      <c r="P181" s="309" t="s">
        <v>237</v>
      </c>
    </row>
    <row r="182" spans="1:16" ht="31.5">
      <c r="A182" s="545"/>
      <c r="B182" s="493"/>
      <c r="C182" s="541"/>
      <c r="D182" s="536"/>
      <c r="E182" s="541"/>
      <c r="F182" s="536"/>
      <c r="G182" s="19" t="s">
        <v>805</v>
      </c>
      <c r="H182" s="119" t="s">
        <v>444</v>
      </c>
      <c r="I182" s="309" t="s">
        <v>70</v>
      </c>
      <c r="J182" s="309" t="s">
        <v>237</v>
      </c>
      <c r="K182" s="309" t="s">
        <v>237</v>
      </c>
      <c r="L182" s="309"/>
      <c r="M182" s="309"/>
      <c r="N182" s="309"/>
      <c r="O182" s="309"/>
      <c r="P182" s="309"/>
    </row>
    <row r="183" spans="1:16" ht="63">
      <c r="A183" s="308">
        <v>17</v>
      </c>
      <c r="B183" s="11" t="s">
        <v>103</v>
      </c>
      <c r="C183" s="309" t="s">
        <v>104</v>
      </c>
      <c r="D183" s="316" t="s">
        <v>105</v>
      </c>
      <c r="E183" s="309" t="s">
        <v>806</v>
      </c>
      <c r="F183" s="316" t="s">
        <v>105</v>
      </c>
      <c r="G183" s="19" t="s">
        <v>807</v>
      </c>
      <c r="H183" s="188" t="s">
        <v>445</v>
      </c>
      <c r="I183" s="309" t="s">
        <v>237</v>
      </c>
      <c r="J183" s="309" t="s">
        <v>237</v>
      </c>
      <c r="K183" s="309" t="s">
        <v>237</v>
      </c>
      <c r="L183" s="309" t="s">
        <v>237</v>
      </c>
      <c r="M183" s="309" t="s">
        <v>237</v>
      </c>
      <c r="N183" s="309" t="s">
        <v>237</v>
      </c>
      <c r="O183" s="309" t="s">
        <v>237</v>
      </c>
      <c r="P183" s="309" t="s">
        <v>237</v>
      </c>
    </row>
  </sheetData>
  <mergeCells count="151">
    <mergeCell ref="E179:E180"/>
    <mergeCell ref="F179:F180"/>
    <mergeCell ref="C181:C182"/>
    <mergeCell ref="D181:D182"/>
    <mergeCell ref="E181:E182"/>
    <mergeCell ref="F181:F182"/>
    <mergeCell ref="A176:A178"/>
    <mergeCell ref="B176:B178"/>
    <mergeCell ref="A179:A182"/>
    <mergeCell ref="B179:B182"/>
    <mergeCell ref="C179:C180"/>
    <mergeCell ref="D179:D180"/>
    <mergeCell ref="A172:A175"/>
    <mergeCell ref="B172:B175"/>
    <mergeCell ref="C174:C175"/>
    <mergeCell ref="D174:D175"/>
    <mergeCell ref="E174:E175"/>
    <mergeCell ref="F174:F175"/>
    <mergeCell ref="A164:A171"/>
    <mergeCell ref="B164:B171"/>
    <mergeCell ref="C164:C166"/>
    <mergeCell ref="D164:D166"/>
    <mergeCell ref="E164:E165"/>
    <mergeCell ref="F164:F165"/>
    <mergeCell ref="C169:C171"/>
    <mergeCell ref="D169:D171"/>
    <mergeCell ref="E169:E171"/>
    <mergeCell ref="F169:F171"/>
    <mergeCell ref="A150:A153"/>
    <mergeCell ref="B150:B153"/>
    <mergeCell ref="C151:C153"/>
    <mergeCell ref="D151:D153"/>
    <mergeCell ref="E151:E153"/>
    <mergeCell ref="F151:F153"/>
    <mergeCell ref="A159:A163"/>
    <mergeCell ref="B159:B163"/>
    <mergeCell ref="C160:C163"/>
    <mergeCell ref="D160:D163"/>
    <mergeCell ref="E160:E163"/>
    <mergeCell ref="F160:F163"/>
    <mergeCell ref="A154:A157"/>
    <mergeCell ref="B154:B157"/>
    <mergeCell ref="C154:C155"/>
    <mergeCell ref="D154:D155"/>
    <mergeCell ref="E154:E155"/>
    <mergeCell ref="F154:F155"/>
    <mergeCell ref="C156:C157"/>
    <mergeCell ref="D156:D157"/>
    <mergeCell ref="E156:E157"/>
    <mergeCell ref="F156:F157"/>
    <mergeCell ref="E128:E130"/>
    <mergeCell ref="F128:F130"/>
    <mergeCell ref="C131:C139"/>
    <mergeCell ref="D131:D139"/>
    <mergeCell ref="E131:E133"/>
    <mergeCell ref="F131:F133"/>
    <mergeCell ref="E134:E136"/>
    <mergeCell ref="F134:F136"/>
    <mergeCell ref="C148:C149"/>
    <mergeCell ref="D148:D149"/>
    <mergeCell ref="E148:E149"/>
    <mergeCell ref="F148:F149"/>
    <mergeCell ref="E110:E113"/>
    <mergeCell ref="F110:F113"/>
    <mergeCell ref="E114:E121"/>
    <mergeCell ref="F114:F121"/>
    <mergeCell ref="E122:E127"/>
    <mergeCell ref="F122:F127"/>
    <mergeCell ref="A95:A149"/>
    <mergeCell ref="B95:B149"/>
    <mergeCell ref="C95:C127"/>
    <mergeCell ref="D95:D127"/>
    <mergeCell ref="E95:E101"/>
    <mergeCell ref="F95:F101"/>
    <mergeCell ref="E102:E103"/>
    <mergeCell ref="F102:F103"/>
    <mergeCell ref="E104:E109"/>
    <mergeCell ref="F104:F109"/>
    <mergeCell ref="E137:E139"/>
    <mergeCell ref="F137:F139"/>
    <mergeCell ref="C140:C147"/>
    <mergeCell ref="D140:D147"/>
    <mergeCell ref="E140:E147"/>
    <mergeCell ref="F140:F147"/>
    <mergeCell ref="C128:C130"/>
    <mergeCell ref="D128:D130"/>
    <mergeCell ref="C81:C87"/>
    <mergeCell ref="D81:D87"/>
    <mergeCell ref="E81:E87"/>
    <mergeCell ref="F81:F87"/>
    <mergeCell ref="C89:C94"/>
    <mergeCell ref="D89:D94"/>
    <mergeCell ref="E89:E94"/>
    <mergeCell ref="F89:F94"/>
    <mergeCell ref="A69:A94"/>
    <mergeCell ref="B69:B94"/>
    <mergeCell ref="C69:C80"/>
    <mergeCell ref="D69:D80"/>
    <mergeCell ref="E70:E74"/>
    <mergeCell ref="F70:F74"/>
    <mergeCell ref="E75:E76"/>
    <mergeCell ref="F75:F76"/>
    <mergeCell ref="E78:E80"/>
    <mergeCell ref="F78:F80"/>
    <mergeCell ref="E55:E59"/>
    <mergeCell ref="F55:F59"/>
    <mergeCell ref="C60:C67"/>
    <mergeCell ref="D60:D67"/>
    <mergeCell ref="E60:E67"/>
    <mergeCell ref="F60:F67"/>
    <mergeCell ref="E49:E50"/>
    <mergeCell ref="F49:F50"/>
    <mergeCell ref="A51:A68"/>
    <mergeCell ref="B51:B68"/>
    <mergeCell ref="C51:C54"/>
    <mergeCell ref="D51:D54"/>
    <mergeCell ref="E51:E54"/>
    <mergeCell ref="F51:F54"/>
    <mergeCell ref="C55:C59"/>
    <mergeCell ref="D55:D59"/>
    <mergeCell ref="E38:E46"/>
    <mergeCell ref="F38:F46"/>
    <mergeCell ref="C47:C48"/>
    <mergeCell ref="D47:D48"/>
    <mergeCell ref="E47:E48"/>
    <mergeCell ref="F47:F48"/>
    <mergeCell ref="E21:E29"/>
    <mergeCell ref="F21:F29"/>
    <mergeCell ref="C31:C37"/>
    <mergeCell ref="D31:D37"/>
    <mergeCell ref="E31:E36"/>
    <mergeCell ref="F31:F36"/>
    <mergeCell ref="A18:A20"/>
    <mergeCell ref="B18:B20"/>
    <mergeCell ref="A21:A50"/>
    <mergeCell ref="B21:B50"/>
    <mergeCell ref="C21:C30"/>
    <mergeCell ref="D21:D30"/>
    <mergeCell ref="C38:C46"/>
    <mergeCell ref="D38:D46"/>
    <mergeCell ref="C49:C50"/>
    <mergeCell ref="D49:D50"/>
    <mergeCell ref="A1:F1"/>
    <mergeCell ref="A2:D2"/>
    <mergeCell ref="E2:F2"/>
    <mergeCell ref="A6:A17"/>
    <mergeCell ref="B6:B17"/>
    <mergeCell ref="C6:C10"/>
    <mergeCell ref="D6:D10"/>
    <mergeCell ref="C11:C14"/>
    <mergeCell ref="D11:D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569"/>
  <sheetViews>
    <sheetView tabSelected="1" topLeftCell="A102" zoomScale="85" zoomScaleNormal="85" workbookViewId="0">
      <selection activeCell="Y51" sqref="Y51"/>
    </sheetView>
  </sheetViews>
  <sheetFormatPr defaultRowHeight="15.75"/>
  <cols>
    <col min="1" max="4" width="5" style="127" customWidth="1"/>
    <col min="5" max="5" width="5" style="67" hidden="1" customWidth="1"/>
    <col min="6" max="6" width="21.625" style="67" hidden="1" customWidth="1"/>
    <col min="7" max="7" width="6" style="274" hidden="1" customWidth="1"/>
    <col min="8" max="8" width="27" style="275" hidden="1" customWidth="1"/>
    <col min="9" max="9" width="7.375" style="275" customWidth="1"/>
    <col min="10" max="10" width="26.25" style="275" customWidth="1"/>
    <col min="11" max="11" width="9.125" style="28" customWidth="1"/>
    <col min="12" max="12" width="10.125" style="386" customWidth="1"/>
    <col min="13" max="13" width="7.25" style="28" customWidth="1"/>
    <col min="14" max="14" width="8.25" style="165" bestFit="1" customWidth="1"/>
    <col min="15" max="15" width="8.25" style="165" customWidth="1"/>
    <col min="16" max="17" width="7.625" style="138" customWidth="1"/>
    <col min="18" max="18" width="8.125" style="139" customWidth="1"/>
    <col min="19" max="19" width="9" style="37" customWidth="1"/>
    <col min="20" max="20" width="7.5" style="406" customWidth="1"/>
    <col min="21" max="21" width="7.5" style="37" customWidth="1"/>
    <col min="22" max="22" width="10.25" style="37" customWidth="1"/>
    <col min="23" max="23" width="9.375" style="37" customWidth="1"/>
    <col min="24" max="24" width="8.875" style="127" bestFit="1" customWidth="1"/>
    <col min="25" max="16384" width="9" style="127"/>
  </cols>
  <sheetData>
    <row r="1" spans="1:59" ht="23.25" customHeight="1">
      <c r="A1" s="590" t="s">
        <v>205</v>
      </c>
      <c r="B1" s="591"/>
      <c r="C1" s="591"/>
      <c r="D1" s="591"/>
      <c r="E1" s="591"/>
      <c r="F1" s="591"/>
      <c r="G1" s="591"/>
      <c r="H1" s="592"/>
      <c r="I1" s="596" t="s">
        <v>448</v>
      </c>
      <c r="J1" s="597"/>
      <c r="K1" s="597"/>
      <c r="L1" s="597"/>
      <c r="M1" s="597"/>
      <c r="N1" s="597"/>
      <c r="O1" s="597"/>
      <c r="P1" s="597"/>
      <c r="Q1" s="597"/>
      <c r="R1" s="598"/>
      <c r="S1" s="599" t="s">
        <v>848</v>
      </c>
      <c r="T1" s="600"/>
      <c r="U1" s="600"/>
      <c r="V1" s="600"/>
      <c r="W1" s="601"/>
    </row>
    <row r="2" spans="1:59" ht="24" customHeight="1">
      <c r="A2" s="593"/>
      <c r="B2" s="594"/>
      <c r="C2" s="594"/>
      <c r="D2" s="594"/>
      <c r="E2" s="594"/>
      <c r="F2" s="594"/>
      <c r="G2" s="594"/>
      <c r="H2" s="595"/>
      <c r="I2" s="602" t="s">
        <v>472</v>
      </c>
      <c r="J2" s="603"/>
      <c r="K2" s="596" t="s">
        <v>473</v>
      </c>
      <c r="L2" s="597"/>
      <c r="M2" s="597"/>
      <c r="N2" s="597"/>
      <c r="O2" s="598"/>
      <c r="P2" s="604" t="s">
        <v>452</v>
      </c>
      <c r="Q2" s="605"/>
      <c r="R2" s="606"/>
      <c r="S2" s="599" t="s">
        <v>487</v>
      </c>
      <c r="T2" s="600"/>
      <c r="U2" s="600"/>
      <c r="V2" s="601"/>
      <c r="W2" s="190"/>
    </row>
    <row r="3" spans="1:59" s="37" customFormat="1" ht="18.600000000000001" customHeight="1">
      <c r="A3" s="563" t="s">
        <v>812</v>
      </c>
      <c r="B3" s="563" t="s">
        <v>512</v>
      </c>
      <c r="C3" s="563" t="s">
        <v>513</v>
      </c>
      <c r="D3" s="563" t="s">
        <v>813</v>
      </c>
      <c r="E3" s="566" t="s">
        <v>231</v>
      </c>
      <c r="F3" s="566" t="s">
        <v>227</v>
      </c>
      <c r="G3" s="566" t="s">
        <v>525</v>
      </c>
      <c r="H3" s="563" t="s">
        <v>453</v>
      </c>
      <c r="I3" s="620" t="s">
        <v>526</v>
      </c>
      <c r="J3" s="609" t="s">
        <v>181</v>
      </c>
      <c r="K3" s="617" t="s">
        <v>182</v>
      </c>
      <c r="L3" s="619"/>
      <c r="M3" s="622" t="s">
        <v>183</v>
      </c>
      <c r="N3" s="563" t="s">
        <v>817</v>
      </c>
      <c r="O3" s="563" t="s">
        <v>30</v>
      </c>
      <c r="P3" s="607" t="s">
        <v>184</v>
      </c>
      <c r="Q3" s="608"/>
      <c r="R3" s="608"/>
      <c r="S3" s="608"/>
      <c r="T3" s="608"/>
      <c r="U3" s="608"/>
      <c r="V3" s="608"/>
      <c r="W3" s="609"/>
    </row>
    <row r="4" spans="1:59" s="138" customFormat="1" ht="15.6" customHeight="1">
      <c r="A4" s="564"/>
      <c r="B4" s="564"/>
      <c r="C4" s="564"/>
      <c r="D4" s="564"/>
      <c r="E4" s="567"/>
      <c r="F4" s="567"/>
      <c r="G4" s="567"/>
      <c r="H4" s="564"/>
      <c r="I4" s="620"/>
      <c r="J4" s="621"/>
      <c r="K4" s="613" t="s">
        <v>176</v>
      </c>
      <c r="L4" s="563" t="s">
        <v>185</v>
      </c>
      <c r="M4" s="623"/>
      <c r="N4" s="564"/>
      <c r="O4" s="564"/>
      <c r="P4" s="610"/>
      <c r="Q4" s="611"/>
      <c r="R4" s="611"/>
      <c r="S4" s="611"/>
      <c r="T4" s="611"/>
      <c r="U4" s="611"/>
      <c r="V4" s="611"/>
      <c r="W4" s="612"/>
    </row>
    <row r="5" spans="1:59" s="37" customFormat="1" ht="27.6" customHeight="1">
      <c r="A5" s="564"/>
      <c r="B5" s="564"/>
      <c r="C5" s="564"/>
      <c r="D5" s="564"/>
      <c r="E5" s="567"/>
      <c r="F5" s="567"/>
      <c r="G5" s="567"/>
      <c r="H5" s="564"/>
      <c r="I5" s="620"/>
      <c r="J5" s="621"/>
      <c r="K5" s="614"/>
      <c r="L5" s="564"/>
      <c r="M5" s="623"/>
      <c r="N5" s="564"/>
      <c r="O5" s="564"/>
      <c r="P5" s="616" t="s">
        <v>454</v>
      </c>
      <c r="Q5" s="616"/>
      <c r="R5" s="616"/>
      <c r="S5" s="616"/>
      <c r="T5" s="617" t="s">
        <v>206</v>
      </c>
      <c r="U5" s="618"/>
      <c r="V5" s="618"/>
      <c r="W5" s="619"/>
    </row>
    <row r="6" spans="1:59" s="37" customFormat="1" ht="47.25">
      <c r="A6" s="565"/>
      <c r="B6" s="565"/>
      <c r="C6" s="565"/>
      <c r="D6" s="565"/>
      <c r="E6" s="568"/>
      <c r="F6" s="568"/>
      <c r="G6" s="568"/>
      <c r="H6" s="565"/>
      <c r="I6" s="620"/>
      <c r="J6" s="612"/>
      <c r="K6" s="615"/>
      <c r="L6" s="565"/>
      <c r="M6" s="624"/>
      <c r="N6" s="565"/>
      <c r="O6" s="565"/>
      <c r="P6" s="33" t="s">
        <v>186</v>
      </c>
      <c r="Q6" s="33" t="s">
        <v>455</v>
      </c>
      <c r="R6" s="34" t="s">
        <v>187</v>
      </c>
      <c r="S6" s="34" t="s">
        <v>188</v>
      </c>
      <c r="T6" s="394" t="s">
        <v>186</v>
      </c>
      <c r="U6" s="33" t="s">
        <v>455</v>
      </c>
      <c r="V6" s="34" t="s">
        <v>187</v>
      </c>
      <c r="W6" s="34" t="s">
        <v>188</v>
      </c>
    </row>
    <row r="7" spans="1:59" s="192" customFormat="1">
      <c r="A7" s="192">
        <v>1</v>
      </c>
      <c r="B7" s="192">
        <v>2</v>
      </c>
      <c r="C7" s="192">
        <v>3</v>
      </c>
      <c r="D7" s="192">
        <v>4</v>
      </c>
      <c r="E7" s="191">
        <v>5</v>
      </c>
      <c r="F7" s="114">
        <v>6</v>
      </c>
      <c r="G7" s="193">
        <v>7</v>
      </c>
      <c r="H7" s="32">
        <v>8</v>
      </c>
      <c r="I7" s="32"/>
      <c r="J7" s="32"/>
      <c r="K7" s="54">
        <v>9</v>
      </c>
      <c r="L7" s="369">
        <v>10</v>
      </c>
      <c r="M7" s="54">
        <v>11</v>
      </c>
      <c r="N7" s="33">
        <v>12</v>
      </c>
      <c r="O7" s="33"/>
      <c r="P7" s="33">
        <v>13</v>
      </c>
      <c r="Q7" s="33">
        <v>14</v>
      </c>
      <c r="R7" s="33">
        <v>15</v>
      </c>
      <c r="S7" s="33">
        <v>16</v>
      </c>
      <c r="T7" s="395">
        <v>17</v>
      </c>
      <c r="U7" s="33">
        <v>18</v>
      </c>
      <c r="V7" s="33">
        <v>19</v>
      </c>
      <c r="W7" s="33">
        <v>20</v>
      </c>
    </row>
    <row r="8" spans="1:59" s="192" customFormat="1" ht="86.25" customHeight="1">
      <c r="A8" s="12" t="s">
        <v>506</v>
      </c>
      <c r="B8" s="12" t="s">
        <v>507</v>
      </c>
      <c r="C8" s="12" t="s">
        <v>508</v>
      </c>
      <c r="D8" s="12" t="s">
        <v>509</v>
      </c>
      <c r="E8" s="191"/>
      <c r="F8" s="114"/>
      <c r="G8" s="307"/>
      <c r="H8" s="304"/>
      <c r="I8" s="304"/>
      <c r="J8" s="304"/>
      <c r="K8" s="54" t="s">
        <v>32</v>
      </c>
      <c r="L8" s="378" t="s">
        <v>217</v>
      </c>
      <c r="M8" s="54" t="s">
        <v>808</v>
      </c>
      <c r="N8" s="33" t="s">
        <v>514</v>
      </c>
      <c r="O8" s="33" t="s">
        <v>809</v>
      </c>
      <c r="P8" s="198" t="s">
        <v>810</v>
      </c>
      <c r="Q8" s="33" t="s">
        <v>811</v>
      </c>
      <c r="R8" s="33" t="s">
        <v>510</v>
      </c>
      <c r="S8" s="54" t="s">
        <v>511</v>
      </c>
      <c r="T8" s="395" t="s">
        <v>810</v>
      </c>
      <c r="U8" s="33" t="s">
        <v>811</v>
      </c>
      <c r="V8" s="33" t="s">
        <v>510</v>
      </c>
      <c r="W8" s="33" t="s">
        <v>511</v>
      </c>
    </row>
    <row r="9" spans="1:59" ht="23.25" customHeight="1">
      <c r="A9" s="548">
        <v>0.85</v>
      </c>
      <c r="B9" s="569"/>
      <c r="C9" s="570"/>
      <c r="D9" s="571"/>
      <c r="E9" s="194" t="s">
        <v>189</v>
      </c>
      <c r="F9" s="572" t="s">
        <v>228</v>
      </c>
      <c r="G9" s="573"/>
      <c r="H9" s="573"/>
      <c r="I9" s="573"/>
      <c r="J9" s="573"/>
      <c r="K9" s="573"/>
      <c r="L9" s="573"/>
      <c r="M9" s="574"/>
      <c r="N9" s="55"/>
      <c r="O9" s="55"/>
      <c r="P9" s="51"/>
      <c r="Q9" s="51"/>
      <c r="R9" s="195"/>
      <c r="S9" s="195"/>
      <c r="T9" s="394"/>
      <c r="U9" s="195"/>
      <c r="V9" s="195"/>
      <c r="W9" s="195"/>
    </row>
    <row r="10" spans="1:59" s="196" customFormat="1" ht="24.6" customHeight="1">
      <c r="A10" s="549"/>
      <c r="B10" s="550">
        <v>0.35</v>
      </c>
      <c r="E10" s="197" t="s">
        <v>190</v>
      </c>
      <c r="F10" s="575" t="s">
        <v>229</v>
      </c>
      <c r="G10" s="576"/>
      <c r="H10" s="576"/>
      <c r="I10" s="576"/>
      <c r="J10" s="576"/>
      <c r="K10" s="576"/>
      <c r="L10" s="576"/>
      <c r="M10" s="577"/>
      <c r="N10" s="292"/>
      <c r="O10" s="292"/>
      <c r="P10" s="198"/>
      <c r="Q10" s="293"/>
      <c r="R10" s="294"/>
      <c r="S10" s="289">
        <f>SUM(S12:S30)</f>
        <v>33.558</v>
      </c>
      <c r="T10" s="395"/>
      <c r="U10" s="293"/>
      <c r="V10" s="294"/>
      <c r="W10" s="294"/>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row>
    <row r="11" spans="1:59" s="203" customFormat="1" ht="21" customHeight="1">
      <c r="A11" s="549"/>
      <c r="B11" s="551"/>
      <c r="C11" s="578">
        <v>0.4</v>
      </c>
      <c r="D11" s="200"/>
      <c r="E11" s="201" t="s">
        <v>215</v>
      </c>
      <c r="F11" s="553" t="s">
        <v>230</v>
      </c>
      <c r="G11" s="554"/>
      <c r="H11" s="554"/>
      <c r="I11" s="554"/>
      <c r="J11" s="554"/>
      <c r="K11" s="554"/>
      <c r="L11" s="554"/>
      <c r="M11" s="630"/>
      <c r="N11" s="35"/>
      <c r="O11" s="35"/>
      <c r="P11" s="198"/>
      <c r="Q11" s="198"/>
      <c r="R11" s="199"/>
      <c r="S11" s="199"/>
      <c r="T11" s="395"/>
      <c r="U11" s="198"/>
      <c r="V11" s="199"/>
      <c r="W11" s="199"/>
      <c r="X11" s="202"/>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row>
    <row r="12" spans="1:59" s="37" customFormat="1" ht="30.75" customHeight="1">
      <c r="A12" s="549"/>
      <c r="B12" s="551"/>
      <c r="C12" s="579"/>
      <c r="D12" s="585">
        <v>0.66</v>
      </c>
      <c r="E12" s="581" t="s">
        <v>15</v>
      </c>
      <c r="F12" s="583" t="s">
        <v>449</v>
      </c>
      <c r="G12" s="117" t="s">
        <v>528</v>
      </c>
      <c r="H12" s="204" t="s">
        <v>51</v>
      </c>
      <c r="I12" s="117" t="s">
        <v>529</v>
      </c>
      <c r="J12" s="204" t="s">
        <v>814</v>
      </c>
      <c r="K12" s="141" t="s">
        <v>450</v>
      </c>
      <c r="L12" s="436">
        <v>1647.87</v>
      </c>
      <c r="M12" s="422" t="s">
        <v>180</v>
      </c>
      <c r="N12" s="205">
        <v>0.5</v>
      </c>
      <c r="O12" s="318">
        <f>$A$9*$B$10*$C$11*$D$12*N12</f>
        <v>3.9269999999999999E-2</v>
      </c>
      <c r="P12" s="371">
        <v>1664.16</v>
      </c>
      <c r="Q12" s="387">
        <v>10</v>
      </c>
      <c r="R12" s="388">
        <f>IF(AND((100+(P12-L12)*10)&gt;30,(100+(P12-L12)*10)&lt;=120),100+(P12-L12)*10,IF((100+(P12-L12)*10)&lt;30,0,120))</f>
        <v>120</v>
      </c>
      <c r="S12" s="208">
        <f>R12*O12</f>
        <v>4.7123999999999997</v>
      </c>
      <c r="T12" s="396">
        <v>1664.16</v>
      </c>
      <c r="U12" s="208">
        <f>T12-L12</f>
        <v>16.290000000000191</v>
      </c>
      <c r="V12" s="280">
        <f>IF(AND((100+U12*10)&gt;30,(100+U12*10)&lt;120),(100+U12*10),IF((100+U12*10)&gt;=120,120,0))</f>
        <v>120</v>
      </c>
      <c r="W12" s="280">
        <f>V12*O12</f>
        <v>4.7123999999999997</v>
      </c>
      <c r="Y12" s="445">
        <f>W12-S12</f>
        <v>0</v>
      </c>
    </row>
    <row r="13" spans="1:59" s="37" customFormat="1" ht="27.75" customHeight="1">
      <c r="A13" s="549"/>
      <c r="B13" s="551"/>
      <c r="C13" s="579"/>
      <c r="D13" s="586"/>
      <c r="E13" s="582"/>
      <c r="F13" s="584"/>
      <c r="G13" s="142" t="s">
        <v>531</v>
      </c>
      <c r="H13" s="204" t="s">
        <v>208</v>
      </c>
      <c r="I13" s="142" t="s">
        <v>532</v>
      </c>
      <c r="J13" s="204" t="s">
        <v>515</v>
      </c>
      <c r="K13" s="146" t="s">
        <v>516</v>
      </c>
      <c r="L13" s="380">
        <v>6.79</v>
      </c>
      <c r="M13" s="422" t="s">
        <v>180</v>
      </c>
      <c r="N13" s="209">
        <v>0.5</v>
      </c>
      <c r="O13" s="318">
        <f>$A$9*$B$10*$C$11*$D$12*N13</f>
        <v>3.9269999999999999E-2</v>
      </c>
      <c r="P13" s="371">
        <v>7.94</v>
      </c>
      <c r="Q13" s="278">
        <v>5</v>
      </c>
      <c r="R13" s="388">
        <f>IF(AND((100-(1-P13/L13)*100*5)&gt;30,(100-(1-P13/L13)*100*5)&lt;=120),100-(1-P13/L13)*100*5,IF((100-(1-P13/L13)*100*5)&lt;30,0,120))</f>
        <v>120</v>
      </c>
      <c r="S13" s="208">
        <f t="shared" ref="S13:S29" si="0">R13*O13</f>
        <v>4.7123999999999997</v>
      </c>
      <c r="T13" s="396">
        <v>7.94</v>
      </c>
      <c r="U13" s="208">
        <f>(T13/L13)*100</f>
        <v>116.93667157584684</v>
      </c>
      <c r="V13" s="280">
        <f>IF(AND((100-(100-U13)*5)&gt;30,(100-(100-U13)*5)&lt;120),(100-(100-U13)*5),IF((100-(100-U13)*5)&gt;=120,120,0))</f>
        <v>120</v>
      </c>
      <c r="W13" s="280">
        <f t="shared" ref="W13" si="1">V13*O13</f>
        <v>4.7123999999999997</v>
      </c>
      <c r="Y13" s="445">
        <f t="shared" ref="Y13:Y77" si="2">W13-S13</f>
        <v>0</v>
      </c>
    </row>
    <row r="14" spans="1:59" s="37" customFormat="1" ht="39.75" hidden="1" customHeight="1">
      <c r="A14" s="549"/>
      <c r="B14" s="551"/>
      <c r="C14" s="579"/>
      <c r="D14" s="210">
        <v>0</v>
      </c>
      <c r="E14" s="211" t="s">
        <v>16</v>
      </c>
      <c r="F14" s="111" t="s">
        <v>0</v>
      </c>
      <c r="G14" s="117" t="s">
        <v>19</v>
      </c>
      <c r="H14" s="112" t="s">
        <v>49</v>
      </c>
      <c r="I14" s="117" t="s">
        <v>19</v>
      </c>
      <c r="J14" s="112" t="s">
        <v>49</v>
      </c>
      <c r="K14" s="141" t="s">
        <v>450</v>
      </c>
      <c r="L14" s="427">
        <v>478.09</v>
      </c>
      <c r="M14" s="422" t="s">
        <v>180</v>
      </c>
      <c r="N14" s="205">
        <v>0</v>
      </c>
      <c r="O14" s="318"/>
      <c r="P14" s="239"/>
      <c r="Q14" s="278">
        <f>(P14-L14)</f>
        <v>-478.09</v>
      </c>
      <c r="R14" s="207">
        <f>100-(P14-L14)*10</f>
        <v>4880.8999999999996</v>
      </c>
      <c r="S14" s="208">
        <f t="shared" si="0"/>
        <v>0</v>
      </c>
      <c r="T14" s="395"/>
      <c r="U14" s="33"/>
      <c r="V14" s="34"/>
      <c r="W14" s="34"/>
      <c r="Y14" s="445">
        <f t="shared" si="2"/>
        <v>0</v>
      </c>
    </row>
    <row r="15" spans="1:59" s="37" customFormat="1" ht="35.25" customHeight="1">
      <c r="A15" s="549"/>
      <c r="B15" s="551"/>
      <c r="C15" s="579"/>
      <c r="D15" s="585">
        <v>0.34</v>
      </c>
      <c r="E15" s="581" t="s">
        <v>17</v>
      </c>
      <c r="F15" s="583" t="s">
        <v>50</v>
      </c>
      <c r="G15" s="117" t="s">
        <v>533</v>
      </c>
      <c r="H15" s="112" t="s">
        <v>48</v>
      </c>
      <c r="I15" s="117" t="s">
        <v>534</v>
      </c>
      <c r="J15" s="112" t="s">
        <v>48</v>
      </c>
      <c r="K15" s="57" t="s">
        <v>34</v>
      </c>
      <c r="L15" s="380">
        <v>99.7</v>
      </c>
      <c r="M15" s="141" t="s">
        <v>180</v>
      </c>
      <c r="N15" s="205">
        <v>1</v>
      </c>
      <c r="O15" s="318">
        <f>$A$9*$B$10*$C$11*$D$15*N15</f>
        <v>4.0460000000000003E-2</v>
      </c>
      <c r="P15" s="239">
        <v>119.35</v>
      </c>
      <c r="Q15" s="278">
        <f>(P15-L15)</f>
        <v>19.649999999999991</v>
      </c>
      <c r="R15" s="388">
        <f>IF(AND((100+(P15-L15)*10)&gt;30,(100+(P15-L15)*10)&lt;=120),100+(P15-L15)*10,IF((100+(P15-L15)*10)&lt;30,0,120))</f>
        <v>120</v>
      </c>
      <c r="S15" s="208">
        <f t="shared" si="0"/>
        <v>4.8552</v>
      </c>
      <c r="T15" s="396">
        <v>119.35</v>
      </c>
      <c r="U15" s="391">
        <f>T15-L15</f>
        <v>19.649999999999991</v>
      </c>
      <c r="V15" s="280">
        <f>IF(AND((100+U15*100)&gt;30,(100+U15*100)&lt;120),(100+U15*100),IF((100+U15*100)&gt;=120,120,0))</f>
        <v>120</v>
      </c>
      <c r="W15" s="280">
        <f t="shared" ref="W15" si="3">V15*O15</f>
        <v>4.8552</v>
      </c>
      <c r="Y15" s="445">
        <f t="shared" si="2"/>
        <v>0</v>
      </c>
    </row>
    <row r="16" spans="1:59" s="37" customFormat="1" ht="48.75" hidden="1" customHeight="1">
      <c r="A16" s="549"/>
      <c r="B16" s="551"/>
      <c r="C16" s="580"/>
      <c r="D16" s="586"/>
      <c r="E16" s="582"/>
      <c r="F16" s="584"/>
      <c r="G16" s="143" t="s">
        <v>20</v>
      </c>
      <c r="H16" s="112" t="s">
        <v>63</v>
      </c>
      <c r="I16" s="143" t="s">
        <v>20</v>
      </c>
      <c r="J16" s="112" t="s">
        <v>63</v>
      </c>
      <c r="K16" s="218" t="s">
        <v>456</v>
      </c>
      <c r="L16" s="379">
        <v>150</v>
      </c>
      <c r="M16" s="117" t="s">
        <v>180</v>
      </c>
      <c r="N16" s="205">
        <v>0</v>
      </c>
      <c r="O16" s="205"/>
      <c r="P16" s="239"/>
      <c r="Q16" s="276">
        <v>2</v>
      </c>
      <c r="R16" s="277">
        <f>100+(1-P16/L16)*100*Q16</f>
        <v>300</v>
      </c>
      <c r="S16" s="208">
        <f t="shared" si="0"/>
        <v>0</v>
      </c>
      <c r="T16" s="395"/>
      <c r="U16" s="33"/>
      <c r="V16" s="34"/>
      <c r="W16" s="34"/>
      <c r="Y16" s="445">
        <f t="shared" si="2"/>
        <v>0</v>
      </c>
    </row>
    <row r="17" spans="1:60">
      <c r="A17" s="549"/>
      <c r="B17" s="551"/>
      <c r="C17" s="212"/>
      <c r="D17" s="203"/>
      <c r="E17" s="201" t="s">
        <v>70</v>
      </c>
      <c r="F17" s="553" t="s">
        <v>451</v>
      </c>
      <c r="G17" s="554"/>
      <c r="H17" s="554"/>
      <c r="I17" s="554"/>
      <c r="J17" s="554"/>
      <c r="K17" s="554"/>
      <c r="L17" s="554"/>
      <c r="M17" s="630"/>
      <c r="N17" s="58"/>
      <c r="O17" s="58"/>
      <c r="P17" s="198"/>
      <c r="Q17" s="198"/>
      <c r="R17" s="199"/>
      <c r="S17" s="247"/>
      <c r="T17" s="395"/>
      <c r="U17" s="198"/>
      <c r="V17" s="199"/>
      <c r="W17" s="213"/>
      <c r="Y17" s="445">
        <f t="shared" si="2"/>
        <v>0</v>
      </c>
    </row>
    <row r="18" spans="1:60" s="219" customFormat="1" ht="87.75" hidden="1" customHeight="1">
      <c r="A18" s="549"/>
      <c r="B18" s="551"/>
      <c r="C18" s="214"/>
      <c r="D18" s="299">
        <v>1</v>
      </c>
      <c r="E18" s="215" t="s">
        <v>18</v>
      </c>
      <c r="F18" s="38" t="s">
        <v>54</v>
      </c>
      <c r="G18" s="216" t="s">
        <v>537</v>
      </c>
      <c r="H18" s="38" t="s">
        <v>54</v>
      </c>
      <c r="I18" s="216" t="s">
        <v>538</v>
      </c>
      <c r="J18" s="38" t="s">
        <v>457</v>
      </c>
      <c r="K18" s="217" t="s">
        <v>458</v>
      </c>
      <c r="L18" s="380">
        <v>0</v>
      </c>
      <c r="M18" s="217" t="s">
        <v>180</v>
      </c>
      <c r="N18" s="218">
        <v>1</v>
      </c>
      <c r="O18" s="318">
        <f>$A$9*$B$10*$C$18*$D$18*N18</f>
        <v>0</v>
      </c>
      <c r="P18" s="372"/>
      <c r="Q18" s="278">
        <v>10</v>
      </c>
      <c r="R18" s="207">
        <f>100-(L18-P18)*Q18</f>
        <v>100</v>
      </c>
      <c r="S18" s="208">
        <f t="shared" si="0"/>
        <v>0</v>
      </c>
      <c r="T18" s="396"/>
      <c r="U18" s="108"/>
      <c r="V18" s="279"/>
      <c r="W18" s="40"/>
      <c r="Y18" s="445">
        <f t="shared" si="2"/>
        <v>0</v>
      </c>
    </row>
    <row r="19" spans="1:60" ht="15.75" customHeight="1">
      <c r="A19" s="549"/>
      <c r="B19" s="551"/>
      <c r="C19" s="578">
        <v>0.6</v>
      </c>
      <c r="D19" s="220"/>
      <c r="E19" s="221" t="s">
        <v>207</v>
      </c>
      <c r="F19" s="553" t="s">
        <v>177</v>
      </c>
      <c r="G19" s="554"/>
      <c r="H19" s="554"/>
      <c r="I19" s="553" t="s">
        <v>177</v>
      </c>
      <c r="J19" s="554"/>
      <c r="K19" s="554"/>
      <c r="L19" s="381"/>
      <c r="M19" s="222"/>
      <c r="N19" s="35"/>
      <c r="O19" s="35"/>
      <c r="P19" s="223"/>
      <c r="Q19" s="223"/>
      <c r="R19" s="224"/>
      <c r="S19" s="247"/>
      <c r="T19" s="397"/>
      <c r="U19" s="223"/>
      <c r="V19" s="224"/>
      <c r="W19" s="225"/>
      <c r="Y19" s="445">
        <f t="shared" si="2"/>
        <v>0</v>
      </c>
    </row>
    <row r="20" spans="1:60" s="125" customFormat="1" ht="37.700000000000003" hidden="1" customHeight="1">
      <c r="A20" s="549"/>
      <c r="B20" s="551"/>
      <c r="C20" s="579"/>
      <c r="D20" s="587">
        <v>0</v>
      </c>
      <c r="E20" s="581" t="s">
        <v>2</v>
      </c>
      <c r="F20" s="631" t="s">
        <v>3</v>
      </c>
      <c r="G20" s="117" t="s">
        <v>21</v>
      </c>
      <c r="H20" s="112" t="s">
        <v>10</v>
      </c>
      <c r="I20" s="117" t="s">
        <v>21</v>
      </c>
      <c r="J20" s="112" t="s">
        <v>10</v>
      </c>
      <c r="K20" s="86" t="s">
        <v>459</v>
      </c>
      <c r="L20" s="379">
        <v>100</v>
      </c>
      <c r="M20" s="141" t="s">
        <v>180</v>
      </c>
      <c r="N20" s="205">
        <v>0</v>
      </c>
      <c r="O20" s="205"/>
      <c r="P20" s="373"/>
      <c r="Q20" s="280">
        <v>1</v>
      </c>
      <c r="R20" s="278">
        <f>100+(1-P20/L20)*100*Q20</f>
        <v>200</v>
      </c>
      <c r="S20" s="208">
        <f t="shared" si="0"/>
        <v>0</v>
      </c>
      <c r="T20" s="395"/>
      <c r="U20" s="33"/>
      <c r="V20" s="41"/>
      <c r="W20" s="40"/>
      <c r="X20" s="285"/>
      <c r="Y20" s="445">
        <f t="shared" si="2"/>
        <v>0</v>
      </c>
      <c r="Z20" s="285"/>
      <c r="AA20" s="285"/>
      <c r="AB20" s="285"/>
      <c r="AC20" s="285"/>
      <c r="AD20" s="285"/>
      <c r="AE20" s="285"/>
      <c r="AF20" s="285"/>
      <c r="AG20" s="285"/>
      <c r="AH20" s="285"/>
      <c r="AI20" s="285"/>
      <c r="AJ20" s="285"/>
      <c r="AK20" s="285"/>
      <c r="AL20" s="285"/>
      <c r="AM20" s="285"/>
      <c r="AN20" s="285"/>
      <c r="AO20" s="285"/>
      <c r="AP20" s="285"/>
      <c r="AQ20" s="285"/>
      <c r="AR20" s="285"/>
      <c r="AS20" s="285"/>
      <c r="AT20" s="285"/>
      <c r="AU20" s="285"/>
      <c r="AV20" s="285"/>
      <c r="AW20" s="285"/>
      <c r="AX20" s="285"/>
      <c r="AY20" s="285"/>
      <c r="AZ20" s="285"/>
      <c r="BA20" s="285"/>
      <c r="BB20" s="285"/>
      <c r="BC20" s="285"/>
      <c r="BD20" s="285"/>
      <c r="BE20" s="285"/>
      <c r="BF20" s="285"/>
      <c r="BG20" s="285"/>
      <c r="BH20" s="284"/>
    </row>
    <row r="21" spans="1:60" s="125" customFormat="1" ht="47.25" hidden="1" customHeight="1">
      <c r="A21" s="549"/>
      <c r="B21" s="551"/>
      <c r="C21" s="579"/>
      <c r="D21" s="585"/>
      <c r="E21" s="581"/>
      <c r="F21" s="632"/>
      <c r="G21" s="117" t="s">
        <v>22</v>
      </c>
      <c r="H21" s="112" t="s">
        <v>11</v>
      </c>
      <c r="I21" s="117" t="s">
        <v>22</v>
      </c>
      <c r="J21" s="112" t="s">
        <v>11</v>
      </c>
      <c r="K21" s="86" t="s">
        <v>460</v>
      </c>
      <c r="L21" s="379">
        <v>100</v>
      </c>
      <c r="M21" s="141" t="s">
        <v>180</v>
      </c>
      <c r="N21" s="205">
        <v>0</v>
      </c>
      <c r="O21" s="205"/>
      <c r="P21" s="373"/>
      <c r="Q21" s="9">
        <v>1</v>
      </c>
      <c r="R21" s="278">
        <f>100+(1-P21/L21)*100*Q21</f>
        <v>200</v>
      </c>
      <c r="S21" s="208">
        <f t="shared" si="0"/>
        <v>0</v>
      </c>
      <c r="T21" s="395"/>
      <c r="U21" s="33"/>
      <c r="V21" s="41"/>
      <c r="W21" s="40"/>
      <c r="X21" s="285"/>
      <c r="Y21" s="445">
        <f t="shared" si="2"/>
        <v>0</v>
      </c>
      <c r="Z21" s="285"/>
      <c r="AA21" s="285"/>
      <c r="AB21" s="285"/>
      <c r="AC21" s="285"/>
      <c r="AD21" s="285"/>
      <c r="AE21" s="285"/>
      <c r="AF21" s="285"/>
      <c r="AG21" s="285"/>
      <c r="AH21" s="285"/>
      <c r="AI21" s="285"/>
      <c r="AJ21" s="285"/>
      <c r="AK21" s="285"/>
      <c r="AL21" s="285"/>
      <c r="AM21" s="285"/>
      <c r="AN21" s="285"/>
      <c r="AO21" s="285"/>
      <c r="AP21" s="285"/>
      <c r="AQ21" s="285"/>
      <c r="AR21" s="285"/>
      <c r="AS21" s="285"/>
      <c r="AT21" s="285"/>
      <c r="AU21" s="285"/>
      <c r="AV21" s="285"/>
      <c r="AW21" s="285"/>
      <c r="AX21" s="285"/>
      <c r="AY21" s="285"/>
      <c r="AZ21" s="285"/>
      <c r="BA21" s="285"/>
      <c r="BB21" s="285"/>
      <c r="BC21" s="285"/>
      <c r="BD21" s="285"/>
      <c r="BE21" s="285"/>
      <c r="BF21" s="285"/>
      <c r="BG21" s="285"/>
      <c r="BH21" s="284"/>
    </row>
    <row r="22" spans="1:60" s="125" customFormat="1" ht="46.7" hidden="1" customHeight="1">
      <c r="A22" s="549"/>
      <c r="B22" s="551"/>
      <c r="C22" s="579"/>
      <c r="D22" s="625"/>
      <c r="E22" s="582"/>
      <c r="F22" s="633"/>
      <c r="G22" s="117" t="s">
        <v>23</v>
      </c>
      <c r="H22" s="112" t="s">
        <v>12</v>
      </c>
      <c r="I22" s="117" t="s">
        <v>23</v>
      </c>
      <c r="J22" s="112" t="s">
        <v>12</v>
      </c>
      <c r="K22" s="86" t="s">
        <v>460</v>
      </c>
      <c r="L22" s="379">
        <v>100</v>
      </c>
      <c r="M22" s="141" t="s">
        <v>180</v>
      </c>
      <c r="N22" s="205">
        <v>0</v>
      </c>
      <c r="O22" s="205"/>
      <c r="P22" s="373"/>
      <c r="Q22" s="9">
        <v>1</v>
      </c>
      <c r="R22" s="278">
        <f>100+(1-P22/L22)*100*Q22</f>
        <v>200</v>
      </c>
      <c r="S22" s="208">
        <f t="shared" si="0"/>
        <v>0</v>
      </c>
      <c r="T22" s="395"/>
      <c r="U22" s="33"/>
      <c r="V22" s="41"/>
      <c r="W22" s="40"/>
      <c r="X22" s="285"/>
      <c r="Y22" s="445">
        <f t="shared" si="2"/>
        <v>0</v>
      </c>
      <c r="Z22" s="285"/>
      <c r="AA22" s="285"/>
      <c r="AB22" s="285"/>
      <c r="AC22" s="285"/>
      <c r="AD22" s="285"/>
      <c r="AE22" s="285"/>
      <c r="AF22" s="285"/>
      <c r="AG22" s="285"/>
      <c r="AH22" s="285"/>
      <c r="AI22" s="285"/>
      <c r="AJ22" s="285"/>
      <c r="AK22" s="285"/>
      <c r="AL22" s="285"/>
      <c r="AM22" s="285"/>
      <c r="AN22" s="285"/>
      <c r="AO22" s="285"/>
      <c r="AP22" s="285"/>
      <c r="AQ22" s="285"/>
      <c r="AR22" s="285"/>
      <c r="AS22" s="285"/>
      <c r="AT22" s="285"/>
      <c r="AU22" s="285"/>
      <c r="AV22" s="285"/>
      <c r="AW22" s="285"/>
      <c r="AX22" s="285"/>
      <c r="AY22" s="285"/>
      <c r="AZ22" s="285"/>
      <c r="BA22" s="285"/>
      <c r="BB22" s="285"/>
      <c r="BC22" s="285"/>
      <c r="BD22" s="285"/>
      <c r="BE22" s="285"/>
      <c r="BF22" s="285"/>
      <c r="BG22" s="285"/>
      <c r="BH22" s="284"/>
    </row>
    <row r="23" spans="1:60" s="125" customFormat="1" ht="45.6" customHeight="1">
      <c r="A23" s="549"/>
      <c r="B23" s="551"/>
      <c r="C23" s="579"/>
      <c r="D23" s="587">
        <v>0.4</v>
      </c>
      <c r="E23" s="635" t="s">
        <v>4</v>
      </c>
      <c r="F23" s="640" t="s">
        <v>5</v>
      </c>
      <c r="G23" s="117" t="s">
        <v>544</v>
      </c>
      <c r="H23" s="112" t="s">
        <v>175</v>
      </c>
      <c r="I23" s="117" t="s">
        <v>545</v>
      </c>
      <c r="J23" s="112" t="s">
        <v>175</v>
      </c>
      <c r="K23" s="117" t="s">
        <v>34</v>
      </c>
      <c r="L23" s="379">
        <v>8.5</v>
      </c>
      <c r="M23" s="422" t="s">
        <v>180</v>
      </c>
      <c r="N23" s="205">
        <v>0.5</v>
      </c>
      <c r="O23" s="318">
        <f>$A$9*$B$10*$C$19*$D$23*N23</f>
        <v>3.5700000000000003E-2</v>
      </c>
      <c r="P23" s="379">
        <v>4.2300000000000004</v>
      </c>
      <c r="Q23" s="9">
        <v>10</v>
      </c>
      <c r="R23" s="388">
        <f>IF(AND((100-(P23-L23)*10*10)&gt;30,(100-(P23-L23)*10*10)&lt;=120),100-(P23-L23)*10*10,IF((100-(P23-L23)*10*10)&lt;30,0,120))</f>
        <v>120</v>
      </c>
      <c r="S23" s="208">
        <f t="shared" si="0"/>
        <v>4.2840000000000007</v>
      </c>
      <c r="T23" s="396">
        <v>4.2300000000000004</v>
      </c>
      <c r="U23" s="208">
        <f>T23-L23</f>
        <v>-4.2699999999999996</v>
      </c>
      <c r="V23" s="280">
        <f>IF(AND((100-U23*100)&gt;30,(100-U23*100)&lt;120),(100-U23*100),IF((100-U23*100)&gt;=120,120,0))</f>
        <v>120</v>
      </c>
      <c r="W23" s="40">
        <f t="shared" ref="W23:W24" si="4">V23*O23</f>
        <v>4.2840000000000007</v>
      </c>
      <c r="X23" s="285"/>
      <c r="Y23" s="445">
        <f t="shared" si="2"/>
        <v>0</v>
      </c>
      <c r="Z23" s="285"/>
      <c r="AA23" s="285"/>
      <c r="AB23" s="285"/>
      <c r="AC23" s="285"/>
      <c r="AD23" s="285"/>
      <c r="AE23" s="285"/>
      <c r="AF23" s="285"/>
      <c r="AG23" s="285"/>
      <c r="AH23" s="285"/>
      <c r="AI23" s="285"/>
      <c r="AJ23" s="285"/>
      <c r="AK23" s="285"/>
      <c r="AL23" s="285"/>
      <c r="AM23" s="285"/>
      <c r="AN23" s="285"/>
      <c r="AO23" s="285"/>
      <c r="AP23" s="285"/>
      <c r="AQ23" s="285"/>
      <c r="AR23" s="285"/>
      <c r="AS23" s="285"/>
      <c r="AT23" s="285"/>
      <c r="AU23" s="285"/>
      <c r="AV23" s="285"/>
      <c r="AW23" s="285"/>
      <c r="AX23" s="285"/>
      <c r="AY23" s="285"/>
      <c r="AZ23" s="285"/>
      <c r="BA23" s="285"/>
      <c r="BB23" s="285"/>
      <c r="BC23" s="285"/>
      <c r="BD23" s="285"/>
      <c r="BE23" s="285"/>
      <c r="BF23" s="285"/>
      <c r="BG23" s="285"/>
      <c r="BH23" s="284"/>
    </row>
    <row r="24" spans="1:60" s="125" customFormat="1" ht="36" customHeight="1">
      <c r="A24" s="549"/>
      <c r="B24" s="551"/>
      <c r="C24" s="579"/>
      <c r="D24" s="625"/>
      <c r="E24" s="635"/>
      <c r="F24" s="641"/>
      <c r="G24" s="117" t="s">
        <v>546</v>
      </c>
      <c r="H24" s="112" t="s">
        <v>62</v>
      </c>
      <c r="I24" s="117" t="s">
        <v>547</v>
      </c>
      <c r="J24" s="112" t="s">
        <v>501</v>
      </c>
      <c r="K24" s="117" t="s">
        <v>502</v>
      </c>
      <c r="L24" s="379">
        <v>17</v>
      </c>
      <c r="M24" s="141" t="s">
        <v>180</v>
      </c>
      <c r="N24" s="205">
        <v>0.5</v>
      </c>
      <c r="O24" s="318">
        <f>$A$9*$B$10*$C$19*$D$23*N24</f>
        <v>3.5700000000000003E-2</v>
      </c>
      <c r="P24" s="379">
        <v>25</v>
      </c>
      <c r="Q24" s="9">
        <f>P24-L24</f>
        <v>8</v>
      </c>
      <c r="R24" s="388">
        <f>IF(AND((100-(1-P24/L24)*100*2)&gt;30,(100-(1-P24/L24)*100*2)&lt;=120),100-(1-P24/L24)*100*2,IF((100-(1-P24/L24)*100*2)&lt;30,0,120))</f>
        <v>120</v>
      </c>
      <c r="S24" s="208">
        <f t="shared" si="0"/>
        <v>4.2840000000000007</v>
      </c>
      <c r="T24" s="396">
        <v>25</v>
      </c>
      <c r="U24" s="280">
        <f>T24/L24*100-100</f>
        <v>47.058823529411768</v>
      </c>
      <c r="V24" s="280">
        <f>IF(AND((100+U24*2)&gt;30,(100+U24*2)&lt;120),(100+U24*2),IF((100+U24*2)&gt;=120,120,0))</f>
        <v>120</v>
      </c>
      <c r="W24" s="40">
        <f t="shared" si="4"/>
        <v>4.2840000000000007</v>
      </c>
      <c r="X24" s="285"/>
      <c r="Y24" s="445">
        <f t="shared" si="2"/>
        <v>0</v>
      </c>
      <c r="Z24" s="285"/>
      <c r="AA24" s="285"/>
      <c r="AB24" s="285"/>
      <c r="AC24" s="285"/>
      <c r="AD24" s="285"/>
      <c r="AE24" s="285"/>
      <c r="AF24" s="285"/>
      <c r="AG24" s="285"/>
      <c r="AH24" s="285"/>
      <c r="AI24" s="285"/>
      <c r="AJ24" s="285"/>
      <c r="AK24" s="285"/>
      <c r="AL24" s="285"/>
      <c r="AM24" s="285"/>
      <c r="AN24" s="285"/>
      <c r="AO24" s="285"/>
      <c r="AP24" s="285"/>
      <c r="AQ24" s="285"/>
      <c r="AR24" s="285"/>
      <c r="AS24" s="285"/>
      <c r="AT24" s="285"/>
      <c r="AU24" s="285"/>
      <c r="AV24" s="285"/>
      <c r="AW24" s="285"/>
      <c r="AX24" s="285"/>
      <c r="AY24" s="285"/>
      <c r="AZ24" s="285"/>
      <c r="BA24" s="285"/>
      <c r="BB24" s="285"/>
      <c r="BC24" s="285"/>
      <c r="BD24" s="285"/>
      <c r="BE24" s="285"/>
      <c r="BF24" s="285"/>
      <c r="BG24" s="285"/>
      <c r="BH24" s="284"/>
    </row>
    <row r="25" spans="1:60" s="125" customFormat="1" ht="63" customHeight="1">
      <c r="A25" s="549"/>
      <c r="B25" s="551"/>
      <c r="C25" s="579"/>
      <c r="D25" s="560">
        <v>0.6</v>
      </c>
      <c r="E25" s="635" t="s">
        <v>13</v>
      </c>
      <c r="F25" s="634" t="s">
        <v>7</v>
      </c>
      <c r="G25" s="146" t="s">
        <v>548</v>
      </c>
      <c r="H25" s="112" t="s">
        <v>830</v>
      </c>
      <c r="I25" s="407" t="s">
        <v>549</v>
      </c>
      <c r="J25" s="408" t="s">
        <v>830</v>
      </c>
      <c r="K25" s="409" t="s">
        <v>250</v>
      </c>
      <c r="L25" s="410">
        <v>7</v>
      </c>
      <c r="M25" s="411" t="s">
        <v>180</v>
      </c>
      <c r="N25" s="412">
        <v>0</v>
      </c>
      <c r="O25" s="413">
        <f>$A$9*$B$10*$C$19*$D$25*N25</f>
        <v>0</v>
      </c>
      <c r="P25" s="414"/>
      <c r="Q25" s="415"/>
      <c r="R25" s="388">
        <v>100</v>
      </c>
      <c r="S25" s="416">
        <f t="shared" si="0"/>
        <v>0</v>
      </c>
      <c r="T25" s="417"/>
      <c r="U25" s="418"/>
      <c r="V25" s="418"/>
      <c r="W25" s="419"/>
      <c r="X25" s="285"/>
      <c r="Y25" s="445">
        <f t="shared" si="2"/>
        <v>0</v>
      </c>
      <c r="Z25" s="285"/>
      <c r="AA25" s="285"/>
      <c r="AB25" s="285"/>
      <c r="AC25" s="285"/>
      <c r="AD25" s="285"/>
      <c r="AE25" s="285"/>
      <c r="AF25" s="285"/>
      <c r="AG25" s="285"/>
      <c r="AH25" s="285"/>
      <c r="AI25" s="285"/>
      <c r="AJ25" s="285"/>
      <c r="AK25" s="285"/>
      <c r="AL25" s="285"/>
      <c r="AM25" s="285"/>
      <c r="AN25" s="285"/>
      <c r="AO25" s="285"/>
      <c r="AP25" s="285"/>
      <c r="AQ25" s="285"/>
      <c r="AR25" s="285"/>
      <c r="AS25" s="285"/>
      <c r="AT25" s="285"/>
      <c r="AU25" s="285"/>
      <c r="AV25" s="285"/>
      <c r="AW25" s="285"/>
      <c r="AX25" s="285"/>
      <c r="AY25" s="285"/>
      <c r="AZ25" s="285"/>
      <c r="BA25" s="285"/>
      <c r="BB25" s="285"/>
      <c r="BC25" s="285"/>
      <c r="BD25" s="285"/>
      <c r="BE25" s="285"/>
      <c r="BF25" s="285"/>
      <c r="BG25" s="285"/>
      <c r="BH25" s="284"/>
    </row>
    <row r="26" spans="1:60" s="125" customFormat="1" ht="63" customHeight="1">
      <c r="A26" s="549"/>
      <c r="B26" s="551"/>
      <c r="C26" s="579"/>
      <c r="D26" s="560"/>
      <c r="E26" s="635"/>
      <c r="F26" s="634"/>
      <c r="G26" s="468" t="s">
        <v>551</v>
      </c>
      <c r="H26" s="487" t="s">
        <v>61</v>
      </c>
      <c r="I26" s="420" t="s">
        <v>552</v>
      </c>
      <c r="J26" s="408" t="s">
        <v>831</v>
      </c>
      <c r="K26" s="409" t="s">
        <v>250</v>
      </c>
      <c r="L26" s="410">
        <v>3</v>
      </c>
      <c r="M26" s="411" t="s">
        <v>180</v>
      </c>
      <c r="N26" s="412">
        <v>0.5</v>
      </c>
      <c r="O26" s="413">
        <f>$A$9*$B$10*$C$19*$D$25*N26</f>
        <v>5.3549999999999993E-2</v>
      </c>
      <c r="P26" s="414">
        <v>2.83</v>
      </c>
      <c r="Q26" s="415">
        <v>2</v>
      </c>
      <c r="R26" s="388">
        <f>IF(AND((100-(P26-L26)*10*2)&gt;30,(100-(P26-L26)*10*2)&lt;=100),100-(P26-L26)*10*2,IF((100-(P26-L26)*10*2)&lt;30,0,100))</f>
        <v>100</v>
      </c>
      <c r="S26" s="416">
        <f t="shared" si="0"/>
        <v>5.3549999999999995</v>
      </c>
      <c r="T26" s="417">
        <v>3</v>
      </c>
      <c r="U26" s="418">
        <f>T26-L26</f>
        <v>0</v>
      </c>
      <c r="V26" s="418">
        <f>IF(AND((100-U26*20)&gt;30,(100-U26*20)&lt;100),(100-U26*20),IF((100-U26*20)&gt;=100,100,0))</f>
        <v>100</v>
      </c>
      <c r="W26" s="419">
        <f t="shared" ref="W26:W27" si="5">V26*O26</f>
        <v>5.3549999999999995</v>
      </c>
      <c r="X26" s="285"/>
      <c r="Y26" s="445">
        <f t="shared" si="2"/>
        <v>0</v>
      </c>
      <c r="Z26" s="285"/>
      <c r="AA26" s="285"/>
      <c r="AB26" s="285"/>
      <c r="AC26" s="285"/>
      <c r="AD26" s="285"/>
      <c r="AE26" s="285"/>
      <c r="AF26" s="285"/>
      <c r="AG26" s="285"/>
      <c r="AH26" s="285"/>
      <c r="AI26" s="285"/>
      <c r="AJ26" s="285"/>
      <c r="AK26" s="285"/>
      <c r="AL26" s="285"/>
      <c r="AM26" s="285"/>
      <c r="AN26" s="285"/>
      <c r="AO26" s="285"/>
      <c r="AP26" s="285"/>
      <c r="AQ26" s="285"/>
      <c r="AR26" s="285"/>
      <c r="AS26" s="285"/>
      <c r="AT26" s="285"/>
      <c r="AU26" s="285"/>
      <c r="AV26" s="285"/>
      <c r="AW26" s="285"/>
      <c r="AX26" s="285"/>
      <c r="AY26" s="285"/>
      <c r="AZ26" s="285"/>
      <c r="BA26" s="285"/>
      <c r="BB26" s="285"/>
      <c r="BC26" s="285"/>
      <c r="BD26" s="285"/>
      <c r="BE26" s="285"/>
      <c r="BF26" s="285"/>
      <c r="BG26" s="285"/>
      <c r="BH26" s="284"/>
    </row>
    <row r="27" spans="1:60" s="125" customFormat="1" ht="55.5" customHeight="1">
      <c r="A27" s="549"/>
      <c r="B27" s="551"/>
      <c r="C27" s="579"/>
      <c r="D27" s="560"/>
      <c r="E27" s="635"/>
      <c r="F27" s="634"/>
      <c r="G27" s="483"/>
      <c r="H27" s="488"/>
      <c r="I27" s="420" t="s">
        <v>832</v>
      </c>
      <c r="J27" s="408" t="s">
        <v>833</v>
      </c>
      <c r="K27" s="409" t="s">
        <v>250</v>
      </c>
      <c r="L27" s="410">
        <v>5</v>
      </c>
      <c r="M27" s="411" t="s">
        <v>180</v>
      </c>
      <c r="N27" s="412">
        <v>0.5</v>
      </c>
      <c r="O27" s="413">
        <f>$A$9*$B$10*$C$19*$D$25*N27</f>
        <v>5.3549999999999993E-2</v>
      </c>
      <c r="P27" s="414">
        <v>4.67</v>
      </c>
      <c r="Q27" s="415">
        <v>2</v>
      </c>
      <c r="R27" s="388">
        <f>IF(AND((100-(P27-L27)*10*2)&gt;30,(100-(P27-L27)*10*2)&lt;=100),100-(P27-L27)*10*2,IF((100-(P27-L27)*10*2)&lt;30,0,100))</f>
        <v>100</v>
      </c>
      <c r="S27" s="416">
        <f t="shared" si="0"/>
        <v>5.3549999999999995</v>
      </c>
      <c r="T27" s="417">
        <v>4.67</v>
      </c>
      <c r="U27" s="418">
        <f>T27-L27</f>
        <v>-0.33000000000000007</v>
      </c>
      <c r="V27" s="418">
        <f>IF(AND((100-U27*20)&gt;30,(100-U27*20)&lt;100),(100-U27*20),IF((100-U27*20)&gt;=100,100,0))</f>
        <v>100</v>
      </c>
      <c r="W27" s="419">
        <f t="shared" si="5"/>
        <v>5.3549999999999995</v>
      </c>
      <c r="X27" s="285"/>
      <c r="Y27" s="445">
        <f t="shared" si="2"/>
        <v>0</v>
      </c>
      <c r="Z27" s="285"/>
      <c r="AA27" s="285"/>
      <c r="AB27" s="285"/>
      <c r="AC27" s="285"/>
      <c r="AD27" s="285"/>
      <c r="AE27" s="285"/>
      <c r="AF27" s="285"/>
      <c r="AG27" s="285"/>
      <c r="AH27" s="285"/>
      <c r="AI27" s="285"/>
      <c r="AJ27" s="285"/>
      <c r="AK27" s="285"/>
      <c r="AL27" s="285"/>
      <c r="AM27" s="285"/>
      <c r="AN27" s="285"/>
      <c r="AO27" s="285"/>
      <c r="AP27" s="285"/>
      <c r="AQ27" s="285"/>
      <c r="AR27" s="285"/>
      <c r="AS27" s="285"/>
      <c r="AT27" s="285"/>
      <c r="AU27" s="285"/>
      <c r="AV27" s="285"/>
      <c r="AW27" s="285"/>
      <c r="AX27" s="285"/>
      <c r="AY27" s="285"/>
      <c r="AZ27" s="285"/>
      <c r="BA27" s="285"/>
      <c r="BB27" s="285"/>
      <c r="BC27" s="285"/>
      <c r="BD27" s="285"/>
      <c r="BE27" s="285"/>
      <c r="BF27" s="285"/>
      <c r="BG27" s="285"/>
      <c r="BH27" s="284"/>
    </row>
    <row r="28" spans="1:60" s="125" customFormat="1" ht="45" hidden="1" customHeight="1">
      <c r="A28" s="549"/>
      <c r="B28" s="551"/>
      <c r="C28" s="579"/>
      <c r="D28" s="560"/>
      <c r="E28" s="635"/>
      <c r="F28" s="634"/>
      <c r="G28" s="146" t="s">
        <v>44</v>
      </c>
      <c r="H28" s="204" t="s">
        <v>56</v>
      </c>
      <c r="I28" s="146" t="s">
        <v>44</v>
      </c>
      <c r="J28" s="204" t="s">
        <v>56</v>
      </c>
      <c r="K28" s="146" t="s">
        <v>34</v>
      </c>
      <c r="L28" s="379">
        <v>15</v>
      </c>
      <c r="M28" s="141" t="s">
        <v>180</v>
      </c>
      <c r="N28" s="205">
        <v>0</v>
      </c>
      <c r="O28" s="318"/>
      <c r="P28" s="373"/>
      <c r="Q28" s="33"/>
      <c r="R28" s="124">
        <f>100+(P28-L28)*10</f>
        <v>-50</v>
      </c>
      <c r="S28" s="208"/>
      <c r="T28" s="395"/>
      <c r="U28" s="33"/>
      <c r="V28" s="41"/>
      <c r="W28" s="40"/>
      <c r="X28" s="285"/>
      <c r="Y28" s="445">
        <f t="shared" si="2"/>
        <v>0</v>
      </c>
      <c r="Z28" s="285"/>
      <c r="AA28" s="285"/>
      <c r="AB28" s="285"/>
      <c r="AC28" s="285"/>
      <c r="AD28" s="285"/>
      <c r="AE28" s="285"/>
      <c r="AF28" s="285"/>
      <c r="AG28" s="285"/>
      <c r="AH28" s="285"/>
      <c r="AI28" s="285"/>
      <c r="AJ28" s="285"/>
      <c r="AK28" s="285"/>
      <c r="AL28" s="285"/>
      <c r="AM28" s="285"/>
      <c r="AN28" s="285"/>
      <c r="AO28" s="285"/>
      <c r="AP28" s="285"/>
      <c r="AQ28" s="285"/>
      <c r="AR28" s="285"/>
      <c r="AS28" s="285"/>
      <c r="AT28" s="285"/>
      <c r="AU28" s="285"/>
      <c r="AV28" s="285"/>
      <c r="AW28" s="285"/>
      <c r="AX28" s="285"/>
      <c r="AY28" s="285"/>
      <c r="AZ28" s="285"/>
      <c r="BA28" s="285"/>
      <c r="BB28" s="285"/>
      <c r="BC28" s="285"/>
      <c r="BD28" s="285"/>
      <c r="BE28" s="285"/>
      <c r="BF28" s="285"/>
      <c r="BG28" s="285"/>
      <c r="BH28" s="284"/>
    </row>
    <row r="29" spans="1:60" s="125" customFormat="1" ht="44.25" hidden="1" customHeight="1">
      <c r="A29" s="549"/>
      <c r="B29" s="551"/>
      <c r="C29" s="579"/>
      <c r="D29" s="299"/>
      <c r="E29" s="211" t="s">
        <v>6</v>
      </c>
      <c r="F29" s="281" t="s">
        <v>9</v>
      </c>
      <c r="G29" s="117" t="s">
        <v>553</v>
      </c>
      <c r="H29" s="112" t="s">
        <v>212</v>
      </c>
      <c r="I29" s="117" t="s">
        <v>554</v>
      </c>
      <c r="J29" s="112" t="s">
        <v>212</v>
      </c>
      <c r="K29" s="249" t="s">
        <v>179</v>
      </c>
      <c r="L29" s="379">
        <v>0</v>
      </c>
      <c r="M29" s="141" t="s">
        <v>180</v>
      </c>
      <c r="N29" s="205">
        <v>1</v>
      </c>
      <c r="O29" s="318">
        <f>$A$9*$B$10*$C$19*$D$29*N29</f>
        <v>0</v>
      </c>
      <c r="P29" s="239"/>
      <c r="Q29" s="9">
        <v>10</v>
      </c>
      <c r="R29" s="207">
        <f>100-(P29-L29)*Q29</f>
        <v>100</v>
      </c>
      <c r="S29" s="208">
        <f t="shared" si="0"/>
        <v>0</v>
      </c>
      <c r="T29" s="395"/>
      <c r="U29" s="33"/>
      <c r="V29" s="41"/>
      <c r="W29" s="40"/>
      <c r="X29" s="285"/>
      <c r="Y29" s="445">
        <f t="shared" si="2"/>
        <v>0</v>
      </c>
      <c r="Z29" s="285"/>
      <c r="AA29" s="285"/>
      <c r="AB29" s="285"/>
      <c r="AC29" s="285"/>
      <c r="AD29" s="285"/>
      <c r="AE29" s="285"/>
      <c r="AF29" s="285"/>
      <c r="AG29" s="285"/>
      <c r="AH29" s="285"/>
      <c r="AI29" s="285"/>
      <c r="AJ29" s="285"/>
      <c r="AK29" s="285"/>
      <c r="AL29" s="285"/>
      <c r="AM29" s="285"/>
      <c r="AN29" s="285"/>
      <c r="AO29" s="285"/>
      <c r="AP29" s="285"/>
      <c r="AQ29" s="285"/>
      <c r="AR29" s="285"/>
      <c r="AS29" s="285"/>
      <c r="AT29" s="285"/>
      <c r="AU29" s="285"/>
      <c r="AV29" s="285"/>
      <c r="AW29" s="285"/>
      <c r="AX29" s="285"/>
      <c r="AY29" s="285"/>
      <c r="AZ29" s="285"/>
      <c r="BA29" s="285"/>
      <c r="BB29" s="285"/>
      <c r="BC29" s="285"/>
      <c r="BD29" s="285"/>
      <c r="BE29" s="285"/>
      <c r="BF29" s="285"/>
      <c r="BG29" s="285"/>
      <c r="BH29" s="284"/>
    </row>
    <row r="30" spans="1:60" ht="27" customHeight="1">
      <c r="A30" s="549"/>
      <c r="B30" s="551"/>
      <c r="C30" s="578"/>
      <c r="D30" s="200"/>
      <c r="E30" s="226" t="s">
        <v>216</v>
      </c>
      <c r="F30" s="553" t="s">
        <v>178</v>
      </c>
      <c r="G30" s="554"/>
      <c r="H30" s="554"/>
      <c r="I30" s="554"/>
      <c r="J30" s="554"/>
      <c r="K30" s="554"/>
      <c r="L30" s="554"/>
      <c r="M30" s="630"/>
      <c r="N30" s="227"/>
      <c r="O30" s="227"/>
      <c r="P30" s="198"/>
      <c r="Q30" s="198"/>
      <c r="R30" s="228"/>
      <c r="S30" s="229"/>
      <c r="T30" s="395"/>
      <c r="U30" s="198"/>
      <c r="V30" s="228"/>
      <c r="W30" s="229"/>
      <c r="Y30" s="445">
        <f t="shared" si="2"/>
        <v>0</v>
      </c>
    </row>
    <row r="31" spans="1:60" s="231" customFormat="1" ht="30.6" hidden="1" customHeight="1">
      <c r="A31" s="549"/>
      <c r="B31" s="551"/>
      <c r="C31" s="579"/>
      <c r="D31" s="587">
        <v>0</v>
      </c>
      <c r="E31" s="651" t="s">
        <v>24</v>
      </c>
      <c r="F31" s="653" t="s">
        <v>57</v>
      </c>
      <c r="G31" s="216" t="s">
        <v>25</v>
      </c>
      <c r="H31" s="112" t="s">
        <v>14</v>
      </c>
      <c r="I31" s="112"/>
      <c r="J31" s="112"/>
      <c r="K31" s="29" t="s">
        <v>46</v>
      </c>
      <c r="L31" s="382"/>
      <c r="M31" s="141" t="s">
        <v>36</v>
      </c>
      <c r="N31" s="230">
        <v>0</v>
      </c>
      <c r="O31" s="230"/>
      <c r="P31" s="374"/>
      <c r="Q31" s="43"/>
      <c r="R31" s="41"/>
      <c r="S31" s="40"/>
      <c r="T31" s="398"/>
      <c r="U31" s="43"/>
      <c r="V31" s="41"/>
      <c r="W31" s="40"/>
      <c r="Y31" s="445">
        <f t="shared" si="2"/>
        <v>0</v>
      </c>
    </row>
    <row r="32" spans="1:60" s="231" customFormat="1" ht="36" hidden="1" customHeight="1">
      <c r="A32" s="549"/>
      <c r="B32" s="552"/>
      <c r="C32" s="580"/>
      <c r="D32" s="586"/>
      <c r="E32" s="652"/>
      <c r="F32" s="654"/>
      <c r="G32" s="216" t="s">
        <v>26</v>
      </c>
      <c r="H32" s="112" t="s">
        <v>43</v>
      </c>
      <c r="I32" s="216" t="s">
        <v>26</v>
      </c>
      <c r="J32" s="112" t="s">
        <v>43</v>
      </c>
      <c r="K32" s="29" t="s">
        <v>236</v>
      </c>
      <c r="L32" s="382">
        <v>10</v>
      </c>
      <c r="M32" s="141" t="s">
        <v>463</v>
      </c>
      <c r="N32" s="230">
        <v>0</v>
      </c>
      <c r="O32" s="230"/>
      <c r="P32" s="374"/>
      <c r="Q32" s="43">
        <v>2</v>
      </c>
      <c r="R32" s="207">
        <f>100-(P32-L32)*Q32</f>
        <v>120</v>
      </c>
      <c r="S32" s="208">
        <f>$A$9*$B$10*$C$30*$D$31*N32*R32</f>
        <v>0</v>
      </c>
      <c r="T32" s="398"/>
      <c r="U32" s="43"/>
      <c r="V32" s="41"/>
      <c r="W32" s="40"/>
      <c r="Y32" s="445">
        <f t="shared" si="2"/>
        <v>0</v>
      </c>
    </row>
    <row r="33" spans="1:25" s="231" customFormat="1" ht="12.75" customHeight="1">
      <c r="A33" s="549"/>
      <c r="E33" s="59"/>
      <c r="F33" s="59"/>
      <c r="G33" s="215"/>
      <c r="H33" s="232"/>
      <c r="I33" s="232"/>
      <c r="J33" s="232"/>
      <c r="K33" s="233"/>
      <c r="L33" s="383"/>
      <c r="M33" s="234"/>
      <c r="N33" s="235"/>
      <c r="O33" s="235"/>
      <c r="P33" s="375"/>
      <c r="Q33" s="236"/>
      <c r="R33" s="44"/>
      <c r="S33" s="45"/>
      <c r="T33" s="399"/>
      <c r="U33" s="236"/>
      <c r="V33" s="44"/>
      <c r="W33" s="45"/>
      <c r="Y33" s="445">
        <f t="shared" si="2"/>
        <v>0</v>
      </c>
    </row>
    <row r="34" spans="1:25" ht="20.25" customHeight="1">
      <c r="A34" s="549"/>
      <c r="B34" s="550">
        <v>0.53</v>
      </c>
      <c r="C34" s="237"/>
      <c r="D34" s="237"/>
      <c r="E34" s="237" t="s">
        <v>191</v>
      </c>
      <c r="F34" s="646" t="s">
        <v>192</v>
      </c>
      <c r="G34" s="647"/>
      <c r="H34" s="647"/>
      <c r="I34" s="647"/>
      <c r="J34" s="647"/>
      <c r="K34" s="647"/>
      <c r="L34" s="647"/>
      <c r="M34" s="648"/>
      <c r="N34" s="286"/>
      <c r="O34" s="286"/>
      <c r="P34" s="239"/>
      <c r="Q34" s="287"/>
      <c r="R34" s="288"/>
      <c r="S34" s="289">
        <f>SUM(S35:S90)</f>
        <v>44.646351999999993</v>
      </c>
      <c r="T34" s="396"/>
      <c r="U34" s="287"/>
      <c r="V34" s="290"/>
      <c r="W34" s="291"/>
      <c r="Y34" s="445">
        <f t="shared" si="2"/>
        <v>-44.646351999999993</v>
      </c>
    </row>
    <row r="35" spans="1:25" s="138" customFormat="1" ht="21" customHeight="1">
      <c r="A35" s="549"/>
      <c r="B35" s="551"/>
      <c r="C35" s="558">
        <v>0</v>
      </c>
      <c r="D35" s="243"/>
      <c r="E35" s="243" t="s">
        <v>217</v>
      </c>
      <c r="F35" s="637" t="s">
        <v>193</v>
      </c>
      <c r="G35" s="638"/>
      <c r="H35" s="638"/>
      <c r="I35" s="638"/>
      <c r="J35" s="638"/>
      <c r="K35" s="638"/>
      <c r="L35" s="638"/>
      <c r="M35" s="639"/>
      <c r="N35" s="244"/>
      <c r="O35" s="244"/>
      <c r="P35" s="245"/>
      <c r="Q35" s="245"/>
      <c r="R35" s="246"/>
      <c r="S35" s="247"/>
      <c r="T35" s="400"/>
      <c r="U35" s="248"/>
      <c r="V35" s="240"/>
      <c r="W35" s="241"/>
      <c r="Y35" s="445">
        <f t="shared" si="2"/>
        <v>0</v>
      </c>
    </row>
    <row r="36" spans="1:25" s="37" customFormat="1" ht="45">
      <c r="A36" s="549"/>
      <c r="B36" s="551"/>
      <c r="C36" s="636"/>
      <c r="D36" s="587">
        <v>1</v>
      </c>
      <c r="E36" s="642" t="s">
        <v>113</v>
      </c>
      <c r="F36" s="643" t="s">
        <v>243</v>
      </c>
      <c r="G36" s="365" t="s">
        <v>573</v>
      </c>
      <c r="H36" s="428" t="s">
        <v>254</v>
      </c>
      <c r="I36" s="365" t="s">
        <v>574</v>
      </c>
      <c r="J36" s="429" t="s">
        <v>517</v>
      </c>
      <c r="K36" s="365" t="s">
        <v>179</v>
      </c>
      <c r="L36" s="384">
        <v>0</v>
      </c>
      <c r="M36" s="411" t="s">
        <v>180</v>
      </c>
      <c r="N36" s="358">
        <v>0.2</v>
      </c>
      <c r="O36" s="430">
        <f>$A$9*$B$34*$C$35*$D$36*N36</f>
        <v>0</v>
      </c>
      <c r="P36" s="374"/>
      <c r="Q36" s="249"/>
      <c r="R36" s="207">
        <f t="shared" ref="R36:R42" si="6">100-(P36-L36)*Q36</f>
        <v>100</v>
      </c>
      <c r="S36" s="208">
        <f>R36*O36</f>
        <v>0</v>
      </c>
      <c r="T36" s="395">
        <v>0</v>
      </c>
      <c r="U36" s="390">
        <v>10</v>
      </c>
      <c r="V36" s="392">
        <f>100-U36*T36</f>
        <v>100</v>
      </c>
      <c r="W36" s="40">
        <f t="shared" ref="W36:W40" si="7">V36*O36</f>
        <v>0</v>
      </c>
      <c r="Y36" s="445">
        <f t="shared" si="2"/>
        <v>0</v>
      </c>
    </row>
    <row r="37" spans="1:25" s="37" customFormat="1" ht="45">
      <c r="A37" s="549"/>
      <c r="B37" s="551"/>
      <c r="C37" s="636"/>
      <c r="D37" s="585"/>
      <c r="E37" s="642"/>
      <c r="F37" s="644"/>
      <c r="G37" s="365" t="s">
        <v>575</v>
      </c>
      <c r="H37" s="428" t="s">
        <v>255</v>
      </c>
      <c r="I37" s="365" t="s">
        <v>576</v>
      </c>
      <c r="J37" s="429" t="s">
        <v>492</v>
      </c>
      <c r="K37" s="365" t="s">
        <v>179</v>
      </c>
      <c r="L37" s="384">
        <v>0</v>
      </c>
      <c r="M37" s="411" t="s">
        <v>180</v>
      </c>
      <c r="N37" s="358">
        <v>0.2</v>
      </c>
      <c r="O37" s="430">
        <f>$A$9*$B$34*$C$35*$D$36*N37</f>
        <v>0</v>
      </c>
      <c r="P37" s="374"/>
      <c r="Q37" s="249"/>
      <c r="R37" s="207">
        <f t="shared" si="6"/>
        <v>100</v>
      </c>
      <c r="S37" s="208">
        <f t="shared" ref="S37:S60" si="8">R37*O37</f>
        <v>0</v>
      </c>
      <c r="T37" s="395">
        <v>0</v>
      </c>
      <c r="U37" s="390">
        <v>10</v>
      </c>
      <c r="V37" s="392">
        <f>100-U37*T37</f>
        <v>100</v>
      </c>
      <c r="W37" s="40">
        <f t="shared" si="7"/>
        <v>0</v>
      </c>
      <c r="Y37" s="445">
        <f t="shared" si="2"/>
        <v>0</v>
      </c>
    </row>
    <row r="38" spans="1:25" s="37" customFormat="1" ht="45">
      <c r="A38" s="549"/>
      <c r="B38" s="551"/>
      <c r="C38" s="636"/>
      <c r="D38" s="585"/>
      <c r="E38" s="642"/>
      <c r="F38" s="644"/>
      <c r="G38" s="365" t="s">
        <v>577</v>
      </c>
      <c r="H38" s="428" t="s">
        <v>256</v>
      </c>
      <c r="I38" s="365" t="s">
        <v>578</v>
      </c>
      <c r="J38" s="429" t="s">
        <v>493</v>
      </c>
      <c r="K38" s="365" t="s">
        <v>179</v>
      </c>
      <c r="L38" s="384">
        <v>0</v>
      </c>
      <c r="M38" s="411" t="s">
        <v>180</v>
      </c>
      <c r="N38" s="358">
        <v>0.2</v>
      </c>
      <c r="O38" s="430">
        <f>$A$9*$B$34*$C$35*$D$36*N38</f>
        <v>0</v>
      </c>
      <c r="P38" s="374"/>
      <c r="Q38" s="249"/>
      <c r="R38" s="207">
        <f t="shared" si="6"/>
        <v>100</v>
      </c>
      <c r="S38" s="208">
        <f t="shared" si="8"/>
        <v>0</v>
      </c>
      <c r="T38" s="395">
        <v>0</v>
      </c>
      <c r="U38" s="390">
        <v>10</v>
      </c>
      <c r="V38" s="392">
        <f>100-U38*T38</f>
        <v>100</v>
      </c>
      <c r="W38" s="40">
        <f t="shared" si="7"/>
        <v>0</v>
      </c>
      <c r="Y38" s="445">
        <f t="shared" si="2"/>
        <v>0</v>
      </c>
    </row>
    <row r="39" spans="1:25" s="37" customFormat="1" ht="45">
      <c r="A39" s="549"/>
      <c r="B39" s="551"/>
      <c r="C39" s="636"/>
      <c r="D39" s="585"/>
      <c r="E39" s="642"/>
      <c r="F39" s="644"/>
      <c r="G39" s="365" t="s">
        <v>579</v>
      </c>
      <c r="H39" s="428" t="s">
        <v>257</v>
      </c>
      <c r="I39" s="365" t="s">
        <v>580</v>
      </c>
      <c r="J39" s="429" t="s">
        <v>494</v>
      </c>
      <c r="K39" s="365" t="s">
        <v>179</v>
      </c>
      <c r="L39" s="384">
        <v>0</v>
      </c>
      <c r="M39" s="411" t="s">
        <v>180</v>
      </c>
      <c r="N39" s="358">
        <v>0.2</v>
      </c>
      <c r="O39" s="430">
        <f>$A$9*$B$34*$C$35*$D$36*N39</f>
        <v>0</v>
      </c>
      <c r="P39" s="374"/>
      <c r="Q39" s="249"/>
      <c r="R39" s="207">
        <f t="shared" si="6"/>
        <v>100</v>
      </c>
      <c r="S39" s="208">
        <f t="shared" si="8"/>
        <v>0</v>
      </c>
      <c r="T39" s="395">
        <v>0</v>
      </c>
      <c r="U39" s="390">
        <v>10</v>
      </c>
      <c r="V39" s="392">
        <f>100-U39*T39</f>
        <v>100</v>
      </c>
      <c r="W39" s="40">
        <f t="shared" si="7"/>
        <v>0</v>
      </c>
      <c r="Y39" s="445">
        <f t="shared" si="2"/>
        <v>0</v>
      </c>
    </row>
    <row r="40" spans="1:25" s="37" customFormat="1" ht="31.5">
      <c r="A40" s="549"/>
      <c r="B40" s="551"/>
      <c r="C40" s="636"/>
      <c r="D40" s="625"/>
      <c r="E40" s="642"/>
      <c r="F40" s="645"/>
      <c r="G40" s="365" t="s">
        <v>581</v>
      </c>
      <c r="H40" s="431" t="s">
        <v>258</v>
      </c>
      <c r="I40" s="365" t="s">
        <v>815</v>
      </c>
      <c r="J40" s="432" t="s">
        <v>495</v>
      </c>
      <c r="K40" s="365" t="s">
        <v>179</v>
      </c>
      <c r="L40" s="384">
        <v>0</v>
      </c>
      <c r="M40" s="411" t="s">
        <v>180</v>
      </c>
      <c r="N40" s="358">
        <v>0.2</v>
      </c>
      <c r="O40" s="430">
        <f>$A$9*$B$34*$C$35*$D$36*N40</f>
        <v>0</v>
      </c>
      <c r="P40" s="374"/>
      <c r="Q40" s="249"/>
      <c r="R40" s="207">
        <f t="shared" si="6"/>
        <v>100</v>
      </c>
      <c r="S40" s="208">
        <f t="shared" si="8"/>
        <v>0</v>
      </c>
      <c r="T40" s="395">
        <v>0</v>
      </c>
      <c r="U40" s="390">
        <v>10</v>
      </c>
      <c r="V40" s="392">
        <f>100-U40*T40</f>
        <v>100</v>
      </c>
      <c r="W40" s="40">
        <f t="shared" si="7"/>
        <v>0</v>
      </c>
      <c r="Y40" s="445">
        <f t="shared" si="2"/>
        <v>0</v>
      </c>
    </row>
    <row r="41" spans="1:25" s="37" customFormat="1" ht="34.5" hidden="1" customHeight="1">
      <c r="A41" s="549"/>
      <c r="B41" s="551"/>
      <c r="C41" s="636"/>
      <c r="D41" s="329"/>
      <c r="E41" s="146" t="s">
        <v>73</v>
      </c>
      <c r="F41" s="411" t="s">
        <v>74</v>
      </c>
      <c r="G41" s="433" t="s">
        <v>591</v>
      </c>
      <c r="H41" s="411" t="s">
        <v>461</v>
      </c>
      <c r="I41" s="407" t="s">
        <v>592</v>
      </c>
      <c r="J41" s="411" t="s">
        <v>474</v>
      </c>
      <c r="K41" s="365" t="s">
        <v>179</v>
      </c>
      <c r="L41" s="384">
        <v>0</v>
      </c>
      <c r="M41" s="411" t="s">
        <v>180</v>
      </c>
      <c r="N41" s="358">
        <v>1</v>
      </c>
      <c r="O41" s="430">
        <f>$A$9*$B$34*$C$35*$D$41*N41</f>
        <v>0</v>
      </c>
      <c r="P41" s="374"/>
      <c r="Q41" s="249">
        <v>10</v>
      </c>
      <c r="R41" s="207">
        <f t="shared" si="6"/>
        <v>100</v>
      </c>
      <c r="S41" s="208">
        <f t="shared" si="8"/>
        <v>0</v>
      </c>
      <c r="T41" s="400"/>
      <c r="U41" s="47"/>
      <c r="V41" s="44"/>
      <c r="W41" s="46"/>
      <c r="Y41" s="445">
        <f t="shared" si="2"/>
        <v>0</v>
      </c>
    </row>
    <row r="42" spans="1:25" s="37" customFormat="1" ht="33" hidden="1" customHeight="1">
      <c r="A42" s="549"/>
      <c r="B42" s="551"/>
      <c r="C42" s="636"/>
      <c r="D42" s="329"/>
      <c r="E42" s="146" t="s">
        <v>75</v>
      </c>
      <c r="F42" s="411" t="s">
        <v>76</v>
      </c>
      <c r="G42" s="434" t="s">
        <v>593</v>
      </c>
      <c r="H42" s="411" t="s">
        <v>462</v>
      </c>
      <c r="I42" s="407" t="s">
        <v>594</v>
      </c>
      <c r="J42" s="411" t="s">
        <v>475</v>
      </c>
      <c r="K42" s="365" t="s">
        <v>179</v>
      </c>
      <c r="L42" s="384">
        <v>0</v>
      </c>
      <c r="M42" s="411" t="s">
        <v>180</v>
      </c>
      <c r="N42" s="358">
        <v>1</v>
      </c>
      <c r="O42" s="430">
        <f>$A$9*$B$34*$C$35*$D$42*N42</f>
        <v>0</v>
      </c>
      <c r="P42" s="374"/>
      <c r="Q42" s="249">
        <v>10</v>
      </c>
      <c r="R42" s="207">
        <f t="shared" si="6"/>
        <v>100</v>
      </c>
      <c r="S42" s="208">
        <f t="shared" si="8"/>
        <v>0</v>
      </c>
      <c r="T42" s="400"/>
      <c r="U42" s="47"/>
      <c r="V42" s="44"/>
      <c r="W42" s="46"/>
      <c r="Y42" s="445">
        <f t="shared" si="2"/>
        <v>0</v>
      </c>
    </row>
    <row r="43" spans="1:25" s="62" customFormat="1" ht="24" customHeight="1">
      <c r="A43" s="549"/>
      <c r="B43" s="551"/>
      <c r="C43" s="558">
        <v>0.56000000000000005</v>
      </c>
      <c r="D43" s="250"/>
      <c r="E43" s="221" t="s">
        <v>223</v>
      </c>
      <c r="F43" s="655" t="s">
        <v>77</v>
      </c>
      <c r="G43" s="656"/>
      <c r="H43" s="656"/>
      <c r="I43" s="656"/>
      <c r="J43" s="656"/>
      <c r="K43" s="656"/>
      <c r="L43" s="656"/>
      <c r="M43" s="657"/>
      <c r="N43" s="435"/>
      <c r="O43" s="435"/>
      <c r="P43" s="121"/>
      <c r="Q43" s="121"/>
      <c r="R43" s="121"/>
      <c r="S43" s="247"/>
      <c r="T43" s="401"/>
      <c r="U43" s="251"/>
      <c r="V43" s="252"/>
      <c r="W43" s="253"/>
      <c r="Y43" s="445">
        <f t="shared" si="2"/>
        <v>0</v>
      </c>
    </row>
    <row r="44" spans="1:25" s="37" customFormat="1" ht="32.25" customHeight="1">
      <c r="A44" s="549"/>
      <c r="B44" s="551"/>
      <c r="C44" s="636"/>
      <c r="D44" s="587">
        <v>0.17</v>
      </c>
      <c r="E44" s="588" t="s">
        <v>124</v>
      </c>
      <c r="F44" s="627" t="s">
        <v>125</v>
      </c>
      <c r="G44" s="249" t="s">
        <v>603</v>
      </c>
      <c r="H44" s="249" t="s">
        <v>496</v>
      </c>
      <c r="I44" s="249" t="s">
        <v>604</v>
      </c>
      <c r="J44" s="424" t="s">
        <v>125</v>
      </c>
      <c r="K44" s="249" t="s">
        <v>179</v>
      </c>
      <c r="L44" s="382">
        <v>0</v>
      </c>
      <c r="M44" s="141" t="s">
        <v>180</v>
      </c>
      <c r="N44" s="206">
        <v>1</v>
      </c>
      <c r="O44" s="318">
        <f>$A$9*$B$34*$C$43*$D$44*N44</f>
        <v>4.2887600000000005E-2</v>
      </c>
      <c r="P44" s="374"/>
      <c r="Q44" s="249"/>
      <c r="R44" s="207">
        <f>100-(P44-L44)*Q44</f>
        <v>100</v>
      </c>
      <c r="S44" s="208">
        <f t="shared" si="8"/>
        <v>4.2887600000000008</v>
      </c>
      <c r="T44" s="395">
        <v>0</v>
      </c>
      <c r="U44" s="390">
        <v>10</v>
      </c>
      <c r="V44" s="392">
        <f t="shared" ref="V44:V55" si="9">100-U44*T44</f>
        <v>100</v>
      </c>
      <c r="W44" s="40">
        <f t="shared" ref="W44:W55" si="10">V44*O44</f>
        <v>4.2887600000000008</v>
      </c>
      <c r="Y44" s="445">
        <f t="shared" si="2"/>
        <v>0</v>
      </c>
    </row>
    <row r="45" spans="1:25" s="37" customFormat="1" ht="146.25" hidden="1" customHeight="1">
      <c r="A45" s="549"/>
      <c r="B45" s="551"/>
      <c r="C45" s="636"/>
      <c r="D45" s="585"/>
      <c r="E45" s="589"/>
      <c r="F45" s="628"/>
      <c r="G45" s="249" t="s">
        <v>614</v>
      </c>
      <c r="H45" s="174" t="s">
        <v>278</v>
      </c>
      <c r="I45" s="249" t="s">
        <v>615</v>
      </c>
      <c r="J45" s="425" t="s">
        <v>497</v>
      </c>
      <c r="K45" s="249" t="s">
        <v>179</v>
      </c>
      <c r="L45" s="382">
        <v>0</v>
      </c>
      <c r="M45" s="141" t="s">
        <v>180</v>
      </c>
      <c r="N45" s="206">
        <v>0</v>
      </c>
      <c r="O45" s="318">
        <f>$A$9*$B$34*$C$43*$D$44*N45</f>
        <v>0</v>
      </c>
      <c r="P45" s="374"/>
      <c r="Q45" s="249"/>
      <c r="R45" s="207">
        <f>100-(P45-L45)*Q45</f>
        <v>100</v>
      </c>
      <c r="S45" s="208">
        <f t="shared" si="8"/>
        <v>0</v>
      </c>
      <c r="T45" s="395">
        <v>0</v>
      </c>
      <c r="U45" s="390">
        <v>10</v>
      </c>
      <c r="V45" s="392">
        <f t="shared" si="9"/>
        <v>100</v>
      </c>
      <c r="W45" s="40">
        <f t="shared" si="10"/>
        <v>0</v>
      </c>
      <c r="Y45" s="445">
        <f t="shared" si="2"/>
        <v>0</v>
      </c>
    </row>
    <row r="46" spans="1:25" s="37" customFormat="1" ht="33" customHeight="1">
      <c r="A46" s="549"/>
      <c r="B46" s="551"/>
      <c r="C46" s="636"/>
      <c r="D46" s="587">
        <v>0.32</v>
      </c>
      <c r="E46" s="588" t="s">
        <v>126</v>
      </c>
      <c r="F46" s="627" t="s">
        <v>127</v>
      </c>
      <c r="G46" s="111" t="s">
        <v>616</v>
      </c>
      <c r="H46" s="112" t="s">
        <v>127</v>
      </c>
      <c r="I46" s="249" t="s">
        <v>617</v>
      </c>
      <c r="J46" s="424" t="s">
        <v>476</v>
      </c>
      <c r="K46" s="249" t="s">
        <v>179</v>
      </c>
      <c r="L46" s="382">
        <v>0</v>
      </c>
      <c r="M46" s="141" t="s">
        <v>180</v>
      </c>
      <c r="N46" s="206">
        <v>0.5</v>
      </c>
      <c r="O46" s="318">
        <f>$A$9*$B$34*$C$43*$D$46*N46</f>
        <v>4.0364799999999999E-2</v>
      </c>
      <c r="P46" s="374">
        <v>1</v>
      </c>
      <c r="Q46" s="249">
        <v>10</v>
      </c>
      <c r="R46" s="207">
        <f>100-(P46-L46)*Q46</f>
        <v>90</v>
      </c>
      <c r="S46" s="208">
        <f t="shared" si="8"/>
        <v>3.6328320000000001</v>
      </c>
      <c r="T46" s="395">
        <v>0</v>
      </c>
      <c r="U46" s="390">
        <v>10</v>
      </c>
      <c r="V46" s="392">
        <f t="shared" si="9"/>
        <v>100</v>
      </c>
      <c r="W46" s="40">
        <f t="shared" si="10"/>
        <v>4.0364800000000001</v>
      </c>
      <c r="Y46" s="445">
        <f t="shared" si="2"/>
        <v>0.40364800000000001</v>
      </c>
    </row>
    <row r="47" spans="1:25" s="37" customFormat="1" ht="62.25" customHeight="1">
      <c r="A47" s="549"/>
      <c r="B47" s="551"/>
      <c r="C47" s="636"/>
      <c r="D47" s="585"/>
      <c r="E47" s="589"/>
      <c r="F47" s="628"/>
      <c r="G47" s="249" t="s">
        <v>623</v>
      </c>
      <c r="H47" s="171" t="s">
        <v>285</v>
      </c>
      <c r="I47" s="249" t="s">
        <v>624</v>
      </c>
      <c r="J47" s="426" t="s">
        <v>498</v>
      </c>
      <c r="K47" s="249" t="s">
        <v>179</v>
      </c>
      <c r="L47" s="382">
        <v>0</v>
      </c>
      <c r="M47" s="141" t="s">
        <v>180</v>
      </c>
      <c r="N47" s="206">
        <v>0.5</v>
      </c>
      <c r="O47" s="318">
        <f>$A$9*$B$34*$C$43*$D$46*N47</f>
        <v>4.0364799999999999E-2</v>
      </c>
      <c r="P47" s="374"/>
      <c r="Q47" s="249"/>
      <c r="R47" s="207">
        <f t="shared" ref="R47:R55" si="11">100-(P47-L47)*Q47</f>
        <v>100</v>
      </c>
      <c r="S47" s="208">
        <f t="shared" si="8"/>
        <v>4.0364800000000001</v>
      </c>
      <c r="T47" s="395">
        <v>0</v>
      </c>
      <c r="U47" s="390">
        <v>10</v>
      </c>
      <c r="V47" s="392">
        <f t="shared" si="9"/>
        <v>100</v>
      </c>
      <c r="W47" s="40">
        <f t="shared" si="10"/>
        <v>4.0364800000000001</v>
      </c>
      <c r="Y47" s="445">
        <f t="shared" si="2"/>
        <v>0</v>
      </c>
    </row>
    <row r="48" spans="1:25" s="37" customFormat="1" ht="33" hidden="1" customHeight="1">
      <c r="A48" s="549"/>
      <c r="B48" s="551"/>
      <c r="C48" s="636"/>
      <c r="D48" s="585"/>
      <c r="E48" s="589"/>
      <c r="F48" s="628"/>
      <c r="G48" s="300"/>
      <c r="H48" s="301"/>
      <c r="I48" s="249"/>
      <c r="J48" s="424"/>
      <c r="K48" s="249" t="s">
        <v>179</v>
      </c>
      <c r="L48" s="382">
        <v>0</v>
      </c>
      <c r="M48" s="141" t="s">
        <v>463</v>
      </c>
      <c r="N48" s="206">
        <v>0</v>
      </c>
      <c r="O48" s="318">
        <f>$A$9*$B$34*$C$43*$D$46*J48*N48</f>
        <v>0</v>
      </c>
      <c r="P48" s="374"/>
      <c r="Q48" s="249">
        <v>10</v>
      </c>
      <c r="R48" s="207">
        <f t="shared" si="11"/>
        <v>100</v>
      </c>
      <c r="S48" s="208">
        <f t="shared" si="8"/>
        <v>0</v>
      </c>
      <c r="T48" s="395">
        <v>0</v>
      </c>
      <c r="U48" s="390">
        <v>10</v>
      </c>
      <c r="V48" s="392">
        <f t="shared" si="9"/>
        <v>100</v>
      </c>
      <c r="W48" s="40">
        <f t="shared" si="10"/>
        <v>0</v>
      </c>
      <c r="Y48" s="445">
        <f t="shared" si="2"/>
        <v>0</v>
      </c>
    </row>
    <row r="49" spans="1:25" s="37" customFormat="1" ht="33" hidden="1" customHeight="1">
      <c r="A49" s="549"/>
      <c r="B49" s="551"/>
      <c r="C49" s="636"/>
      <c r="D49" s="625"/>
      <c r="E49" s="626"/>
      <c r="F49" s="629"/>
      <c r="G49" s="302"/>
      <c r="H49" s="303"/>
      <c r="I49" s="249"/>
      <c r="J49" s="424"/>
      <c r="K49" s="249" t="s">
        <v>179</v>
      </c>
      <c r="L49" s="382">
        <v>0</v>
      </c>
      <c r="M49" s="141" t="s">
        <v>463</v>
      </c>
      <c r="N49" s="206">
        <v>0</v>
      </c>
      <c r="O49" s="318">
        <f>$A$9*$B$34*$C$43*$D$46*J49*N49</f>
        <v>0</v>
      </c>
      <c r="P49" s="374"/>
      <c r="Q49" s="249">
        <v>10</v>
      </c>
      <c r="R49" s="207">
        <f t="shared" si="11"/>
        <v>100</v>
      </c>
      <c r="S49" s="208">
        <f t="shared" si="8"/>
        <v>0</v>
      </c>
      <c r="T49" s="395">
        <v>0</v>
      </c>
      <c r="U49" s="390">
        <v>10</v>
      </c>
      <c r="V49" s="392">
        <f t="shared" si="9"/>
        <v>100</v>
      </c>
      <c r="W49" s="40">
        <f t="shared" si="10"/>
        <v>0</v>
      </c>
      <c r="Y49" s="445">
        <f t="shared" si="2"/>
        <v>0</v>
      </c>
    </row>
    <row r="50" spans="1:25" s="37" customFormat="1" ht="33" customHeight="1">
      <c r="A50" s="549"/>
      <c r="B50" s="551"/>
      <c r="C50" s="636"/>
      <c r="D50" s="439"/>
      <c r="E50" s="438"/>
      <c r="F50" s="441"/>
      <c r="G50" s="300"/>
      <c r="H50" s="301"/>
      <c r="I50" s="440"/>
      <c r="J50" s="440"/>
      <c r="K50" s="442"/>
      <c r="L50" s="382"/>
      <c r="M50" s="440"/>
      <c r="N50" s="206"/>
      <c r="O50" s="318"/>
      <c r="P50" s="374"/>
      <c r="Q50" s="442"/>
      <c r="R50" s="207"/>
      <c r="S50" s="208"/>
      <c r="T50" s="395"/>
      <c r="U50" s="443"/>
      <c r="V50" s="392"/>
      <c r="W50" s="40"/>
      <c r="Y50" s="445"/>
    </row>
    <row r="51" spans="1:25" s="37" customFormat="1" ht="60" customHeight="1">
      <c r="A51" s="549"/>
      <c r="B51" s="551"/>
      <c r="C51" s="636"/>
      <c r="D51" s="421">
        <v>0.17</v>
      </c>
      <c r="E51" s="423" t="s">
        <v>128</v>
      </c>
      <c r="F51" s="422" t="s">
        <v>129</v>
      </c>
      <c r="G51" s="423" t="s">
        <v>625</v>
      </c>
      <c r="H51" s="422" t="s">
        <v>129</v>
      </c>
      <c r="I51" s="423" t="s">
        <v>626</v>
      </c>
      <c r="J51" s="422" t="s">
        <v>477</v>
      </c>
      <c r="K51" s="249" t="s">
        <v>179</v>
      </c>
      <c r="L51" s="382">
        <v>0</v>
      </c>
      <c r="M51" s="141" t="s">
        <v>180</v>
      </c>
      <c r="N51" s="206">
        <v>1</v>
      </c>
      <c r="O51" s="318">
        <f>$A$9*$B$34*$C$43*$D$51*N51</f>
        <v>4.2887600000000005E-2</v>
      </c>
      <c r="P51" s="374"/>
      <c r="Q51" s="249"/>
      <c r="R51" s="207">
        <f t="shared" si="11"/>
        <v>100</v>
      </c>
      <c r="S51" s="208">
        <f t="shared" si="8"/>
        <v>4.2887600000000008</v>
      </c>
      <c r="T51" s="374">
        <v>0</v>
      </c>
      <c r="U51" s="437">
        <v>10</v>
      </c>
      <c r="V51" s="392">
        <f>100-(X51-3)*10</f>
        <v>99.7</v>
      </c>
      <c r="W51" s="444">
        <f t="shared" si="10"/>
        <v>4.2758937200000009</v>
      </c>
      <c r="X51" s="37">
        <v>3.03</v>
      </c>
      <c r="Y51" s="445">
        <f t="shared" si="2"/>
        <v>-1.2866279999999897E-2</v>
      </c>
    </row>
    <row r="52" spans="1:25" s="37" customFormat="1" ht="47.25" customHeight="1">
      <c r="A52" s="549"/>
      <c r="B52" s="551"/>
      <c r="C52" s="636"/>
      <c r="D52" s="587">
        <v>0.17</v>
      </c>
      <c r="E52" s="588" t="s">
        <v>130</v>
      </c>
      <c r="F52" s="627" t="s">
        <v>131</v>
      </c>
      <c r="G52" s="588" t="s">
        <v>636</v>
      </c>
      <c r="H52" s="627" t="s">
        <v>131</v>
      </c>
      <c r="I52" s="588" t="s">
        <v>637</v>
      </c>
      <c r="J52" s="627" t="s">
        <v>478</v>
      </c>
      <c r="K52" s="249" t="s">
        <v>179</v>
      </c>
      <c r="L52" s="382">
        <v>0</v>
      </c>
      <c r="M52" s="141" t="s">
        <v>463</v>
      </c>
      <c r="N52" s="206">
        <v>1</v>
      </c>
      <c r="O52" s="318">
        <f>$A$9*$B$34*$C$43*$D$52*N52</f>
        <v>4.2887600000000005E-2</v>
      </c>
      <c r="P52" s="374"/>
      <c r="Q52" s="249"/>
      <c r="R52" s="207">
        <f t="shared" si="11"/>
        <v>100</v>
      </c>
      <c r="S52" s="208">
        <f t="shared" si="8"/>
        <v>4.2887600000000008</v>
      </c>
      <c r="T52" s="395">
        <v>0</v>
      </c>
      <c r="U52" s="390">
        <v>10</v>
      </c>
      <c r="V52" s="392">
        <f t="shared" si="9"/>
        <v>100</v>
      </c>
      <c r="W52" s="40">
        <f t="shared" si="10"/>
        <v>4.2887600000000008</v>
      </c>
      <c r="Y52" s="445">
        <f t="shared" si="2"/>
        <v>0</v>
      </c>
    </row>
    <row r="53" spans="1:25" s="37" customFormat="1" ht="47.25" hidden="1" customHeight="1">
      <c r="A53" s="549"/>
      <c r="B53" s="551"/>
      <c r="C53" s="636"/>
      <c r="D53" s="585"/>
      <c r="E53" s="589"/>
      <c r="F53" s="628"/>
      <c r="G53" s="589"/>
      <c r="H53" s="628"/>
      <c r="I53" s="589"/>
      <c r="J53" s="628"/>
      <c r="K53" s="249" t="s">
        <v>179</v>
      </c>
      <c r="L53" s="382">
        <v>0</v>
      </c>
      <c r="M53" s="141" t="s">
        <v>463</v>
      </c>
      <c r="N53" s="206">
        <v>0</v>
      </c>
      <c r="O53" s="318">
        <f>$A$9*$B$34*$C$43*$D$52*J53*N53</f>
        <v>0</v>
      </c>
      <c r="P53" s="374"/>
      <c r="Q53" s="249">
        <v>10</v>
      </c>
      <c r="R53" s="207">
        <f t="shared" si="11"/>
        <v>100</v>
      </c>
      <c r="S53" s="208">
        <f t="shared" si="8"/>
        <v>0</v>
      </c>
      <c r="T53" s="395">
        <v>0</v>
      </c>
      <c r="U53" s="390">
        <v>10</v>
      </c>
      <c r="V53" s="392">
        <f t="shared" si="9"/>
        <v>100</v>
      </c>
      <c r="W53" s="40">
        <f t="shared" si="10"/>
        <v>0</v>
      </c>
      <c r="Y53" s="445">
        <f t="shared" si="2"/>
        <v>0</v>
      </c>
    </row>
    <row r="54" spans="1:25" s="37" customFormat="1" ht="44.25" hidden="1" customHeight="1">
      <c r="A54" s="549"/>
      <c r="B54" s="551"/>
      <c r="C54" s="636"/>
      <c r="D54" s="625"/>
      <c r="E54" s="626"/>
      <c r="F54" s="629"/>
      <c r="G54" s="626"/>
      <c r="H54" s="629"/>
      <c r="I54" s="626"/>
      <c r="J54" s="629"/>
      <c r="K54" s="249" t="s">
        <v>179</v>
      </c>
      <c r="L54" s="382">
        <v>0</v>
      </c>
      <c r="M54" s="141" t="s">
        <v>463</v>
      </c>
      <c r="N54" s="206">
        <v>0</v>
      </c>
      <c r="O54" s="318">
        <f>$A$9*$B$34*$C$43*$D$52*J54*N54</f>
        <v>0</v>
      </c>
      <c r="P54" s="374"/>
      <c r="Q54" s="249">
        <v>10</v>
      </c>
      <c r="R54" s="207">
        <f t="shared" si="11"/>
        <v>100</v>
      </c>
      <c r="S54" s="208">
        <f t="shared" si="8"/>
        <v>0</v>
      </c>
      <c r="T54" s="395">
        <v>0</v>
      </c>
      <c r="U54" s="390">
        <v>10</v>
      </c>
      <c r="V54" s="392">
        <f t="shared" si="9"/>
        <v>100</v>
      </c>
      <c r="W54" s="40">
        <f t="shared" si="10"/>
        <v>0</v>
      </c>
      <c r="Y54" s="445">
        <f t="shared" si="2"/>
        <v>0</v>
      </c>
    </row>
    <row r="55" spans="1:25" s="37" customFormat="1" ht="46.5" customHeight="1">
      <c r="A55" s="549"/>
      <c r="B55" s="551"/>
      <c r="C55" s="636"/>
      <c r="D55" s="329">
        <v>0.17</v>
      </c>
      <c r="E55" s="146" t="s">
        <v>132</v>
      </c>
      <c r="F55" s="141" t="s">
        <v>133</v>
      </c>
      <c r="G55" s="146" t="s">
        <v>639</v>
      </c>
      <c r="H55" s="141" t="s">
        <v>133</v>
      </c>
      <c r="I55" s="146" t="s">
        <v>640</v>
      </c>
      <c r="J55" s="422" t="s">
        <v>479</v>
      </c>
      <c r="K55" s="249" t="s">
        <v>179</v>
      </c>
      <c r="L55" s="382">
        <v>0</v>
      </c>
      <c r="M55" s="141" t="s">
        <v>180</v>
      </c>
      <c r="N55" s="206">
        <v>1</v>
      </c>
      <c r="O55" s="318">
        <f>$A$9*$B$34*$C$43*$D$55*N55</f>
        <v>4.2887600000000005E-2</v>
      </c>
      <c r="P55" s="374"/>
      <c r="Q55" s="249"/>
      <c r="R55" s="207">
        <f t="shared" si="11"/>
        <v>100</v>
      </c>
      <c r="S55" s="208">
        <f t="shared" si="8"/>
        <v>4.2887600000000008</v>
      </c>
      <c r="T55" s="395">
        <v>0</v>
      </c>
      <c r="U55" s="390">
        <v>10</v>
      </c>
      <c r="V55" s="392">
        <f t="shared" si="9"/>
        <v>100</v>
      </c>
      <c r="W55" s="40">
        <f t="shared" si="10"/>
        <v>4.2887600000000008</v>
      </c>
      <c r="Y55" s="445">
        <f t="shared" si="2"/>
        <v>0</v>
      </c>
    </row>
    <row r="56" spans="1:25" s="37" customFormat="1" ht="21.95" customHeight="1">
      <c r="A56" s="549"/>
      <c r="B56" s="551"/>
      <c r="C56" s="558">
        <v>0.08</v>
      </c>
      <c r="D56" s="203"/>
      <c r="E56" s="221" t="s">
        <v>224</v>
      </c>
      <c r="F56" s="637" t="s">
        <v>78</v>
      </c>
      <c r="G56" s="638"/>
      <c r="H56" s="638"/>
      <c r="I56" s="638"/>
      <c r="J56" s="638"/>
      <c r="K56" s="638"/>
      <c r="L56" s="638"/>
      <c r="M56" s="639"/>
      <c r="N56" s="238"/>
      <c r="O56" s="238"/>
      <c r="P56" s="245"/>
      <c r="Q56" s="245"/>
      <c r="R56" s="245"/>
      <c r="S56" s="247"/>
      <c r="T56" s="400"/>
      <c r="U56" s="248"/>
      <c r="V56" s="240"/>
      <c r="W56" s="241"/>
      <c r="Y56" s="445">
        <f t="shared" si="2"/>
        <v>0</v>
      </c>
    </row>
    <row r="57" spans="1:25" s="37" customFormat="1" ht="84" customHeight="1">
      <c r="A57" s="549"/>
      <c r="B57" s="551"/>
      <c r="C57" s="636"/>
      <c r="D57" s="329">
        <v>1</v>
      </c>
      <c r="E57" s="146" t="s">
        <v>134</v>
      </c>
      <c r="F57" s="141" t="s">
        <v>135</v>
      </c>
      <c r="G57" s="146" t="s">
        <v>642</v>
      </c>
      <c r="H57" s="141" t="s">
        <v>135</v>
      </c>
      <c r="I57" s="146" t="s">
        <v>643</v>
      </c>
      <c r="J57" s="141" t="s">
        <v>499</v>
      </c>
      <c r="K57" s="249" t="s">
        <v>179</v>
      </c>
      <c r="L57" s="382">
        <v>0</v>
      </c>
      <c r="M57" s="141" t="s">
        <v>180</v>
      </c>
      <c r="N57" s="206">
        <v>1</v>
      </c>
      <c r="O57" s="318">
        <f>$A$9*$B$34*$C$56*$D$57*N57</f>
        <v>3.6040000000000003E-2</v>
      </c>
      <c r="P57" s="374"/>
      <c r="Q57" s="249"/>
      <c r="R57" s="207">
        <f>100-(P57-L57)*Q57</f>
        <v>100</v>
      </c>
      <c r="S57" s="208">
        <f t="shared" si="8"/>
        <v>3.6040000000000001</v>
      </c>
      <c r="T57" s="395">
        <v>0</v>
      </c>
      <c r="U57" s="390">
        <v>10</v>
      </c>
      <c r="V57" s="392">
        <f>100-U57*T57</f>
        <v>100</v>
      </c>
      <c r="W57" s="40">
        <f t="shared" ref="W57" si="12">V57*O57</f>
        <v>3.6040000000000001</v>
      </c>
      <c r="Y57" s="445">
        <f t="shared" si="2"/>
        <v>0</v>
      </c>
    </row>
    <row r="58" spans="1:25" s="37" customFormat="1" ht="27" customHeight="1">
      <c r="A58" s="549"/>
      <c r="B58" s="551"/>
      <c r="C58" s="558">
        <v>0.15</v>
      </c>
      <c r="D58" s="203"/>
      <c r="E58" s="221" t="s">
        <v>225</v>
      </c>
      <c r="F58" s="637" t="s">
        <v>79</v>
      </c>
      <c r="G58" s="638"/>
      <c r="H58" s="638"/>
      <c r="I58" s="638"/>
      <c r="J58" s="638"/>
      <c r="K58" s="638"/>
      <c r="L58" s="638"/>
      <c r="M58" s="639"/>
      <c r="N58" s="238"/>
      <c r="O58" s="238"/>
      <c r="P58" s="245"/>
      <c r="Q58" s="245"/>
      <c r="R58" s="245"/>
      <c r="S58" s="247"/>
      <c r="T58" s="400"/>
      <c r="U58" s="248"/>
      <c r="V58" s="240"/>
      <c r="W58" s="241"/>
      <c r="Y58" s="445">
        <f t="shared" si="2"/>
        <v>0</v>
      </c>
    </row>
    <row r="59" spans="1:25" s="37" customFormat="1" ht="51.75" customHeight="1">
      <c r="A59" s="549"/>
      <c r="B59" s="551"/>
      <c r="C59" s="636"/>
      <c r="D59" s="329">
        <v>0.5</v>
      </c>
      <c r="E59" s="146" t="s">
        <v>144</v>
      </c>
      <c r="F59" s="141" t="s">
        <v>145</v>
      </c>
      <c r="G59" s="146" t="s">
        <v>681</v>
      </c>
      <c r="H59" s="141" t="s">
        <v>145</v>
      </c>
      <c r="I59" s="146" t="s">
        <v>682</v>
      </c>
      <c r="J59" s="330" t="s">
        <v>480</v>
      </c>
      <c r="K59" s="249" t="s">
        <v>179</v>
      </c>
      <c r="L59" s="382">
        <v>0</v>
      </c>
      <c r="M59" s="249" t="s">
        <v>180</v>
      </c>
      <c r="N59" s="206">
        <v>1</v>
      </c>
      <c r="O59" s="318">
        <f>$A$9*$B$34*$C$58*$D$59*N59</f>
        <v>3.3787499999999998E-2</v>
      </c>
      <c r="P59" s="374"/>
      <c r="Q59" s="249"/>
      <c r="R59" s="207">
        <f>100-(P59-L59)*Q59</f>
        <v>100</v>
      </c>
      <c r="S59" s="208">
        <f t="shared" si="8"/>
        <v>3.3787499999999997</v>
      </c>
      <c r="T59" s="395">
        <v>0</v>
      </c>
      <c r="U59" s="390">
        <v>10</v>
      </c>
      <c r="V59" s="392">
        <f>100-U59*T59</f>
        <v>100</v>
      </c>
      <c r="W59" s="40">
        <f t="shared" ref="W59:W60" si="13">V59*O59</f>
        <v>3.3787499999999997</v>
      </c>
      <c r="Y59" s="445">
        <f t="shared" si="2"/>
        <v>0</v>
      </c>
    </row>
    <row r="60" spans="1:25" s="37" customFormat="1" ht="52.5" customHeight="1">
      <c r="A60" s="549"/>
      <c r="B60" s="551"/>
      <c r="C60" s="636"/>
      <c r="D60" s="329">
        <v>0.5</v>
      </c>
      <c r="E60" s="146" t="s">
        <v>148</v>
      </c>
      <c r="F60" s="141" t="s">
        <v>149</v>
      </c>
      <c r="G60" s="146" t="s">
        <v>816</v>
      </c>
      <c r="H60" s="141" t="s">
        <v>149</v>
      </c>
      <c r="I60" s="146" t="s">
        <v>691</v>
      </c>
      <c r="J60" s="141" t="s">
        <v>481</v>
      </c>
      <c r="K60" s="249" t="s">
        <v>179</v>
      </c>
      <c r="L60" s="382">
        <v>0</v>
      </c>
      <c r="M60" s="249" t="s">
        <v>180</v>
      </c>
      <c r="N60" s="206">
        <v>1</v>
      </c>
      <c r="O60" s="319">
        <f>$A$9*$B$34*$C$58*$D$60*N60</f>
        <v>3.3787499999999998E-2</v>
      </c>
      <c r="P60" s="374"/>
      <c r="Q60" s="249"/>
      <c r="R60" s="207">
        <f>100-(P60-L60)*Q60</f>
        <v>100</v>
      </c>
      <c r="S60" s="208">
        <f t="shared" si="8"/>
        <v>3.3787499999999997</v>
      </c>
      <c r="T60" s="395">
        <v>0</v>
      </c>
      <c r="U60" s="390">
        <v>10</v>
      </c>
      <c r="V60" s="392">
        <f>100-U60*T60</f>
        <v>100</v>
      </c>
      <c r="W60" s="40">
        <f t="shared" si="13"/>
        <v>3.3787499999999997</v>
      </c>
      <c r="Y60" s="445">
        <f t="shared" si="2"/>
        <v>0</v>
      </c>
    </row>
    <row r="61" spans="1:25" s="37" customFormat="1" ht="23.25" customHeight="1">
      <c r="A61" s="549"/>
      <c r="B61" s="551"/>
      <c r="C61" s="558"/>
      <c r="D61" s="587"/>
      <c r="E61" s="221" t="s">
        <v>218</v>
      </c>
      <c r="F61" s="637" t="s">
        <v>86</v>
      </c>
      <c r="G61" s="638"/>
      <c r="H61" s="638"/>
      <c r="I61" s="638"/>
      <c r="J61" s="638"/>
      <c r="K61" s="638"/>
      <c r="L61" s="638"/>
      <c r="M61" s="639"/>
      <c r="N61" s="238"/>
      <c r="O61" s="238"/>
      <c r="P61" s="245"/>
      <c r="Q61" s="245"/>
      <c r="R61" s="245"/>
      <c r="S61" s="245"/>
      <c r="T61" s="400"/>
      <c r="U61" s="248"/>
      <c r="V61" s="240"/>
      <c r="W61" s="241"/>
      <c r="Y61" s="445">
        <f t="shared" si="2"/>
        <v>0</v>
      </c>
    </row>
    <row r="62" spans="1:25" s="37" customFormat="1" ht="45.75" hidden="1" customHeight="1">
      <c r="A62" s="549"/>
      <c r="B62" s="551"/>
      <c r="C62" s="636"/>
      <c r="D62" s="585"/>
      <c r="E62" s="117" t="s">
        <v>87</v>
      </c>
      <c r="F62" s="249" t="s">
        <v>88</v>
      </c>
      <c r="G62" s="117" t="s">
        <v>775</v>
      </c>
      <c r="H62" s="249" t="s">
        <v>88</v>
      </c>
      <c r="I62" s="117" t="s">
        <v>776</v>
      </c>
      <c r="J62" s="249" t="s">
        <v>482</v>
      </c>
      <c r="K62" s="249" t="s">
        <v>179</v>
      </c>
      <c r="L62" s="382">
        <v>0</v>
      </c>
      <c r="M62" s="249" t="s">
        <v>180</v>
      </c>
      <c r="N62" s="206">
        <v>1</v>
      </c>
      <c r="O62" s="319">
        <f>$A$9*$B$34*$C$61*$D$61*N62</f>
        <v>0</v>
      </c>
      <c r="P62" s="374"/>
      <c r="Q62" s="249"/>
      <c r="R62" s="207">
        <f>100-(P62-L62)*Q62</f>
        <v>100</v>
      </c>
      <c r="S62" s="208">
        <f>R62*O62</f>
        <v>0</v>
      </c>
      <c r="T62" s="395">
        <v>0</v>
      </c>
      <c r="U62" s="390">
        <v>10</v>
      </c>
      <c r="V62" s="392">
        <f>100-U62*T62</f>
        <v>100</v>
      </c>
      <c r="W62" s="40">
        <f t="shared" ref="W62" si="14">V62*O62</f>
        <v>0</v>
      </c>
      <c r="Y62" s="445">
        <f t="shared" si="2"/>
        <v>0</v>
      </c>
    </row>
    <row r="63" spans="1:25" s="37" customFormat="1" ht="39.75" hidden="1" customHeight="1">
      <c r="A63" s="549"/>
      <c r="B63" s="551"/>
      <c r="C63" s="636"/>
      <c r="D63" s="585"/>
      <c r="E63" s="588" t="s">
        <v>89</v>
      </c>
      <c r="F63" s="627" t="s">
        <v>90</v>
      </c>
      <c r="G63" s="588" t="s">
        <v>89</v>
      </c>
      <c r="H63" s="627" t="s">
        <v>90</v>
      </c>
      <c r="I63" s="588" t="s">
        <v>89</v>
      </c>
      <c r="J63" s="627" t="s">
        <v>468</v>
      </c>
      <c r="K63" s="249" t="s">
        <v>179</v>
      </c>
      <c r="L63" s="382">
        <v>0</v>
      </c>
      <c r="M63" s="249" t="s">
        <v>180</v>
      </c>
      <c r="N63" s="206">
        <v>0</v>
      </c>
      <c r="O63" s="319"/>
      <c r="P63" s="374"/>
      <c r="Q63" s="249">
        <v>10</v>
      </c>
      <c r="R63" s="207">
        <f>100-(P63-L63)*Q63</f>
        <v>100</v>
      </c>
      <c r="S63" s="208">
        <f t="shared" ref="S63:S90" si="15">R63*O63</f>
        <v>0</v>
      </c>
      <c r="T63" s="400"/>
      <c r="U63" s="47"/>
      <c r="V63" s="44"/>
      <c r="W63" s="46"/>
      <c r="Y63" s="445">
        <f t="shared" si="2"/>
        <v>0</v>
      </c>
    </row>
    <row r="64" spans="1:25" s="37" customFormat="1" ht="51.75" hidden="1" customHeight="1">
      <c r="A64" s="549"/>
      <c r="B64" s="551"/>
      <c r="C64" s="636"/>
      <c r="D64" s="585"/>
      <c r="E64" s="589"/>
      <c r="F64" s="628"/>
      <c r="G64" s="589"/>
      <c r="H64" s="628"/>
      <c r="I64" s="589"/>
      <c r="J64" s="628"/>
      <c r="K64" s="249" t="s">
        <v>179</v>
      </c>
      <c r="L64" s="382">
        <v>0</v>
      </c>
      <c r="M64" s="249" t="s">
        <v>36</v>
      </c>
      <c r="N64" s="206">
        <v>0</v>
      </c>
      <c r="O64" s="319">
        <f>$A$9*$B$34*$C$61*$D$63*J64*N64</f>
        <v>0</v>
      </c>
      <c r="P64" s="374"/>
      <c r="Q64" s="112"/>
      <c r="R64" s="207">
        <f>100-(P64-L64)*10</f>
        <v>100</v>
      </c>
      <c r="S64" s="208">
        <f t="shared" si="15"/>
        <v>0</v>
      </c>
      <c r="T64" s="400"/>
      <c r="U64" s="47"/>
      <c r="V64" s="44"/>
      <c r="W64" s="46"/>
      <c r="Y64" s="445">
        <f t="shared" si="2"/>
        <v>0</v>
      </c>
    </row>
    <row r="65" spans="1:25" s="37" customFormat="1" ht="30.95" hidden="1" customHeight="1">
      <c r="A65" s="549"/>
      <c r="B65" s="551"/>
      <c r="C65" s="650"/>
      <c r="D65" s="585"/>
      <c r="E65" s="626"/>
      <c r="F65" s="629"/>
      <c r="G65" s="626"/>
      <c r="H65" s="629"/>
      <c r="I65" s="626"/>
      <c r="J65" s="629"/>
      <c r="K65" s="249" t="s">
        <v>179</v>
      </c>
      <c r="L65" s="382">
        <v>0</v>
      </c>
      <c r="M65" s="249" t="s">
        <v>36</v>
      </c>
      <c r="N65" s="206">
        <v>0</v>
      </c>
      <c r="O65" s="319">
        <f>$A$9*$B$34*$C$61*$D$63*J65*N65</f>
        <v>0</v>
      </c>
      <c r="P65" s="374"/>
      <c r="Q65" s="112"/>
      <c r="R65" s="207">
        <f>100-(P65-L65)*10</f>
        <v>100</v>
      </c>
      <c r="S65" s="208">
        <f t="shared" si="15"/>
        <v>0</v>
      </c>
      <c r="T65" s="400"/>
      <c r="U65" s="47"/>
      <c r="V65" s="44"/>
      <c r="W65" s="46"/>
      <c r="Y65" s="445">
        <f t="shared" si="2"/>
        <v>0</v>
      </c>
    </row>
    <row r="66" spans="1:25" s="37" customFormat="1" ht="21.6" customHeight="1">
      <c r="A66" s="549"/>
      <c r="B66" s="551"/>
      <c r="C66" s="558"/>
      <c r="D66" s="585"/>
      <c r="E66" s="221" t="s">
        <v>219</v>
      </c>
      <c r="F66" s="676" t="s">
        <v>194</v>
      </c>
      <c r="G66" s="677"/>
      <c r="H66" s="677"/>
      <c r="I66" s="677"/>
      <c r="J66" s="677"/>
      <c r="K66" s="677"/>
      <c r="L66" s="677"/>
      <c r="M66" s="678"/>
      <c r="N66" s="238"/>
      <c r="O66" s="320"/>
      <c r="P66" s="245"/>
      <c r="Q66" s="245"/>
      <c r="R66" s="245"/>
      <c r="S66" s="247"/>
      <c r="T66" s="400"/>
      <c r="U66" s="248"/>
      <c r="V66" s="240"/>
      <c r="W66" s="241"/>
      <c r="Y66" s="445">
        <f t="shared" si="2"/>
        <v>0</v>
      </c>
    </row>
    <row r="67" spans="1:25" s="37" customFormat="1" ht="49.5" hidden="1" customHeight="1">
      <c r="A67" s="549"/>
      <c r="B67" s="551"/>
      <c r="C67" s="649"/>
      <c r="D67" s="585"/>
      <c r="E67" s="588" t="s">
        <v>92</v>
      </c>
      <c r="F67" s="669" t="s">
        <v>93</v>
      </c>
      <c r="G67" s="588" t="s">
        <v>779</v>
      </c>
      <c r="H67" s="669" t="s">
        <v>93</v>
      </c>
      <c r="I67" s="588" t="s">
        <v>783</v>
      </c>
      <c r="J67" s="669" t="s">
        <v>483</v>
      </c>
      <c r="K67" s="249" t="s">
        <v>179</v>
      </c>
      <c r="L67" s="382">
        <v>0</v>
      </c>
      <c r="M67" s="249" t="s">
        <v>180</v>
      </c>
      <c r="N67" s="206">
        <v>1</v>
      </c>
      <c r="O67" s="319">
        <f>$A$9*$B$34*$C$66*$D$67*N67</f>
        <v>0</v>
      </c>
      <c r="P67" s="374"/>
      <c r="Q67" s="249">
        <v>10</v>
      </c>
      <c r="R67" s="207">
        <f>100-(P67-L67)*Q67</f>
        <v>100</v>
      </c>
      <c r="S67" s="208">
        <f t="shared" si="15"/>
        <v>0</v>
      </c>
      <c r="T67" s="400"/>
      <c r="U67" s="47"/>
      <c r="V67" s="44"/>
      <c r="W67" s="46"/>
      <c r="Y67" s="445">
        <f t="shared" si="2"/>
        <v>0</v>
      </c>
    </row>
    <row r="68" spans="1:25" s="37" customFormat="1" ht="33" hidden="1" customHeight="1">
      <c r="A68" s="549"/>
      <c r="B68" s="551"/>
      <c r="C68" s="636"/>
      <c r="D68" s="585"/>
      <c r="E68" s="626"/>
      <c r="F68" s="670"/>
      <c r="G68" s="626"/>
      <c r="H68" s="670"/>
      <c r="I68" s="626"/>
      <c r="J68" s="670"/>
      <c r="K68" s="249" t="s">
        <v>179</v>
      </c>
      <c r="L68" s="382">
        <v>0</v>
      </c>
      <c r="M68" s="249" t="s">
        <v>180</v>
      </c>
      <c r="N68" s="206">
        <v>0</v>
      </c>
      <c r="O68" s="319">
        <f>$A$9*$B$34*$C$66*$D$67*J68*N68</f>
        <v>0</v>
      </c>
      <c r="P68" s="374"/>
      <c r="Q68" s="249">
        <v>10</v>
      </c>
      <c r="R68" s="207">
        <f>100-(P68-L68)*Q68</f>
        <v>100</v>
      </c>
      <c r="S68" s="208">
        <f t="shared" si="15"/>
        <v>0</v>
      </c>
      <c r="T68" s="400"/>
      <c r="U68" s="47"/>
      <c r="V68" s="44"/>
      <c r="W68" s="46"/>
      <c r="Y68" s="445">
        <f t="shared" si="2"/>
        <v>0</v>
      </c>
    </row>
    <row r="69" spans="1:25" s="37" customFormat="1" ht="30" hidden="1" customHeight="1">
      <c r="A69" s="549"/>
      <c r="B69" s="551"/>
      <c r="C69" s="636"/>
      <c r="D69" s="585"/>
      <c r="E69" s="117" t="s">
        <v>163</v>
      </c>
      <c r="F69" s="249" t="s">
        <v>164</v>
      </c>
      <c r="G69" s="117" t="s">
        <v>163</v>
      </c>
      <c r="H69" s="249" t="s">
        <v>164</v>
      </c>
      <c r="I69" s="117" t="s">
        <v>163</v>
      </c>
      <c r="J69" s="249" t="s">
        <v>469</v>
      </c>
      <c r="K69" s="249" t="s">
        <v>179</v>
      </c>
      <c r="L69" s="382">
        <v>0</v>
      </c>
      <c r="M69" s="249" t="s">
        <v>180</v>
      </c>
      <c r="N69" s="206">
        <v>0</v>
      </c>
      <c r="O69" s="319"/>
      <c r="P69" s="374"/>
      <c r="Q69" s="249">
        <v>10</v>
      </c>
      <c r="R69" s="207">
        <f>100-(P69-L69)*Q69</f>
        <v>100</v>
      </c>
      <c r="S69" s="208">
        <f t="shared" si="15"/>
        <v>0</v>
      </c>
      <c r="T69" s="400"/>
      <c r="U69" s="47"/>
      <c r="V69" s="44"/>
      <c r="W69" s="46"/>
      <c r="Y69" s="445">
        <f t="shared" si="2"/>
        <v>0</v>
      </c>
    </row>
    <row r="70" spans="1:25" s="37" customFormat="1" ht="30" hidden="1" customHeight="1">
      <c r="A70" s="549"/>
      <c r="B70" s="551"/>
      <c r="C70" s="636"/>
      <c r="D70" s="585"/>
      <c r="E70" s="588" t="s">
        <v>234</v>
      </c>
      <c r="F70" s="627" t="s">
        <v>165</v>
      </c>
      <c r="G70" s="588" t="s">
        <v>234</v>
      </c>
      <c r="H70" s="627" t="s">
        <v>165</v>
      </c>
      <c r="I70" s="588" t="s">
        <v>234</v>
      </c>
      <c r="J70" s="627" t="s">
        <v>470</v>
      </c>
      <c r="K70" s="249" t="s">
        <v>179</v>
      </c>
      <c r="L70" s="382">
        <v>0</v>
      </c>
      <c r="M70" s="249" t="s">
        <v>180</v>
      </c>
      <c r="N70" s="206">
        <v>0</v>
      </c>
      <c r="O70" s="319"/>
      <c r="P70" s="374"/>
      <c r="Q70" s="249">
        <v>10</v>
      </c>
      <c r="R70" s="207">
        <f>100-(P70-L70)*Q70</f>
        <v>100</v>
      </c>
      <c r="S70" s="208">
        <f t="shared" si="15"/>
        <v>0</v>
      </c>
      <c r="T70" s="400"/>
      <c r="U70" s="47"/>
      <c r="V70" s="44"/>
      <c r="W70" s="46"/>
      <c r="Y70" s="445">
        <f t="shared" si="2"/>
        <v>0</v>
      </c>
    </row>
    <row r="71" spans="1:25" s="37" customFormat="1" ht="30" hidden="1" customHeight="1">
      <c r="A71" s="549"/>
      <c r="B71" s="551"/>
      <c r="C71" s="636"/>
      <c r="D71" s="585"/>
      <c r="E71" s="589"/>
      <c r="F71" s="628"/>
      <c r="G71" s="589"/>
      <c r="H71" s="628"/>
      <c r="I71" s="589"/>
      <c r="J71" s="628"/>
      <c r="K71" s="249" t="s">
        <v>179</v>
      </c>
      <c r="L71" s="382">
        <v>0</v>
      </c>
      <c r="M71" s="249" t="s">
        <v>36</v>
      </c>
      <c r="N71" s="206">
        <v>0</v>
      </c>
      <c r="O71" s="319">
        <f>$A$9*$B$34*$C$66*$D$70*J71*N71</f>
        <v>0</v>
      </c>
      <c r="P71" s="374"/>
      <c r="Q71" s="112"/>
      <c r="R71" s="207">
        <f>100-(P71-L71)*10</f>
        <v>100</v>
      </c>
      <c r="S71" s="208">
        <f t="shared" si="15"/>
        <v>0</v>
      </c>
      <c r="T71" s="400"/>
      <c r="U71" s="47"/>
      <c r="V71" s="44"/>
      <c r="W71" s="46"/>
      <c r="Y71" s="445">
        <f t="shared" si="2"/>
        <v>0</v>
      </c>
    </row>
    <row r="72" spans="1:25" s="37" customFormat="1" ht="30" hidden="1" customHeight="1">
      <c r="A72" s="549"/>
      <c r="B72" s="551"/>
      <c r="C72" s="636"/>
      <c r="D72" s="585"/>
      <c r="E72" s="589"/>
      <c r="F72" s="628"/>
      <c r="G72" s="589"/>
      <c r="H72" s="628"/>
      <c r="I72" s="589"/>
      <c r="J72" s="628"/>
      <c r="K72" s="249" t="s">
        <v>179</v>
      </c>
      <c r="L72" s="382">
        <v>0</v>
      </c>
      <c r="M72" s="249" t="s">
        <v>36</v>
      </c>
      <c r="N72" s="206">
        <v>0</v>
      </c>
      <c r="O72" s="319">
        <f>$A$9*$B$34*$C$66*$D$70*J72*N72</f>
        <v>0</v>
      </c>
      <c r="P72" s="374"/>
      <c r="Q72" s="112"/>
      <c r="R72" s="207">
        <f>100-(P72-L72)*10</f>
        <v>100</v>
      </c>
      <c r="S72" s="208">
        <f t="shared" si="15"/>
        <v>0</v>
      </c>
      <c r="T72" s="400"/>
      <c r="U72" s="47"/>
      <c r="V72" s="44"/>
      <c r="W72" s="46"/>
      <c r="Y72" s="445">
        <f t="shared" si="2"/>
        <v>0</v>
      </c>
    </row>
    <row r="73" spans="1:25" s="37" customFormat="1" ht="30" hidden="1" customHeight="1">
      <c r="A73" s="549"/>
      <c r="B73" s="551"/>
      <c r="C73" s="650"/>
      <c r="D73" s="585"/>
      <c r="E73" s="626"/>
      <c r="F73" s="629"/>
      <c r="G73" s="626"/>
      <c r="H73" s="629"/>
      <c r="I73" s="626"/>
      <c r="J73" s="629"/>
      <c r="K73" s="249" t="s">
        <v>179</v>
      </c>
      <c r="L73" s="382">
        <v>0</v>
      </c>
      <c r="M73" s="249" t="s">
        <v>36</v>
      </c>
      <c r="N73" s="206">
        <v>0</v>
      </c>
      <c r="O73" s="319">
        <f>$A$9*$B$34*$C$66*$D$70*J73*N73</f>
        <v>0</v>
      </c>
      <c r="P73" s="374"/>
      <c r="Q73" s="112"/>
      <c r="R73" s="207">
        <f>100-(P73-L73)*10</f>
        <v>100</v>
      </c>
      <c r="S73" s="208">
        <f t="shared" si="15"/>
        <v>0</v>
      </c>
      <c r="T73" s="400"/>
      <c r="U73" s="47"/>
      <c r="V73" s="44"/>
      <c r="W73" s="46"/>
      <c r="Y73" s="445">
        <f t="shared" si="2"/>
        <v>0</v>
      </c>
    </row>
    <row r="74" spans="1:25" s="62" customFormat="1" ht="27" customHeight="1">
      <c r="A74" s="549"/>
      <c r="B74" s="551"/>
      <c r="C74" s="558"/>
      <c r="D74" s="585"/>
      <c r="E74" s="221" t="s">
        <v>226</v>
      </c>
      <c r="F74" s="676" t="s">
        <v>94</v>
      </c>
      <c r="G74" s="677"/>
      <c r="H74" s="677"/>
      <c r="I74" s="677"/>
      <c r="J74" s="677"/>
      <c r="K74" s="677"/>
      <c r="L74" s="677"/>
      <c r="M74" s="678"/>
      <c r="N74" s="242"/>
      <c r="O74" s="320"/>
      <c r="P74" s="121"/>
      <c r="Q74" s="121"/>
      <c r="R74" s="121"/>
      <c r="S74" s="247"/>
      <c r="T74" s="401"/>
      <c r="U74" s="251"/>
      <c r="V74" s="252"/>
      <c r="W74" s="253"/>
      <c r="Y74" s="445">
        <f t="shared" si="2"/>
        <v>0</v>
      </c>
    </row>
    <row r="75" spans="1:25" s="62" customFormat="1" ht="48" hidden="1" customHeight="1">
      <c r="A75" s="549"/>
      <c r="B75" s="551"/>
      <c r="C75" s="649"/>
      <c r="D75" s="585"/>
      <c r="E75" s="254" t="s">
        <v>166</v>
      </c>
      <c r="F75" s="249" t="s">
        <v>167</v>
      </c>
      <c r="G75" s="254" t="s">
        <v>166</v>
      </c>
      <c r="H75" s="249" t="s">
        <v>167</v>
      </c>
      <c r="I75" s="254" t="s">
        <v>166</v>
      </c>
      <c r="J75" s="249" t="s">
        <v>484</v>
      </c>
      <c r="K75" s="249" t="s">
        <v>179</v>
      </c>
      <c r="L75" s="382">
        <v>0</v>
      </c>
      <c r="M75" s="249" t="s">
        <v>180</v>
      </c>
      <c r="N75" s="206">
        <v>0</v>
      </c>
      <c r="O75" s="319"/>
      <c r="P75" s="374"/>
      <c r="Q75" s="249">
        <v>10</v>
      </c>
      <c r="R75" s="207">
        <f>100-(P75-L75)*Q75</f>
        <v>100</v>
      </c>
      <c r="S75" s="208">
        <f t="shared" si="15"/>
        <v>0</v>
      </c>
      <c r="T75" s="401"/>
      <c r="U75" s="49"/>
      <c r="V75" s="60"/>
      <c r="W75" s="61"/>
      <c r="Y75" s="445">
        <f t="shared" si="2"/>
        <v>0</v>
      </c>
    </row>
    <row r="76" spans="1:25" s="62" customFormat="1" ht="48.75" hidden="1" customHeight="1">
      <c r="A76" s="549"/>
      <c r="B76" s="551"/>
      <c r="C76" s="649"/>
      <c r="D76" s="585"/>
      <c r="E76" s="356" t="s">
        <v>168</v>
      </c>
      <c r="F76" s="357" t="s">
        <v>169</v>
      </c>
      <c r="G76" s="356" t="s">
        <v>792</v>
      </c>
      <c r="H76" s="357" t="s">
        <v>169</v>
      </c>
      <c r="I76" s="356" t="s">
        <v>793</v>
      </c>
      <c r="J76" s="357" t="s">
        <v>485</v>
      </c>
      <c r="K76" s="357" t="s">
        <v>179</v>
      </c>
      <c r="L76" s="384">
        <v>0</v>
      </c>
      <c r="M76" s="357" t="s">
        <v>180</v>
      </c>
      <c r="N76" s="358">
        <v>1</v>
      </c>
      <c r="O76" s="359">
        <f>$A$9*$B$34*$C$74*$D$76*N76</f>
        <v>0</v>
      </c>
      <c r="P76" s="376"/>
      <c r="Q76" s="357">
        <v>10</v>
      </c>
      <c r="R76" s="360">
        <f>100-(P76-L76)*Q76</f>
        <v>100</v>
      </c>
      <c r="S76" s="361">
        <f t="shared" si="15"/>
        <v>0</v>
      </c>
      <c r="T76" s="402"/>
      <c r="U76" s="362"/>
      <c r="V76" s="363"/>
      <c r="W76" s="364"/>
      <c r="Y76" s="445">
        <f t="shared" si="2"/>
        <v>0</v>
      </c>
    </row>
    <row r="77" spans="1:25" s="37" customFormat="1" ht="66" hidden="1" customHeight="1">
      <c r="A77" s="549"/>
      <c r="B77" s="551"/>
      <c r="C77" s="649"/>
      <c r="D77" s="585"/>
      <c r="E77" s="561" t="s">
        <v>95</v>
      </c>
      <c r="F77" s="669" t="s">
        <v>96</v>
      </c>
      <c r="G77" s="671" t="s">
        <v>794</v>
      </c>
      <c r="H77" s="672" t="s">
        <v>96</v>
      </c>
      <c r="I77" s="254" t="s">
        <v>519</v>
      </c>
      <c r="J77" s="317" t="s">
        <v>437</v>
      </c>
      <c r="K77" s="249" t="s">
        <v>179</v>
      </c>
      <c r="L77" s="382">
        <v>0</v>
      </c>
      <c r="M77" s="249" t="s">
        <v>180</v>
      </c>
      <c r="N77" s="206">
        <v>0.5</v>
      </c>
      <c r="O77" s="319">
        <f>$A$9*$B$34*$C$74*$D$77*N77</f>
        <v>0</v>
      </c>
      <c r="P77" s="374"/>
      <c r="Q77" s="249">
        <v>10</v>
      </c>
      <c r="R77" s="207">
        <f>100-(P77-L78)*Q77</f>
        <v>100</v>
      </c>
      <c r="S77" s="208">
        <f t="shared" si="15"/>
        <v>0</v>
      </c>
      <c r="T77" s="400"/>
      <c r="U77" s="47"/>
      <c r="V77" s="44"/>
      <c r="W77" s="46"/>
      <c r="Y77" s="445">
        <f t="shared" si="2"/>
        <v>0</v>
      </c>
    </row>
    <row r="78" spans="1:25" s="37" customFormat="1" ht="57.75" hidden="1" customHeight="1">
      <c r="A78" s="549"/>
      <c r="B78" s="551"/>
      <c r="C78" s="559"/>
      <c r="D78" s="585"/>
      <c r="E78" s="562"/>
      <c r="F78" s="670"/>
      <c r="G78" s="671"/>
      <c r="H78" s="673"/>
      <c r="I78" s="254" t="s">
        <v>518</v>
      </c>
      <c r="J78" s="317" t="s">
        <v>438</v>
      </c>
      <c r="K78" s="249" t="s">
        <v>179</v>
      </c>
      <c r="L78" s="382">
        <v>0</v>
      </c>
      <c r="M78" s="249" t="s">
        <v>180</v>
      </c>
      <c r="N78" s="306">
        <v>0.5</v>
      </c>
      <c r="O78" s="319">
        <f>$A$9*$B$34*$C$74*$D$77*N78</f>
        <v>0</v>
      </c>
      <c r="P78" s="374"/>
      <c r="Q78" s="249">
        <v>10</v>
      </c>
      <c r="R78" s="207">
        <f>100-(P78-L79)*Q78</f>
        <v>100</v>
      </c>
      <c r="S78" s="208">
        <f t="shared" si="15"/>
        <v>0</v>
      </c>
      <c r="T78" s="400"/>
      <c r="U78" s="47"/>
      <c r="V78" s="44"/>
      <c r="W78" s="46"/>
      <c r="Y78" s="445">
        <f t="shared" ref="Y78:Y110" si="16">W78-S78</f>
        <v>0</v>
      </c>
    </row>
    <row r="79" spans="1:25" s="37" customFormat="1" ht="25.7" customHeight="1">
      <c r="A79" s="549"/>
      <c r="B79" s="551"/>
      <c r="C79" s="558">
        <v>0.15</v>
      </c>
      <c r="D79" s="625"/>
      <c r="E79" s="221" t="s">
        <v>220</v>
      </c>
      <c r="F79" s="686" t="s">
        <v>195</v>
      </c>
      <c r="G79" s="687"/>
      <c r="H79" s="687"/>
      <c r="I79" s="687"/>
      <c r="J79" s="687"/>
      <c r="K79" s="687"/>
      <c r="L79" s="687"/>
      <c r="M79" s="688"/>
      <c r="N79" s="255"/>
      <c r="O79" s="320"/>
      <c r="P79" s="251"/>
      <c r="Q79" s="251"/>
      <c r="R79" s="252"/>
      <c r="S79" s="247"/>
      <c r="T79" s="400"/>
      <c r="U79" s="248"/>
      <c r="V79" s="240"/>
      <c r="W79" s="241"/>
      <c r="Y79" s="445">
        <f t="shared" si="16"/>
        <v>0</v>
      </c>
    </row>
    <row r="80" spans="1:25" s="37" customFormat="1" ht="39.75" customHeight="1">
      <c r="A80" s="549"/>
      <c r="B80" s="551"/>
      <c r="C80" s="636"/>
      <c r="D80" s="299">
        <v>0.5</v>
      </c>
      <c r="E80" s="12" t="s">
        <v>170</v>
      </c>
      <c r="F80" s="112" t="s">
        <v>834</v>
      </c>
      <c r="G80" s="12" t="s">
        <v>795</v>
      </c>
      <c r="H80" s="112" t="s">
        <v>834</v>
      </c>
      <c r="I80" s="12" t="s">
        <v>796</v>
      </c>
      <c r="J80" s="112" t="s">
        <v>836</v>
      </c>
      <c r="K80" s="365" t="s">
        <v>845</v>
      </c>
      <c r="L80" s="382">
        <v>1253</v>
      </c>
      <c r="M80" s="249" t="s">
        <v>180</v>
      </c>
      <c r="N80" s="206">
        <v>1</v>
      </c>
      <c r="O80" s="319">
        <f>$A$9*$B$34*$C$79*$D$80*N80</f>
        <v>3.3787499999999998E-2</v>
      </c>
      <c r="P80" s="374">
        <v>1440</v>
      </c>
      <c r="Q80" s="249">
        <f>P80/L80*100</f>
        <v>114.92418196328811</v>
      </c>
      <c r="R80" s="207">
        <v>100</v>
      </c>
      <c r="S80" s="208">
        <f t="shared" si="15"/>
        <v>3.3787499999999997</v>
      </c>
      <c r="T80" s="403">
        <v>1440</v>
      </c>
      <c r="U80" s="208">
        <f>T80/L80*100</f>
        <v>114.92418196328811</v>
      </c>
      <c r="V80" s="389">
        <f>IF((U80-100)&gt;0,100,IF((100+(U80-100)*10)&gt;30,(100+(U80-100)*10),0))</f>
        <v>100</v>
      </c>
      <c r="W80" s="46">
        <f>V80*O80</f>
        <v>3.3787499999999997</v>
      </c>
      <c r="Y80" s="445">
        <f t="shared" si="16"/>
        <v>0</v>
      </c>
    </row>
    <row r="81" spans="1:25" s="37" customFormat="1" ht="36" hidden="1" customHeight="1">
      <c r="A81" s="549"/>
      <c r="B81" s="551"/>
      <c r="C81" s="636"/>
      <c r="D81" s="299">
        <v>0</v>
      </c>
      <c r="E81" s="12" t="s">
        <v>171</v>
      </c>
      <c r="F81" s="112" t="s">
        <v>172</v>
      </c>
      <c r="G81" s="12" t="s">
        <v>171</v>
      </c>
      <c r="H81" s="112" t="s">
        <v>172</v>
      </c>
      <c r="I81" s="12" t="s">
        <v>171</v>
      </c>
      <c r="J81" s="112" t="s">
        <v>471</v>
      </c>
      <c r="K81" s="249" t="s">
        <v>179</v>
      </c>
      <c r="L81" s="382">
        <v>0</v>
      </c>
      <c r="M81" s="249" t="s">
        <v>180</v>
      </c>
      <c r="N81" s="206">
        <v>0</v>
      </c>
      <c r="O81" s="319"/>
      <c r="P81" s="374"/>
      <c r="Q81" s="249">
        <v>10</v>
      </c>
      <c r="R81" s="207">
        <f>100-(P81-L81)*Q81</f>
        <v>100</v>
      </c>
      <c r="S81" s="208">
        <f t="shared" si="15"/>
        <v>0</v>
      </c>
      <c r="T81" s="400"/>
      <c r="U81" s="47"/>
      <c r="V81" s="44"/>
      <c r="W81" s="46"/>
      <c r="Y81" s="445">
        <f t="shared" si="16"/>
        <v>0</v>
      </c>
    </row>
    <row r="82" spans="1:25" s="37" customFormat="1" ht="30">
      <c r="A82" s="549"/>
      <c r="B82" s="551"/>
      <c r="C82" s="650"/>
      <c r="D82" s="299">
        <v>0.5</v>
      </c>
      <c r="E82" s="12" t="s">
        <v>173</v>
      </c>
      <c r="F82" s="112" t="s">
        <v>174</v>
      </c>
      <c r="G82" s="12" t="s">
        <v>799</v>
      </c>
      <c r="H82" s="112" t="s">
        <v>174</v>
      </c>
      <c r="I82" s="12" t="s">
        <v>800</v>
      </c>
      <c r="J82" s="112" t="s">
        <v>486</v>
      </c>
      <c r="K82" s="249" t="s">
        <v>179</v>
      </c>
      <c r="L82" s="382">
        <v>0</v>
      </c>
      <c r="M82" s="249" t="s">
        <v>180</v>
      </c>
      <c r="N82" s="206">
        <v>1</v>
      </c>
      <c r="O82" s="319">
        <f>$A$9*$B$34*$C$79*$D$82*N82</f>
        <v>3.3787499999999998E-2</v>
      </c>
      <c r="P82" s="374"/>
      <c r="Q82" s="249"/>
      <c r="R82" s="207">
        <f>100-(P82-L82)*Q82</f>
        <v>100</v>
      </c>
      <c r="S82" s="208">
        <f t="shared" si="15"/>
        <v>3.3787499999999997</v>
      </c>
      <c r="T82" s="395">
        <v>0</v>
      </c>
      <c r="U82" s="390">
        <v>10</v>
      </c>
      <c r="V82" s="392">
        <f>100-U82*T82</f>
        <v>100</v>
      </c>
      <c r="W82" s="40">
        <f t="shared" ref="W82" si="17">V82*O82</f>
        <v>3.3787499999999997</v>
      </c>
      <c r="Y82" s="445">
        <f t="shared" si="16"/>
        <v>0</v>
      </c>
    </row>
    <row r="83" spans="1:25" s="37" customFormat="1" ht="24.6" customHeight="1">
      <c r="A83" s="549"/>
      <c r="B83" s="551"/>
      <c r="C83" s="558">
        <v>0.06</v>
      </c>
      <c r="D83" s="203"/>
      <c r="E83" s="243" t="s">
        <v>221</v>
      </c>
      <c r="F83" s="676" t="s">
        <v>196</v>
      </c>
      <c r="G83" s="677"/>
      <c r="H83" s="677"/>
      <c r="I83" s="677"/>
      <c r="J83" s="677"/>
      <c r="K83" s="677"/>
      <c r="L83" s="677"/>
      <c r="M83" s="678"/>
      <c r="N83" s="255"/>
      <c r="O83" s="320"/>
      <c r="P83" s="248"/>
      <c r="Q83" s="248"/>
      <c r="R83" s="240"/>
      <c r="S83" s="247"/>
      <c r="T83" s="400"/>
      <c r="U83" s="248"/>
      <c r="V83" s="240"/>
      <c r="W83" s="241"/>
      <c r="Y83" s="445">
        <f t="shared" si="16"/>
        <v>0</v>
      </c>
    </row>
    <row r="84" spans="1:25" s="37" customFormat="1" ht="78" hidden="1" customHeight="1">
      <c r="A84" s="549"/>
      <c r="B84" s="551"/>
      <c r="C84" s="649"/>
      <c r="D84" s="587">
        <v>0.5</v>
      </c>
      <c r="E84" s="627" t="s">
        <v>99</v>
      </c>
      <c r="F84" s="627" t="s">
        <v>100</v>
      </c>
      <c r="G84" s="627" t="s">
        <v>801</v>
      </c>
      <c r="H84" s="627" t="s">
        <v>491</v>
      </c>
      <c r="I84" s="112" t="s">
        <v>802</v>
      </c>
      <c r="J84" s="204" t="s">
        <v>441</v>
      </c>
      <c r="K84" s="256" t="s">
        <v>179</v>
      </c>
      <c r="L84" s="382">
        <v>0</v>
      </c>
      <c r="M84" s="63" t="s">
        <v>180</v>
      </c>
      <c r="N84" s="206"/>
      <c r="O84" s="319">
        <f>$A$9*$B$34*$C$83*$D$84*N84</f>
        <v>0</v>
      </c>
      <c r="P84" s="374"/>
      <c r="Q84" s="249">
        <v>10</v>
      </c>
      <c r="R84" s="207">
        <f>100-(P84-L84)*Q84</f>
        <v>100</v>
      </c>
      <c r="S84" s="208">
        <f t="shared" si="15"/>
        <v>0</v>
      </c>
      <c r="T84" s="400"/>
      <c r="U84" s="47"/>
      <c r="V84" s="44"/>
      <c r="W84" s="46"/>
      <c r="Y84" s="445">
        <f t="shared" si="16"/>
        <v>0</v>
      </c>
    </row>
    <row r="85" spans="1:25" s="37" customFormat="1" ht="56.25" customHeight="1">
      <c r="A85" s="549"/>
      <c r="B85" s="551"/>
      <c r="C85" s="649"/>
      <c r="D85" s="625"/>
      <c r="E85" s="629"/>
      <c r="F85" s="629"/>
      <c r="G85" s="629"/>
      <c r="H85" s="629"/>
      <c r="I85" s="303" t="s">
        <v>520</v>
      </c>
      <c r="J85" s="349" t="s">
        <v>442</v>
      </c>
      <c r="K85" s="370" t="s">
        <v>846</v>
      </c>
      <c r="L85" s="382">
        <v>1</v>
      </c>
      <c r="M85" s="63" t="s">
        <v>180</v>
      </c>
      <c r="N85" s="206">
        <v>1</v>
      </c>
      <c r="O85" s="319">
        <f>$A$9*$B$34*$C$83*$D$84*N85</f>
        <v>1.3514999999999999E-2</v>
      </c>
      <c r="P85" s="374">
        <v>1</v>
      </c>
      <c r="Q85" s="249"/>
      <c r="R85" s="207">
        <f>100-(P85-L85)*Q85</f>
        <v>100</v>
      </c>
      <c r="S85" s="208">
        <f t="shared" si="15"/>
        <v>1.3514999999999999</v>
      </c>
      <c r="T85" s="400">
        <v>1</v>
      </c>
      <c r="U85" s="47">
        <f>T85-L85</f>
        <v>0</v>
      </c>
      <c r="V85" s="393">
        <f>100-U85*100</f>
        <v>100</v>
      </c>
      <c r="W85" s="46">
        <f t="shared" ref="W85" si="18">V85*O85</f>
        <v>1.3514999999999999</v>
      </c>
      <c r="Y85" s="445">
        <f t="shared" si="16"/>
        <v>0</v>
      </c>
    </row>
    <row r="86" spans="1:25" s="37" customFormat="1" ht="51" hidden="1" customHeight="1">
      <c r="A86" s="549"/>
      <c r="B86" s="551"/>
      <c r="C86" s="649"/>
      <c r="D86" s="587">
        <v>0.5</v>
      </c>
      <c r="E86" s="627" t="s">
        <v>101</v>
      </c>
      <c r="F86" s="627" t="s">
        <v>102</v>
      </c>
      <c r="G86" s="627" t="s">
        <v>803</v>
      </c>
      <c r="H86" s="627" t="s">
        <v>500</v>
      </c>
      <c r="I86" s="204" t="s">
        <v>804</v>
      </c>
      <c r="J86" s="119" t="s">
        <v>443</v>
      </c>
      <c r="K86" s="370" t="s">
        <v>846</v>
      </c>
      <c r="L86" s="382">
        <v>0</v>
      </c>
      <c r="M86" s="63" t="s">
        <v>180</v>
      </c>
      <c r="N86" s="206"/>
      <c r="O86" s="319">
        <f>$A$9*$B$34*$C$83*$D$86*N86</f>
        <v>0</v>
      </c>
      <c r="P86" s="374"/>
      <c r="Q86" s="249">
        <v>10</v>
      </c>
      <c r="R86" s="207">
        <f>100-(P86-L86)*Q86</f>
        <v>100</v>
      </c>
      <c r="S86" s="208">
        <f t="shared" si="15"/>
        <v>0</v>
      </c>
      <c r="T86" s="400"/>
      <c r="U86" s="47"/>
      <c r="V86" s="44"/>
      <c r="W86" s="46"/>
      <c r="Y86" s="445">
        <f t="shared" si="16"/>
        <v>0</v>
      </c>
    </row>
    <row r="87" spans="1:25" s="37" customFormat="1" ht="48.75" customHeight="1">
      <c r="A87" s="549"/>
      <c r="B87" s="551"/>
      <c r="C87" s="649"/>
      <c r="D87" s="585"/>
      <c r="E87" s="628"/>
      <c r="F87" s="628"/>
      <c r="G87" s="628"/>
      <c r="H87" s="628"/>
      <c r="I87" s="204" t="s">
        <v>805</v>
      </c>
      <c r="J87" s="674" t="s">
        <v>444</v>
      </c>
      <c r="K87" s="370" t="s">
        <v>846</v>
      </c>
      <c r="L87" s="382">
        <v>1</v>
      </c>
      <c r="M87" s="63" t="s">
        <v>180</v>
      </c>
      <c r="N87" s="206">
        <v>1</v>
      </c>
      <c r="O87" s="319">
        <f>$A$9*$B$34*$C$83*$D$86*N87</f>
        <v>1.3514999999999999E-2</v>
      </c>
      <c r="P87" s="374">
        <v>1</v>
      </c>
      <c r="Q87" s="249"/>
      <c r="R87" s="207">
        <f>100-(P87-L87)*Q87</f>
        <v>100</v>
      </c>
      <c r="S87" s="208">
        <f t="shared" si="15"/>
        <v>1.3514999999999999</v>
      </c>
      <c r="T87" s="400">
        <v>1</v>
      </c>
      <c r="U87" s="47">
        <f>T87-L87</f>
        <v>0</v>
      </c>
      <c r="V87" s="393">
        <f>100-U87*100</f>
        <v>100</v>
      </c>
      <c r="W87" s="46">
        <f t="shared" ref="W87" si="19">V87*O87</f>
        <v>1.3514999999999999</v>
      </c>
      <c r="Y87" s="445">
        <f t="shared" si="16"/>
        <v>0</v>
      </c>
    </row>
    <row r="88" spans="1:25" s="37" customFormat="1" ht="30" hidden="1" customHeight="1">
      <c r="A88" s="549"/>
      <c r="B88" s="551"/>
      <c r="C88" s="559"/>
      <c r="D88" s="625"/>
      <c r="E88" s="629"/>
      <c r="F88" s="629"/>
      <c r="G88" s="629"/>
      <c r="H88" s="629"/>
      <c r="I88" s="303"/>
      <c r="J88" s="675"/>
      <c r="K88" s="370" t="s">
        <v>846</v>
      </c>
      <c r="L88" s="382">
        <v>0</v>
      </c>
      <c r="M88" s="63" t="s">
        <v>36</v>
      </c>
      <c r="N88" s="206">
        <v>0</v>
      </c>
      <c r="O88" s="319">
        <f>$A$9*$B$34*$C$83*$D$86*J88*N88</f>
        <v>0</v>
      </c>
      <c r="P88" s="374"/>
      <c r="Q88" s="47"/>
      <c r="R88" s="207">
        <f>100-(P88-L88)*10</f>
        <v>100</v>
      </c>
      <c r="S88" s="208">
        <f t="shared" si="15"/>
        <v>0</v>
      </c>
      <c r="T88" s="400"/>
      <c r="U88" s="47"/>
      <c r="V88" s="44"/>
      <c r="W88" s="46"/>
      <c r="Y88" s="445">
        <f t="shared" si="16"/>
        <v>0</v>
      </c>
    </row>
    <row r="89" spans="1:25" s="37" customFormat="1" ht="21" customHeight="1">
      <c r="A89" s="549"/>
      <c r="B89" s="552"/>
      <c r="C89" s="348"/>
      <c r="D89" s="200"/>
      <c r="E89" s="221" t="s">
        <v>222</v>
      </c>
      <c r="F89" s="665" t="s">
        <v>197</v>
      </c>
      <c r="G89" s="666"/>
      <c r="H89" s="666"/>
      <c r="I89" s="666"/>
      <c r="J89" s="666"/>
      <c r="K89" s="666"/>
      <c r="L89" s="666"/>
      <c r="M89" s="667"/>
      <c r="N89" s="255"/>
      <c r="O89" s="320"/>
      <c r="P89" s="248"/>
      <c r="Q89" s="248"/>
      <c r="R89" s="240"/>
      <c r="S89" s="247"/>
      <c r="T89" s="400"/>
      <c r="U89" s="248"/>
      <c r="V89" s="240"/>
      <c r="W89" s="241"/>
      <c r="Y89" s="445">
        <f t="shared" si="16"/>
        <v>0</v>
      </c>
    </row>
    <row r="90" spans="1:25" s="37" customFormat="1" ht="36.6" hidden="1" customHeight="1">
      <c r="A90" s="549"/>
      <c r="B90" s="347"/>
      <c r="C90" s="346"/>
      <c r="D90" s="299">
        <v>1</v>
      </c>
      <c r="E90" s="249" t="s">
        <v>104</v>
      </c>
      <c r="F90" s="112" t="s">
        <v>105</v>
      </c>
      <c r="G90" s="249" t="s">
        <v>806</v>
      </c>
      <c r="H90" s="112" t="s">
        <v>464</v>
      </c>
      <c r="I90" s="249" t="s">
        <v>807</v>
      </c>
      <c r="J90" s="112" t="s">
        <v>489</v>
      </c>
      <c r="K90" s="256" t="s">
        <v>179</v>
      </c>
      <c r="L90" s="382">
        <v>0</v>
      </c>
      <c r="M90" s="63" t="s">
        <v>180</v>
      </c>
      <c r="N90" s="206">
        <v>1</v>
      </c>
      <c r="O90" s="319">
        <f>$A$9*$B$34*$C$89*$D$90*N90</f>
        <v>0</v>
      </c>
      <c r="P90" s="374"/>
      <c r="Q90" s="249">
        <v>10</v>
      </c>
      <c r="R90" s="207">
        <f>100-(P90-L90)*Q90</f>
        <v>100</v>
      </c>
      <c r="S90" s="208">
        <f t="shared" si="15"/>
        <v>0</v>
      </c>
      <c r="T90" s="400"/>
      <c r="U90" s="47"/>
      <c r="V90" s="44"/>
      <c r="W90" s="46"/>
      <c r="Y90" s="445">
        <f t="shared" si="16"/>
        <v>0</v>
      </c>
    </row>
    <row r="91" spans="1:25" s="37" customFormat="1" ht="18.75" customHeight="1">
      <c r="A91" s="549"/>
      <c r="B91" s="344"/>
      <c r="C91" s="345"/>
      <c r="D91" s="344"/>
      <c r="E91" s="249"/>
      <c r="F91" s="282"/>
      <c r="G91" s="335"/>
      <c r="H91" s="282"/>
      <c r="I91" s="335"/>
      <c r="J91" s="282"/>
      <c r="K91" s="258"/>
      <c r="L91" s="385"/>
      <c r="M91" s="64"/>
      <c r="N91" s="306"/>
      <c r="O91" s="336"/>
      <c r="P91" s="374"/>
      <c r="Q91" s="249"/>
      <c r="R91" s="207"/>
      <c r="S91" s="208"/>
      <c r="T91" s="400"/>
      <c r="U91" s="47"/>
      <c r="V91" s="44"/>
      <c r="W91" s="46"/>
      <c r="Y91" s="445">
        <f t="shared" si="16"/>
        <v>0</v>
      </c>
    </row>
    <row r="92" spans="1:25" s="37" customFormat="1" ht="21" customHeight="1">
      <c r="A92" s="549"/>
      <c r="B92" s="550">
        <v>0.12</v>
      </c>
      <c r="C92" s="342"/>
      <c r="D92" s="120"/>
      <c r="E92" s="293" t="s">
        <v>838</v>
      </c>
      <c r="F92" s="555" t="s">
        <v>837</v>
      </c>
      <c r="G92" s="556"/>
      <c r="H92" s="556"/>
      <c r="I92" s="556"/>
      <c r="J92" s="556"/>
      <c r="K92" s="556"/>
      <c r="L92" s="556"/>
      <c r="M92" s="557"/>
      <c r="N92" s="337"/>
      <c r="O92" s="338"/>
      <c r="P92" s="374"/>
      <c r="Q92" s="339"/>
      <c r="R92" s="340"/>
      <c r="S92" s="343">
        <f>SUM(S93:S101)</f>
        <v>10.199999999999999</v>
      </c>
      <c r="T92" s="400"/>
      <c r="U92" s="341"/>
      <c r="V92" s="290"/>
      <c r="W92" s="291"/>
      <c r="Y92" s="445">
        <f t="shared" si="16"/>
        <v>-10.199999999999999</v>
      </c>
    </row>
    <row r="93" spans="1:25" s="37" customFormat="1" ht="65.25" customHeight="1">
      <c r="A93" s="549"/>
      <c r="B93" s="551"/>
      <c r="C93" s="116">
        <v>0.12</v>
      </c>
      <c r="D93" s="334">
        <v>1</v>
      </c>
      <c r="E93" s="215" t="s">
        <v>18</v>
      </c>
      <c r="F93" s="38" t="s">
        <v>54</v>
      </c>
      <c r="G93" s="216" t="s">
        <v>537</v>
      </c>
      <c r="H93" s="38" t="s">
        <v>54</v>
      </c>
      <c r="I93" s="216" t="s">
        <v>538</v>
      </c>
      <c r="J93" s="38" t="s">
        <v>457</v>
      </c>
      <c r="K93" s="217" t="s">
        <v>458</v>
      </c>
      <c r="L93" s="380">
        <v>0</v>
      </c>
      <c r="M93" s="217" t="s">
        <v>180</v>
      </c>
      <c r="N93" s="218">
        <v>1</v>
      </c>
      <c r="O93" s="318">
        <f>$A$9*$B$92*$C$93*$D$93*N93</f>
        <v>1.2239999999999999E-2</v>
      </c>
      <c r="P93" s="372"/>
      <c r="Q93" s="278"/>
      <c r="R93" s="207">
        <f>100-(L93-P93)*Q93</f>
        <v>100</v>
      </c>
      <c r="S93" s="208">
        <f>R93*O93</f>
        <v>1.224</v>
      </c>
      <c r="T93" s="395">
        <v>0</v>
      </c>
      <c r="U93" s="390">
        <v>10</v>
      </c>
      <c r="V93" s="392">
        <f t="shared" ref="V93:V100" si="20">100-U93*T93</f>
        <v>100</v>
      </c>
      <c r="W93" s="40">
        <f t="shared" ref="W93:W100" si="21">V93*O93</f>
        <v>1.224</v>
      </c>
      <c r="Y93" s="445">
        <f t="shared" si="16"/>
        <v>0</v>
      </c>
    </row>
    <row r="94" spans="1:25" s="37" customFormat="1" ht="47.25" hidden="1" customHeight="1">
      <c r="A94" s="549"/>
      <c r="B94" s="551"/>
      <c r="C94" s="116">
        <v>0</v>
      </c>
      <c r="D94" s="332">
        <v>1</v>
      </c>
      <c r="E94" s="146" t="s">
        <v>73</v>
      </c>
      <c r="F94" s="141" t="s">
        <v>74</v>
      </c>
      <c r="G94" s="146" t="s">
        <v>591</v>
      </c>
      <c r="H94" s="141" t="s">
        <v>474</v>
      </c>
      <c r="I94" s="146" t="s">
        <v>592</v>
      </c>
      <c r="J94" s="305" t="s">
        <v>521</v>
      </c>
      <c r="K94" s="249" t="s">
        <v>179</v>
      </c>
      <c r="L94" s="382">
        <v>0</v>
      </c>
      <c r="M94" s="141" t="s">
        <v>180</v>
      </c>
      <c r="N94" s="206">
        <v>1</v>
      </c>
      <c r="O94" s="318">
        <f>$A$9*$B$92*$C$94*$D$94*N94</f>
        <v>0</v>
      </c>
      <c r="P94" s="374"/>
      <c r="Q94" s="249"/>
      <c r="R94" s="207">
        <f t="shared" ref="R94:R100" si="22">100-(P94-L94)*Q94</f>
        <v>100</v>
      </c>
      <c r="S94" s="208">
        <f t="shared" ref="S94:S101" si="23">R94*O94</f>
        <v>0</v>
      </c>
      <c r="T94" s="395">
        <v>0</v>
      </c>
      <c r="U94" s="390">
        <v>10</v>
      </c>
      <c r="V94" s="392">
        <f t="shared" si="20"/>
        <v>100</v>
      </c>
      <c r="W94" s="40">
        <f t="shared" si="21"/>
        <v>0</v>
      </c>
      <c r="Y94" s="445">
        <f t="shared" si="16"/>
        <v>0</v>
      </c>
    </row>
    <row r="95" spans="1:25" s="37" customFormat="1" ht="51" hidden="1" customHeight="1">
      <c r="A95" s="549"/>
      <c r="B95" s="551"/>
      <c r="C95" s="116">
        <v>0</v>
      </c>
      <c r="D95" s="334">
        <v>1</v>
      </c>
      <c r="E95" s="146" t="s">
        <v>75</v>
      </c>
      <c r="F95" s="141" t="s">
        <v>76</v>
      </c>
      <c r="G95" s="146" t="s">
        <v>593</v>
      </c>
      <c r="H95" s="141" t="s">
        <v>488</v>
      </c>
      <c r="I95" s="146" t="s">
        <v>594</v>
      </c>
      <c r="J95" s="305" t="s">
        <v>475</v>
      </c>
      <c r="K95" s="249" t="s">
        <v>179</v>
      </c>
      <c r="L95" s="382">
        <v>0</v>
      </c>
      <c r="M95" s="141" t="s">
        <v>180</v>
      </c>
      <c r="N95" s="206">
        <v>1</v>
      </c>
      <c r="O95" s="318">
        <f>$A$9*$B$92*$C$95*$D$95*N95</f>
        <v>0</v>
      </c>
      <c r="P95" s="374"/>
      <c r="Q95" s="249"/>
      <c r="R95" s="207">
        <f t="shared" si="22"/>
        <v>100</v>
      </c>
      <c r="S95" s="208">
        <f t="shared" si="23"/>
        <v>0</v>
      </c>
      <c r="T95" s="395">
        <v>0</v>
      </c>
      <c r="U95" s="390">
        <v>10</v>
      </c>
      <c r="V95" s="392">
        <f t="shared" si="20"/>
        <v>100</v>
      </c>
      <c r="W95" s="40">
        <f t="shared" si="21"/>
        <v>0</v>
      </c>
      <c r="Y95" s="445">
        <f t="shared" si="16"/>
        <v>0</v>
      </c>
    </row>
    <row r="96" spans="1:25" s="37" customFormat="1" ht="36" customHeight="1">
      <c r="A96" s="549"/>
      <c r="B96" s="551"/>
      <c r="C96" s="116">
        <v>0.12</v>
      </c>
      <c r="D96" s="333">
        <v>1</v>
      </c>
      <c r="E96" s="146" t="s">
        <v>92</v>
      </c>
      <c r="F96" s="331" t="s">
        <v>93</v>
      </c>
      <c r="G96" s="146" t="s">
        <v>779</v>
      </c>
      <c r="H96" s="331" t="s">
        <v>93</v>
      </c>
      <c r="I96" s="146" t="s">
        <v>780</v>
      </c>
      <c r="J96" s="331" t="s">
        <v>483</v>
      </c>
      <c r="K96" s="249" t="s">
        <v>179</v>
      </c>
      <c r="L96" s="382">
        <v>0</v>
      </c>
      <c r="M96" s="249" t="s">
        <v>180</v>
      </c>
      <c r="N96" s="206">
        <v>1</v>
      </c>
      <c r="O96" s="318">
        <f>$A$9*$B$92*$C$96*$D$96*N96</f>
        <v>1.2239999999999999E-2</v>
      </c>
      <c r="P96" s="374"/>
      <c r="Q96" s="249"/>
      <c r="R96" s="207">
        <f t="shared" si="22"/>
        <v>100</v>
      </c>
      <c r="S96" s="208">
        <f t="shared" si="23"/>
        <v>1.224</v>
      </c>
      <c r="T96" s="395">
        <v>0</v>
      </c>
      <c r="U96" s="390">
        <v>10</v>
      </c>
      <c r="V96" s="392">
        <f t="shared" si="20"/>
        <v>100</v>
      </c>
      <c r="W96" s="40">
        <f t="shared" si="21"/>
        <v>1.224</v>
      </c>
      <c r="Y96" s="445">
        <f t="shared" si="16"/>
        <v>0</v>
      </c>
    </row>
    <row r="97" spans="1:25" s="37" customFormat="1" ht="65.25" customHeight="1">
      <c r="A97" s="549"/>
      <c r="B97" s="551"/>
      <c r="C97" s="558">
        <v>0.23</v>
      </c>
      <c r="D97" s="560">
        <v>1</v>
      </c>
      <c r="E97" s="561" t="s">
        <v>95</v>
      </c>
      <c r="F97" s="669" t="s">
        <v>96</v>
      </c>
      <c r="G97" s="671" t="s">
        <v>794</v>
      </c>
      <c r="H97" s="668" t="s">
        <v>96</v>
      </c>
      <c r="I97" s="322" t="s">
        <v>519</v>
      </c>
      <c r="J97" s="349" t="s">
        <v>437</v>
      </c>
      <c r="K97" s="249" t="s">
        <v>179</v>
      </c>
      <c r="L97" s="382">
        <v>0</v>
      </c>
      <c r="M97" s="249" t="s">
        <v>180</v>
      </c>
      <c r="N97" s="206">
        <v>0.5</v>
      </c>
      <c r="O97" s="318">
        <f>$A$9*$B$92*$C$97*$D$97*N97</f>
        <v>1.1729999999999999E-2</v>
      </c>
      <c r="P97" s="374"/>
      <c r="Q97" s="249"/>
      <c r="R97" s="207">
        <f t="shared" si="22"/>
        <v>100</v>
      </c>
      <c r="S97" s="208">
        <f t="shared" si="23"/>
        <v>1.1729999999999998</v>
      </c>
      <c r="T97" s="395">
        <v>0</v>
      </c>
      <c r="U97" s="390">
        <v>10</v>
      </c>
      <c r="V97" s="392">
        <f t="shared" si="20"/>
        <v>100</v>
      </c>
      <c r="W97" s="40">
        <f t="shared" si="21"/>
        <v>1.1729999999999998</v>
      </c>
      <c r="Y97" s="445">
        <f t="shared" si="16"/>
        <v>0</v>
      </c>
    </row>
    <row r="98" spans="1:25" s="37" customFormat="1" ht="45.75" customHeight="1">
      <c r="A98" s="549"/>
      <c r="B98" s="551"/>
      <c r="C98" s="559"/>
      <c r="D98" s="560"/>
      <c r="E98" s="562"/>
      <c r="F98" s="670"/>
      <c r="G98" s="671"/>
      <c r="H98" s="668"/>
      <c r="I98" s="310" t="s">
        <v>518</v>
      </c>
      <c r="J98" s="119" t="s">
        <v>438</v>
      </c>
      <c r="K98" s="249" t="s">
        <v>179</v>
      </c>
      <c r="L98" s="382">
        <v>0</v>
      </c>
      <c r="M98" s="249" t="s">
        <v>180</v>
      </c>
      <c r="N98" s="306">
        <v>0.5</v>
      </c>
      <c r="O98" s="318">
        <f>$A$9*$B$92*$C$97*$D$97*N98</f>
        <v>1.1729999999999999E-2</v>
      </c>
      <c r="P98" s="374"/>
      <c r="Q98" s="249"/>
      <c r="R98" s="207">
        <f t="shared" si="22"/>
        <v>100</v>
      </c>
      <c r="S98" s="208">
        <f t="shared" si="23"/>
        <v>1.1729999999999998</v>
      </c>
      <c r="T98" s="395">
        <v>0</v>
      </c>
      <c r="U98" s="390">
        <v>10</v>
      </c>
      <c r="V98" s="392">
        <f t="shared" si="20"/>
        <v>100</v>
      </c>
      <c r="W98" s="40">
        <f t="shared" si="21"/>
        <v>1.1729999999999998</v>
      </c>
      <c r="Y98" s="445">
        <f t="shared" si="16"/>
        <v>0</v>
      </c>
    </row>
    <row r="99" spans="1:25" s="37" customFormat="1" ht="48" customHeight="1">
      <c r="A99" s="549"/>
      <c r="B99" s="551"/>
      <c r="C99" s="366">
        <v>0.23</v>
      </c>
      <c r="D99" s="367">
        <v>1</v>
      </c>
      <c r="E99" s="368" t="s">
        <v>99</v>
      </c>
      <c r="F99" s="368" t="s">
        <v>100</v>
      </c>
      <c r="G99" s="368" t="s">
        <v>801</v>
      </c>
      <c r="H99" s="368" t="s">
        <v>491</v>
      </c>
      <c r="I99" s="141" t="s">
        <v>802</v>
      </c>
      <c r="J99" s="141" t="s">
        <v>522</v>
      </c>
      <c r="K99" s="256" t="s">
        <v>179</v>
      </c>
      <c r="L99" s="382">
        <v>0</v>
      </c>
      <c r="M99" s="63" t="s">
        <v>180</v>
      </c>
      <c r="N99" s="206">
        <v>1</v>
      </c>
      <c r="O99" s="318">
        <f>$A$9*$B$92*$C$99*$D$99*N99</f>
        <v>2.3459999999999998E-2</v>
      </c>
      <c r="P99" s="374"/>
      <c r="Q99" s="249"/>
      <c r="R99" s="207">
        <f t="shared" si="22"/>
        <v>100</v>
      </c>
      <c r="S99" s="208">
        <f t="shared" si="23"/>
        <v>2.3459999999999996</v>
      </c>
      <c r="T99" s="395">
        <v>0</v>
      </c>
      <c r="U99" s="390">
        <v>10</v>
      </c>
      <c r="V99" s="392">
        <f t="shared" si="20"/>
        <v>100</v>
      </c>
      <c r="W99" s="40">
        <f t="shared" si="21"/>
        <v>2.3459999999999996</v>
      </c>
      <c r="Y99" s="445">
        <f t="shared" si="16"/>
        <v>0</v>
      </c>
    </row>
    <row r="100" spans="1:25" s="37" customFormat="1" ht="45.75" customHeight="1">
      <c r="A100" s="549"/>
      <c r="B100" s="551"/>
      <c r="C100" s="366">
        <v>0.2</v>
      </c>
      <c r="D100" s="367">
        <v>1</v>
      </c>
      <c r="E100" s="368" t="s">
        <v>101</v>
      </c>
      <c r="F100" s="368" t="s">
        <v>102</v>
      </c>
      <c r="G100" s="368" t="s">
        <v>803</v>
      </c>
      <c r="H100" s="368" t="s">
        <v>490</v>
      </c>
      <c r="I100" s="141" t="s">
        <v>804</v>
      </c>
      <c r="J100" s="141" t="s">
        <v>523</v>
      </c>
      <c r="K100" s="256" t="s">
        <v>179</v>
      </c>
      <c r="L100" s="382">
        <v>0</v>
      </c>
      <c r="M100" s="63" t="s">
        <v>180</v>
      </c>
      <c r="N100" s="206">
        <v>1</v>
      </c>
      <c r="O100" s="318">
        <f>$A$9*$B$92*$C$100*$D$100*N100</f>
        <v>2.0400000000000001E-2</v>
      </c>
      <c r="P100" s="374"/>
      <c r="Q100" s="249"/>
      <c r="R100" s="207">
        <f t="shared" si="22"/>
        <v>100</v>
      </c>
      <c r="S100" s="208">
        <f t="shared" si="23"/>
        <v>2.04</v>
      </c>
      <c r="T100" s="395">
        <v>0</v>
      </c>
      <c r="U100" s="390">
        <v>10</v>
      </c>
      <c r="V100" s="392">
        <f t="shared" si="20"/>
        <v>100</v>
      </c>
      <c r="W100" s="40">
        <f t="shared" si="21"/>
        <v>2.04</v>
      </c>
      <c r="Y100" s="445">
        <f t="shared" si="16"/>
        <v>0</v>
      </c>
    </row>
    <row r="101" spans="1:25" s="37" customFormat="1" ht="39.75" customHeight="1">
      <c r="A101" s="549"/>
      <c r="B101" s="552"/>
      <c r="C101" s="116">
        <v>0.1</v>
      </c>
      <c r="D101" s="334">
        <v>1</v>
      </c>
      <c r="E101" s="249" t="s">
        <v>104</v>
      </c>
      <c r="F101" s="112" t="s">
        <v>105</v>
      </c>
      <c r="G101" s="249" t="s">
        <v>806</v>
      </c>
      <c r="H101" s="112" t="s">
        <v>464</v>
      </c>
      <c r="I101" s="249" t="s">
        <v>807</v>
      </c>
      <c r="J101" s="249" t="s">
        <v>489</v>
      </c>
      <c r="K101" s="351" t="s">
        <v>847</v>
      </c>
      <c r="L101" s="382">
        <v>100</v>
      </c>
      <c r="M101" s="63" t="s">
        <v>180</v>
      </c>
      <c r="N101" s="206">
        <v>1</v>
      </c>
      <c r="O101" s="318">
        <f>$A$9*$B$92*$C$101*$D$101*N101</f>
        <v>1.0200000000000001E-2</v>
      </c>
      <c r="P101" s="374">
        <v>95</v>
      </c>
      <c r="Q101" s="249"/>
      <c r="R101" s="207">
        <v>100</v>
      </c>
      <c r="S101" s="208">
        <f t="shared" si="23"/>
        <v>1.02</v>
      </c>
      <c r="T101" s="400">
        <v>100</v>
      </c>
      <c r="U101" s="47"/>
      <c r="V101" s="393">
        <v>100</v>
      </c>
      <c r="W101" s="46">
        <f>V101*O101</f>
        <v>1.02</v>
      </c>
      <c r="Y101" s="445">
        <f t="shared" si="16"/>
        <v>0</v>
      </c>
    </row>
    <row r="102" spans="1:25" s="37" customFormat="1">
      <c r="E102" s="56"/>
      <c r="F102" s="115"/>
      <c r="G102" s="257"/>
      <c r="H102" s="50"/>
      <c r="I102" s="50"/>
      <c r="J102" s="50"/>
      <c r="K102" s="258"/>
      <c r="L102" s="385"/>
      <c r="M102" s="64"/>
      <c r="N102" s="259"/>
      <c r="O102" s="259"/>
      <c r="P102" s="248"/>
      <c r="Q102" s="47"/>
      <c r="R102" s="44"/>
      <c r="S102" s="46"/>
      <c r="T102" s="400"/>
      <c r="U102" s="47"/>
      <c r="V102" s="44"/>
      <c r="W102" s="46"/>
      <c r="Y102" s="445">
        <f t="shared" si="16"/>
        <v>0</v>
      </c>
    </row>
    <row r="103" spans="1:25" s="37" customFormat="1" ht="21" customHeight="1">
      <c r="A103" s="684"/>
      <c r="B103" s="684"/>
      <c r="C103" s="684"/>
      <c r="D103" s="685"/>
      <c r="E103" s="260" t="s">
        <v>198</v>
      </c>
      <c r="F103" s="572" t="s">
        <v>199</v>
      </c>
      <c r="G103" s="573"/>
      <c r="H103" s="573"/>
      <c r="I103" s="573"/>
      <c r="J103" s="573"/>
      <c r="K103" s="573"/>
      <c r="L103" s="573"/>
      <c r="M103" s="574"/>
      <c r="N103" s="261"/>
      <c r="O103" s="261"/>
      <c r="P103" s="248"/>
      <c r="Q103" s="262"/>
      <c r="R103" s="297"/>
      <c r="S103" s="298">
        <f>SUM(S104:S109)</f>
        <v>15</v>
      </c>
      <c r="T103" s="400"/>
      <c r="U103" s="262"/>
      <c r="V103" s="264"/>
      <c r="W103" s="263"/>
      <c r="Y103" s="445">
        <f t="shared" si="16"/>
        <v>-15</v>
      </c>
    </row>
    <row r="104" spans="1:25" s="37" customFormat="1" ht="42.75" customHeight="1">
      <c r="A104" s="679">
        <v>0.15</v>
      </c>
      <c r="B104" s="120">
        <v>0.7</v>
      </c>
      <c r="C104" s="116">
        <v>1</v>
      </c>
      <c r="D104" s="299">
        <v>1</v>
      </c>
      <c r="E104" s="144" t="s">
        <v>818</v>
      </c>
      <c r="F104" s="112" t="s">
        <v>200</v>
      </c>
      <c r="G104" s="144" t="s">
        <v>821</v>
      </c>
      <c r="H104" s="112" t="s">
        <v>200</v>
      </c>
      <c r="I104" s="144" t="s">
        <v>823</v>
      </c>
      <c r="J104" s="112" t="s">
        <v>200</v>
      </c>
      <c r="K104" s="256" t="s">
        <v>179</v>
      </c>
      <c r="L104" s="382">
        <v>0</v>
      </c>
      <c r="M104" s="63" t="s">
        <v>180</v>
      </c>
      <c r="N104" s="206">
        <v>1</v>
      </c>
      <c r="O104" s="319">
        <f>$A$104*$B$104*$C$104*$D$104*N104</f>
        <v>0.105</v>
      </c>
      <c r="P104" s="374"/>
      <c r="Q104" s="249"/>
      <c r="R104" s="207">
        <f>100-(P104-L104)*10</f>
        <v>100</v>
      </c>
      <c r="S104" s="208">
        <f>R104*O104</f>
        <v>10.5</v>
      </c>
      <c r="T104" s="400"/>
      <c r="U104" s="47"/>
      <c r="V104" s="393">
        <v>100</v>
      </c>
      <c r="W104" s="46">
        <f>V104*O104</f>
        <v>10.5</v>
      </c>
      <c r="Y104" s="445">
        <f t="shared" si="16"/>
        <v>0</v>
      </c>
    </row>
    <row r="105" spans="1:25" s="37" customFormat="1" ht="41.25" customHeight="1">
      <c r="A105" s="680"/>
      <c r="B105" s="120">
        <v>0.3</v>
      </c>
      <c r="C105" s="116">
        <v>1</v>
      </c>
      <c r="D105" s="299">
        <v>1</v>
      </c>
      <c r="E105" s="211" t="s">
        <v>819</v>
      </c>
      <c r="F105" s="112" t="s">
        <v>201</v>
      </c>
      <c r="G105" s="211" t="s">
        <v>828</v>
      </c>
      <c r="H105" s="112" t="s">
        <v>201</v>
      </c>
      <c r="I105" s="211" t="s">
        <v>824</v>
      </c>
      <c r="J105" s="112" t="s">
        <v>201</v>
      </c>
      <c r="K105" s="256" t="s">
        <v>179</v>
      </c>
      <c r="L105" s="382">
        <v>0</v>
      </c>
      <c r="M105" s="63" t="s">
        <v>180</v>
      </c>
      <c r="N105" s="206">
        <v>1</v>
      </c>
      <c r="O105" s="319">
        <f>$A$104*$B$105*$C$105*$D$105*N105</f>
        <v>4.4999999999999998E-2</v>
      </c>
      <c r="P105" s="374"/>
      <c r="Q105" s="249"/>
      <c r="R105" s="207">
        <f>100-(P105-L105)*10</f>
        <v>100</v>
      </c>
      <c r="S105" s="208">
        <f>R105*O105</f>
        <v>4.5</v>
      </c>
      <c r="T105" s="400"/>
      <c r="U105" s="47"/>
      <c r="V105" s="393">
        <v>100</v>
      </c>
      <c r="W105" s="46">
        <f>V105*O105</f>
        <v>4.5</v>
      </c>
      <c r="Y105" s="445">
        <f t="shared" si="16"/>
        <v>0</v>
      </c>
    </row>
    <row r="106" spans="1:25" s="37" customFormat="1" ht="18.600000000000001" customHeight="1">
      <c r="E106" s="265" t="s">
        <v>70</v>
      </c>
      <c r="F106" s="681" t="s">
        <v>202</v>
      </c>
      <c r="G106" s="682"/>
      <c r="H106" s="682"/>
      <c r="I106" s="682"/>
      <c r="J106" s="682"/>
      <c r="K106" s="682"/>
      <c r="L106" s="682"/>
      <c r="M106" s="683"/>
      <c r="N106" s="261"/>
      <c r="O106" s="321"/>
      <c r="P106" s="248"/>
      <c r="Q106" s="262"/>
      <c r="R106" s="264"/>
      <c r="S106" s="266"/>
      <c r="T106" s="400"/>
      <c r="U106" s="262"/>
      <c r="V106" s="264"/>
      <c r="W106" s="266"/>
      <c r="Y106" s="445">
        <f t="shared" si="16"/>
        <v>0</v>
      </c>
    </row>
    <row r="107" spans="1:25" s="37" customFormat="1" ht="62.25" customHeight="1">
      <c r="E107" s="211" t="s">
        <v>18</v>
      </c>
      <c r="F107" s="126" t="s">
        <v>465</v>
      </c>
      <c r="G107" s="211" t="s">
        <v>537</v>
      </c>
      <c r="H107" s="126" t="s">
        <v>465</v>
      </c>
      <c r="I107" s="144" t="s">
        <v>538</v>
      </c>
      <c r="J107" s="126" t="s">
        <v>465</v>
      </c>
      <c r="K107" s="256" t="s">
        <v>844</v>
      </c>
      <c r="L107" s="382">
        <v>0</v>
      </c>
      <c r="M107" s="63" t="s">
        <v>180</v>
      </c>
      <c r="N107" s="206">
        <v>1</v>
      </c>
      <c r="O107" s="206"/>
      <c r="P107" s="374"/>
      <c r="Q107" s="47"/>
      <c r="R107" s="42">
        <v>0</v>
      </c>
      <c r="S107" s="42">
        <v>0</v>
      </c>
      <c r="T107" s="400"/>
      <c r="U107" s="47"/>
      <c r="V107" s="126"/>
      <c r="W107" s="52"/>
      <c r="Y107" s="445">
        <f t="shared" si="16"/>
        <v>0</v>
      </c>
    </row>
    <row r="108" spans="1:25" s="37" customFormat="1" ht="62.25" customHeight="1">
      <c r="E108" s="211" t="s">
        <v>820</v>
      </c>
      <c r="F108" s="126" t="s">
        <v>466</v>
      </c>
      <c r="G108" s="211" t="s">
        <v>822</v>
      </c>
      <c r="H108" s="126" t="s">
        <v>466</v>
      </c>
      <c r="I108" s="144" t="s">
        <v>825</v>
      </c>
      <c r="J108" s="126" t="s">
        <v>466</v>
      </c>
      <c r="K108" s="351" t="s">
        <v>844</v>
      </c>
      <c r="L108" s="382">
        <v>0</v>
      </c>
      <c r="M108" s="63" t="s">
        <v>180</v>
      </c>
      <c r="N108" s="206">
        <v>1</v>
      </c>
      <c r="O108" s="206"/>
      <c r="P108" s="374"/>
      <c r="Q108" s="47"/>
      <c r="R108" s="42">
        <v>0</v>
      </c>
      <c r="S108" s="42">
        <v>0</v>
      </c>
      <c r="T108" s="400"/>
      <c r="U108" s="47"/>
      <c r="V108" s="126"/>
      <c r="W108" s="52"/>
      <c r="Y108" s="445">
        <f t="shared" si="16"/>
        <v>0</v>
      </c>
    </row>
    <row r="109" spans="1:25" ht="57.95" customHeight="1">
      <c r="E109" s="145" t="s">
        <v>826</v>
      </c>
      <c r="F109" s="267" t="s">
        <v>203</v>
      </c>
      <c r="G109" s="211" t="s">
        <v>827</v>
      </c>
      <c r="H109" s="267" t="s">
        <v>203</v>
      </c>
      <c r="I109" s="211" t="s">
        <v>829</v>
      </c>
      <c r="J109" s="267" t="s">
        <v>203</v>
      </c>
      <c r="K109" s="351" t="s">
        <v>844</v>
      </c>
      <c r="L109" s="382">
        <v>0</v>
      </c>
      <c r="M109" s="63" t="s">
        <v>180</v>
      </c>
      <c r="N109" s="206">
        <v>1</v>
      </c>
      <c r="O109" s="206"/>
      <c r="P109" s="374"/>
      <c r="Q109" s="47"/>
      <c r="R109" s="42">
        <v>0</v>
      </c>
      <c r="S109" s="42">
        <v>0</v>
      </c>
      <c r="T109" s="400"/>
      <c r="U109" s="47"/>
      <c r="V109" s="126"/>
      <c r="W109" s="52"/>
      <c r="Y109" s="445">
        <f t="shared" si="16"/>
        <v>0</v>
      </c>
    </row>
    <row r="110" spans="1:25" s="268" customFormat="1" ht="36.950000000000003" customHeight="1">
      <c r="E110" s="659" t="s">
        <v>204</v>
      </c>
      <c r="F110" s="660"/>
      <c r="G110" s="660"/>
      <c r="H110" s="660"/>
      <c r="I110" s="660"/>
      <c r="J110" s="660"/>
      <c r="K110" s="660"/>
      <c r="L110" s="660"/>
      <c r="M110" s="660"/>
      <c r="N110" s="660"/>
      <c r="O110" s="660"/>
      <c r="P110" s="660"/>
      <c r="Q110" s="660"/>
      <c r="R110" s="661"/>
      <c r="S110" s="283">
        <f>S10+S34+S92+S103</f>
        <v>103.404352</v>
      </c>
      <c r="T110" s="404"/>
      <c r="U110" s="269"/>
      <c r="V110" s="270"/>
      <c r="W110" s="271">
        <f>SUM(W12:W109)</f>
        <v>103.79513372000001</v>
      </c>
      <c r="Y110" s="445">
        <f t="shared" si="16"/>
        <v>0.39078172000000677</v>
      </c>
    </row>
    <row r="111" spans="1:25">
      <c r="E111" s="662" t="s">
        <v>467</v>
      </c>
      <c r="F111" s="663"/>
      <c r="G111" s="663"/>
      <c r="H111" s="663"/>
      <c r="I111" s="663"/>
      <c r="J111" s="663"/>
      <c r="K111" s="663"/>
      <c r="L111" s="663"/>
      <c r="M111" s="663"/>
      <c r="N111" s="663"/>
      <c r="O111" s="663"/>
      <c r="P111" s="663"/>
      <c r="Q111" s="663"/>
      <c r="R111" s="664"/>
      <c r="S111" s="295" t="str">
        <f>IF(S110&gt;105,"A",IF(AND(S110&gt;100,S110&lt;=105),"B",IF(AND(S110&gt;=95,S110&lt;=100),"C",IF(AND(S110&gt;=90,S110&lt;95),"D",IF(S110&lt;90,"E",0)))))</f>
        <v>B</v>
      </c>
      <c r="T111" s="405"/>
      <c r="U111" s="296"/>
      <c r="V111" s="296"/>
      <c r="W111" s="296"/>
    </row>
    <row r="112" spans="1:25" ht="17.25" customHeight="1">
      <c r="E112" s="65"/>
      <c r="F112" s="65"/>
      <c r="G112" s="272"/>
      <c r="H112" s="140"/>
      <c r="I112" s="140"/>
      <c r="J112" s="140"/>
      <c r="K112" s="30"/>
      <c r="L112" s="377"/>
      <c r="M112" s="66"/>
      <c r="N112" s="273"/>
      <c r="O112" s="273"/>
      <c r="P112" s="136"/>
      <c r="Q112" s="136"/>
      <c r="R112" s="137"/>
    </row>
    <row r="113" spans="5:24" s="69" customFormat="1">
      <c r="E113" s="53"/>
      <c r="F113" s="53"/>
      <c r="G113" s="53"/>
      <c r="H113" s="110" t="s">
        <v>209</v>
      </c>
      <c r="I113" s="110"/>
      <c r="J113" s="110"/>
      <c r="K113" s="68"/>
      <c r="L113" s="62"/>
      <c r="N113" s="658" t="s">
        <v>210</v>
      </c>
      <c r="O113" s="658"/>
      <c r="P113" s="658"/>
      <c r="Q113" s="658"/>
      <c r="R113" s="658"/>
      <c r="S113" s="658"/>
      <c r="T113" s="658"/>
      <c r="U113" s="109"/>
      <c r="V113" s="62"/>
      <c r="W113" s="62"/>
      <c r="X113" s="62"/>
    </row>
    <row r="114" spans="5:24">
      <c r="E114" s="65"/>
      <c r="F114" s="65"/>
      <c r="G114" s="272"/>
      <c r="H114" s="140"/>
      <c r="I114" s="140"/>
      <c r="J114" s="140"/>
      <c r="K114" s="30"/>
      <c r="L114" s="377"/>
      <c r="M114" s="66"/>
      <c r="N114" s="273"/>
      <c r="O114" s="273"/>
      <c r="P114" s="136"/>
      <c r="Q114" s="136"/>
      <c r="R114" s="137"/>
    </row>
    <row r="115" spans="5:24">
      <c r="E115" s="65"/>
      <c r="F115" s="65"/>
      <c r="G115" s="272"/>
      <c r="H115" s="140"/>
      <c r="I115" s="140"/>
      <c r="J115" s="140"/>
      <c r="K115" s="30"/>
      <c r="L115" s="377"/>
      <c r="M115" s="66"/>
      <c r="N115" s="273"/>
      <c r="O115" s="273"/>
      <c r="P115" s="136"/>
      <c r="Q115" s="136"/>
      <c r="R115" s="137"/>
    </row>
    <row r="116" spans="5:24">
      <c r="L116" s="37"/>
    </row>
    <row r="117" spans="5:24">
      <c r="L117" s="37"/>
    </row>
    <row r="118" spans="5:24">
      <c r="L118" s="37"/>
    </row>
    <row r="119" spans="5:24">
      <c r="L119" s="37"/>
    </row>
    <row r="120" spans="5:24">
      <c r="L120" s="37"/>
    </row>
    <row r="121" spans="5:24">
      <c r="L121" s="37"/>
    </row>
    <row r="122" spans="5:24">
      <c r="L122" s="37"/>
    </row>
    <row r="123" spans="5:24">
      <c r="L123" s="37"/>
    </row>
    <row r="124" spans="5:24">
      <c r="L124" s="37"/>
    </row>
    <row r="125" spans="5:24">
      <c r="L125" s="37"/>
    </row>
    <row r="126" spans="5:24">
      <c r="L126" s="37"/>
    </row>
    <row r="127" spans="5:24">
      <c r="L127" s="37"/>
    </row>
    <row r="128" spans="5:24">
      <c r="L128" s="37"/>
    </row>
    <row r="129" spans="12:12">
      <c r="L129" s="37"/>
    </row>
    <row r="130" spans="12:12">
      <c r="L130" s="37"/>
    </row>
    <row r="131" spans="12:12">
      <c r="L131" s="37"/>
    </row>
    <row r="132" spans="12:12">
      <c r="L132" s="37"/>
    </row>
    <row r="133" spans="12:12">
      <c r="L133" s="37"/>
    </row>
    <row r="134" spans="12:12">
      <c r="L134" s="37"/>
    </row>
    <row r="135" spans="12:12">
      <c r="L135" s="37"/>
    </row>
    <row r="136" spans="12:12">
      <c r="L136" s="37"/>
    </row>
    <row r="137" spans="12:12">
      <c r="L137" s="37"/>
    </row>
    <row r="138" spans="12:12">
      <c r="L138" s="37"/>
    </row>
    <row r="139" spans="12:12">
      <c r="L139" s="37"/>
    </row>
    <row r="140" spans="12:12">
      <c r="L140" s="37"/>
    </row>
    <row r="141" spans="12:12">
      <c r="L141" s="37"/>
    </row>
    <row r="142" spans="12:12">
      <c r="L142" s="37"/>
    </row>
    <row r="143" spans="12:12">
      <c r="L143" s="37"/>
    </row>
    <row r="144" spans="12:12">
      <c r="L144" s="37"/>
    </row>
    <row r="145" spans="12:12">
      <c r="L145" s="37"/>
    </row>
    <row r="146" spans="12:12">
      <c r="L146" s="37"/>
    </row>
    <row r="147" spans="12:12">
      <c r="L147" s="37"/>
    </row>
    <row r="148" spans="12:12">
      <c r="L148" s="37"/>
    </row>
    <row r="149" spans="12:12">
      <c r="L149" s="37"/>
    </row>
    <row r="150" spans="12:12">
      <c r="L150" s="37"/>
    </row>
    <row r="151" spans="12:12">
      <c r="L151" s="37"/>
    </row>
    <row r="152" spans="12:12">
      <c r="L152" s="37"/>
    </row>
    <row r="153" spans="12:12">
      <c r="L153" s="37"/>
    </row>
    <row r="154" spans="12:12">
      <c r="L154" s="37"/>
    </row>
    <row r="155" spans="12:12">
      <c r="L155" s="37"/>
    </row>
    <row r="156" spans="12:12">
      <c r="L156" s="37"/>
    </row>
    <row r="157" spans="12:12">
      <c r="L157" s="37"/>
    </row>
    <row r="158" spans="12:12">
      <c r="L158" s="37"/>
    </row>
    <row r="159" spans="12:12">
      <c r="L159" s="37"/>
    </row>
    <row r="160" spans="12:12">
      <c r="L160" s="37"/>
    </row>
    <row r="161" spans="12:12">
      <c r="L161" s="37"/>
    </row>
    <row r="162" spans="12:12">
      <c r="L162" s="37"/>
    </row>
    <row r="163" spans="12:12">
      <c r="L163" s="37"/>
    </row>
    <row r="164" spans="12:12">
      <c r="L164" s="37"/>
    </row>
    <row r="165" spans="12:12">
      <c r="L165" s="37"/>
    </row>
    <row r="166" spans="12:12">
      <c r="L166" s="37"/>
    </row>
    <row r="167" spans="12:12">
      <c r="L167" s="37"/>
    </row>
    <row r="168" spans="12:12">
      <c r="L168" s="37"/>
    </row>
    <row r="169" spans="12:12">
      <c r="L169" s="37"/>
    </row>
    <row r="170" spans="12:12">
      <c r="L170" s="37"/>
    </row>
    <row r="171" spans="12:12">
      <c r="L171" s="37"/>
    </row>
    <row r="172" spans="12:12">
      <c r="L172" s="37"/>
    </row>
    <row r="173" spans="12:12">
      <c r="L173" s="37"/>
    </row>
    <row r="174" spans="12:12">
      <c r="L174" s="37"/>
    </row>
    <row r="175" spans="12:12">
      <c r="L175" s="37"/>
    </row>
    <row r="176" spans="12:12">
      <c r="L176" s="37"/>
    </row>
    <row r="177" spans="12:12">
      <c r="L177" s="37"/>
    </row>
    <row r="178" spans="12:12">
      <c r="L178" s="37"/>
    </row>
    <row r="179" spans="12:12">
      <c r="L179" s="37"/>
    </row>
    <row r="180" spans="12:12">
      <c r="L180" s="37"/>
    </row>
    <row r="181" spans="12:12">
      <c r="L181" s="37"/>
    </row>
    <row r="182" spans="12:12">
      <c r="L182" s="37"/>
    </row>
    <row r="183" spans="12:12">
      <c r="L183" s="37"/>
    </row>
    <row r="184" spans="12:12">
      <c r="L184" s="37"/>
    </row>
    <row r="185" spans="12:12">
      <c r="L185" s="37"/>
    </row>
    <row r="186" spans="12:12">
      <c r="L186" s="37"/>
    </row>
    <row r="187" spans="12:12">
      <c r="L187" s="37"/>
    </row>
    <row r="188" spans="12:12">
      <c r="L188" s="37"/>
    </row>
    <row r="189" spans="12:12">
      <c r="L189" s="37"/>
    </row>
    <row r="190" spans="12:12">
      <c r="L190" s="37"/>
    </row>
    <row r="191" spans="12:12">
      <c r="L191" s="37"/>
    </row>
    <row r="192" spans="12:12">
      <c r="L192" s="37"/>
    </row>
    <row r="193" spans="12:12">
      <c r="L193" s="37"/>
    </row>
    <row r="194" spans="12:12">
      <c r="L194" s="37"/>
    </row>
    <row r="195" spans="12:12">
      <c r="L195" s="37"/>
    </row>
    <row r="196" spans="12:12">
      <c r="L196" s="37"/>
    </row>
    <row r="197" spans="12:12">
      <c r="L197" s="37"/>
    </row>
    <row r="198" spans="12:12">
      <c r="L198" s="37"/>
    </row>
    <row r="199" spans="12:12">
      <c r="L199" s="37"/>
    </row>
    <row r="200" spans="12:12">
      <c r="L200" s="37"/>
    </row>
    <row r="201" spans="12:12">
      <c r="L201" s="37"/>
    </row>
    <row r="202" spans="12:12">
      <c r="L202" s="37"/>
    </row>
    <row r="203" spans="12:12">
      <c r="L203" s="37"/>
    </row>
    <row r="204" spans="12:12">
      <c r="L204" s="37"/>
    </row>
    <row r="205" spans="12:12">
      <c r="L205" s="37"/>
    </row>
    <row r="206" spans="12:12">
      <c r="L206" s="37"/>
    </row>
    <row r="207" spans="12:12">
      <c r="L207" s="37"/>
    </row>
    <row r="208" spans="12:12">
      <c r="L208" s="37"/>
    </row>
    <row r="209" spans="12:12">
      <c r="L209" s="37"/>
    </row>
    <row r="210" spans="12:12">
      <c r="L210" s="37"/>
    </row>
    <row r="211" spans="12:12">
      <c r="L211" s="37"/>
    </row>
    <row r="212" spans="12:12">
      <c r="L212" s="37"/>
    </row>
    <row r="213" spans="12:12">
      <c r="L213" s="37"/>
    </row>
    <row r="214" spans="12:12">
      <c r="L214" s="37"/>
    </row>
    <row r="215" spans="12:12">
      <c r="L215" s="37"/>
    </row>
    <row r="216" spans="12:12">
      <c r="L216" s="37"/>
    </row>
    <row r="217" spans="12:12">
      <c r="L217" s="37"/>
    </row>
    <row r="218" spans="12:12">
      <c r="L218" s="37"/>
    </row>
    <row r="219" spans="12:12">
      <c r="L219" s="37"/>
    </row>
    <row r="220" spans="12:12">
      <c r="L220" s="37"/>
    </row>
    <row r="221" spans="12:12">
      <c r="L221" s="37"/>
    </row>
    <row r="222" spans="12:12">
      <c r="L222" s="37"/>
    </row>
    <row r="223" spans="12:12">
      <c r="L223" s="37"/>
    </row>
    <row r="224" spans="12:12">
      <c r="L224" s="37"/>
    </row>
    <row r="225" spans="12:12">
      <c r="L225" s="37"/>
    </row>
    <row r="226" spans="12:12">
      <c r="L226" s="37"/>
    </row>
    <row r="227" spans="12:12">
      <c r="L227" s="37"/>
    </row>
    <row r="228" spans="12:12">
      <c r="L228" s="37"/>
    </row>
    <row r="229" spans="12:12">
      <c r="L229" s="37"/>
    </row>
    <row r="230" spans="12:12">
      <c r="L230" s="37"/>
    </row>
    <row r="231" spans="12:12">
      <c r="L231" s="37"/>
    </row>
    <row r="232" spans="12:12">
      <c r="L232" s="37"/>
    </row>
    <row r="233" spans="12:12">
      <c r="L233" s="37"/>
    </row>
    <row r="234" spans="12:12">
      <c r="L234" s="37"/>
    </row>
    <row r="235" spans="12:12">
      <c r="L235" s="37"/>
    </row>
    <row r="236" spans="12:12">
      <c r="L236" s="37"/>
    </row>
    <row r="237" spans="12:12">
      <c r="L237" s="37"/>
    </row>
    <row r="238" spans="12:12">
      <c r="L238" s="37"/>
    </row>
    <row r="239" spans="12:12">
      <c r="L239" s="37"/>
    </row>
    <row r="240" spans="12:12">
      <c r="L240" s="37"/>
    </row>
    <row r="241" spans="12:12">
      <c r="L241" s="37"/>
    </row>
    <row r="242" spans="12:12">
      <c r="L242" s="37"/>
    </row>
    <row r="243" spans="12:12">
      <c r="L243" s="37"/>
    </row>
    <row r="244" spans="12:12">
      <c r="L244" s="37"/>
    </row>
    <row r="245" spans="12:12">
      <c r="L245" s="37"/>
    </row>
    <row r="246" spans="12:12">
      <c r="L246" s="37"/>
    </row>
    <row r="247" spans="12:12">
      <c r="L247" s="37"/>
    </row>
    <row r="248" spans="12:12">
      <c r="L248" s="37"/>
    </row>
    <row r="249" spans="12:12">
      <c r="L249" s="37"/>
    </row>
    <row r="250" spans="12:12">
      <c r="L250" s="37"/>
    </row>
    <row r="251" spans="12:12">
      <c r="L251" s="37"/>
    </row>
    <row r="252" spans="12:12">
      <c r="L252" s="37"/>
    </row>
    <row r="253" spans="12:12">
      <c r="L253" s="37"/>
    </row>
    <row r="254" spans="12:12">
      <c r="L254" s="37"/>
    </row>
    <row r="255" spans="12:12">
      <c r="L255" s="37"/>
    </row>
    <row r="256" spans="12:12">
      <c r="L256" s="37"/>
    </row>
    <row r="257" spans="12:12">
      <c r="L257" s="37"/>
    </row>
    <row r="258" spans="12:12">
      <c r="L258" s="37"/>
    </row>
    <row r="259" spans="12:12">
      <c r="L259" s="37"/>
    </row>
    <row r="260" spans="12:12">
      <c r="L260" s="37"/>
    </row>
    <row r="261" spans="12:12">
      <c r="L261" s="37"/>
    </row>
    <row r="262" spans="12:12">
      <c r="L262" s="37"/>
    </row>
    <row r="263" spans="12:12">
      <c r="L263" s="37"/>
    </row>
    <row r="264" spans="12:12">
      <c r="L264" s="37"/>
    </row>
    <row r="265" spans="12:12">
      <c r="L265" s="37"/>
    </row>
    <row r="266" spans="12:12">
      <c r="L266" s="37"/>
    </row>
    <row r="267" spans="12:12">
      <c r="L267" s="37"/>
    </row>
    <row r="268" spans="12:12">
      <c r="L268" s="37"/>
    </row>
    <row r="269" spans="12:12">
      <c r="L269" s="37"/>
    </row>
    <row r="270" spans="12:12">
      <c r="L270" s="37"/>
    </row>
    <row r="271" spans="12:12">
      <c r="L271" s="37"/>
    </row>
    <row r="272" spans="12:12">
      <c r="L272" s="37"/>
    </row>
    <row r="273" spans="12:12">
      <c r="L273" s="37"/>
    </row>
    <row r="274" spans="12:12">
      <c r="L274" s="37"/>
    </row>
    <row r="275" spans="12:12">
      <c r="L275" s="37"/>
    </row>
    <row r="276" spans="12:12">
      <c r="L276" s="37"/>
    </row>
    <row r="277" spans="12:12">
      <c r="L277" s="37"/>
    </row>
    <row r="278" spans="12:12">
      <c r="L278" s="37"/>
    </row>
    <row r="279" spans="12:12">
      <c r="L279" s="37"/>
    </row>
    <row r="280" spans="12:12">
      <c r="L280" s="37"/>
    </row>
    <row r="281" spans="12:12">
      <c r="L281" s="37"/>
    </row>
    <row r="282" spans="12:12">
      <c r="L282" s="37"/>
    </row>
    <row r="283" spans="12:12">
      <c r="L283" s="37"/>
    </row>
    <row r="284" spans="12:12">
      <c r="L284" s="37"/>
    </row>
    <row r="285" spans="12:12">
      <c r="L285" s="37"/>
    </row>
    <row r="286" spans="12:12">
      <c r="L286" s="37"/>
    </row>
    <row r="287" spans="12:12">
      <c r="L287" s="37"/>
    </row>
    <row r="288" spans="12:12">
      <c r="L288" s="37"/>
    </row>
    <row r="289" spans="12:12">
      <c r="L289" s="37"/>
    </row>
    <row r="290" spans="12:12">
      <c r="L290" s="37"/>
    </row>
    <row r="291" spans="12:12">
      <c r="L291" s="37"/>
    </row>
    <row r="292" spans="12:12">
      <c r="L292" s="37"/>
    </row>
    <row r="293" spans="12:12">
      <c r="L293" s="37"/>
    </row>
    <row r="294" spans="12:12">
      <c r="L294" s="37"/>
    </row>
    <row r="295" spans="12:12">
      <c r="L295" s="37"/>
    </row>
    <row r="296" spans="12:12">
      <c r="L296" s="37"/>
    </row>
    <row r="297" spans="12:12">
      <c r="L297" s="37"/>
    </row>
    <row r="298" spans="12:12">
      <c r="L298" s="37"/>
    </row>
    <row r="299" spans="12:12">
      <c r="L299" s="37"/>
    </row>
    <row r="300" spans="12:12">
      <c r="L300" s="37"/>
    </row>
    <row r="301" spans="12:12">
      <c r="L301" s="37"/>
    </row>
    <row r="302" spans="12:12">
      <c r="L302" s="37"/>
    </row>
    <row r="303" spans="12:12">
      <c r="L303" s="37"/>
    </row>
    <row r="304" spans="12:12">
      <c r="L304" s="37"/>
    </row>
    <row r="305" spans="12:12">
      <c r="L305" s="37"/>
    </row>
    <row r="306" spans="12:12">
      <c r="L306" s="37"/>
    </row>
    <row r="307" spans="12:12">
      <c r="L307" s="37"/>
    </row>
    <row r="308" spans="12:12">
      <c r="L308" s="37"/>
    </row>
    <row r="309" spans="12:12">
      <c r="L309" s="37"/>
    </row>
    <row r="310" spans="12:12">
      <c r="L310" s="37"/>
    </row>
    <row r="311" spans="12:12">
      <c r="L311" s="37"/>
    </row>
    <row r="312" spans="12:12">
      <c r="L312" s="37"/>
    </row>
    <row r="313" spans="12:12">
      <c r="L313" s="37"/>
    </row>
    <row r="314" spans="12:12">
      <c r="L314" s="37"/>
    </row>
    <row r="315" spans="12:12">
      <c r="L315" s="37"/>
    </row>
    <row r="316" spans="12:12">
      <c r="L316" s="37"/>
    </row>
    <row r="317" spans="12:12">
      <c r="L317" s="37"/>
    </row>
    <row r="318" spans="12:12">
      <c r="L318" s="37"/>
    </row>
    <row r="319" spans="12:12">
      <c r="L319" s="37"/>
    </row>
    <row r="320" spans="12:12">
      <c r="L320" s="37"/>
    </row>
    <row r="321" spans="12:12">
      <c r="L321" s="37"/>
    </row>
    <row r="322" spans="12:12">
      <c r="L322" s="37"/>
    </row>
    <row r="323" spans="12:12">
      <c r="L323" s="37"/>
    </row>
    <row r="324" spans="12:12">
      <c r="L324" s="37"/>
    </row>
    <row r="325" spans="12:12">
      <c r="L325" s="37"/>
    </row>
    <row r="326" spans="12:12">
      <c r="L326" s="37"/>
    </row>
    <row r="327" spans="12:12">
      <c r="L327" s="37"/>
    </row>
    <row r="328" spans="12:12">
      <c r="L328" s="37"/>
    </row>
    <row r="329" spans="12:12">
      <c r="L329" s="37"/>
    </row>
    <row r="330" spans="12:12">
      <c r="L330" s="37"/>
    </row>
    <row r="331" spans="12:12">
      <c r="L331" s="37"/>
    </row>
    <row r="332" spans="12:12">
      <c r="L332" s="37"/>
    </row>
    <row r="333" spans="12:12">
      <c r="L333" s="37"/>
    </row>
    <row r="334" spans="12:12">
      <c r="L334" s="37"/>
    </row>
    <row r="335" spans="12:12">
      <c r="L335" s="37"/>
    </row>
    <row r="336" spans="12:12">
      <c r="L336" s="37"/>
    </row>
    <row r="337" spans="12:12">
      <c r="L337" s="37"/>
    </row>
    <row r="338" spans="12:12">
      <c r="L338" s="37"/>
    </row>
    <row r="339" spans="12:12">
      <c r="L339" s="37"/>
    </row>
    <row r="340" spans="12:12">
      <c r="L340" s="37"/>
    </row>
    <row r="341" spans="12:12">
      <c r="L341" s="37"/>
    </row>
    <row r="342" spans="12:12">
      <c r="L342" s="37"/>
    </row>
    <row r="343" spans="12:12">
      <c r="L343" s="37"/>
    </row>
    <row r="344" spans="12:12">
      <c r="L344" s="37"/>
    </row>
    <row r="345" spans="12:12">
      <c r="L345" s="37"/>
    </row>
    <row r="346" spans="12:12">
      <c r="L346" s="37"/>
    </row>
    <row r="347" spans="12:12">
      <c r="L347" s="37"/>
    </row>
    <row r="348" spans="12:12">
      <c r="L348" s="37"/>
    </row>
    <row r="349" spans="12:12">
      <c r="L349" s="37"/>
    </row>
    <row r="350" spans="12:12">
      <c r="L350" s="37"/>
    </row>
    <row r="351" spans="12:12">
      <c r="L351" s="37"/>
    </row>
    <row r="352" spans="12:12">
      <c r="L352" s="37"/>
    </row>
    <row r="353" spans="12:12">
      <c r="L353" s="37"/>
    </row>
    <row r="354" spans="12:12">
      <c r="L354" s="37"/>
    </row>
    <row r="355" spans="12:12">
      <c r="L355" s="37"/>
    </row>
    <row r="356" spans="12:12">
      <c r="L356" s="37"/>
    </row>
    <row r="357" spans="12:12">
      <c r="L357" s="37"/>
    </row>
    <row r="358" spans="12:12">
      <c r="L358" s="37"/>
    </row>
    <row r="359" spans="12:12">
      <c r="L359" s="37"/>
    </row>
    <row r="360" spans="12:12">
      <c r="L360" s="37"/>
    </row>
    <row r="361" spans="12:12">
      <c r="L361" s="37"/>
    </row>
    <row r="362" spans="12:12">
      <c r="L362" s="37"/>
    </row>
    <row r="363" spans="12:12">
      <c r="L363" s="37"/>
    </row>
    <row r="364" spans="12:12">
      <c r="L364" s="37"/>
    </row>
    <row r="365" spans="12:12">
      <c r="L365" s="37"/>
    </row>
    <row r="366" spans="12:12">
      <c r="L366" s="37"/>
    </row>
    <row r="367" spans="12:12">
      <c r="L367" s="37"/>
    </row>
    <row r="368" spans="12:12">
      <c r="L368" s="37"/>
    </row>
    <row r="369" spans="12:12">
      <c r="L369" s="37"/>
    </row>
    <row r="370" spans="12:12">
      <c r="L370" s="37"/>
    </row>
    <row r="371" spans="12:12">
      <c r="L371" s="37"/>
    </row>
    <row r="372" spans="12:12">
      <c r="L372" s="37"/>
    </row>
    <row r="373" spans="12:12">
      <c r="L373" s="37"/>
    </row>
    <row r="374" spans="12:12">
      <c r="L374" s="37"/>
    </row>
    <row r="375" spans="12:12">
      <c r="L375" s="37"/>
    </row>
    <row r="376" spans="12:12">
      <c r="L376" s="37"/>
    </row>
    <row r="377" spans="12:12">
      <c r="L377" s="37"/>
    </row>
    <row r="378" spans="12:12">
      <c r="L378" s="37"/>
    </row>
    <row r="379" spans="12:12">
      <c r="L379" s="37"/>
    </row>
    <row r="380" spans="12:12">
      <c r="L380" s="37"/>
    </row>
    <row r="381" spans="12:12">
      <c r="L381" s="37"/>
    </row>
    <row r="382" spans="12:12">
      <c r="L382" s="37"/>
    </row>
    <row r="383" spans="12:12">
      <c r="L383" s="37"/>
    </row>
    <row r="384" spans="12:12">
      <c r="L384" s="37"/>
    </row>
    <row r="385" spans="12:12">
      <c r="L385" s="37"/>
    </row>
    <row r="386" spans="12:12">
      <c r="L386" s="37"/>
    </row>
    <row r="387" spans="12:12">
      <c r="L387" s="37"/>
    </row>
    <row r="388" spans="12:12">
      <c r="L388" s="37"/>
    </row>
    <row r="389" spans="12:12">
      <c r="L389" s="37"/>
    </row>
    <row r="390" spans="12:12">
      <c r="L390" s="37"/>
    </row>
    <row r="391" spans="12:12">
      <c r="L391" s="37"/>
    </row>
    <row r="392" spans="12:12">
      <c r="L392" s="37"/>
    </row>
    <row r="393" spans="12:12">
      <c r="L393" s="37"/>
    </row>
    <row r="394" spans="12:12">
      <c r="L394" s="37"/>
    </row>
    <row r="395" spans="12:12">
      <c r="L395" s="37"/>
    </row>
    <row r="396" spans="12:12">
      <c r="L396" s="37"/>
    </row>
    <row r="397" spans="12:12">
      <c r="L397" s="37"/>
    </row>
    <row r="398" spans="12:12">
      <c r="L398" s="37"/>
    </row>
    <row r="399" spans="12:12">
      <c r="L399" s="37"/>
    </row>
    <row r="400" spans="12:12">
      <c r="L400" s="37"/>
    </row>
    <row r="401" spans="12:12">
      <c r="L401" s="37"/>
    </row>
    <row r="402" spans="12:12">
      <c r="L402" s="37"/>
    </row>
    <row r="403" spans="12:12">
      <c r="L403" s="37"/>
    </row>
    <row r="404" spans="12:12">
      <c r="L404" s="37"/>
    </row>
    <row r="405" spans="12:12">
      <c r="L405" s="37"/>
    </row>
    <row r="406" spans="12:12">
      <c r="L406" s="37"/>
    </row>
    <row r="407" spans="12:12">
      <c r="L407" s="37"/>
    </row>
    <row r="408" spans="12:12">
      <c r="L408" s="37"/>
    </row>
    <row r="409" spans="12:12">
      <c r="L409" s="37"/>
    </row>
    <row r="410" spans="12:12">
      <c r="L410" s="37"/>
    </row>
    <row r="411" spans="12:12">
      <c r="L411" s="37"/>
    </row>
    <row r="412" spans="12:12">
      <c r="L412" s="37"/>
    </row>
    <row r="413" spans="12:12">
      <c r="L413" s="37"/>
    </row>
    <row r="414" spans="12:12">
      <c r="L414" s="37"/>
    </row>
    <row r="415" spans="12:12">
      <c r="L415" s="37"/>
    </row>
    <row r="416" spans="12:12">
      <c r="L416" s="37"/>
    </row>
    <row r="417" spans="12:12">
      <c r="L417" s="37"/>
    </row>
    <row r="418" spans="12:12">
      <c r="L418" s="37"/>
    </row>
    <row r="419" spans="12:12">
      <c r="L419" s="37"/>
    </row>
    <row r="420" spans="12:12">
      <c r="L420" s="37"/>
    </row>
    <row r="421" spans="12:12">
      <c r="L421" s="37"/>
    </row>
    <row r="422" spans="12:12">
      <c r="L422" s="37"/>
    </row>
    <row r="423" spans="12:12">
      <c r="L423" s="37"/>
    </row>
    <row r="424" spans="12:12">
      <c r="L424" s="37"/>
    </row>
    <row r="425" spans="12:12">
      <c r="L425" s="37"/>
    </row>
    <row r="426" spans="12:12">
      <c r="L426" s="37"/>
    </row>
    <row r="427" spans="12:12">
      <c r="L427" s="37"/>
    </row>
    <row r="428" spans="12:12">
      <c r="L428" s="37"/>
    </row>
    <row r="429" spans="12:12">
      <c r="L429" s="37"/>
    </row>
    <row r="430" spans="12:12">
      <c r="L430" s="37"/>
    </row>
    <row r="431" spans="12:12">
      <c r="L431" s="37"/>
    </row>
    <row r="432" spans="12:12">
      <c r="L432" s="37"/>
    </row>
    <row r="433" spans="12:12">
      <c r="L433" s="37"/>
    </row>
    <row r="434" spans="12:12">
      <c r="L434" s="37"/>
    </row>
    <row r="435" spans="12:12">
      <c r="L435" s="37"/>
    </row>
    <row r="436" spans="12:12">
      <c r="L436" s="37"/>
    </row>
    <row r="437" spans="12:12">
      <c r="L437" s="37"/>
    </row>
    <row r="438" spans="12:12">
      <c r="L438" s="37"/>
    </row>
    <row r="439" spans="12:12">
      <c r="L439" s="37"/>
    </row>
    <row r="440" spans="12:12">
      <c r="L440" s="37"/>
    </row>
    <row r="441" spans="12:12">
      <c r="L441" s="37"/>
    </row>
    <row r="442" spans="12:12">
      <c r="L442" s="37"/>
    </row>
    <row r="443" spans="12:12">
      <c r="L443" s="37"/>
    </row>
    <row r="444" spans="12:12">
      <c r="L444" s="37"/>
    </row>
    <row r="445" spans="12:12">
      <c r="L445" s="37"/>
    </row>
    <row r="446" spans="12:12">
      <c r="L446" s="37"/>
    </row>
    <row r="447" spans="12:12">
      <c r="L447" s="37"/>
    </row>
    <row r="448" spans="12:12">
      <c r="L448" s="37"/>
    </row>
    <row r="449" spans="12:12">
      <c r="L449" s="37"/>
    </row>
    <row r="450" spans="12:12">
      <c r="L450" s="37"/>
    </row>
    <row r="451" spans="12:12">
      <c r="L451" s="37"/>
    </row>
    <row r="452" spans="12:12">
      <c r="L452" s="37"/>
    </row>
    <row r="453" spans="12:12">
      <c r="L453" s="37"/>
    </row>
    <row r="454" spans="12:12">
      <c r="L454" s="37"/>
    </row>
    <row r="455" spans="12:12">
      <c r="L455" s="37"/>
    </row>
    <row r="456" spans="12:12">
      <c r="L456" s="37"/>
    </row>
    <row r="457" spans="12:12">
      <c r="L457" s="37"/>
    </row>
    <row r="458" spans="12:12">
      <c r="L458" s="37"/>
    </row>
    <row r="459" spans="12:12">
      <c r="L459" s="37"/>
    </row>
    <row r="460" spans="12:12">
      <c r="L460" s="37"/>
    </row>
    <row r="461" spans="12:12">
      <c r="L461" s="37"/>
    </row>
    <row r="462" spans="12:12">
      <c r="L462" s="37"/>
    </row>
    <row r="463" spans="12:12">
      <c r="L463" s="37"/>
    </row>
    <row r="464" spans="12:12">
      <c r="L464" s="37"/>
    </row>
    <row r="465" spans="12:12">
      <c r="L465" s="37"/>
    </row>
    <row r="466" spans="12:12">
      <c r="L466" s="37"/>
    </row>
    <row r="467" spans="12:12">
      <c r="L467" s="37"/>
    </row>
    <row r="468" spans="12:12">
      <c r="L468" s="37"/>
    </row>
    <row r="469" spans="12:12">
      <c r="L469" s="37"/>
    </row>
    <row r="470" spans="12:12">
      <c r="L470" s="37"/>
    </row>
    <row r="471" spans="12:12">
      <c r="L471" s="37"/>
    </row>
    <row r="472" spans="12:12">
      <c r="L472" s="37"/>
    </row>
    <row r="473" spans="12:12">
      <c r="L473" s="37"/>
    </row>
    <row r="474" spans="12:12">
      <c r="L474" s="37"/>
    </row>
    <row r="475" spans="12:12">
      <c r="L475" s="37"/>
    </row>
    <row r="476" spans="12:12">
      <c r="L476" s="37"/>
    </row>
    <row r="477" spans="12:12">
      <c r="L477" s="37"/>
    </row>
    <row r="478" spans="12:12">
      <c r="L478" s="37"/>
    </row>
    <row r="479" spans="12:12">
      <c r="L479" s="37"/>
    </row>
    <row r="480" spans="12:12">
      <c r="L480" s="37"/>
    </row>
    <row r="481" spans="12:12">
      <c r="L481" s="37"/>
    </row>
    <row r="482" spans="12:12">
      <c r="L482" s="37"/>
    </row>
    <row r="483" spans="12:12">
      <c r="L483" s="37"/>
    </row>
    <row r="484" spans="12:12">
      <c r="L484" s="37"/>
    </row>
    <row r="485" spans="12:12">
      <c r="L485" s="37"/>
    </row>
    <row r="486" spans="12:12">
      <c r="L486" s="37"/>
    </row>
    <row r="487" spans="12:12">
      <c r="L487" s="37"/>
    </row>
    <row r="488" spans="12:12">
      <c r="L488" s="37"/>
    </row>
    <row r="489" spans="12:12">
      <c r="L489" s="37"/>
    </row>
    <row r="490" spans="12:12">
      <c r="L490" s="37"/>
    </row>
    <row r="491" spans="12:12">
      <c r="L491" s="37"/>
    </row>
    <row r="492" spans="12:12">
      <c r="L492" s="37"/>
    </row>
    <row r="493" spans="12:12">
      <c r="L493" s="37"/>
    </row>
    <row r="494" spans="12:12">
      <c r="L494" s="37"/>
    </row>
    <row r="495" spans="12:12">
      <c r="L495" s="37"/>
    </row>
    <row r="496" spans="12:12">
      <c r="L496" s="37"/>
    </row>
    <row r="497" spans="12:12">
      <c r="L497" s="37"/>
    </row>
    <row r="498" spans="12:12">
      <c r="L498" s="37"/>
    </row>
    <row r="499" spans="12:12">
      <c r="L499" s="37"/>
    </row>
    <row r="500" spans="12:12">
      <c r="L500" s="37"/>
    </row>
    <row r="501" spans="12:12">
      <c r="L501" s="37"/>
    </row>
    <row r="502" spans="12:12">
      <c r="L502" s="37"/>
    </row>
    <row r="503" spans="12:12">
      <c r="L503" s="37"/>
    </row>
    <row r="504" spans="12:12">
      <c r="L504" s="37"/>
    </row>
    <row r="505" spans="12:12">
      <c r="L505" s="37"/>
    </row>
    <row r="506" spans="12:12">
      <c r="L506" s="37"/>
    </row>
    <row r="507" spans="12:12">
      <c r="L507" s="37"/>
    </row>
    <row r="508" spans="12:12">
      <c r="L508" s="37"/>
    </row>
    <row r="509" spans="12:12">
      <c r="L509" s="37"/>
    </row>
    <row r="510" spans="12:12">
      <c r="L510" s="37"/>
    </row>
    <row r="511" spans="12:12">
      <c r="L511" s="37"/>
    </row>
    <row r="512" spans="12:12">
      <c r="L512" s="37"/>
    </row>
    <row r="513" spans="12:12">
      <c r="L513" s="37"/>
    </row>
    <row r="514" spans="12:12">
      <c r="L514" s="37"/>
    </row>
    <row r="515" spans="12:12">
      <c r="L515" s="37"/>
    </row>
    <row r="516" spans="12:12">
      <c r="L516" s="37"/>
    </row>
    <row r="517" spans="12:12">
      <c r="L517" s="37"/>
    </row>
    <row r="518" spans="12:12">
      <c r="L518" s="37"/>
    </row>
    <row r="519" spans="12:12">
      <c r="L519" s="37"/>
    </row>
    <row r="520" spans="12:12">
      <c r="L520" s="37"/>
    </row>
    <row r="521" spans="12:12">
      <c r="L521" s="37"/>
    </row>
    <row r="522" spans="12:12">
      <c r="L522" s="37"/>
    </row>
    <row r="523" spans="12:12">
      <c r="L523" s="37"/>
    </row>
    <row r="524" spans="12:12">
      <c r="L524" s="37"/>
    </row>
    <row r="525" spans="12:12">
      <c r="L525" s="37"/>
    </row>
    <row r="526" spans="12:12">
      <c r="L526" s="37"/>
    </row>
    <row r="527" spans="12:12">
      <c r="L527" s="37"/>
    </row>
    <row r="528" spans="12:12">
      <c r="L528" s="37"/>
    </row>
    <row r="529" spans="12:12">
      <c r="L529" s="37"/>
    </row>
    <row r="530" spans="12:12">
      <c r="L530" s="37"/>
    </row>
    <row r="531" spans="12:12">
      <c r="L531" s="37"/>
    </row>
    <row r="532" spans="12:12">
      <c r="L532" s="37"/>
    </row>
    <row r="533" spans="12:12">
      <c r="L533" s="37"/>
    </row>
    <row r="534" spans="12:12">
      <c r="L534" s="37"/>
    </row>
    <row r="535" spans="12:12">
      <c r="L535" s="37"/>
    </row>
    <row r="536" spans="12:12">
      <c r="L536" s="37"/>
    </row>
    <row r="537" spans="12:12">
      <c r="L537" s="37"/>
    </row>
    <row r="538" spans="12:12">
      <c r="L538" s="37"/>
    </row>
    <row r="539" spans="12:12">
      <c r="L539" s="37"/>
    </row>
    <row r="540" spans="12:12">
      <c r="L540" s="37"/>
    </row>
    <row r="541" spans="12:12">
      <c r="L541" s="37"/>
    </row>
    <row r="542" spans="12:12">
      <c r="L542" s="37"/>
    </row>
    <row r="543" spans="12:12">
      <c r="L543" s="37"/>
    </row>
    <row r="544" spans="12:12">
      <c r="L544" s="37"/>
    </row>
    <row r="545" spans="12:12">
      <c r="L545" s="37"/>
    </row>
    <row r="546" spans="12:12">
      <c r="L546" s="37"/>
    </row>
    <row r="547" spans="12:12">
      <c r="L547" s="37"/>
    </row>
    <row r="548" spans="12:12">
      <c r="L548" s="37"/>
    </row>
    <row r="549" spans="12:12">
      <c r="L549" s="37"/>
    </row>
    <row r="550" spans="12:12">
      <c r="L550" s="37"/>
    </row>
    <row r="551" spans="12:12">
      <c r="L551" s="37"/>
    </row>
    <row r="552" spans="12:12">
      <c r="L552" s="37"/>
    </row>
    <row r="553" spans="12:12">
      <c r="L553" s="37"/>
    </row>
    <row r="554" spans="12:12">
      <c r="L554" s="37"/>
    </row>
    <row r="555" spans="12:12">
      <c r="L555" s="37"/>
    </row>
    <row r="556" spans="12:12">
      <c r="L556" s="37"/>
    </row>
    <row r="557" spans="12:12">
      <c r="L557" s="37"/>
    </row>
    <row r="558" spans="12:12">
      <c r="L558" s="37"/>
    </row>
    <row r="559" spans="12:12">
      <c r="L559" s="37"/>
    </row>
    <row r="560" spans="12:12">
      <c r="L560" s="37"/>
    </row>
    <row r="561" spans="12:12">
      <c r="L561" s="37"/>
    </row>
    <row r="562" spans="12:12">
      <c r="L562" s="37"/>
    </row>
    <row r="563" spans="12:12">
      <c r="L563" s="37"/>
    </row>
    <row r="564" spans="12:12">
      <c r="L564" s="37"/>
    </row>
    <row r="565" spans="12:12">
      <c r="L565" s="37"/>
    </row>
    <row r="566" spans="12:12">
      <c r="L566" s="37"/>
    </row>
    <row r="567" spans="12:12">
      <c r="L567" s="37"/>
    </row>
    <row r="568" spans="12:12">
      <c r="L568" s="37"/>
    </row>
    <row r="569" spans="12:12">
      <c r="L569" s="37"/>
    </row>
  </sheetData>
  <mergeCells count="145">
    <mergeCell ref="A104:A105"/>
    <mergeCell ref="F106:M106"/>
    <mergeCell ref="H67:H68"/>
    <mergeCell ref="E63:E65"/>
    <mergeCell ref="D84:D85"/>
    <mergeCell ref="E77:E78"/>
    <mergeCell ref="A103:D103"/>
    <mergeCell ref="F103:M103"/>
    <mergeCell ref="C74:C78"/>
    <mergeCell ref="F77:F78"/>
    <mergeCell ref="D86:D88"/>
    <mergeCell ref="H86:H88"/>
    <mergeCell ref="E84:E85"/>
    <mergeCell ref="I70:I73"/>
    <mergeCell ref="J70:J73"/>
    <mergeCell ref="H84:H85"/>
    <mergeCell ref="F74:M74"/>
    <mergeCell ref="C79:C82"/>
    <mergeCell ref="F79:M79"/>
    <mergeCell ref="F66:M66"/>
    <mergeCell ref="G63:G65"/>
    <mergeCell ref="H63:H65"/>
    <mergeCell ref="C83:C88"/>
    <mergeCell ref="F84:F85"/>
    <mergeCell ref="N113:T113"/>
    <mergeCell ref="E110:R110"/>
    <mergeCell ref="E111:R111"/>
    <mergeCell ref="F89:M89"/>
    <mergeCell ref="H97:H98"/>
    <mergeCell ref="F97:F98"/>
    <mergeCell ref="G97:G98"/>
    <mergeCell ref="G84:G85"/>
    <mergeCell ref="J67:J68"/>
    <mergeCell ref="E70:E73"/>
    <mergeCell ref="F70:F73"/>
    <mergeCell ref="G70:G73"/>
    <mergeCell ref="H70:H73"/>
    <mergeCell ref="G77:G78"/>
    <mergeCell ref="H77:H78"/>
    <mergeCell ref="J87:J88"/>
    <mergeCell ref="G86:G88"/>
    <mergeCell ref="F86:F88"/>
    <mergeCell ref="E86:E88"/>
    <mergeCell ref="E67:E68"/>
    <mergeCell ref="F67:F68"/>
    <mergeCell ref="G67:G68"/>
    <mergeCell ref="F83:M83"/>
    <mergeCell ref="I67:I68"/>
    <mergeCell ref="C66:C73"/>
    <mergeCell ref="C61:C65"/>
    <mergeCell ref="F61:M61"/>
    <mergeCell ref="F63:F65"/>
    <mergeCell ref="I63:I65"/>
    <mergeCell ref="J63:J65"/>
    <mergeCell ref="D61:D79"/>
    <mergeCell ref="D31:D32"/>
    <mergeCell ref="E31:E32"/>
    <mergeCell ref="F31:F32"/>
    <mergeCell ref="C58:C60"/>
    <mergeCell ref="F58:M58"/>
    <mergeCell ref="E52:E54"/>
    <mergeCell ref="F52:F54"/>
    <mergeCell ref="G52:G54"/>
    <mergeCell ref="H52:H54"/>
    <mergeCell ref="D46:D49"/>
    <mergeCell ref="E46:E49"/>
    <mergeCell ref="F46:F49"/>
    <mergeCell ref="F44:F45"/>
    <mergeCell ref="C56:C57"/>
    <mergeCell ref="F56:M56"/>
    <mergeCell ref="C43:C55"/>
    <mergeCell ref="F43:M43"/>
    <mergeCell ref="C35:C42"/>
    <mergeCell ref="F35:M35"/>
    <mergeCell ref="E23:E24"/>
    <mergeCell ref="F23:F24"/>
    <mergeCell ref="D25:D28"/>
    <mergeCell ref="C19:C29"/>
    <mergeCell ref="F19:H19"/>
    <mergeCell ref="D20:D22"/>
    <mergeCell ref="E20:E22"/>
    <mergeCell ref="D36:D40"/>
    <mergeCell ref="E36:E40"/>
    <mergeCell ref="F36:F40"/>
    <mergeCell ref="F34:M34"/>
    <mergeCell ref="C30:C32"/>
    <mergeCell ref="D52:D54"/>
    <mergeCell ref="I52:I54"/>
    <mergeCell ref="J52:J54"/>
    <mergeCell ref="F11:M11"/>
    <mergeCell ref="F20:F22"/>
    <mergeCell ref="F25:F28"/>
    <mergeCell ref="E15:E16"/>
    <mergeCell ref="F15:F16"/>
    <mergeCell ref="F17:M17"/>
    <mergeCell ref="E25:E28"/>
    <mergeCell ref="G26:G27"/>
    <mergeCell ref="H26:H27"/>
    <mergeCell ref="D23:D24"/>
    <mergeCell ref="F30:M30"/>
    <mergeCell ref="D15:D16"/>
    <mergeCell ref="A1:H2"/>
    <mergeCell ref="I1:R1"/>
    <mergeCell ref="S1:W1"/>
    <mergeCell ref="I2:J2"/>
    <mergeCell ref="P2:R2"/>
    <mergeCell ref="S2:V2"/>
    <mergeCell ref="K2:O2"/>
    <mergeCell ref="A3:A6"/>
    <mergeCell ref="B3:B6"/>
    <mergeCell ref="P3:W4"/>
    <mergeCell ref="K4:K6"/>
    <mergeCell ref="L4:L6"/>
    <mergeCell ref="P5:S5"/>
    <mergeCell ref="T5:W5"/>
    <mergeCell ref="I3:I6"/>
    <mergeCell ref="J3:J6"/>
    <mergeCell ref="O3:O6"/>
    <mergeCell ref="K3:L3"/>
    <mergeCell ref="N3:N6"/>
    <mergeCell ref="M3:M6"/>
    <mergeCell ref="A9:A101"/>
    <mergeCell ref="B34:B89"/>
    <mergeCell ref="I19:K19"/>
    <mergeCell ref="B92:B101"/>
    <mergeCell ref="F92:M92"/>
    <mergeCell ref="C97:C98"/>
    <mergeCell ref="D97:D98"/>
    <mergeCell ref="E97:E98"/>
    <mergeCell ref="C3:C6"/>
    <mergeCell ref="D3:D6"/>
    <mergeCell ref="E3:E6"/>
    <mergeCell ref="F3:F6"/>
    <mergeCell ref="G3:G6"/>
    <mergeCell ref="H3:H6"/>
    <mergeCell ref="B9:D9"/>
    <mergeCell ref="F9:M9"/>
    <mergeCell ref="B10:B32"/>
    <mergeCell ref="F10:M10"/>
    <mergeCell ref="C11:C16"/>
    <mergeCell ref="E12:E13"/>
    <mergeCell ref="F12:F13"/>
    <mergeCell ref="D12:D13"/>
    <mergeCell ref="D44:D45"/>
    <mergeCell ref="E44:E45"/>
  </mergeCells>
  <printOptions horizontalCentered="1"/>
  <pageMargins left="0.35433070866141736" right="0.35433070866141736" top="0.39370078740157483" bottom="0.39370078740157483" header="0.31496062992125984" footer="0.31496062992125984"/>
  <pageSetup paperSize="8"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TRAN YEN </vt:lpstr>
      <vt:lpstr>MTCN- DL TRAN YEN</vt:lpstr>
      <vt:lpstr> KPI PGĐ KD</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2018-05-21T14:29:44Z</cp:lastPrinted>
  <dcterms:created xsi:type="dcterms:W3CDTF">2016-11-18T02:13:24Z</dcterms:created>
  <dcterms:modified xsi:type="dcterms:W3CDTF">2018-10-17T02:12:12Z</dcterms:modified>
</cp:coreProperties>
</file>