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0490" windowHeight="7755" activeTab="2"/>
  </bookViews>
  <sheets>
    <sheet name="BSC DL LUC YEN " sheetId="34" r:id="rId1"/>
    <sheet name="MTCN- DL LUC YEN" sheetId="35" r:id="rId2"/>
    <sheet name=" KPI GIAM DOC" sheetId="27" r:id="rId3"/>
  </sheets>
  <definedNames>
    <definedName name="_Fill" localSheetId="1" hidden="1">#REF!</definedName>
    <definedName name="_Fill" hidden="1">#REF!</definedName>
    <definedName name="Company2013" localSheetId="1" hidden="1">#REF!</definedName>
    <definedName name="Company2013" hidden="1">#REF!</definedName>
    <definedName name="sdfs" hidden="1">#REF!</definedName>
    <definedName name="SFF" localSheetId="1" hidden="1">#REF!</definedName>
    <definedName name="SFF" hidden="1">#REF!</definedName>
  </definedNames>
  <calcPr calcId="144525"/>
</workbook>
</file>

<file path=xl/calcChain.xml><?xml version="1.0" encoding="utf-8"?>
<calcChain xmlns="http://schemas.openxmlformats.org/spreadsheetml/2006/main">
  <c r="Y16" i="27" l="1"/>
  <c r="Y17" i="27"/>
  <c r="Y18" i="27"/>
  <c r="Y33" i="27"/>
  <c r="Y36" i="27"/>
  <c r="Y38" i="27"/>
  <c r="Y39" i="27"/>
  <c r="Y40" i="27"/>
  <c r="Y41" i="27"/>
  <c r="Y42" i="27"/>
  <c r="Y43" i="27"/>
  <c r="Y44" i="27"/>
  <c r="Y45" i="27"/>
  <c r="Y46" i="27"/>
  <c r="Y47" i="27"/>
  <c r="Y48" i="27"/>
  <c r="Y49" i="27"/>
  <c r="Y50" i="27"/>
  <c r="Y51" i="27"/>
  <c r="Y52" i="27"/>
  <c r="Y53" i="27"/>
  <c r="Y54" i="27"/>
  <c r="Y55" i="27"/>
  <c r="Y56" i="27"/>
  <c r="Y57" i="27"/>
  <c r="Y58" i="27"/>
  <c r="Y59" i="27"/>
  <c r="Y60" i="27"/>
  <c r="Y61" i="27"/>
  <c r="Y62" i="27"/>
  <c r="Y63" i="27"/>
  <c r="Y64" i="27"/>
  <c r="Y65" i="27"/>
  <c r="Y68" i="27"/>
  <c r="Y69" i="27"/>
  <c r="Y70" i="27"/>
  <c r="Y71" i="27"/>
  <c r="Y72" i="27"/>
  <c r="Y73" i="27"/>
  <c r="Y74" i="27"/>
  <c r="Y75" i="27"/>
  <c r="Y76" i="27"/>
  <c r="Y77" i="27"/>
  <c r="Y78" i="27"/>
  <c r="Y79" i="27"/>
  <c r="Y80" i="27"/>
  <c r="Y81" i="27"/>
  <c r="Y82" i="27"/>
  <c r="Y83" i="27"/>
  <c r="Y84" i="27"/>
  <c r="Y85" i="27"/>
  <c r="Y87" i="27"/>
  <c r="Y88" i="27"/>
  <c r="Y89" i="27"/>
  <c r="Y90" i="27"/>
  <c r="Y91" i="27"/>
  <c r="Y92" i="27"/>
  <c r="Y93" i="27"/>
  <c r="Y95" i="27"/>
  <c r="Y96" i="27"/>
  <c r="Y97" i="27"/>
  <c r="Y98" i="27"/>
  <c r="Y99" i="27"/>
  <c r="Y100" i="27"/>
  <c r="Y101" i="27"/>
  <c r="Y102" i="27"/>
  <c r="Y103" i="27"/>
  <c r="Y104" i="27"/>
  <c r="Y105" i="27"/>
  <c r="Y106" i="27"/>
  <c r="Y107" i="27"/>
  <c r="Y108" i="27"/>
  <c r="Y109" i="27"/>
  <c r="Y110" i="27"/>
  <c r="Y111" i="27"/>
  <c r="Y112" i="27"/>
  <c r="Y113" i="27"/>
  <c r="Y114" i="27"/>
  <c r="Y115" i="27"/>
  <c r="Y116" i="27"/>
  <c r="Y117" i="27"/>
  <c r="Y118" i="27"/>
  <c r="Y119" i="27"/>
  <c r="Y120" i="27"/>
  <c r="Y121" i="27"/>
  <c r="Y122" i="27"/>
  <c r="Y123" i="27"/>
  <c r="Y124" i="27"/>
  <c r="Y125" i="27"/>
  <c r="Y126" i="27"/>
  <c r="Y127" i="27"/>
  <c r="Y128" i="27"/>
  <c r="Y129" i="27"/>
  <c r="Y130" i="27"/>
  <c r="Y131" i="27"/>
  <c r="Y132" i="27"/>
  <c r="Y133" i="27"/>
  <c r="Y134" i="27"/>
  <c r="Y135" i="27"/>
  <c r="Y136" i="27"/>
  <c r="Y137" i="27"/>
  <c r="Y138" i="27"/>
  <c r="Y139" i="27"/>
  <c r="Y140" i="27"/>
  <c r="Y141" i="27"/>
  <c r="Y142" i="27"/>
  <c r="Y143" i="27"/>
  <c r="Y144" i="27"/>
  <c r="Y145" i="27"/>
  <c r="Y146" i="27"/>
  <c r="Y147" i="27"/>
  <c r="Y148" i="27"/>
  <c r="Y149" i="27"/>
  <c r="Y150" i="27"/>
  <c r="Y151" i="27"/>
  <c r="Y152" i="27"/>
  <c r="Y153" i="27"/>
  <c r="Y154" i="27"/>
  <c r="Y155" i="27"/>
  <c r="Y156" i="27"/>
  <c r="Y157" i="27"/>
  <c r="Y158" i="27"/>
  <c r="Y159" i="27"/>
  <c r="Y160" i="27"/>
  <c r="Y161" i="27"/>
  <c r="Y162" i="27"/>
  <c r="Y163" i="27"/>
  <c r="Y164" i="27"/>
  <c r="Y165" i="27"/>
  <c r="Y166" i="27"/>
  <c r="Y167" i="27"/>
  <c r="Y168" i="27"/>
  <c r="Y169" i="27"/>
  <c r="Y170" i="27"/>
  <c r="Y171" i="27"/>
  <c r="W168" i="27" l="1"/>
  <c r="W167" i="27"/>
  <c r="W164" i="27"/>
  <c r="V163" i="27"/>
  <c r="W163" i="27" s="1"/>
  <c r="U163" i="27"/>
  <c r="U162" i="27"/>
  <c r="V162" i="27" s="1"/>
  <c r="W162" i="27" s="1"/>
  <c r="V161" i="27"/>
  <c r="W161" i="27" s="1"/>
  <c r="V160" i="27"/>
  <c r="W160" i="27" s="1"/>
  <c r="U160" i="27"/>
  <c r="W159" i="27"/>
  <c r="V159" i="27"/>
  <c r="W158" i="27"/>
  <c r="V158" i="27"/>
  <c r="V157" i="27"/>
  <c r="W157" i="27" s="1"/>
  <c r="W152" i="27"/>
  <c r="V152" i="27"/>
  <c r="W151" i="27"/>
  <c r="V151" i="27"/>
  <c r="W150" i="27"/>
  <c r="V150" i="27"/>
  <c r="W148" i="27"/>
  <c r="V148" i="27"/>
  <c r="U147" i="27"/>
  <c r="V147" i="27" s="1"/>
  <c r="W147" i="27" s="1"/>
  <c r="V143" i="27"/>
  <c r="W143" i="27" s="1"/>
  <c r="V138" i="27"/>
  <c r="W138" i="27" s="1"/>
  <c r="V137" i="27"/>
  <c r="W137" i="27" s="1"/>
  <c r="V136" i="27"/>
  <c r="W136" i="27" s="1"/>
  <c r="V130" i="27"/>
  <c r="W130" i="27" s="1"/>
  <c r="V129" i="27"/>
  <c r="W129" i="27" s="1"/>
  <c r="V128" i="27"/>
  <c r="W128" i="27" s="1"/>
  <c r="V126" i="27"/>
  <c r="W126" i="27" s="1"/>
  <c r="V124" i="27"/>
  <c r="W124" i="27" s="1"/>
  <c r="V123" i="27"/>
  <c r="W123" i="27" s="1"/>
  <c r="V122" i="27"/>
  <c r="W122" i="27" s="1"/>
  <c r="V120" i="27"/>
  <c r="W120" i="27" s="1"/>
  <c r="V117" i="27"/>
  <c r="W117" i="27" s="1"/>
  <c r="V116" i="27"/>
  <c r="W116" i="27" s="1"/>
  <c r="V115" i="27"/>
  <c r="W115" i="27" s="1"/>
  <c r="V114" i="27"/>
  <c r="W114" i="27" s="1"/>
  <c r="V113" i="27"/>
  <c r="W113" i="27" s="1"/>
  <c r="V112" i="27"/>
  <c r="W112" i="27" s="1"/>
  <c r="V111" i="27"/>
  <c r="W111" i="27" s="1"/>
  <c r="V110" i="27"/>
  <c r="W110" i="27" s="1"/>
  <c r="V109" i="27"/>
  <c r="W109" i="27" s="1"/>
  <c r="V108" i="27"/>
  <c r="W108" i="27" s="1"/>
  <c r="V107" i="27"/>
  <c r="W107" i="27" s="1"/>
  <c r="V106" i="27"/>
  <c r="W106" i="27" s="1"/>
  <c r="V105" i="27"/>
  <c r="W105" i="27" s="1"/>
  <c r="V104" i="27"/>
  <c r="W104" i="27" s="1"/>
  <c r="V103" i="27"/>
  <c r="W103" i="27" s="1"/>
  <c r="V94" i="27"/>
  <c r="W94" i="27" s="1"/>
  <c r="U94" i="27"/>
  <c r="V92" i="27"/>
  <c r="W92" i="27" s="1"/>
  <c r="W91" i="27"/>
  <c r="V91" i="27"/>
  <c r="W90" i="27"/>
  <c r="V90" i="27"/>
  <c r="W89" i="27"/>
  <c r="V89" i="27"/>
  <c r="W88" i="27"/>
  <c r="V88" i="27"/>
  <c r="W87" i="27"/>
  <c r="V87" i="27"/>
  <c r="W86" i="27"/>
  <c r="Y86" i="27" s="1"/>
  <c r="V86" i="27"/>
  <c r="W84" i="27"/>
  <c r="V84" i="27"/>
  <c r="W83" i="27"/>
  <c r="V83" i="27"/>
  <c r="W82" i="27"/>
  <c r="V82" i="27"/>
  <c r="W81" i="27"/>
  <c r="V81" i="27"/>
  <c r="W80" i="27"/>
  <c r="V80" i="27"/>
  <c r="W79" i="27"/>
  <c r="V79" i="27"/>
  <c r="W78" i="27"/>
  <c r="V78" i="27"/>
  <c r="W73" i="27"/>
  <c r="V73" i="27"/>
  <c r="W72" i="27"/>
  <c r="V72" i="27"/>
  <c r="W71" i="27"/>
  <c r="V71" i="27"/>
  <c r="W70" i="27"/>
  <c r="V70" i="27"/>
  <c r="W69" i="27"/>
  <c r="V69" i="27"/>
  <c r="W68" i="27"/>
  <c r="V68" i="27"/>
  <c r="W67" i="27"/>
  <c r="Y67" i="27" s="1"/>
  <c r="V67" i="27"/>
  <c r="W65" i="27"/>
  <c r="V65" i="27"/>
  <c r="W64" i="27"/>
  <c r="V64" i="27"/>
  <c r="W63" i="27"/>
  <c r="V63" i="27"/>
  <c r="W62" i="27"/>
  <c r="V62" i="27"/>
  <c r="W61" i="27"/>
  <c r="V61" i="27"/>
  <c r="W60" i="27"/>
  <c r="V60" i="27"/>
  <c r="W59" i="27"/>
  <c r="V59" i="27"/>
  <c r="W58" i="27"/>
  <c r="V58" i="27"/>
  <c r="W56" i="27"/>
  <c r="V56" i="27"/>
  <c r="W55" i="27"/>
  <c r="V55" i="27"/>
  <c r="W52" i="27"/>
  <c r="V52" i="27"/>
  <c r="W51" i="27"/>
  <c r="V51" i="27"/>
  <c r="W50" i="27"/>
  <c r="V50" i="27"/>
  <c r="W49" i="27"/>
  <c r="V49" i="27"/>
  <c r="W48" i="27"/>
  <c r="V48" i="27"/>
  <c r="W47" i="27"/>
  <c r="V47" i="27"/>
  <c r="W46" i="27"/>
  <c r="V46" i="27"/>
  <c r="W45" i="27"/>
  <c r="V45" i="27"/>
  <c r="W44" i="27"/>
  <c r="V44" i="27"/>
  <c r="W43" i="27"/>
  <c r="V43" i="27"/>
  <c r="W42" i="27"/>
  <c r="V42" i="27"/>
  <c r="W41" i="27"/>
  <c r="V41" i="27"/>
  <c r="W40" i="27"/>
  <c r="V40" i="27"/>
  <c r="U35" i="27"/>
  <c r="V35" i="27" s="1"/>
  <c r="V32" i="27"/>
  <c r="U26" i="27"/>
  <c r="V26" i="27" s="1"/>
  <c r="V25" i="27"/>
  <c r="U25" i="27"/>
  <c r="U24" i="27"/>
  <c r="V24" i="27" s="1"/>
  <c r="U23" i="27"/>
  <c r="V23" i="27" s="1"/>
  <c r="U22" i="27"/>
  <c r="V22" i="27" s="1"/>
  <c r="U19" i="27"/>
  <c r="V19" i="27" s="1"/>
  <c r="U15" i="27"/>
  <c r="V15" i="27" s="1"/>
  <c r="U14" i="27"/>
  <c r="V14" i="27" s="1"/>
  <c r="U13" i="27"/>
  <c r="V13" i="27" s="1"/>
  <c r="U12" i="27"/>
  <c r="V12" i="27" s="1"/>
  <c r="P147" i="27" l="1"/>
  <c r="P23" i="27" l="1"/>
  <c r="R167" i="27" l="1"/>
  <c r="Q147" i="27" l="1"/>
  <c r="R147" i="27" s="1"/>
  <c r="Q13" i="27" l="1"/>
  <c r="R164" i="27" l="1"/>
  <c r="R160" i="27"/>
  <c r="R154" i="27"/>
  <c r="R40" i="27" l="1"/>
  <c r="R62" i="27" l="1"/>
  <c r="R35" i="27"/>
  <c r="R32" i="27"/>
  <c r="R29" i="27"/>
  <c r="R27" i="27"/>
  <c r="Q26" i="27"/>
  <c r="Q25" i="27"/>
  <c r="Q24" i="27"/>
  <c r="Q23" i="27"/>
  <c r="R23" i="27" s="1"/>
  <c r="Q22" i="27"/>
  <c r="R22" i="27" s="1"/>
  <c r="R28" i="27"/>
  <c r="Q21" i="27"/>
  <c r="R21" i="27" s="1"/>
  <c r="Q20" i="27"/>
  <c r="R20" i="27" s="1"/>
  <c r="Q19" i="27"/>
  <c r="R19" i="27" s="1"/>
  <c r="Q15" i="27"/>
  <c r="R15" i="27" s="1"/>
  <c r="Q14" i="27"/>
  <c r="R14" i="27" s="1"/>
  <c r="R13" i="27"/>
  <c r="Q12" i="27"/>
  <c r="R12" i="27" s="1"/>
  <c r="R168" i="27" l="1"/>
  <c r="S168" i="27" s="1"/>
  <c r="O168" i="27"/>
  <c r="S167" i="27"/>
  <c r="O167" i="27"/>
  <c r="O164" i="27"/>
  <c r="R163" i="27"/>
  <c r="O163" i="27"/>
  <c r="O162" i="27"/>
  <c r="R161" i="27"/>
  <c r="O161" i="27"/>
  <c r="O160" i="27"/>
  <c r="R159" i="27"/>
  <c r="O159" i="27"/>
  <c r="R158" i="27"/>
  <c r="O158" i="27"/>
  <c r="R157" i="27"/>
  <c r="O157" i="27"/>
  <c r="O154" i="27"/>
  <c r="S154" i="27" s="1"/>
  <c r="O152" i="27"/>
  <c r="R151" i="27"/>
  <c r="O151" i="27"/>
  <c r="R150" i="27"/>
  <c r="O150" i="27"/>
  <c r="R148" i="27"/>
  <c r="O148" i="27"/>
  <c r="O147" i="27"/>
  <c r="R145" i="27"/>
  <c r="O145" i="27"/>
  <c r="R144" i="27"/>
  <c r="O144" i="27"/>
  <c r="R143" i="27"/>
  <c r="O143" i="27"/>
  <c r="R141" i="27"/>
  <c r="S141" i="27" s="1"/>
  <c r="R140" i="27"/>
  <c r="S140" i="27" s="1"/>
  <c r="R139" i="27"/>
  <c r="S139" i="27" s="1"/>
  <c r="R138" i="27"/>
  <c r="O138" i="27"/>
  <c r="R137" i="27"/>
  <c r="O137" i="27"/>
  <c r="R136" i="27"/>
  <c r="O136" i="27"/>
  <c r="R135" i="27"/>
  <c r="O135" i="27"/>
  <c r="R134" i="27"/>
  <c r="O134" i="27"/>
  <c r="R132" i="27"/>
  <c r="S132" i="27" s="1"/>
  <c r="R131" i="27"/>
  <c r="S131" i="27" s="1"/>
  <c r="R130" i="27"/>
  <c r="O130" i="27"/>
  <c r="R129" i="27"/>
  <c r="O129" i="27"/>
  <c r="R128" i="27"/>
  <c r="O128" i="27"/>
  <c r="R126" i="27"/>
  <c r="O126" i="27"/>
  <c r="R124" i="27"/>
  <c r="O124" i="27"/>
  <c r="R123" i="27"/>
  <c r="O123" i="27"/>
  <c r="R122" i="27"/>
  <c r="O122" i="27"/>
  <c r="R120" i="27"/>
  <c r="O120" i="27"/>
  <c r="R118" i="27"/>
  <c r="S118" i="27" s="1"/>
  <c r="R117" i="27"/>
  <c r="O117" i="27"/>
  <c r="R116" i="27"/>
  <c r="O116" i="27"/>
  <c r="R115" i="27"/>
  <c r="O115" i="27"/>
  <c r="R114" i="27"/>
  <c r="O114" i="27"/>
  <c r="R113" i="27"/>
  <c r="O113" i="27"/>
  <c r="R112" i="27"/>
  <c r="O112" i="27"/>
  <c r="R111" i="27"/>
  <c r="O111" i="27"/>
  <c r="R110" i="27"/>
  <c r="O110" i="27"/>
  <c r="R109" i="27"/>
  <c r="O109" i="27"/>
  <c r="R108" i="27"/>
  <c r="O108" i="27"/>
  <c r="R107" i="27"/>
  <c r="O107" i="27"/>
  <c r="R106" i="27"/>
  <c r="O106" i="27"/>
  <c r="R105" i="27"/>
  <c r="O105" i="27"/>
  <c r="R104" i="27"/>
  <c r="O104" i="27"/>
  <c r="R103" i="27"/>
  <c r="O103" i="27"/>
  <c r="R101" i="27"/>
  <c r="S101" i="27" s="1"/>
  <c r="R100" i="27"/>
  <c r="S100" i="27" s="1"/>
  <c r="R99" i="27"/>
  <c r="S99" i="27" s="1"/>
  <c r="R98" i="27"/>
  <c r="S98" i="27" s="1"/>
  <c r="R97" i="27"/>
  <c r="S97" i="27" s="1"/>
  <c r="R96" i="27"/>
  <c r="S96" i="27" s="1"/>
  <c r="R95" i="27"/>
  <c r="S95" i="27" s="1"/>
  <c r="R94" i="27"/>
  <c r="O94" i="27"/>
  <c r="R93" i="27"/>
  <c r="O93" i="27"/>
  <c r="R92" i="27"/>
  <c r="O92" i="27"/>
  <c r="R91" i="27"/>
  <c r="O91" i="27"/>
  <c r="R90" i="27"/>
  <c r="O90" i="27"/>
  <c r="R89" i="27"/>
  <c r="O89" i="27"/>
  <c r="R88" i="27"/>
  <c r="O88" i="27"/>
  <c r="R87" i="27"/>
  <c r="O87" i="27"/>
  <c r="R86" i="27"/>
  <c r="O86" i="27"/>
  <c r="R84" i="27"/>
  <c r="O84" i="27"/>
  <c r="R83" i="27"/>
  <c r="O83" i="27"/>
  <c r="R82" i="27"/>
  <c r="O82" i="27"/>
  <c r="R81" i="27"/>
  <c r="O81" i="27"/>
  <c r="R80" i="27"/>
  <c r="O80" i="27"/>
  <c r="R79" i="27"/>
  <c r="O79" i="27"/>
  <c r="R78" i="27"/>
  <c r="O78" i="27"/>
  <c r="R76" i="27"/>
  <c r="S76" i="27" s="1"/>
  <c r="R75" i="27"/>
  <c r="S75" i="27" s="1"/>
  <c r="R74" i="27"/>
  <c r="S74" i="27" s="1"/>
  <c r="R73" i="27"/>
  <c r="O73" i="27"/>
  <c r="R72" i="27"/>
  <c r="O72" i="27"/>
  <c r="R71" i="27"/>
  <c r="O71" i="27"/>
  <c r="R70" i="27"/>
  <c r="O70" i="27"/>
  <c r="R69" i="27"/>
  <c r="O69" i="27"/>
  <c r="R68" i="27"/>
  <c r="O68" i="27"/>
  <c r="R67" i="27"/>
  <c r="O67" i="27"/>
  <c r="R65" i="27"/>
  <c r="O65" i="27"/>
  <c r="R64" i="27"/>
  <c r="O64" i="27"/>
  <c r="R63" i="27"/>
  <c r="O63" i="27"/>
  <c r="O62" i="27"/>
  <c r="R61" i="27"/>
  <c r="O61" i="27"/>
  <c r="R60" i="27"/>
  <c r="O60" i="27"/>
  <c r="R59" i="27"/>
  <c r="O59" i="27"/>
  <c r="R58" i="27"/>
  <c r="O58" i="27"/>
  <c r="R56" i="27"/>
  <c r="O56" i="27"/>
  <c r="R55" i="27"/>
  <c r="O55" i="27"/>
  <c r="R53" i="27"/>
  <c r="S53" i="27" s="1"/>
  <c r="R52" i="27"/>
  <c r="O52" i="27"/>
  <c r="R51" i="27"/>
  <c r="O51" i="27"/>
  <c r="R50" i="27"/>
  <c r="O50" i="27"/>
  <c r="R49" i="27"/>
  <c r="O49" i="27"/>
  <c r="R48" i="27"/>
  <c r="O48" i="27"/>
  <c r="R47" i="27"/>
  <c r="O47" i="27"/>
  <c r="R46" i="27"/>
  <c r="O46" i="27"/>
  <c r="R45" i="27"/>
  <c r="S45" i="27" s="1"/>
  <c r="R44" i="27"/>
  <c r="S44" i="27" s="1"/>
  <c r="R43" i="27"/>
  <c r="S43" i="27" s="1"/>
  <c r="R42" i="27"/>
  <c r="S42" i="27" s="1"/>
  <c r="R41" i="27"/>
  <c r="S41" i="27" s="1"/>
  <c r="O40" i="27"/>
  <c r="R38" i="27"/>
  <c r="S38" i="27" s="1"/>
  <c r="O35" i="27"/>
  <c r="W35" i="27" s="1"/>
  <c r="O34" i="27"/>
  <c r="S34" i="27" s="1"/>
  <c r="Y34" i="27" s="1"/>
  <c r="O32" i="27"/>
  <c r="W32" i="27" s="1"/>
  <c r="R31" i="27"/>
  <c r="O31" i="27"/>
  <c r="R30" i="27"/>
  <c r="O30" i="27"/>
  <c r="O29" i="27"/>
  <c r="W29" i="27" s="1"/>
  <c r="O28" i="27"/>
  <c r="S28" i="27" s="1"/>
  <c r="Y28" i="27" s="1"/>
  <c r="O27" i="27"/>
  <c r="S27" i="27" s="1"/>
  <c r="Y27" i="27" s="1"/>
  <c r="O26" i="27"/>
  <c r="W26" i="27" s="1"/>
  <c r="O25" i="27"/>
  <c r="W25" i="27" s="1"/>
  <c r="O24" i="27"/>
  <c r="W24" i="27" s="1"/>
  <c r="O23" i="27"/>
  <c r="W23" i="27" s="1"/>
  <c r="O22" i="27"/>
  <c r="W22" i="27" s="1"/>
  <c r="O21" i="27"/>
  <c r="S21" i="27" s="1"/>
  <c r="Y21" i="27" s="1"/>
  <c r="O20" i="27"/>
  <c r="S20" i="27" s="1"/>
  <c r="Y20" i="27" s="1"/>
  <c r="O19" i="27"/>
  <c r="W19" i="27" s="1"/>
  <c r="R17" i="27"/>
  <c r="O17" i="27"/>
  <c r="O15" i="27"/>
  <c r="W15" i="27" s="1"/>
  <c r="O14" i="27"/>
  <c r="W14" i="27" s="1"/>
  <c r="O13" i="27"/>
  <c r="W13" i="27" s="1"/>
  <c r="O12" i="27"/>
  <c r="W12" i="27" s="1"/>
  <c r="Y22" i="27" l="1"/>
  <c r="Y23" i="27"/>
  <c r="S152" i="27"/>
  <c r="S161" i="27"/>
  <c r="S164" i="27"/>
  <c r="W172" i="27"/>
  <c r="S61" i="27"/>
  <c r="S81" i="27"/>
  <c r="S83" i="27"/>
  <c r="S86" i="27"/>
  <c r="S88" i="27"/>
  <c r="S94" i="27"/>
  <c r="Y94" i="27" s="1"/>
  <c r="S159" i="27"/>
  <c r="S151" i="27"/>
  <c r="S46" i="27"/>
  <c r="S82" i="27"/>
  <c r="S84" i="27"/>
  <c r="S87" i="27"/>
  <c r="S89" i="27"/>
  <c r="S115" i="27"/>
  <c r="S15" i="27"/>
  <c r="Y15" i="27" s="1"/>
  <c r="S24" i="27"/>
  <c r="Y24" i="27" s="1"/>
  <c r="S35" i="27"/>
  <c r="Y35" i="27" s="1"/>
  <c r="S40" i="27"/>
  <c r="S62" i="27"/>
  <c r="S64" i="27"/>
  <c r="S71" i="27"/>
  <c r="S73" i="27"/>
  <c r="S80" i="27"/>
  <c r="S93" i="27"/>
  <c r="S109" i="27"/>
  <c r="S111" i="27"/>
  <c r="S117" i="27"/>
  <c r="S122" i="27"/>
  <c r="S157" i="27"/>
  <c r="S158" i="27"/>
  <c r="S160" i="27"/>
  <c r="S166" i="27"/>
  <c r="S19" i="27"/>
  <c r="Y19" i="27" s="1"/>
  <c r="S107" i="27"/>
  <c r="S162" i="27"/>
  <c r="S25" i="27"/>
  <c r="Y25" i="27" s="1"/>
  <c r="S70" i="27"/>
  <c r="S14" i="27"/>
  <c r="Y14" i="27" s="1"/>
  <c r="S23" i="27"/>
  <c r="S12" i="27"/>
  <c r="Y12" i="27" s="1"/>
  <c r="S29" i="27"/>
  <c r="Y29" i="27" s="1"/>
  <c r="S13" i="27"/>
  <c r="Y13" i="27" s="1"/>
  <c r="S22" i="27"/>
  <c r="S26" i="27"/>
  <c r="Y26" i="27" s="1"/>
  <c r="S30" i="27"/>
  <c r="Y30" i="27" s="1"/>
  <c r="S32" i="27"/>
  <c r="Y32" i="27" s="1"/>
  <c r="S63" i="27"/>
  <c r="S65" i="27"/>
  <c r="S72" i="27"/>
  <c r="S108" i="27"/>
  <c r="S110" i="27"/>
  <c r="S116" i="27"/>
  <c r="S120" i="27"/>
  <c r="S123" i="27"/>
  <c r="S147" i="27"/>
  <c r="S48" i="27"/>
  <c r="S50" i="27"/>
  <c r="S52" i="27"/>
  <c r="S55" i="27"/>
  <c r="S59" i="27"/>
  <c r="S67" i="27"/>
  <c r="S69" i="27"/>
  <c r="S79" i="27"/>
  <c r="S91" i="27"/>
  <c r="S103" i="27"/>
  <c r="S105" i="27"/>
  <c r="S112" i="27"/>
  <c r="S114" i="27"/>
  <c r="S124" i="27"/>
  <c r="S128" i="27"/>
  <c r="S130" i="27"/>
  <c r="S134" i="27"/>
  <c r="S136" i="27"/>
  <c r="S148" i="27"/>
  <c r="S163" i="27"/>
  <c r="S47" i="27"/>
  <c r="S49" i="27"/>
  <c r="S51" i="27"/>
  <c r="S56" i="27"/>
  <c r="S58" i="27"/>
  <c r="S60" i="27"/>
  <c r="S68" i="27"/>
  <c r="S78" i="27"/>
  <c r="S90" i="27"/>
  <c r="S92" i="27"/>
  <c r="S104" i="27"/>
  <c r="S106" i="27"/>
  <c r="S113" i="27"/>
  <c r="S126" i="27"/>
  <c r="S129" i="27"/>
  <c r="S135" i="27"/>
  <c r="S137" i="27"/>
  <c r="S150" i="27"/>
  <c r="S17" i="27"/>
  <c r="S31" i="27"/>
  <c r="Y31" i="27" s="1"/>
  <c r="S144" i="27"/>
  <c r="S143" i="27"/>
  <c r="S145" i="27"/>
  <c r="S138" i="27"/>
  <c r="S156" i="27" l="1"/>
  <c r="S10" i="27"/>
  <c r="S37" i="27"/>
  <c r="Y37" i="27" s="1"/>
  <c r="B27" i="34"/>
  <c r="E26" i="34"/>
  <c r="K25" i="34"/>
  <c r="E24" i="34"/>
  <c r="K23" i="34"/>
  <c r="K22" i="34"/>
  <c r="K21" i="34"/>
  <c r="K20" i="34"/>
  <c r="K19" i="34"/>
  <c r="K18" i="34"/>
  <c r="K17" i="34"/>
  <c r="K16" i="34"/>
  <c r="K15" i="34"/>
  <c r="K14" i="34"/>
  <c r="K13" i="34"/>
  <c r="E12" i="34"/>
  <c r="K11" i="34"/>
  <c r="E10" i="34"/>
  <c r="K9" i="34"/>
  <c r="K8" i="34"/>
  <c r="K7" i="34"/>
  <c r="K26" i="34" s="1"/>
  <c r="K6" i="34"/>
  <c r="S172" i="27" l="1"/>
  <c r="S173" i="27" l="1"/>
  <c r="Y172" i="27"/>
</calcChain>
</file>

<file path=xl/sharedStrings.xml><?xml version="1.0" encoding="utf-8"?>
<sst xmlns="http://schemas.openxmlformats.org/spreadsheetml/2006/main" count="2197" uniqueCount="871">
  <si>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</si>
  <si>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</si>
  <si>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</si>
  <si>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</si>
  <si>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</si>
  <si>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</si>
  <si>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</si>
  <si>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</si>
  <si>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</si>
  <si>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</si>
  <si>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</si>
  <si>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</si>
  <si>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</si>
  <si>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</si>
  <si>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</si>
  <si>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F4</t>
  </si>
  <si>
    <t>C1</t>
  </si>
  <si>
    <t>I12</t>
  </si>
  <si>
    <t>I13</t>
  </si>
  <si>
    <t>L2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</si>
  <si>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</si>
  <si>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</si>
  <si>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</si>
  <si>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</si>
  <si>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</si>
  <si>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</si>
  <si>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</si>
  <si>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</si>
  <si>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</si>
  <si>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</si>
  <si>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</si>
  <si>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</si>
  <si>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</si>
  <si>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</si>
  <si>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</si>
  <si>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</si>
  <si>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</si>
  <si>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</si>
  <si>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</si>
  <si>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</si>
  <si>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</si>
  <si>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</si>
  <si>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</si>
  <si>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</si>
  <si>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</si>
  <si>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</si>
  <si>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</si>
  <si>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</si>
  <si>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</si>
  <si>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</si>
  <si>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</si>
  <si>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</si>
  <si>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</si>
  <si>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</si>
  <si>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</si>
  <si>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</si>
  <si>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</si>
  <si>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</si>
  <si>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</si>
  <si>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</si>
  <si>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</si>
  <si>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</si>
  <si>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</si>
  <si>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</si>
  <si>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</si>
  <si>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</si>
  <si>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</si>
  <si>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</si>
  <si>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</si>
  <si>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</si>
  <si>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</si>
  <si>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</si>
  <si>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</si>
  <si>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</si>
  <si>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</si>
  <si>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</si>
  <si>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</si>
  <si>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</si>
  <si>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</si>
  <si>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</si>
  <si>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</si>
  <si>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</si>
  <si>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</si>
  <si>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</si>
  <si>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</si>
  <si>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</si>
  <si>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</si>
  <si>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</si>
  <si>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</si>
  <si>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</si>
  <si>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</si>
  <si>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</si>
  <si>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</si>
  <si>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</si>
  <si>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</si>
  <si>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</si>
  <si>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</si>
  <si>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</si>
  <si>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</si>
  <si>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</si>
  <si>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</si>
  <si>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</si>
  <si>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</si>
  <si>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</si>
  <si>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</si>
  <si>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</si>
  <si>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</si>
  <si>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</si>
  <si>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</si>
  <si>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</si>
  <si>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</si>
  <si>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</si>
  <si>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</si>
  <si>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</si>
  <si>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</si>
  <si>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</si>
  <si>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</si>
  <si>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</si>
  <si>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</si>
  <si>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</si>
  <si>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</si>
  <si>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</si>
  <si>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</si>
  <si>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</si>
  <si>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</si>
  <si>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</si>
  <si>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</si>
  <si>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</si>
  <si>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</si>
  <si>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</si>
  <si>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</si>
  <si>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</si>
  <si>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</si>
  <si>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</si>
  <si>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</si>
  <si>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</si>
  <si>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</si>
  <si>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</si>
  <si>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</si>
  <si>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</si>
  <si>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</si>
  <si>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</si>
  <si>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</si>
  <si>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</si>
  <si>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</si>
  <si>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</si>
  <si>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</si>
  <si>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</si>
  <si>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</si>
  <si>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</si>
  <si>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</si>
  <si>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</si>
  <si>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</si>
  <si>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</si>
  <si>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</si>
  <si>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</si>
  <si>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</si>
  <si>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</si>
  <si>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</si>
  <si>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</si>
  <si>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</si>
  <si>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</si>
  <si>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</si>
  <si>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</si>
  <si>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</si>
  <si>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</si>
  <si>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</si>
  <si>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</si>
  <si>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</si>
  <si>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</si>
  <si>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</si>
  <si>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</si>
  <si>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</si>
  <si>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</si>
  <si>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</si>
  <si>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</si>
  <si>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</si>
  <si>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</si>
  <si>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</si>
  <si>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</si>
  <si>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</si>
  <si>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</si>
  <si>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</si>
  <si>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</si>
  <si>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</si>
  <si>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</si>
  <si>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</si>
  <si>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</si>
  <si>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</si>
  <si>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</si>
  <si>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</si>
  <si>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</si>
  <si>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</si>
  <si>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</si>
  <si>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</si>
  <si>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</si>
  <si>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</si>
  <si>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</si>
  <si>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</si>
  <si>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</si>
  <si>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</si>
  <si>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</si>
  <si>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</si>
  <si>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Tổng điểm</t>
  </si>
  <si>
    <t>CÔNG TY ĐIỆN LỰC YÊN BÁI</t>
  </si>
  <si>
    <t>Ban giám đốc Công ty chấm</t>
  </si>
  <si>
    <t>I</t>
  </si>
  <si>
    <t>Tăng trưởng sản lượng điện</t>
  </si>
  <si>
    <t>XD. Đầu tư xây dựng</t>
  </si>
  <si>
    <t>Sửa chữa lớn</t>
  </si>
  <si>
    <t xml:space="preserve">Người lập </t>
  </si>
  <si>
    <t>Người duyệt</t>
  </si>
  <si>
    <t>PHÒNG KHKT</t>
  </si>
  <si>
    <t>Nghiên cứu áp dụng công nghệ mới vào SXKD</t>
  </si>
  <si>
    <t>Tăng trưởng sản lượng điện thương phẩm</t>
  </si>
  <si>
    <t>Hoàn thành thực hiện  ĐTXD theo kế hoạch</t>
  </si>
  <si>
    <t>Hoàn thành SCL theo kế hoạch</t>
  </si>
  <si>
    <t>F</t>
  </si>
  <si>
    <t>L</t>
  </si>
  <si>
    <t>KH</t>
  </si>
  <si>
    <t>AT</t>
  </si>
  <si>
    <t>LD</t>
  </si>
  <si>
    <t>HC</t>
  </si>
  <si>
    <t>KS</t>
  </si>
  <si>
    <t>QT</t>
  </si>
  <si>
    <t>VH</t>
  </si>
  <si>
    <t>VT</t>
  </si>
  <si>
    <t>KD</t>
  </si>
  <si>
    <t>TC</t>
  </si>
  <si>
    <t>KT</t>
  </si>
  <si>
    <t>XD</t>
  </si>
  <si>
    <t>SC</t>
  </si>
  <si>
    <t>SX</t>
  </si>
  <si>
    <t xml:space="preserve"> Dịch vụ sản xuất khác</t>
  </si>
  <si>
    <t>CN</t>
  </si>
  <si>
    <t>CL11</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</si>
  <si>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</si>
  <si>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</si>
  <si>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</si>
  <si>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</si>
  <si>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</si>
  <si>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</si>
  <si>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</si>
  <si>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</si>
  <si>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</si>
  <si>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</si>
  <si>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</si>
  <si>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</si>
  <si>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</si>
  <si>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</si>
  <si>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</si>
  <si>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</si>
  <si>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</si>
  <si>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</si>
  <si>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</si>
  <si>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</si>
  <si>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</si>
  <si>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</si>
  <si>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</si>
  <si>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</si>
  <si>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</si>
  <si>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</si>
  <si>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</si>
  <si>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</si>
  <si>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</si>
  <si>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</si>
  <si>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</si>
  <si>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</si>
  <si>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</si>
  <si>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</si>
  <si>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</si>
  <si>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</si>
  <si>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</si>
  <si>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</si>
  <si>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</si>
  <si>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</si>
  <si>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</si>
  <si>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</si>
  <si>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</si>
  <si>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</si>
  <si>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</si>
  <si>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</si>
  <si>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</si>
  <si>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</si>
  <si>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</si>
  <si>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</si>
  <si>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</si>
  <si>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</si>
  <si>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</si>
  <si>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</si>
  <si>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</si>
  <si>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</si>
  <si>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</si>
  <si>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</si>
  <si>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</si>
  <si>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</si>
  <si>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</si>
  <si>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</si>
  <si>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</si>
  <si>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</si>
  <si>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</si>
  <si>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</si>
  <si>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</si>
  <si>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</si>
  <si>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</si>
  <si>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</si>
  <si>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</si>
  <si>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</si>
  <si>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</si>
  <si>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</si>
  <si>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</si>
  <si>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</si>
  <si>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</si>
  <si>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</si>
  <si>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</si>
  <si>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</si>
  <si>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</si>
  <si>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</si>
  <si>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</si>
  <si>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</si>
  <si>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</si>
  <si>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</si>
  <si>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</si>
  <si>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</si>
  <si>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</si>
  <si>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</si>
  <si>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</si>
  <si>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</si>
  <si>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</si>
  <si>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</si>
  <si>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</si>
  <si>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</si>
  <si>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</si>
  <si>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</si>
  <si>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</si>
  <si>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Thực hiện công tác chỉnh trang lưới điện</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</si>
  <si>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</si>
  <si>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</si>
  <si>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</si>
  <si>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</si>
  <si>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</si>
  <si>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</si>
  <si>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</si>
  <si>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</si>
  <si>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</si>
  <si>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</si>
  <si>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</si>
  <si>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</si>
  <si>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</si>
  <si>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</si>
  <si>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</si>
  <si>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</si>
  <si>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</si>
  <si>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</si>
  <si>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</si>
  <si>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</si>
  <si>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</si>
  <si>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</si>
  <si>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</si>
  <si>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</si>
  <si>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</si>
  <si>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</si>
  <si>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</si>
  <si>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</si>
  <si>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</si>
  <si>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</si>
  <si>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</si>
  <si>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</si>
  <si>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Cấp phát trang bị, công cụ dụng cụ an toàn, bảo hộ lao động</t>
  </si>
  <si>
    <t>AT1.3</t>
  </si>
  <si>
    <t>Lập và thực hiện kế hoạch PCCC</t>
  </si>
  <si>
    <t>Lập kế hoạch, phương án công tác PCCC</t>
  </si>
  <si>
    <t>Kiểm tra, bổ sung phương án PCCC nếu có thay đổi so với phương án đã được duyệt</t>
  </si>
  <si>
    <t>Huấn luyện và diễn tập PCCC 1 năm 1 lần theo phương án</t>
  </si>
  <si>
    <t>Cập nhật, lưu trữ hồ sơ theo dõi quản lý về hoạt động PCCC theo hướng dẫn tại mục I của Thông tư 04/2004/TT-BCA</t>
  </si>
  <si>
    <t>Kiểm tra định kỳ, đột xuất công tác PCCC theo quy định</t>
  </si>
  <si>
    <t>AT136</t>
  </si>
  <si>
    <t>Lập các báo cáo theo qui định</t>
  </si>
  <si>
    <t>AT1.4</t>
  </si>
  <si>
    <t>Lập, triển khai kế hoạch Huấn luyện và kiểm tra QTAT của Công ty và Điện lực</t>
  </si>
  <si>
    <t xml:space="preserve">Thực hiện công tác Huấn luyện và kiểm tra QTAT tại Điện lực  theo kế hoạch của Công ty </t>
  </si>
  <si>
    <t>Lập,triển khai thực hiện kế hoạch huấn luyện và kiểm tra QTAT của Điện lực</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</si>
  <si>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</si>
  <si>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</si>
  <si>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</si>
  <si>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Tập hợp tài liệu, hồ sơ vi phạm HLBVAT công trình điện, lưu trữ  theo quy định</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</si>
  <si>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</si>
  <si>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</si>
  <si>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với Ban chỉ đạo bảo vệ an toàn công trình lưới điện cao áp địa phương tổ chức các hoạt động tuyên truyền, hội nghị chuyên đề trong quản lý HLBVATCTĐ. </t>
  </si>
  <si>
    <t xml:space="preserve">Phối hợp xử lý vi phạm HLBVATCTĐ theo phân cấp </t>
  </si>
  <si>
    <t>Lập, triển khai thực hiện kế hoạch giảm thiểu vi phạm  HLBVATCTĐ</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</si>
  <si>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</si>
  <si>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</si>
  <si>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</si>
  <si>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</si>
  <si>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</si>
  <si>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</si>
  <si>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</si>
  <si>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</si>
  <si>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</si>
  <si>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</si>
  <si>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</si>
  <si>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Kiểm tra định kỳ, đột xuất đối với các trang thiết bị PCCC theo quy định</t>
  </si>
  <si>
    <t>Cập nhật, lưu trữ hồ sơ trang thiết bị PCCC đúng quy định</t>
  </si>
  <si>
    <t>Quản lý trang thiết bị, dụng cụ an toàn, BHLĐ</t>
  </si>
  <si>
    <t>Quản lý, bảo quản, sử dụng trang thiết bị, dụng cụ an toàn, BHLĐ theo quy định</t>
  </si>
  <si>
    <t>Kiểm tra, thử nghiệm định kỳ, đột xuất đối với các trang thiết bị dụng cụ an toàn, BHLĐ theo quy định</t>
  </si>
  <si>
    <t xml:space="preserve">Cập nhật, lưu trữ hồ sơ trang thiết bị dụng cụ an toàn, BHLĐ theo quy định </t>
  </si>
  <si>
    <t>Quản lý trang thiết bị, dụng cụ an toàn có yêu cầu nghiêm ngặt về ATLĐ</t>
  </si>
  <si>
    <t>Quản lý, bảo quản, sử dụng trang thiết bị, dụng cụ an toàn có yêu cầu nghiêm ngặt về ATLĐ theo quy định</t>
  </si>
  <si>
    <t>Kiểm tra thường xuyên, đăng ký kiểm định định kỳ, đột xuất đối với cáctrang thiết bị, dụng cụ an toàn có yêu cầu nghiêm ngặt về ATLĐ theo quy định</t>
  </si>
  <si>
    <t xml:space="preserve">Cập nhật, lưu trữ hồ sơ trang thiết bị, dụng cụ an toàn có yêu cầu nghiêm ngặt về ATLĐ theo quy định </t>
  </si>
  <si>
    <t>Lập phương án PCTT&amp;TKCN</t>
  </si>
  <si>
    <t>Triển khai công tác chuẩn bị PCTT&amp;TKCN theo phương án đã được duyệt</t>
  </si>
  <si>
    <t>Tuyên truyền an toàn điện trước mùa mưa, bão</t>
  </si>
  <si>
    <t xml:space="preserve">Kiểm tra hệ thống điện, lập kế hoạch khắc phục các vị trí xung yếu có khả năng bị sự cố khi xảy ra thiên tai (mưa, bão, lũ...) </t>
  </si>
  <si>
    <t xml:space="preserve">Tổ chức diễn tập PCTT&amp;TKCN cấp Điện lực tối thiểu 02 năm một lần </t>
  </si>
  <si>
    <t>Kiểm tra công tác chuẩn bị PCTT&amp; TKCN vào trước mùa mưa bão lập thành biên bản và lưu hồ sơ</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</si>
  <si>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</si>
  <si>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</si>
  <si>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</si>
  <si>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</si>
  <si>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</si>
  <si>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</si>
  <si>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</si>
  <si>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</si>
  <si>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</si>
  <si>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</si>
  <si>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</si>
  <si>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</si>
  <si>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</si>
  <si>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</si>
  <si>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</si>
  <si>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</si>
  <si>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</si>
  <si>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</si>
  <si>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</si>
  <si>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</si>
  <si>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</si>
  <si>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</si>
  <si>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</si>
  <si>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</si>
  <si>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</si>
  <si>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</si>
  <si>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</si>
  <si>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</si>
  <si>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</si>
  <si>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</si>
  <si>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</si>
  <si>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</si>
  <si>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</si>
  <si>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</si>
  <si>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</si>
  <si>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</si>
  <si>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</si>
  <si>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</si>
  <si>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</si>
  <si>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Tăng trưởng Doanh thu</t>
  </si>
  <si>
    <t>đ/kWh</t>
  </si>
  <si>
    <t>Viễn cảnh khách hàng</t>
  </si>
  <si>
    <t>Tham gia lập kế hoạch SXKD dài hạn của Công ty</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</si>
  <si>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</si>
  <si>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</si>
  <si>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</si>
  <si>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</si>
  <si>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</si>
  <si>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</si>
  <si>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</si>
  <si>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</si>
  <si>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</si>
  <si>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</si>
  <si>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GĐ: 01</t>
  </si>
  <si>
    <t>Chỉ đạo lập kế hoạch, triển khai công tác SCTX</t>
  </si>
  <si>
    <t xml:space="preserve">Triển khai thực hiện CCHC của Công ty </t>
  </si>
  <si>
    <t xml:space="preserve">Triển khai thực hiện Quy chế dân chủ của Công ty </t>
  </si>
  <si>
    <t>Chỉ đạo đăng ký kế hoạch cắt điện công tác của Điện lực theo tuần, tháng, quý</t>
  </si>
  <si>
    <t>Chỉ đạo triển khai thực hiện công tác kinh doanh điện năng</t>
  </si>
  <si>
    <t>Chỉ đạo Quản lý hệ thống đo đếm điện năng</t>
  </si>
  <si>
    <t>Thámg</t>
  </si>
  <si>
    <t>Chỉ đạo tiếp nhận, giải quyết yêu cầu cấp điện của khách hàng, giải quyết đơn, thư khiếu nại, tố cáo về cung ứng, sử dụng điện.</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</si>
  <si>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</si>
  <si>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</si>
  <si>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</si>
  <si>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Chỉ đạo Chỉ huy vận hành, xử lý sự cố lưới điện.</t>
  </si>
  <si>
    <t>Chỉ đạo Quản lý tổn thất điện năng</t>
  </si>
  <si>
    <t>Chỉ đạo lập và thực hiện kế hoạch công tác ATVSLĐ, BHLĐ, PCCN</t>
  </si>
  <si>
    <t>Thực hiện công tác văn hóa doanh nghiệp</t>
  </si>
  <si>
    <t>Có sáng kiến kỹ thuật được công nhận</t>
  </si>
  <si>
    <t>Có cải tiến, hợp lý hóa sản xuất được công nhận</t>
  </si>
  <si>
    <t>Xếp loại</t>
  </si>
  <si>
    <t>Chỉ đạo thực hiện mua sắm vật tư theo phân cấp</t>
  </si>
  <si>
    <t>Chỉ đạo Quản lý kho bãi và nhập xuất vật tư cho các bộ phận</t>
  </si>
  <si>
    <t>Chỉ đạo lập các báo cáo kế toán tài chính.</t>
  </si>
  <si>
    <t>Chỉ đạo thực hiện hạch toán kế toán (tài khoản, sổ sách chứng từ, quy trình), vận hành và kiểm soát nghiệp vụ thu chi, chứng từ kế toán.</t>
  </si>
  <si>
    <t>Chỉ đạo Quản lý kỹ thuật, sửa chữa hệ thống điện</t>
  </si>
  <si>
    <t>Chỉ đạo Công tác bảo vệ môi trường</t>
  </si>
  <si>
    <t>Chỉ đạo Quản lý, điều phối và sử dụng xe ô tô</t>
  </si>
  <si>
    <t>Chỉ đạo Quản lý vận hành, khắc phục lỗi các phần mềm được trang bị</t>
  </si>
  <si>
    <t>Thực hiện Công tác giải quyết khiếu nại, tố cáo</t>
  </si>
  <si>
    <t>Chỉ đạo phối hợp thực hiện Quản lý, vận hành, sửa chữa hạ tầng mạng viễn thông, công nghệ thông tin</t>
  </si>
  <si>
    <t xml:space="preserve">Bộ phận: Giám đốc </t>
  </si>
  <si>
    <t xml:space="preserve">Tham gia Quy chế dân chủ của Công ty </t>
  </si>
  <si>
    <t>Thực hiện Công tác cán bộ theo phân cấp</t>
  </si>
  <si>
    <t>Thực hiện công tác soạn thảo, kiểm soát văn bản theo quy định</t>
  </si>
  <si>
    <t xml:space="preserve">Tham gia thực hiện Quy chế dân chủ của Công ty </t>
  </si>
  <si>
    <t>Chỉ đạo Quản lý trang thiết bị, dụng cụ an toàn, phòng cháy chữa cháy.</t>
  </si>
  <si>
    <t>Phối hợp Lập kế hoạch SCL</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</si>
  <si>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</si>
  <si>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</si>
  <si>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</si>
  <si>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 Sản lượng điện thương phẩm</t>
  </si>
  <si>
    <t>Thay công tơ định kỳ</t>
  </si>
  <si>
    <t>Cái</t>
  </si>
  <si>
    <t>Theo dõi số liệu, kiểm soát chi phí biến động của Điện lực không vượt kế hoạch Công ty giao.</t>
  </si>
  <si>
    <t>Chỉ đạo kiểm tra, giám sát hệ thống rơ le bảo vệ và điều khiển từ xa, kịp thời phát hiện các hiện tượng bất thường, báo cáo xử lý theo qui định</t>
  </si>
  <si>
    <t>Tham gia giải phóng mặt bằng, giám sát, nghiệm thu đóng điện</t>
  </si>
  <si>
    <t>LD4.1</t>
  </si>
  <si>
    <t>LD4.1.1</t>
  </si>
  <si>
    <t>LD4.1.2</t>
  </si>
  <si>
    <t>Chỉ đạo xây dựng qui định phân phối tiền lương SX điện, SX khác của Điện lực</t>
  </si>
  <si>
    <t>Soạn thảo, soát xét các văn bản, qui trình của Điện lực đảm bảo đúng, đủ nội dung và thể thức trình bày.</t>
  </si>
  <si>
    <t>Chỉ đạo công tác lưu trữ hồ sơ theo qui định.</t>
  </si>
  <si>
    <t>Chỉ đạo thực hiện công tác văn thư của Điện lực theo đúng qui trình, qui định của EVNNPC, PCYB</t>
  </si>
  <si>
    <t>Chỉ đạo khai thác hiệu quả các phần mềm được trang bị</t>
  </si>
  <si>
    <t>Chỉ đạo duy trì áp dụng và cải tiến hệ thống quản lý chất lượng ISO 9001:2015 trong toàn Điện lực</t>
  </si>
  <si>
    <t>Chỉ đạo duy trì áp dụng 5S trong toàn Điện lực</t>
  </si>
  <si>
    <t>Số lượng phiếu NC</t>
  </si>
  <si>
    <t>Điểm</t>
  </si>
  <si>
    <t>Tham gia, thực hiện công tác điều tra tai nạn lao động, các vụ cháy nổ lớn, sự cố lưới điện theo phân cấp</t>
  </si>
  <si>
    <t>a1</t>
  </si>
  <si>
    <t>a2</t>
  </si>
  <si>
    <t>a3</t>
  </si>
  <si>
    <t>a4</t>
  </si>
  <si>
    <t>G</t>
  </si>
  <si>
    <t>Gqđ=G*a</t>
  </si>
  <si>
    <t>Trọng số cấp 1</t>
  </si>
  <si>
    <t xml:space="preserve">Trọng số cấp 2 </t>
  </si>
  <si>
    <t xml:space="preserve">Trọng số cấp 3 </t>
  </si>
  <si>
    <t>Trọng số cấp 4</t>
  </si>
  <si>
    <t>Trọng số chỉ tiêu</t>
  </si>
  <si>
    <t>a5</t>
  </si>
  <si>
    <t>Sản lượng điện thương phẩm</t>
  </si>
  <si>
    <t>Tr.kWh</t>
  </si>
  <si>
    <t>CN3.1.2</t>
  </si>
  <si>
    <t>CN3.1.1</t>
  </si>
  <si>
    <t>QT1.1.2</t>
  </si>
  <si>
    <t>Tai nạn lao động</t>
  </si>
  <si>
    <t>HỆ THỐNG CHỈ TIÊU CỦA ĐIỆN LỰC TRẤN YÊN</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</si>
  <si>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</si>
  <si>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</si>
  <si>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</si>
  <si>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</si>
  <si>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</si>
  <si>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</si>
  <si>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</si>
  <si>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</si>
  <si>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</si>
  <si>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</si>
  <si>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</si>
  <si>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</si>
  <si>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</si>
  <si>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</si>
  <si>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</si>
  <si>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</si>
  <si>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</si>
  <si>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</si>
  <si>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</si>
  <si>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</si>
  <si>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</si>
  <si>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</si>
  <si>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</si>
  <si>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</si>
  <si>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</si>
  <si>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</si>
  <si>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</si>
  <si>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</si>
  <si>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</si>
  <si>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</si>
  <si>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</si>
  <si>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</si>
  <si>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</si>
  <si>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</si>
  <si>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</si>
  <si>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</si>
  <si>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</si>
  <si>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</si>
  <si>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</si>
  <si>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MA TRẬN CHỨC NĂNG ĐIỆN LỰC TRẤN YÊN</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</si>
  <si>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</si>
  <si>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</si>
  <si>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</si>
  <si>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</si>
  <si>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</si>
  <si>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</si>
  <si>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</si>
  <si>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</si>
  <si>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</si>
  <si>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</si>
  <si>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</si>
  <si>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</si>
  <si>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</si>
  <si>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</si>
  <si>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</si>
  <si>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</si>
  <si>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</si>
  <si>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</si>
  <si>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</si>
  <si>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</si>
  <si>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</si>
  <si>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</si>
  <si>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</si>
  <si>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</si>
  <si>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</si>
  <si>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</si>
  <si>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</si>
  <si>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</si>
  <si>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</si>
  <si>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</si>
  <si>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</si>
  <si>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</si>
  <si>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</si>
  <si>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</si>
  <si>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</si>
  <si>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</si>
  <si>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</si>
  <si>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</si>
  <si>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</si>
  <si>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</si>
  <si>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</si>
  <si>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</si>
  <si>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</si>
  <si>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</si>
  <si>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</si>
  <si>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</si>
  <si>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</si>
  <si>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</si>
  <si>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</si>
  <si>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</si>
  <si>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</si>
  <si>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</si>
  <si>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</si>
  <si>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</si>
  <si>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</si>
  <si>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</si>
  <si>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</si>
  <si>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</si>
  <si>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</si>
  <si>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</si>
  <si>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</si>
  <si>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</si>
  <si>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</si>
  <si>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</si>
  <si>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</si>
  <si>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</si>
  <si>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</si>
  <si>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</si>
  <si>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</si>
  <si>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</si>
  <si>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</si>
  <si>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</si>
  <si>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</si>
  <si>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</si>
  <si>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</si>
  <si>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</si>
  <si>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</si>
  <si>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</si>
  <si>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</si>
  <si>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</si>
  <si>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</si>
  <si>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</si>
  <si>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</si>
  <si>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</si>
  <si>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</si>
  <si>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</si>
  <si>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</si>
  <si>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</si>
  <si>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</si>
  <si>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</si>
  <si>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</si>
  <si>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</si>
  <si>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</si>
  <si>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</si>
  <si>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</si>
  <si>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</si>
  <si>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</si>
  <si>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</si>
  <si>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</si>
  <si>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</si>
  <si>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</si>
  <si>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</si>
  <si>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</si>
  <si>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</si>
  <si>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</si>
  <si>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</si>
  <si>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</si>
  <si>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</si>
  <si>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</si>
  <si>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</si>
  <si>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</si>
  <si>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</si>
  <si>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</si>
  <si>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</si>
  <si>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</si>
  <si>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</si>
  <si>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</si>
  <si>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</si>
  <si>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</si>
  <si>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</si>
  <si>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</si>
  <si>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</si>
  <si>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</si>
  <si>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</si>
  <si>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</si>
  <si>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</si>
  <si>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</si>
  <si>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</si>
  <si>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</si>
  <si>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</si>
  <si>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</si>
  <si>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</si>
  <si>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</si>
  <si>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</si>
  <si>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</si>
  <si>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</si>
  <si>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AT1.1.5</t>
  </si>
  <si>
    <t>AT1.1.6</t>
  </si>
  <si>
    <t>AT1.1.7</t>
  </si>
  <si>
    <t>AT1.2.1</t>
  </si>
  <si>
    <t>AT1.2.2</t>
  </si>
  <si>
    <t>AT1.3.1</t>
  </si>
  <si>
    <t>AT1.3.2</t>
  </si>
  <si>
    <t>AT1.3.3</t>
  </si>
  <si>
    <t>AT1.3.4</t>
  </si>
  <si>
    <t>AT1.3.5</t>
  </si>
  <si>
    <t>AT1.4.1</t>
  </si>
  <si>
    <t>AT1.4.2</t>
  </si>
  <si>
    <t>AT1.4.3</t>
  </si>
  <si>
    <t>AT1.4.4</t>
  </si>
  <si>
    <t>AT1.5</t>
  </si>
  <si>
    <t>AT1.5.1</t>
  </si>
  <si>
    <t>AT1.5.2</t>
  </si>
  <si>
    <t>AT1.5.3</t>
  </si>
  <si>
    <t>AT1.5.4</t>
  </si>
  <si>
    <t xml:space="preserve">Thực hiện kiểm tra ngày và đêm theo quy trình quản lý vận hành để phát hiện kịp thời các điểm vi phạm và nguy cơ gây mất an toàn HLBVAT công trình điện và xử lý theo quy định
</t>
  </si>
  <si>
    <t>AT1.5.6</t>
  </si>
  <si>
    <t>AT1.5.7</t>
  </si>
  <si>
    <t>AT1.5.8</t>
  </si>
  <si>
    <t>AT1.5.9</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</si>
  <si>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</si>
  <si>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</si>
  <si>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</si>
  <si>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</si>
  <si>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</si>
  <si>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</si>
  <si>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</si>
  <si>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</si>
  <si>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</si>
  <si>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</si>
  <si>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</si>
  <si>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</si>
  <si>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</si>
  <si>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</si>
  <si>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AT3.1.2</t>
  </si>
  <si>
    <t>AT3.1.3</t>
  </si>
  <si>
    <t>AT3.2</t>
  </si>
  <si>
    <t>AT3.2.1</t>
  </si>
  <si>
    <t>AT3.2.2</t>
  </si>
  <si>
    <t>AT3.2.3</t>
  </si>
  <si>
    <t>AT3.3</t>
  </si>
  <si>
    <t>AT3.3.1</t>
  </si>
  <si>
    <t>AT3.3.2</t>
  </si>
  <si>
    <t>AT3.3.3</t>
  </si>
  <si>
    <t>AT4.1</t>
  </si>
  <si>
    <t>AT4.1.1</t>
  </si>
  <si>
    <t>AT4.1.2</t>
  </si>
  <si>
    <t>AT4.1.3</t>
  </si>
  <si>
    <t>AT4.1.4</t>
  </si>
  <si>
    <t>AT4.1.5</t>
  </si>
  <si>
    <t>AT4.1.6</t>
  </si>
  <si>
    <t>AT4.1.7</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</si>
  <si>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</si>
  <si>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</si>
  <si>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</si>
  <si>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</si>
  <si>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</si>
  <si>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</si>
  <si>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</si>
  <si>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</si>
  <si>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</si>
  <si>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</si>
  <si>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</si>
  <si>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</si>
  <si>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</si>
  <si>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</si>
  <si>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</si>
  <si>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</si>
  <si>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</si>
  <si>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</si>
  <si>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</si>
  <si>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</si>
  <si>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</si>
  <si>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</si>
  <si>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</si>
  <si>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</si>
  <si>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</si>
  <si>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</si>
  <si>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</si>
  <si>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</si>
  <si>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</si>
  <si>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</si>
  <si>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</si>
  <si>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</si>
  <si>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</si>
  <si>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</si>
  <si>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</si>
  <si>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</si>
  <si>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</si>
  <si>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</si>
  <si>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</si>
  <si>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</si>
  <si>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</si>
  <si>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</si>
  <si>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</si>
  <si>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</si>
  <si>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</si>
  <si>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</si>
  <si>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</si>
  <si>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</si>
  <si>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</si>
  <si>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</si>
  <si>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</si>
  <si>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</si>
  <si>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</si>
  <si>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</si>
  <si>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</si>
  <si>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B.2.1</t>
  </si>
  <si>
    <t>B1</t>
  </si>
  <si>
    <t>B2</t>
  </si>
  <si>
    <t>C2</t>
  </si>
  <si>
    <t>B1.1</t>
  </si>
  <si>
    <t>C2.1</t>
  </si>
  <si>
    <t>B1.1.1</t>
  </si>
  <si>
    <t>B2.1.1</t>
  </si>
  <si>
    <t>C2.1.1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</si>
  <si>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</si>
  <si>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</si>
  <si>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</si>
  <si>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</si>
  <si>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</si>
  <si>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</si>
  <si>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Chỉ đạo kiểm tra, giám sát MBĐ</t>
  </si>
  <si>
    <t>NHÓM CÁC CHỈ TIÊU CHUNG (KPI CHUNG)</t>
  </si>
  <si>
    <t>A.3</t>
  </si>
  <si>
    <t>HC4</t>
  </si>
  <si>
    <t>Công tác Quan hệ cộng đồng</t>
  </si>
  <si>
    <t>HC4.1</t>
  </si>
  <si>
    <t>Thực hiện viết bài cho trang website của Công ty theo quy định</t>
  </si>
  <si>
    <t>HC4.1.1</t>
  </si>
  <si>
    <t>Số lượng</t>
  </si>
  <si>
    <t>Số lần kiểm tra</t>
  </si>
  <si>
    <t>Chỉ đạo phân phối tiền lương theo qui định</t>
  </si>
  <si>
    <t>Số lượt kiểm tra</t>
  </si>
  <si>
    <r>
      <rPr>
        <sz val="12"/>
        <color rgb="FFFF0000"/>
        <rFont val="Calibri"/>
        <family val="2"/>
      </rPr>
      <t>≥</t>
    </r>
    <r>
      <rPr>
        <sz val="10.199999999999999"/>
        <color rgb="FFFF0000"/>
        <rFont val="Times New Roman"/>
        <family val="1"/>
      </rPr>
      <t xml:space="preserve"> 70</t>
    </r>
  </si>
  <si>
    <t>Số CBCNV biết khai thác hiệu quả các phần mềm  được trang bị: Microsoft Office (Word, Excel, Power Point); Eoffice; Visio.</t>
  </si>
  <si>
    <t xml:space="preserve">Số lượng </t>
  </si>
  <si>
    <t>Số lần kiểm tra nội bộ</t>
  </si>
  <si>
    <t>ĐIỆN LỰC LỤC YÊN</t>
  </si>
  <si>
    <t>Vũ Anh Tuấn</t>
  </si>
  <si>
    <t>Triển khai thực hiện công tác văn hóa doanh nghiệp theo qui định</t>
  </si>
  <si>
    <t>Ngày 05 tháng 10 năm 2018</t>
  </si>
  <si>
    <t>,-10 điểm do đơn vị có công nhân Kỳ vi phạm quy trình kinh doanh.</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</si>
</sst>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s>
  <fonts count="68">
    <font>
      <sz val="12"/>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i/>
      <sz val="11"/>
      <name val="Times New Roman"/>
      <family val="1"/>
    </font>
    <font>
      <i/>
      <sz val="11"/>
      <color indexed="8"/>
      <name val="Times New Roman"/>
      <family val="1"/>
    </font>
    <font>
      <b/>
      <sz val="11"/>
      <color indexed="8"/>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1"/>
      <color rgb="FFFF0000"/>
      <name val="Times New Roman"/>
      <family val="1"/>
    </font>
    <font>
      <sz val="12"/>
      <color rgb="FFFF0000"/>
      <name val="Times New Roman"/>
      <family val="1"/>
    </font>
    <font>
      <b/>
      <sz val="12"/>
      <color rgb="FFFF0000"/>
      <name val="Times New Roman"/>
      <family val="1"/>
    </font>
    <font>
      <sz val="11"/>
      <color rgb="FFFF0000"/>
      <name val="Times New Roman"/>
      <family val="1"/>
      <charset val="163"/>
    </font>
    <font>
      <b/>
      <i/>
      <sz val="12"/>
      <color rgb="FFFF0000"/>
      <name val="Times New Roman"/>
      <family val="1"/>
    </font>
    <font>
      <sz val="12"/>
      <color rgb="FFFF0000"/>
      <name val="Calibri"/>
      <family val="2"/>
    </font>
    <font>
      <sz val="10.199999999999999"/>
      <color rgb="FFFF0000"/>
      <name val="Times New Roman"/>
      <family val="1"/>
    </font>
    <font>
      <sz val="12"/>
      <name val="Times New Roman"/>
      <family val="1"/>
      <charset val="163"/>
    </font>
    <font>
      <sz val="11"/>
      <color theme="1"/>
      <name val="Times New Roman"/>
      <family val="1"/>
    </font>
    <font>
      <i/>
      <sz val="11"/>
      <name val="Times New Roman"/>
      <family val="1"/>
    </font>
    <font>
      <sz val="12"/>
      <color rgb="FFFF0000"/>
      <name val="Times New Roman"/>
      <family val="1"/>
      <charset val="163"/>
    </font>
    <font>
      <i/>
      <sz val="12"/>
      <color rgb="FFFF0000"/>
      <name val="Times New Roman"/>
      <family val="1"/>
      <charset val="163"/>
    </font>
  </fonts>
  <fills count="22">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
      <patternFill patternType="solid">
        <fgColor theme="2"/>
        <bgColor indexed="64"/>
      </patternFill>
    </fill>
    <fill>
      <patternFill patternType="solid">
        <fgColor rgb="FF00B0F0"/>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65">
    <xf numFmtId="0" fontId="0" fillId="0" borderId="0"/>
    <xf numFmtId="166" fontId="5" fillId="0" borderId="0" applyFont="0" applyFill="0" applyBorder="0" applyAlignment="0" applyProtection="0"/>
    <xf numFmtId="0" fontId="6" fillId="0" borderId="0" applyFont="0" applyFill="0" applyBorder="0" applyAlignment="0" applyProtection="0"/>
    <xf numFmtId="167" fontId="5" fillId="0" borderId="0" applyFont="0" applyFill="0" applyBorder="0" applyAlignment="0" applyProtection="0"/>
    <xf numFmtId="40" fontId="6" fillId="0" borderId="0" applyFont="0" applyFill="0" applyBorder="0" applyAlignment="0" applyProtection="0"/>
    <xf numFmtId="38" fontId="6" fillId="0" borderId="0" applyFont="0" applyFill="0" applyBorder="0" applyAlignment="0" applyProtection="0"/>
    <xf numFmtId="10" fontId="5" fillId="0" borderId="0" applyFont="0" applyFill="0" applyBorder="0" applyAlignment="0" applyProtection="0"/>
    <xf numFmtId="0" fontId="7" fillId="0" borderId="0"/>
    <xf numFmtId="43" fontId="3" fillId="0" borderId="0" applyFont="0" applyFill="0" applyBorder="0" applyAlignment="0" applyProtection="0"/>
    <xf numFmtId="41"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0" fillId="0" borderId="0" applyFont="0" applyFill="0" applyBorder="0" applyAlignment="0" applyProtection="0"/>
    <xf numFmtId="43" fontId="11" fillId="0" borderId="0" applyFont="0" applyFill="0" applyBorder="0" applyAlignment="0" applyProtection="0"/>
    <xf numFmtId="165"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5"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12" fillId="0" borderId="0" applyFont="0" applyFill="0" applyBorder="0" applyAlignment="0" applyProtection="0"/>
    <xf numFmtId="169" fontId="12" fillId="0" borderId="0" applyFont="0" applyFill="0" applyBorder="0" applyAlignment="0" applyProtection="0"/>
    <xf numFmtId="164" fontId="3" fillId="0" borderId="0" applyFont="0" applyFill="0" applyBorder="0" applyAlignment="0" applyProtection="0"/>
    <xf numFmtId="3" fontId="5"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0" fontId="5" fillId="0" borderId="0" applyFont="0" applyFill="0" applyBorder="0" applyAlignment="0" applyProtection="0"/>
    <xf numFmtId="0" fontId="5" fillId="0" borderId="0" applyFont="0" applyFill="0" applyBorder="0" applyAlignment="0" applyProtection="0"/>
    <xf numFmtId="171" fontId="9" fillId="0" borderId="0" applyBorder="0" applyProtection="0"/>
    <xf numFmtId="171" fontId="18" fillId="0" borderId="0" applyBorder="0" applyProtection="0"/>
    <xf numFmtId="171" fontId="37"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2" fontId="9" fillId="0" borderId="0" applyBorder="0" applyProtection="0"/>
    <xf numFmtId="172" fontId="9" fillId="0" borderId="0" applyBorder="0" applyProtection="0"/>
    <xf numFmtId="172" fontId="2" fillId="0" borderId="0" applyBorder="0" applyProtection="0"/>
    <xf numFmtId="172" fontId="18" fillId="0" borderId="0" applyBorder="0" applyProtection="0"/>
    <xf numFmtId="172" fontId="37"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0" fontId="17" fillId="0" borderId="0"/>
    <xf numFmtId="0" fontId="13" fillId="0" borderId="0"/>
    <xf numFmtId="0" fontId="36" fillId="0" borderId="0"/>
    <xf numFmtId="0" fontId="14" fillId="0" borderId="0">
      <alignment vertical="center"/>
    </xf>
    <xf numFmtId="9" fontId="9" fillId="0" borderId="0" applyBorder="0" applyProtection="0"/>
    <xf numFmtId="9" fontId="18" fillId="0" borderId="0" applyBorder="0" applyProtection="0"/>
    <xf numFmtId="9" fontId="9" fillId="0" borderId="0" applyBorder="0" applyProtection="0"/>
    <xf numFmtId="9" fontId="2" fillId="0" borderId="0" applyBorder="0" applyProtection="0"/>
    <xf numFmtId="9" fontId="37"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18" fillId="0" borderId="0" applyBorder="0" applyProtection="0"/>
    <xf numFmtId="9" fontId="37"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15" fillId="0" borderId="0">
      <alignment vertical="center"/>
    </xf>
    <xf numFmtId="0" fontId="5" fillId="0" borderId="0">
      <alignment vertical="center"/>
    </xf>
    <xf numFmtId="0" fontId="35" fillId="0" borderId="0">
      <alignment vertical="center"/>
    </xf>
    <xf numFmtId="2" fontId="5" fillId="0" borderId="0" applyFont="0" applyFill="0" applyBorder="0" applyAlignment="0" applyProtection="0"/>
    <xf numFmtId="0" fontId="4" fillId="0" borderId="1" applyNumberFormat="0" applyAlignment="0" applyProtection="0">
      <alignment horizontal="left" vertical="center"/>
    </xf>
    <xf numFmtId="0" fontId="4" fillId="0" borderId="2">
      <alignment horizontal="left" vertical="center"/>
    </xf>
    <xf numFmtId="0" fontId="48" fillId="0" borderId="0" applyNumberFormat="0" applyFill="0" applyBorder="0" applyAlignment="0" applyProtection="0"/>
    <xf numFmtId="0" fontId="5" fillId="0" borderId="0"/>
    <xf numFmtId="0" fontId="5" fillId="0" borderId="0"/>
    <xf numFmtId="0" fontId="5" fillId="0" borderId="0"/>
    <xf numFmtId="0" fontId="49" fillId="0" borderId="0"/>
    <xf numFmtId="0" fontId="50" fillId="0" borderId="0"/>
    <xf numFmtId="0" fontId="47" fillId="0" borderId="0"/>
    <xf numFmtId="0" fontId="47" fillId="0" borderId="0"/>
    <xf numFmtId="0" fontId="47" fillId="0" borderId="0"/>
    <xf numFmtId="0" fontId="8" fillId="0" borderId="0"/>
    <xf numFmtId="0" fontId="5" fillId="0" borderId="0"/>
    <xf numFmtId="0" fontId="51" fillId="0" borderId="0"/>
    <xf numFmtId="0" fontId="14" fillId="0" borderId="0">
      <alignment vertical="center"/>
    </xf>
    <xf numFmtId="0" fontId="5"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5" fillId="0" borderId="0"/>
    <xf numFmtId="0" fontId="5" fillId="0" borderId="0"/>
    <xf numFmtId="0" fontId="5" fillId="0" borderId="0"/>
    <xf numFmtId="0" fontId="5" fillId="0" borderId="0"/>
    <xf numFmtId="0" fontId="8" fillId="0" borderId="0"/>
    <xf numFmtId="0" fontId="5" fillId="0" borderId="0"/>
    <xf numFmtId="0" fontId="51"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13" fillId="0" borderId="0"/>
    <xf numFmtId="0" fontId="5" fillId="0" borderId="0"/>
    <xf numFmtId="0" fontId="5" fillId="0" borderId="0"/>
    <xf numFmtId="0" fontId="5" fillId="0" borderId="0"/>
    <xf numFmtId="9" fontId="3"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alignment vertical="center"/>
    </xf>
    <xf numFmtId="9" fontId="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3"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98">
    <xf numFmtId="0" fontId="0" fillId="0" borderId="0" xfId="0"/>
    <xf numFmtId="2" fontId="16" fillId="0" borderId="3" xfId="133" applyNumberFormat="1" applyFont="1" applyFill="1" applyBorder="1" applyAlignment="1">
      <alignment horizontal="center" vertical="center" wrapText="1"/>
    </xf>
    <xf numFmtId="0" fontId="19" fillId="0" borderId="0" xfId="0" applyFont="1" applyBorder="1" applyAlignment="1">
      <alignment horizontal="center" vertical="center" wrapText="1"/>
    </xf>
    <xf numFmtId="0" fontId="20" fillId="0" borderId="0" xfId="0" applyFont="1" applyAlignment="1">
      <alignment horizontal="justify" vertical="center"/>
    </xf>
    <xf numFmtId="0" fontId="21" fillId="0" borderId="0" xfId="0" applyFont="1" applyBorder="1" applyAlignment="1">
      <alignment horizontal="left" vertical="center" wrapText="1"/>
    </xf>
    <xf numFmtId="0" fontId="20" fillId="0" borderId="0" xfId="0" applyFont="1" applyBorder="1" applyAlignment="1">
      <alignment horizontal="justify" vertical="center" wrapText="1"/>
    </xf>
    <xf numFmtId="0" fontId="20" fillId="0" borderId="0" xfId="0" applyFont="1" applyFill="1" applyAlignment="1">
      <alignment horizontal="center" vertical="center"/>
    </xf>
    <xf numFmtId="0" fontId="19" fillId="2" borderId="3" xfId="0" applyNumberFormat="1" applyFont="1" applyFill="1" applyBorder="1" applyAlignment="1">
      <alignment horizontal="center" vertical="center" wrapText="1"/>
    </xf>
    <xf numFmtId="0" fontId="20" fillId="2" borderId="3"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0" xfId="0" applyFont="1" applyFill="1" applyAlignment="1">
      <alignment horizontal="justify" vertical="center"/>
    </xf>
    <xf numFmtId="0" fontId="19" fillId="3" borderId="3" xfId="0" applyNumberFormat="1" applyFont="1" applyFill="1" applyBorder="1" applyAlignment="1">
      <alignment horizontal="center" vertical="center" wrapText="1"/>
    </xf>
    <xf numFmtId="0" fontId="20" fillId="0" borderId="3" xfId="0" applyFont="1" applyBorder="1" applyAlignment="1">
      <alignment horizontal="center" vertical="center"/>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xf>
    <xf numFmtId="0" fontId="19" fillId="3" borderId="3" xfId="0" applyFont="1" applyFill="1" applyBorder="1" applyAlignment="1">
      <alignment horizontal="center" vertical="center" wrapText="1"/>
    </xf>
    <xf numFmtId="0" fontId="20" fillId="0" borderId="3" xfId="0" applyFont="1" applyBorder="1" applyAlignment="1">
      <alignment horizontal="center" vertical="center" wrapText="1"/>
    </xf>
    <xf numFmtId="0" fontId="20" fillId="0" borderId="3" xfId="0" applyNumberFormat="1" applyFont="1" applyFill="1" applyBorder="1" applyAlignment="1">
      <alignment vertical="center" wrapText="1"/>
    </xf>
    <xf numFmtId="0" fontId="20" fillId="0" borderId="0" xfId="0" applyFont="1" applyAlignment="1">
      <alignment horizontal="center" vertical="center"/>
    </xf>
    <xf numFmtId="0" fontId="20" fillId="4" borderId="3" xfId="0" applyNumberFormat="1" applyFont="1" applyFill="1" applyBorder="1" applyAlignment="1">
      <alignment horizontal="center" vertical="center" wrapText="1"/>
    </xf>
    <xf numFmtId="0" fontId="20" fillId="0" borderId="3" xfId="0" applyFont="1" applyBorder="1" applyAlignment="1">
      <alignment horizontal="justify" vertical="center"/>
    </xf>
    <xf numFmtId="0" fontId="25" fillId="0" borderId="3" xfId="0" applyFont="1" applyBorder="1" applyAlignment="1">
      <alignment horizontal="center" vertical="center" wrapText="1"/>
    </xf>
    <xf numFmtId="0" fontId="25" fillId="0" borderId="3" xfId="0" applyFont="1" applyBorder="1" applyAlignment="1">
      <alignment horizontal="center" wrapText="1"/>
    </xf>
    <xf numFmtId="0" fontId="20" fillId="0" borderId="3" xfId="0" applyFont="1" applyFill="1" applyBorder="1" applyAlignment="1">
      <alignment wrapText="1"/>
    </xf>
    <xf numFmtId="0" fontId="20" fillId="0" borderId="3" xfId="0" applyFont="1" applyBorder="1" applyAlignment="1">
      <alignment vertical="center" wrapText="1"/>
    </xf>
    <xf numFmtId="0" fontId="20" fillId="0" borderId="3" xfId="0" applyFont="1" applyBorder="1" applyAlignment="1">
      <alignment wrapText="1"/>
    </xf>
    <xf numFmtId="0" fontId="20" fillId="0" borderId="3" xfId="0" applyFont="1" applyBorder="1" applyAlignment="1">
      <alignment horizontal="left" vertical="center" wrapText="1"/>
    </xf>
    <xf numFmtId="0" fontId="20" fillId="0" borderId="4" xfId="112" applyFont="1" applyFill="1" applyBorder="1" applyAlignment="1">
      <alignment horizontal="justify" vertical="center" wrapText="1"/>
    </xf>
    <xf numFmtId="0" fontId="27" fillId="0" borderId="0" xfId="0" applyFont="1"/>
    <xf numFmtId="0" fontId="27" fillId="4" borderId="3" xfId="128" applyFont="1" applyFill="1" applyBorder="1" applyAlignment="1">
      <alignment horizontal="center" vertical="center" wrapText="1"/>
    </xf>
    <xf numFmtId="0" fontId="27" fillId="4" borderId="0" xfId="128" applyFont="1" applyFill="1" applyBorder="1" applyAlignment="1">
      <alignment horizontal="center" vertical="center" wrapText="1"/>
    </xf>
    <xf numFmtId="0" fontId="20" fillId="0" borderId="3" xfId="0" applyFont="1" applyFill="1" applyBorder="1" applyAlignment="1">
      <alignment horizontal="center" vertical="center"/>
    </xf>
    <xf numFmtId="0" fontId="19" fillId="0" borderId="3" xfId="0" applyFont="1" applyFill="1" applyBorder="1" applyAlignment="1">
      <alignment horizontal="left" vertical="center" wrapText="1"/>
    </xf>
    <xf numFmtId="9" fontId="19" fillId="12" borderId="6" xfId="129" applyFont="1" applyFill="1" applyBorder="1" applyAlignment="1">
      <alignment horizontal="center" vertical="center" wrapText="1"/>
    </xf>
    <xf numFmtId="0" fontId="20" fillId="0" borderId="3" xfId="0" applyFont="1" applyFill="1" applyBorder="1" applyAlignment="1">
      <alignment horizontal="left" vertical="center" wrapText="1"/>
    </xf>
    <xf numFmtId="0" fontId="20" fillId="0" borderId="0" xfId="0" applyFont="1" applyFill="1"/>
    <xf numFmtId="0" fontId="20" fillId="4" borderId="3" xfId="89" applyFont="1" applyFill="1" applyBorder="1" applyAlignment="1">
      <alignment vertical="center" wrapText="1"/>
    </xf>
    <xf numFmtId="0" fontId="20" fillId="0" borderId="3" xfId="89" applyFont="1" applyFill="1" applyBorder="1" applyAlignment="1">
      <alignment horizontal="center" vertical="center" wrapText="1"/>
    </xf>
    <xf numFmtId="0" fontId="20" fillId="4" borderId="3" xfId="0" applyFont="1" applyFill="1" applyBorder="1" applyAlignment="1">
      <alignment horizontal="center" vertical="center" wrapText="1"/>
    </xf>
    <xf numFmtId="9" fontId="20" fillId="0" borderId="3" xfId="133" applyFont="1" applyFill="1" applyBorder="1" applyAlignment="1">
      <alignment horizontal="center" vertical="center" wrapText="1"/>
    </xf>
    <xf numFmtId="9" fontId="23" fillId="0" borderId="3" xfId="140" applyFont="1" applyFill="1" applyBorder="1" applyAlignment="1" applyProtection="1">
      <alignment horizontal="center" vertical="center" wrapText="1"/>
    </xf>
    <xf numFmtId="0" fontId="20" fillId="4" borderId="3" xfId="128" applyFont="1" applyFill="1" applyBorder="1" applyAlignment="1">
      <alignment horizontal="center" vertical="center" wrapText="1"/>
    </xf>
    <xf numFmtId="0" fontId="20" fillId="0" borderId="3" xfId="128" applyFont="1" applyFill="1" applyBorder="1" applyAlignment="1">
      <alignment horizontal="center" vertical="center" wrapText="1"/>
    </xf>
    <xf numFmtId="9" fontId="29" fillId="0" borderId="3" xfId="140" applyFont="1" applyFill="1" applyBorder="1" applyAlignment="1" applyProtection="1">
      <alignment horizontal="center" vertical="center" wrapText="1"/>
    </xf>
    <xf numFmtId="0" fontId="25" fillId="0" borderId="3" xfId="0" applyFont="1" applyFill="1" applyBorder="1" applyAlignment="1">
      <alignment horizontal="center" vertical="center" wrapText="1"/>
    </xf>
    <xf numFmtId="0" fontId="20" fillId="0" borderId="3" xfId="0" applyFont="1" applyFill="1" applyBorder="1" applyAlignment="1">
      <alignment vertical="center" wrapText="1"/>
    </xf>
    <xf numFmtId="0" fontId="30" fillId="0" borderId="2" xfId="0" applyFont="1" applyFill="1" applyBorder="1" applyAlignment="1">
      <alignment vertical="center" wrapText="1"/>
    </xf>
    <xf numFmtId="0" fontId="20" fillId="0" borderId="2" xfId="128" applyFont="1" applyFill="1" applyBorder="1" applyAlignment="1">
      <alignment horizontal="center" vertical="center" wrapText="1"/>
    </xf>
    <xf numFmtId="0" fontId="19" fillId="13" borderId="3" xfId="0" applyFont="1" applyFill="1" applyBorder="1" applyAlignment="1">
      <alignment horizontal="center" vertical="center" wrapText="1"/>
    </xf>
    <xf numFmtId="174" fontId="31" fillId="0" borderId="3" xfId="10" applyNumberFormat="1" applyFont="1" applyFill="1" applyBorder="1" applyAlignment="1" applyProtection="1">
      <alignment horizontal="center" vertical="center" wrapText="1"/>
    </xf>
    <xf numFmtId="0" fontId="19" fillId="0" borderId="0" xfId="0" applyNumberFormat="1" applyFont="1" applyAlignment="1">
      <alignment horizontal="center"/>
    </xf>
    <xf numFmtId="9" fontId="19" fillId="13" borderId="7" xfId="0" applyNumberFormat="1" applyFont="1" applyFill="1" applyBorder="1" applyAlignment="1">
      <alignment horizontal="center" vertical="center" wrapText="1"/>
    </xf>
    <xf numFmtId="9" fontId="32" fillId="0" borderId="3" xfId="133" applyFont="1" applyFill="1" applyBorder="1" applyAlignment="1">
      <alignment horizontal="center" vertical="center" wrapText="1"/>
    </xf>
    <xf numFmtId="9" fontId="19" fillId="12" borderId="3" xfId="0" applyNumberFormat="1" applyFont="1" applyFill="1" applyBorder="1" applyAlignment="1">
      <alignment horizontal="center" vertical="center"/>
    </xf>
    <xf numFmtId="0" fontId="26" fillId="4" borderId="3" xfId="0" applyNumberFormat="1" applyFont="1" applyFill="1" applyBorder="1" applyAlignment="1">
      <alignment vertical="center" wrapText="1"/>
    </xf>
    <xf numFmtId="0" fontId="19" fillId="0" borderId="0" xfId="0" applyFont="1" applyFill="1"/>
    <xf numFmtId="0" fontId="28" fillId="0" borderId="3"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6" fillId="0" borderId="0" xfId="0" applyFont="1" applyFill="1" applyBorder="1" applyAlignment="1">
      <alignment vertical="center"/>
    </xf>
    <xf numFmtId="0" fontId="28" fillId="4" borderId="0" xfId="0" applyFont="1" applyFill="1" applyBorder="1" applyAlignment="1">
      <alignment horizontal="center" vertical="center" wrapText="1"/>
    </xf>
    <xf numFmtId="0" fontId="26" fillId="0" borderId="0" xfId="0" applyNumberFormat="1" applyFont="1" applyAlignment="1"/>
    <xf numFmtId="0" fontId="19" fillId="0" borderId="0" xfId="0" applyFont="1" applyAlignment="1">
      <alignment horizontal="left"/>
    </xf>
    <xf numFmtId="0" fontId="19" fillId="0" borderId="0" xfId="0" applyFont="1"/>
    <xf numFmtId="0" fontId="19" fillId="0" borderId="0" xfId="112" applyFont="1" applyFill="1" applyBorder="1" applyAlignment="1">
      <alignment vertical="center"/>
    </xf>
    <xf numFmtId="0" fontId="19" fillId="0" borderId="0" xfId="112" applyFont="1" applyFill="1" applyBorder="1" applyAlignment="1">
      <alignment horizontal="right" vertical="center"/>
    </xf>
    <xf numFmtId="168" fontId="19" fillId="0" borderId="0" xfId="133" applyNumberFormat="1" applyFont="1" applyFill="1" applyBorder="1" applyAlignment="1">
      <alignment horizontal="right" vertical="center"/>
    </xf>
    <xf numFmtId="0" fontId="20" fillId="0" borderId="0" xfId="112" applyFont="1" applyFill="1" applyAlignment="1">
      <alignment vertical="center"/>
    </xf>
    <xf numFmtId="0" fontId="19" fillId="7" borderId="3" xfId="83" applyFont="1" applyFill="1" applyBorder="1" applyAlignment="1">
      <alignment vertical="center"/>
    </xf>
    <xf numFmtId="0" fontId="19" fillId="7" borderId="3" xfId="83" applyFont="1" applyFill="1" applyBorder="1" applyAlignment="1">
      <alignment horizontal="left" vertical="center"/>
    </xf>
    <xf numFmtId="0" fontId="19" fillId="7" borderId="3" xfId="83" applyFont="1" applyFill="1" applyBorder="1" applyAlignment="1">
      <alignment horizontal="right" vertical="center"/>
    </xf>
    <xf numFmtId="0" fontId="19" fillId="7" borderId="3" xfId="83" applyFont="1" applyFill="1" applyBorder="1" applyAlignment="1">
      <alignment horizontal="left" vertical="center" wrapText="1"/>
    </xf>
    <xf numFmtId="168" fontId="19" fillId="7" borderId="3" xfId="133" applyNumberFormat="1" applyFont="1" applyFill="1" applyBorder="1" applyAlignment="1">
      <alignment horizontal="right" vertical="center"/>
    </xf>
    <xf numFmtId="0" fontId="19" fillId="0" borderId="3" xfId="112" applyFont="1" applyFill="1" applyBorder="1" applyAlignment="1">
      <alignment horizontal="center" vertical="center"/>
    </xf>
    <xf numFmtId="0" fontId="19" fillId="0" borderId="3" xfId="112" applyFont="1" applyFill="1" applyBorder="1" applyAlignment="1">
      <alignment horizontal="left" vertical="center"/>
    </xf>
    <xf numFmtId="0" fontId="19" fillId="0" borderId="3" xfId="112" applyFont="1" applyFill="1" applyBorder="1" applyAlignment="1">
      <alignment horizontal="right" vertical="center"/>
    </xf>
    <xf numFmtId="9" fontId="19" fillId="0" borderId="3" xfId="112" applyNumberFormat="1" applyFont="1" applyFill="1" applyBorder="1" applyAlignment="1">
      <alignment horizontal="center" vertical="center" textRotation="90"/>
    </xf>
    <xf numFmtId="0" fontId="20" fillId="0" borderId="3" xfId="112" applyFont="1" applyFill="1" applyBorder="1" applyAlignment="1">
      <alignment horizontal="justify" vertical="center" wrapText="1"/>
    </xf>
    <xf numFmtId="9" fontId="20" fillId="0" borderId="3" xfId="112" applyNumberFormat="1" applyFont="1" applyFill="1" applyBorder="1" applyAlignment="1">
      <alignment horizontal="center" vertical="center" wrapText="1"/>
    </xf>
    <xf numFmtId="168" fontId="20" fillId="0" borderId="3" xfId="133" applyNumberFormat="1" applyFont="1" applyFill="1" applyBorder="1" applyAlignment="1">
      <alignment horizontal="center" vertical="center" wrapText="1"/>
    </xf>
    <xf numFmtId="2" fontId="20" fillId="0" borderId="3" xfId="133" applyNumberFormat="1" applyFont="1" applyFill="1" applyBorder="1" applyAlignment="1">
      <alignment horizontal="center" vertical="center" wrapText="1"/>
    </xf>
    <xf numFmtId="0" fontId="20" fillId="0" borderId="3" xfId="22" applyNumberFormat="1" applyFont="1" applyFill="1" applyBorder="1" applyAlignment="1">
      <alignment horizontal="center" vertical="center" wrapText="1"/>
    </xf>
    <xf numFmtId="0" fontId="20" fillId="0" borderId="3" xfId="112" applyFont="1" applyFill="1" applyBorder="1" applyAlignment="1">
      <alignment vertical="center" wrapText="1"/>
    </xf>
    <xf numFmtId="9" fontId="20" fillId="0" borderId="4" xfId="112" applyNumberFormat="1" applyFont="1" applyFill="1" applyBorder="1" applyAlignment="1">
      <alignment horizontal="center" vertical="center" wrapText="1"/>
    </xf>
    <xf numFmtId="9" fontId="20" fillId="0" borderId="3" xfId="22" quotePrefix="1" applyNumberFormat="1" applyFont="1" applyFill="1" applyBorder="1" applyAlignment="1">
      <alignment horizontal="center" vertical="center" wrapText="1"/>
    </xf>
    <xf numFmtId="173" fontId="20" fillId="0" borderId="3" xfId="10" applyNumberFormat="1" applyFont="1" applyFill="1" applyBorder="1" applyAlignment="1">
      <alignment horizontal="center" vertical="center" wrapText="1"/>
    </xf>
    <xf numFmtId="0" fontId="21" fillId="8" borderId="3" xfId="112" applyFont="1" applyFill="1" applyBorder="1" applyAlignment="1">
      <alignment vertical="center" wrapText="1"/>
    </xf>
    <xf numFmtId="0" fontId="23" fillId="8" borderId="3" xfId="112" applyFont="1" applyFill="1" applyBorder="1" applyAlignment="1">
      <alignment horizontal="left" vertical="center" wrapText="1"/>
    </xf>
    <xf numFmtId="9" fontId="21" fillId="8" borderId="3" xfId="112" applyNumberFormat="1" applyFont="1" applyFill="1" applyBorder="1" applyAlignment="1">
      <alignment horizontal="center" vertical="center" wrapText="1"/>
    </xf>
    <xf numFmtId="0" fontId="21" fillId="8" borderId="3" xfId="112" applyFont="1" applyFill="1" applyBorder="1" applyAlignment="1">
      <alignment horizontal="left" vertical="center" wrapText="1"/>
    </xf>
    <xf numFmtId="168" fontId="21" fillId="8" borderId="3" xfId="112" applyNumberFormat="1" applyFont="1" applyFill="1" applyBorder="1" applyAlignment="1">
      <alignment horizontal="center" vertical="center" wrapText="1"/>
    </xf>
    <xf numFmtId="0" fontId="21" fillId="0" borderId="0" xfId="112" applyFont="1" applyFill="1" applyAlignment="1">
      <alignment vertical="center"/>
    </xf>
    <xf numFmtId="9" fontId="19" fillId="0" borderId="4" xfId="112" applyNumberFormat="1" applyFont="1" applyFill="1" applyBorder="1" applyAlignment="1">
      <alignment horizontal="center" vertical="center" textRotation="90"/>
    </xf>
    <xf numFmtId="9" fontId="21" fillId="8" borderId="3" xfId="133" applyFont="1" applyFill="1" applyBorder="1" applyAlignment="1">
      <alignment horizontal="center" vertical="center" wrapText="1"/>
    </xf>
    <xf numFmtId="0" fontId="21" fillId="0" borderId="0" xfId="112" applyFont="1" applyFill="1" applyAlignment="1">
      <alignment horizontal="center" vertical="center"/>
    </xf>
    <xf numFmtId="0" fontId="20" fillId="8" borderId="3" xfId="112" applyFont="1" applyFill="1" applyBorder="1" applyAlignment="1">
      <alignment horizontal="center" vertical="center" wrapText="1"/>
    </xf>
    <xf numFmtId="9" fontId="21" fillId="8" borderId="3" xfId="112" applyNumberFormat="1" applyFont="1" applyFill="1" applyBorder="1" applyAlignment="1">
      <alignment horizontal="center" vertical="center"/>
    </xf>
    <xf numFmtId="0" fontId="19" fillId="0" borderId="0" xfId="112" applyFont="1" applyFill="1" applyAlignment="1">
      <alignment vertical="center"/>
    </xf>
    <xf numFmtId="0" fontId="19" fillId="0" borderId="0" xfId="112" applyFont="1" applyFill="1" applyAlignment="1">
      <alignment horizontal="left" vertical="center"/>
    </xf>
    <xf numFmtId="0" fontId="20" fillId="0" borderId="0" xfId="112" applyFont="1" applyFill="1" applyAlignment="1">
      <alignment horizontal="right" vertical="center"/>
    </xf>
    <xf numFmtId="0" fontId="20" fillId="0" borderId="0" xfId="112" applyFont="1" applyFill="1" applyAlignment="1">
      <alignment horizontal="left" vertical="center" wrapText="1"/>
    </xf>
    <xf numFmtId="168" fontId="20" fillId="0" borderId="0" xfId="133" applyNumberFormat="1" applyFont="1" applyFill="1" applyAlignment="1">
      <alignment horizontal="right" vertical="center"/>
    </xf>
    <xf numFmtId="0" fontId="20" fillId="0" borderId="9" xfId="0" applyFont="1" applyFill="1" applyBorder="1" applyAlignment="1">
      <alignment horizontal="center" vertical="center" wrapText="1"/>
    </xf>
    <xf numFmtId="0" fontId="19" fillId="0" borderId="0" xfId="0" applyFont="1" applyAlignment="1">
      <alignment horizontal="center"/>
    </xf>
    <xf numFmtId="0" fontId="27" fillId="0" borderId="3" xfId="0" applyFont="1" applyFill="1" applyBorder="1" applyAlignment="1">
      <alignment vertical="center" wrapText="1"/>
    </xf>
    <xf numFmtId="0" fontId="20" fillId="0" borderId="4" xfId="112" applyFont="1" applyFill="1" applyBorder="1" applyAlignment="1">
      <alignment horizontal="center" vertical="center" wrapText="1"/>
    </xf>
    <xf numFmtId="0" fontId="26" fillId="0" borderId="10" xfId="0" applyNumberFormat="1" applyFont="1" applyFill="1" applyBorder="1" applyAlignment="1">
      <alignment vertical="center" wrapText="1"/>
    </xf>
    <xf numFmtId="0" fontId="38" fillId="0" borderId="3" xfId="0" applyFont="1" applyFill="1" applyBorder="1" applyAlignment="1">
      <alignment horizontal="left" vertical="center" wrapText="1"/>
    </xf>
    <xf numFmtId="9" fontId="19" fillId="12" borderId="3" xfId="0" applyNumberFormat="1" applyFont="1" applyFill="1" applyBorder="1" applyAlignment="1">
      <alignment horizontal="center" vertical="center" textRotation="90"/>
    </xf>
    <xf numFmtId="0" fontId="27" fillId="0" borderId="3" xfId="0" applyFont="1" applyFill="1" applyBorder="1" applyAlignment="1">
      <alignment horizontal="center" vertical="center"/>
    </xf>
    <xf numFmtId="0" fontId="20" fillId="15" borderId="3" xfId="0" applyNumberFormat="1" applyFont="1" applyFill="1" applyBorder="1" applyAlignment="1">
      <alignment horizontal="center" vertical="center" wrapText="1"/>
    </xf>
    <xf numFmtId="0" fontId="20" fillId="15" borderId="3" xfId="0" applyNumberFormat="1" applyFont="1" applyFill="1" applyBorder="1" applyAlignment="1">
      <alignment vertical="center" wrapText="1"/>
    </xf>
    <xf numFmtId="9" fontId="19" fillId="16" borderId="3" xfId="0" applyNumberFormat="1" applyFont="1" applyFill="1" applyBorder="1" applyAlignment="1">
      <alignment horizontal="center" vertical="center" textRotation="90"/>
    </xf>
    <xf numFmtId="0" fontId="26" fillId="12" borderId="3" xfId="0" applyFont="1" applyFill="1" applyBorder="1" applyAlignment="1">
      <alignment vertical="center" wrapText="1"/>
    </xf>
    <xf numFmtId="0" fontId="20" fillId="0" borderId="4" xfId="0" applyNumberFormat="1" applyFont="1" applyFill="1" applyBorder="1" applyAlignment="1">
      <alignment horizontal="center" vertical="center" wrapText="1"/>
    </xf>
    <xf numFmtId="0" fontId="20" fillId="0" borderId="11" xfId="0" applyNumberFormat="1" applyFont="1" applyFill="1" applyBorder="1" applyAlignment="1">
      <alignment horizontal="center" vertical="center" wrapText="1"/>
    </xf>
    <xf numFmtId="0" fontId="20" fillId="0" borderId="3" xfId="0" applyFont="1" applyFill="1" applyBorder="1"/>
    <xf numFmtId="0" fontId="25" fillId="0" borderId="3" xfId="0" applyFont="1" applyFill="1" applyBorder="1" applyAlignment="1">
      <alignment horizontal="left" vertical="center" wrapText="1"/>
    </xf>
    <xf numFmtId="0" fontId="20" fillId="0" borderId="0" xfId="0" applyFont="1"/>
    <xf numFmtId="0" fontId="20" fillId="0" borderId="3" xfId="112" applyFont="1" applyFill="1" applyBorder="1" applyAlignment="1">
      <alignment horizontal="center" vertical="center" wrapText="1"/>
    </xf>
    <xf numFmtId="0" fontId="20" fillId="0" borderId="5" xfId="0" applyFont="1" applyBorder="1" applyAlignment="1">
      <alignment horizontal="center" vertical="center"/>
    </xf>
    <xf numFmtId="9" fontId="20" fillId="0" borderId="4" xfId="112" quotePrefix="1" applyNumberFormat="1" applyFont="1" applyFill="1" applyBorder="1" applyAlignment="1">
      <alignment horizontal="center" vertical="center" wrapText="1"/>
    </xf>
    <xf numFmtId="9" fontId="20" fillId="10" borderId="11" xfId="112" applyNumberFormat="1" applyFont="1" applyFill="1" applyBorder="1" applyAlignment="1">
      <alignment horizontal="center" vertical="center" textRotation="90"/>
    </xf>
    <xf numFmtId="9" fontId="20" fillId="16" borderId="3" xfId="112" applyNumberFormat="1" applyFont="1" applyFill="1" applyBorder="1" applyAlignment="1">
      <alignment horizontal="center" vertical="center" wrapText="1"/>
    </xf>
    <xf numFmtId="0" fontId="20" fillId="16" borderId="3" xfId="112" applyFont="1" applyFill="1" applyBorder="1" applyAlignment="1">
      <alignment horizontal="justify" vertical="center" wrapText="1"/>
    </xf>
    <xf numFmtId="9" fontId="20" fillId="16" borderId="3" xfId="133" applyFont="1" applyFill="1" applyBorder="1" applyAlignment="1">
      <alignment horizontal="center" vertical="center" wrapText="1"/>
    </xf>
    <xf numFmtId="168" fontId="20" fillId="16" borderId="3" xfId="133" applyNumberFormat="1" applyFont="1" applyFill="1" applyBorder="1" applyAlignment="1">
      <alignment horizontal="center" vertical="center" wrapText="1"/>
    </xf>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0" fontId="20" fillId="0" borderId="0" xfId="0" applyFont="1" applyFill="1" applyAlignment="1">
      <alignment horizontal="center"/>
    </xf>
    <xf numFmtId="0" fontId="20" fillId="0" borderId="0" xfId="0" applyFont="1" applyFill="1" applyAlignment="1">
      <alignment horizontal="left"/>
    </xf>
    <xf numFmtId="0" fontId="25" fillId="4" borderId="0" xfId="0" applyFont="1" applyFill="1" applyBorder="1" applyAlignment="1">
      <alignment horizontal="left" vertical="center" wrapText="1"/>
    </xf>
    <xf numFmtId="173" fontId="19" fillId="0" borderId="12" xfId="10" applyNumberFormat="1" applyFont="1" applyFill="1" applyBorder="1" applyAlignment="1">
      <alignment horizontal="center" vertical="center"/>
    </xf>
    <xf numFmtId="0" fontId="19" fillId="10" borderId="11" xfId="83" applyFont="1" applyFill="1" applyBorder="1" applyAlignment="1">
      <alignment horizontal="left" vertical="center"/>
    </xf>
    <xf numFmtId="0" fontId="19" fillId="10" borderId="11" xfId="83" applyFont="1" applyFill="1" applyBorder="1" applyAlignment="1">
      <alignment horizontal="center" vertical="center"/>
    </xf>
    <xf numFmtId="0" fontId="19" fillId="10" borderId="12" xfId="112" applyFont="1" applyFill="1" applyBorder="1" applyAlignment="1">
      <alignment horizontal="center" vertical="center" textRotation="90"/>
    </xf>
    <xf numFmtId="9" fontId="19" fillId="16" borderId="13" xfId="112" applyNumberFormat="1" applyFont="1" applyFill="1" applyBorder="1" applyAlignment="1">
      <alignment horizontal="center" vertical="center" textRotation="90" wrapText="1"/>
    </xf>
    <xf numFmtId="0" fontId="20" fillId="16" borderId="4" xfId="112" applyFont="1" applyFill="1" applyBorder="1" applyAlignment="1">
      <alignment horizontal="justify" vertical="center" wrapText="1"/>
    </xf>
    <xf numFmtId="0" fontId="20" fillId="16" borderId="3" xfId="22" applyNumberFormat="1" applyFont="1" applyFill="1" applyBorder="1" applyAlignment="1">
      <alignment horizontal="center" vertical="center" wrapText="1"/>
    </xf>
    <xf numFmtId="0" fontId="20" fillId="16" borderId="3" xfId="112" applyFont="1" applyFill="1" applyBorder="1" applyAlignment="1">
      <alignment vertical="center" wrapText="1"/>
    </xf>
    <xf numFmtId="0" fontId="21" fillId="16" borderId="3" xfId="112" applyFont="1" applyFill="1" applyBorder="1" applyAlignment="1">
      <alignment horizontal="left" vertical="center" wrapText="1"/>
    </xf>
    <xf numFmtId="0" fontId="52" fillId="0" borderId="0" xfId="0" applyFont="1"/>
    <xf numFmtId="9" fontId="24" fillId="5" borderId="0" xfId="112" applyNumberFormat="1" applyFont="1" applyFill="1" applyAlignment="1">
      <alignment vertical="center"/>
    </xf>
    <xf numFmtId="9" fontId="20" fillId="0" borderId="0" xfId="133" applyFont="1" applyFill="1" applyAlignment="1">
      <alignment vertical="center"/>
    </xf>
    <xf numFmtId="0" fontId="53" fillId="0" borderId="0" xfId="0" applyFont="1" applyBorder="1" applyAlignment="1">
      <alignment horizontal="center" vertical="center" wrapText="1"/>
    </xf>
    <xf numFmtId="0" fontId="20" fillId="0" borderId="0" xfId="0" applyFont="1" applyBorder="1" applyAlignment="1">
      <alignment horizontal="justify" vertical="center"/>
    </xf>
    <xf numFmtId="0" fontId="54" fillId="0" borderId="0" xfId="0" applyFont="1" applyBorder="1" applyAlignment="1">
      <alignment horizontal="left" vertical="center" wrapText="1"/>
    </xf>
    <xf numFmtId="0" fontId="20" fillId="0" borderId="0" xfId="0" applyFont="1" applyFill="1" applyBorder="1" applyAlignment="1">
      <alignment horizontal="justify" vertical="center" wrapText="1"/>
    </xf>
    <xf numFmtId="0" fontId="19" fillId="14" borderId="3" xfId="0" applyNumberFormat="1" applyFont="1" applyFill="1" applyBorder="1" applyAlignment="1">
      <alignment horizontal="center" vertical="center" wrapText="1"/>
    </xf>
    <xf numFmtId="0" fontId="19" fillId="14" borderId="3" xfId="0" applyNumberFormat="1" applyFont="1" applyFill="1" applyBorder="1" applyAlignment="1">
      <alignment horizontal="center" vertical="center"/>
    </xf>
    <xf numFmtId="0" fontId="19" fillId="0" borderId="0" xfId="0" applyFont="1" applyFill="1" applyAlignment="1">
      <alignment horizontal="center" vertical="center"/>
    </xf>
    <xf numFmtId="0" fontId="20" fillId="2" borderId="3" xfId="0" applyNumberFormat="1" applyFont="1" applyFill="1" applyBorder="1" applyAlignment="1">
      <alignment horizontal="left" vertical="center" wrapText="1"/>
    </xf>
    <xf numFmtId="0" fontId="20" fillId="15" borderId="3" xfId="0" quotePrefix="1" applyNumberFormat="1" applyFont="1" applyFill="1" applyBorder="1" applyAlignment="1">
      <alignment horizontal="left" vertical="center" wrapText="1"/>
    </xf>
    <xf numFmtId="0" fontId="55" fillId="15" borderId="3" xfId="0" applyNumberFormat="1" applyFont="1" applyFill="1" applyBorder="1" applyAlignment="1">
      <alignment horizontal="center" vertical="center" wrapText="1"/>
    </xf>
    <xf numFmtId="0" fontId="20" fillId="0" borderId="3" xfId="0" quotePrefix="1" applyNumberFormat="1" applyFont="1" applyFill="1" applyBorder="1" applyAlignment="1">
      <alignment horizontal="justify" vertical="center" wrapText="1"/>
    </xf>
    <xf numFmtId="0" fontId="55" fillId="0" borderId="3" xfId="0" applyNumberFormat="1" applyFont="1" applyFill="1" applyBorder="1" applyAlignment="1">
      <alignment horizontal="center" vertical="center" wrapText="1"/>
    </xf>
    <xf numFmtId="0" fontId="20" fillId="0" borderId="3" xfId="0" quotePrefix="1" applyFont="1" applyBorder="1" applyAlignment="1">
      <alignment horizontal="left" vertical="center" wrapText="1"/>
    </xf>
    <xf numFmtId="0" fontId="20" fillId="0" borderId="5" xfId="0" quotePrefix="1" applyFont="1" applyBorder="1" applyAlignment="1">
      <alignment horizontal="left" vertical="center" wrapText="1"/>
    </xf>
    <xf numFmtId="0" fontId="20" fillId="0" borderId="3" xfId="0" applyFont="1" applyBorder="1" applyAlignment="1">
      <alignment horizontal="justify" vertical="center" wrapText="1"/>
    </xf>
    <xf numFmtId="0" fontId="20" fillId="0" borderId="5" xfId="0" applyFont="1" applyBorder="1" applyAlignment="1">
      <alignment horizontal="left" vertical="center" wrapText="1"/>
    </xf>
    <xf numFmtId="0" fontId="20" fillId="0" borderId="4" xfId="0" applyFont="1" applyBorder="1" applyAlignment="1">
      <alignment horizontal="left" vertical="center" wrapText="1"/>
    </xf>
    <xf numFmtId="0" fontId="20" fillId="15" borderId="3" xfId="0" applyNumberFormat="1" applyFont="1" applyFill="1" applyBorder="1" applyAlignment="1">
      <alignment horizontal="left" vertical="center" wrapText="1"/>
    </xf>
    <xf numFmtId="0" fontId="20" fillId="0" borderId="9" xfId="0" applyFont="1" applyBorder="1" applyAlignment="1">
      <alignment vertical="center" wrapText="1"/>
    </xf>
    <xf numFmtId="0" fontId="20" fillId="0" borderId="3" xfId="0" quotePrefix="1" applyFont="1" applyBorder="1" applyAlignment="1">
      <alignment horizontal="left" vertical="top" wrapText="1"/>
    </xf>
    <xf numFmtId="0" fontId="52" fillId="15" borderId="3" xfId="0" applyFont="1" applyFill="1" applyBorder="1" applyAlignment="1">
      <alignment horizontal="center" vertical="center"/>
    </xf>
    <xf numFmtId="0" fontId="20" fillId="0" borderId="11" xfId="0" applyNumberFormat="1" applyFont="1" applyFill="1" applyBorder="1" applyAlignment="1">
      <alignment vertical="center" wrapText="1"/>
    </xf>
    <xf numFmtId="0" fontId="52" fillId="15" borderId="3" xfId="0" applyFont="1" applyFill="1" applyBorder="1" applyAlignment="1">
      <alignment vertical="center" wrapText="1"/>
    </xf>
    <xf numFmtId="0" fontId="52" fillId="15" borderId="3" xfId="0" quotePrefix="1" applyNumberFormat="1" applyFont="1" applyFill="1" applyBorder="1" applyAlignment="1">
      <alignment horizontal="left" vertical="center" wrapText="1"/>
    </xf>
    <xf numFmtId="0" fontId="52" fillId="15" borderId="3" xfId="0" applyNumberFormat="1" applyFont="1" applyFill="1" applyBorder="1" applyAlignment="1">
      <alignment horizontal="center" vertical="center"/>
    </xf>
    <xf numFmtId="0" fontId="52" fillId="15" borderId="3" xfId="0" applyFont="1" applyFill="1" applyBorder="1" applyAlignment="1">
      <alignment horizontal="justify" vertical="center"/>
    </xf>
    <xf numFmtId="0" fontId="52" fillId="15" borderId="3" xfId="0" applyNumberFormat="1" applyFont="1" applyFill="1" applyBorder="1" applyAlignment="1">
      <alignment vertical="center" wrapText="1"/>
    </xf>
    <xf numFmtId="0" fontId="52" fillId="15" borderId="3" xfId="0" quotePrefix="1" applyFont="1" applyFill="1" applyBorder="1" applyAlignment="1">
      <alignment horizontal="left" vertical="center" wrapText="1"/>
    </xf>
    <xf numFmtId="0" fontId="52" fillId="15" borderId="3" xfId="0" applyFont="1" applyFill="1" applyBorder="1" applyAlignment="1">
      <alignment horizontal="left" vertical="center" wrapText="1"/>
    </xf>
    <xf numFmtId="0" fontId="20" fillId="4" borderId="3" xfId="0" applyFont="1" applyFill="1" applyBorder="1" applyAlignment="1">
      <alignment horizontal="justify" vertical="center"/>
    </xf>
    <xf numFmtId="0" fontId="55" fillId="0" borderId="0" xfId="0" applyFont="1" applyFill="1" applyAlignment="1">
      <alignment horizontal="justify" vertical="center" wrapText="1"/>
    </xf>
    <xf numFmtId="0" fontId="20" fillId="0" borderId="0" xfId="0" applyFont="1" applyAlignment="1">
      <alignment horizontal="center"/>
    </xf>
    <xf numFmtId="0" fontId="26" fillId="0" borderId="10" xfId="0" applyNumberFormat="1" applyFont="1" applyFill="1" applyBorder="1" applyAlignment="1">
      <alignment horizontal="center" vertical="center" wrapText="1"/>
    </xf>
    <xf numFmtId="0" fontId="26" fillId="6" borderId="3" xfId="0" applyNumberFormat="1" applyFont="1" applyFill="1" applyBorder="1" applyAlignment="1">
      <alignment horizontal="center" vertical="center" wrapText="1"/>
    </xf>
    <xf numFmtId="0" fontId="19" fillId="13" borderId="3" xfId="0" applyFont="1" applyFill="1" applyBorder="1" applyAlignment="1">
      <alignment horizontal="left" vertical="center" wrapText="1"/>
    </xf>
    <xf numFmtId="0" fontId="20" fillId="8" borderId="0" xfId="0" applyFont="1" applyFill="1"/>
    <xf numFmtId="0" fontId="26" fillId="8" borderId="10" xfId="0" applyNumberFormat="1" applyFont="1" applyFill="1" applyBorder="1" applyAlignment="1">
      <alignment horizontal="center" vertical="center"/>
    </xf>
    <xf numFmtId="0" fontId="19" fillId="12" borderId="3" xfId="0" applyFont="1" applyFill="1" applyBorder="1" applyAlignment="1">
      <alignment horizontal="center" vertical="center" wrapText="1"/>
    </xf>
    <xf numFmtId="0" fontId="19" fillId="12" borderId="3" xfId="0" applyFont="1" applyFill="1" applyBorder="1" applyAlignment="1">
      <alignment horizontal="left" vertical="center" wrapText="1"/>
    </xf>
    <xf numFmtId="0" fontId="20" fillId="5" borderId="3" xfId="0" applyFont="1" applyFill="1" applyBorder="1"/>
    <xf numFmtId="0" fontId="26" fillId="5" borderId="5" xfId="0" applyFont="1" applyFill="1" applyBorder="1" applyAlignment="1">
      <alignment horizontal="center" vertical="center"/>
    </xf>
    <xf numFmtId="49" fontId="20" fillId="0" borderId="0" xfId="0" applyNumberFormat="1" applyFont="1" applyFill="1"/>
    <xf numFmtId="0" fontId="20" fillId="5" borderId="0" xfId="0" applyFont="1" applyFill="1"/>
    <xf numFmtId="9" fontId="38" fillId="0" borderId="3" xfId="129" applyFont="1" applyFill="1" applyBorder="1" applyAlignment="1">
      <alignment horizontal="center" vertical="center" wrapText="1"/>
    </xf>
    <xf numFmtId="9" fontId="38" fillId="0" borderId="3" xfId="0" applyNumberFormat="1" applyFont="1" applyFill="1" applyBorder="1" applyAlignment="1">
      <alignment horizontal="center" vertical="center" wrapText="1"/>
    </xf>
    <xf numFmtId="0" fontId="38" fillId="0" borderId="3" xfId="0" applyNumberFormat="1" applyFont="1" applyFill="1" applyBorder="1" applyAlignment="1">
      <alignment horizontal="center" vertical="center" wrapText="1"/>
    </xf>
    <xf numFmtId="2" fontId="20" fillId="0" borderId="3" xfId="0" applyNumberFormat="1" applyFont="1" applyFill="1" applyBorder="1" applyAlignment="1">
      <alignment horizontal="center" vertical="center" wrapText="1"/>
    </xf>
    <xf numFmtId="9" fontId="38" fillId="0" borderId="4" xfId="129" applyFont="1" applyFill="1" applyBorder="1" applyAlignment="1">
      <alignment horizontal="center" vertical="center" wrapText="1"/>
    </xf>
    <xf numFmtId="0" fontId="26" fillId="0" borderId="3" xfId="0" applyFont="1" applyFill="1" applyBorder="1" applyAlignment="1">
      <alignment horizontal="center" vertical="center"/>
    </xf>
    <xf numFmtId="0" fontId="20" fillId="0" borderId="3" xfId="94" applyFont="1" applyFill="1" applyBorder="1" applyAlignment="1">
      <alignment horizontal="center" vertical="center" wrapText="1"/>
    </xf>
    <xf numFmtId="0" fontId="20" fillId="5" borderId="4" xfId="0" applyFont="1" applyFill="1" applyBorder="1"/>
    <xf numFmtId="9" fontId="19" fillId="5" borderId="11" xfId="0" applyNumberFormat="1" applyFont="1" applyFill="1" applyBorder="1" applyAlignment="1">
      <alignment horizontal="center" vertical="center" textRotation="90"/>
    </xf>
    <xf numFmtId="0" fontId="26" fillId="4" borderId="3" xfId="0" applyNumberFormat="1" applyFont="1" applyFill="1" applyBorder="1" applyAlignment="1">
      <alignment horizontal="center" vertical="center" wrapText="1"/>
    </xf>
    <xf numFmtId="0" fontId="27" fillId="4" borderId="3" xfId="0" applyNumberFormat="1" applyFont="1" applyFill="1" applyBorder="1" applyAlignment="1">
      <alignment horizontal="center" vertical="center" wrapText="1"/>
    </xf>
    <xf numFmtId="0" fontId="27" fillId="4" borderId="3" xfId="0" applyFont="1" applyFill="1" applyBorder="1" applyAlignment="1">
      <alignment horizontal="center" vertical="center" wrapText="1"/>
    </xf>
    <xf numFmtId="9" fontId="38" fillId="0" borderId="3" xfId="133" applyFont="1" applyFill="1" applyBorder="1" applyAlignment="1">
      <alignment horizontal="center" vertical="center" wrapText="1"/>
    </xf>
    <xf numFmtId="0" fontId="39" fillId="4" borderId="0" xfId="0" applyFont="1" applyFill="1"/>
    <xf numFmtId="0" fontId="20" fillId="5" borderId="5" xfId="0" applyFont="1" applyFill="1" applyBorder="1"/>
    <xf numFmtId="0" fontId="26" fillId="5" borderId="3" xfId="0" applyFont="1" applyFill="1" applyBorder="1" applyAlignment="1">
      <alignment horizontal="center" vertical="center"/>
    </xf>
    <xf numFmtId="0" fontId="19" fillId="5" borderId="14" xfId="0" applyFont="1" applyFill="1" applyBorder="1" applyAlignment="1">
      <alignment vertical="center"/>
    </xf>
    <xf numFmtId="0" fontId="26" fillId="5" borderId="13" xfId="0" applyFont="1" applyFill="1" applyBorder="1" applyAlignment="1">
      <alignment vertical="center"/>
    </xf>
    <xf numFmtId="0" fontId="19" fillId="12" borderId="4" xfId="0" applyFont="1" applyFill="1" applyBorder="1" applyAlignment="1">
      <alignment horizontal="center" vertical="center" wrapText="1"/>
    </xf>
    <xf numFmtId="9" fontId="23" fillId="12" borderId="4" xfId="140" applyFont="1" applyFill="1" applyBorder="1" applyAlignment="1" applyProtection="1">
      <alignment horizontal="center" vertical="center" wrapText="1"/>
    </xf>
    <xf numFmtId="0" fontId="26" fillId="5" borderId="5" xfId="0" applyFont="1" applyFill="1" applyBorder="1" applyAlignment="1">
      <alignment vertical="center"/>
    </xf>
    <xf numFmtId="9" fontId="26" fillId="12" borderId="6" xfId="129" applyFont="1" applyFill="1" applyBorder="1" applyAlignment="1">
      <alignment horizontal="center" vertical="center" wrapText="1"/>
    </xf>
    <xf numFmtId="9" fontId="23" fillId="12" borderId="3" xfId="140" applyFont="1" applyFill="1" applyBorder="1" applyAlignment="1" applyProtection="1">
      <alignment horizontal="center" vertical="center" wrapText="1"/>
    </xf>
    <xf numFmtId="9" fontId="38" fillId="0" borderId="6" xfId="129" applyFont="1" applyFill="1" applyBorder="1" applyAlignment="1">
      <alignment horizontal="center" vertical="center" wrapText="1"/>
    </xf>
    <xf numFmtId="0" fontId="40" fillId="0" borderId="0" xfId="0" applyFont="1"/>
    <xf numFmtId="0" fontId="39" fillId="4" borderId="3" xfId="0" applyNumberFormat="1" applyFont="1" applyFill="1" applyBorder="1" applyAlignment="1">
      <alignment vertical="center" wrapText="1"/>
    </xf>
    <xf numFmtId="0" fontId="41" fillId="4" borderId="3" xfId="0" applyNumberFormat="1" applyFont="1" applyFill="1" applyBorder="1" applyAlignment="1">
      <alignment vertical="center" wrapText="1"/>
    </xf>
    <xf numFmtId="0" fontId="41" fillId="4" borderId="8" xfId="0" applyNumberFormat="1" applyFont="1" applyFill="1" applyBorder="1" applyAlignment="1">
      <alignment vertical="center" wrapText="1"/>
    </xf>
    <xf numFmtId="9" fontId="42" fillId="0" borderId="6" xfId="129" applyFont="1" applyFill="1" applyBorder="1" applyAlignment="1">
      <alignment horizontal="center" vertical="center" wrapText="1"/>
    </xf>
    <xf numFmtId="0" fontId="39" fillId="0" borderId="3" xfId="128" applyFont="1" applyFill="1" applyBorder="1" applyAlignment="1">
      <alignment horizontal="center" vertical="center" wrapText="1"/>
    </xf>
    <xf numFmtId="0" fontId="26" fillId="8" borderId="5" xfId="0" applyFont="1" applyFill="1" applyBorder="1" applyAlignment="1">
      <alignment horizontal="center" vertical="center" wrapText="1"/>
    </xf>
    <xf numFmtId="9" fontId="26" fillId="12" borderId="3" xfId="0" applyNumberFormat="1" applyFont="1" applyFill="1" applyBorder="1" applyAlignment="1">
      <alignment horizontal="center" vertical="center" wrapText="1"/>
    </xf>
    <xf numFmtId="0" fontId="20" fillId="12" borderId="3" xfId="0" applyFont="1" applyFill="1" applyBorder="1" applyAlignment="1">
      <alignment horizontal="center" vertical="center" wrapText="1"/>
    </xf>
    <xf numFmtId="9" fontId="29" fillId="12" borderId="3" xfId="140" applyFont="1" applyFill="1" applyBorder="1" applyAlignment="1" applyProtection="1">
      <alignment horizontal="center" vertical="center" wrapText="1"/>
    </xf>
    <xf numFmtId="9" fontId="26" fillId="12" borderId="6" xfId="0" applyNumberFormat="1" applyFont="1" applyFill="1" applyBorder="1" applyAlignment="1">
      <alignment horizontal="center" vertical="center" wrapText="1"/>
    </xf>
    <xf numFmtId="0" fontId="26" fillId="5" borderId="4" xfId="0" applyFont="1" applyFill="1" applyBorder="1" applyAlignment="1">
      <alignment horizontal="center" vertical="center"/>
    </xf>
    <xf numFmtId="9" fontId="38" fillId="12" borderId="3" xfId="0" applyNumberFormat="1" applyFont="1" applyFill="1" applyBorder="1" applyAlignment="1">
      <alignment horizontal="center" vertical="center" wrapText="1"/>
    </xf>
    <xf numFmtId="0" fontId="27" fillId="12" borderId="3" xfId="0" applyFont="1" applyFill="1" applyBorder="1" applyAlignment="1">
      <alignment vertical="center" wrapText="1"/>
    </xf>
    <xf numFmtId="0" fontId="38" fillId="12" borderId="3" xfId="0" applyNumberFormat="1" applyFont="1" applyFill="1" applyBorder="1" applyAlignment="1">
      <alignment horizontal="center" vertical="center" wrapText="1"/>
    </xf>
    <xf numFmtId="0" fontId="25" fillId="12" borderId="3" xfId="0" applyFont="1" applyFill="1" applyBorder="1" applyAlignment="1">
      <alignment horizontal="center" vertical="center" wrapText="1"/>
    </xf>
    <xf numFmtId="0" fontId="27" fillId="0" borderId="3" xfId="0" applyFont="1" applyFill="1" applyBorder="1" applyAlignment="1">
      <alignment horizontal="center" vertical="center" wrapText="1"/>
    </xf>
    <xf numFmtId="0" fontId="19" fillId="5" borderId="0" xfId="0" applyFont="1" applyFill="1"/>
    <xf numFmtId="0" fontId="30" fillId="12" borderId="3" xfId="0" applyFont="1" applyFill="1" applyBorder="1" applyAlignment="1">
      <alignment horizontal="center" vertical="center" wrapText="1"/>
    </xf>
    <xf numFmtId="9" fontId="33" fillId="12" borderId="3" xfId="140" applyFont="1" applyFill="1" applyBorder="1" applyAlignment="1" applyProtection="1">
      <alignment horizontal="center" vertical="center" wrapText="1"/>
    </xf>
    <xf numFmtId="0" fontId="27" fillId="0" borderId="3" xfId="0" applyFont="1" applyFill="1" applyBorder="1" applyAlignment="1">
      <alignment horizontal="left" vertical="center" wrapText="1"/>
    </xf>
    <xf numFmtId="0" fontId="20" fillId="12" borderId="3" xfId="128" applyFont="1" applyFill="1" applyBorder="1" applyAlignment="1">
      <alignment horizontal="center" vertical="center" wrapText="1"/>
    </xf>
    <xf numFmtId="9" fontId="42" fillId="12" borderId="6" xfId="129" applyNumberFormat="1" applyFont="1" applyFill="1" applyBorder="1" applyAlignment="1">
      <alignment horizontal="center" vertical="center" wrapText="1"/>
    </xf>
    <xf numFmtId="0" fontId="26" fillId="0" borderId="2" xfId="0" applyFont="1" applyFill="1" applyBorder="1" applyAlignment="1">
      <alignment horizontal="center" vertical="center"/>
    </xf>
    <xf numFmtId="0" fontId="27" fillId="0" borderId="2" xfId="128" applyFont="1" applyFill="1" applyBorder="1" applyAlignment="1">
      <alignment horizontal="center" vertical="center" wrapText="1"/>
    </xf>
    <xf numFmtId="10" fontId="42" fillId="0" borderId="6" xfId="129" applyNumberFormat="1" applyFont="1" applyFill="1" applyBorder="1" applyAlignment="1">
      <alignment horizontal="center" vertical="center" wrapText="1"/>
    </xf>
    <xf numFmtId="9" fontId="26" fillId="13" borderId="3" xfId="0" applyNumberFormat="1" applyFont="1" applyFill="1" applyBorder="1" applyAlignment="1">
      <alignment horizontal="center" vertical="center" wrapText="1"/>
    </xf>
    <xf numFmtId="0" fontId="25" fillId="13" borderId="3" xfId="0" applyFont="1" applyFill="1" applyBorder="1" applyAlignment="1">
      <alignment horizontal="center" vertical="center" wrapText="1"/>
    </xf>
    <xf numFmtId="9" fontId="29" fillId="13" borderId="3" xfId="140" applyFont="1" applyFill="1" applyBorder="1" applyAlignment="1" applyProtection="1">
      <alignment horizontal="center" vertical="center" wrapText="1"/>
    </xf>
    <xf numFmtId="0" fontId="26" fillId="6" borderId="9" xfId="0" applyFont="1" applyFill="1" applyBorder="1" applyAlignment="1">
      <alignment horizontal="center" vertical="center"/>
    </xf>
    <xf numFmtId="174" fontId="29" fillId="13" borderId="3" xfId="10" applyNumberFormat="1" applyFont="1" applyFill="1" applyBorder="1" applyAlignment="1" applyProtection="1">
      <alignment horizontal="center" vertical="center" wrapText="1"/>
    </xf>
    <xf numFmtId="0" fontId="30" fillId="0" borderId="0" xfId="0" applyFont="1" applyFill="1"/>
    <xf numFmtId="0" fontId="30" fillId="0" borderId="3" xfId="0" applyFont="1" applyFill="1" applyBorder="1" applyAlignment="1">
      <alignment horizontal="center" vertical="center"/>
    </xf>
    <xf numFmtId="0" fontId="30" fillId="0" borderId="3" xfId="0" applyFont="1" applyFill="1" applyBorder="1" applyAlignment="1">
      <alignment horizontal="left" vertical="center"/>
    </xf>
    <xf numFmtId="43" fontId="30" fillId="0" borderId="3" xfId="0" applyNumberFormat="1" applyFont="1" applyFill="1" applyBorder="1"/>
    <xf numFmtId="0" fontId="26" fillId="0" borderId="0" xfId="0" applyFont="1" applyFill="1" applyBorder="1" applyAlignment="1">
      <alignment horizontal="center" vertical="center"/>
    </xf>
    <xf numFmtId="0" fontId="20" fillId="4" borderId="0" xfId="128" applyFont="1" applyFill="1" applyBorder="1" applyAlignment="1">
      <alignment horizontal="center" vertical="center" wrapText="1"/>
    </xf>
    <xf numFmtId="9" fontId="19" fillId="0" borderId="0" xfId="0" applyNumberFormat="1" applyFont="1" applyFill="1" applyBorder="1" applyAlignment="1">
      <alignment horizontal="center" vertical="center" wrapText="1"/>
    </xf>
    <xf numFmtId="0" fontId="26" fillId="0" borderId="0" xfId="0" applyNumberFormat="1" applyFont="1" applyAlignment="1">
      <alignment horizontal="center"/>
    </xf>
    <xf numFmtId="0" fontId="20" fillId="0" borderId="0" xfId="0" applyFont="1" applyAlignment="1">
      <alignment horizontal="left"/>
    </xf>
    <xf numFmtId="176" fontId="38" fillId="0" borderId="3" xfId="0" applyNumberFormat="1" applyFont="1" applyFill="1" applyBorder="1" applyAlignment="1">
      <alignment horizontal="center" vertical="center" wrapText="1"/>
    </xf>
    <xf numFmtId="1" fontId="38" fillId="0" borderId="3" xfId="0" applyNumberFormat="1" applyFont="1" applyFill="1" applyBorder="1" applyAlignment="1">
      <alignment horizontal="center" vertical="center" wrapText="1"/>
    </xf>
    <xf numFmtId="10" fontId="23" fillId="0" borderId="15" xfId="140" applyNumberFormat="1" applyFont="1" applyFill="1" applyBorder="1" applyAlignment="1" applyProtection="1">
      <alignment horizontal="center" vertical="center" wrapText="1"/>
    </xf>
    <xf numFmtId="0" fontId="25" fillId="17" borderId="3" xfId="0" applyFont="1" applyFill="1" applyBorder="1" applyAlignment="1">
      <alignment horizontal="left" vertical="center" wrapText="1"/>
    </xf>
    <xf numFmtId="0" fontId="27" fillId="0" borderId="4" xfId="0" applyFont="1" applyFill="1" applyBorder="1" applyAlignment="1">
      <alignment vertical="center"/>
    </xf>
    <xf numFmtId="0" fontId="27" fillId="0" borderId="5" xfId="0" applyFont="1" applyFill="1" applyBorder="1" applyAlignment="1">
      <alignment vertical="center" wrapText="1"/>
    </xf>
    <xf numFmtId="0" fontId="27" fillId="0" borderId="2" xfId="0" applyFont="1" applyFill="1" applyBorder="1" applyAlignment="1">
      <alignment vertical="center" wrapText="1"/>
    </xf>
    <xf numFmtId="9" fontId="19" fillId="9" borderId="3" xfId="0" applyNumberFormat="1" applyFont="1" applyFill="1" applyBorder="1" applyAlignment="1">
      <alignment vertical="center" textRotation="90"/>
    </xf>
    <xf numFmtId="0" fontId="20" fillId="0" borderId="8" xfId="0" applyFont="1" applyFill="1" applyBorder="1"/>
    <xf numFmtId="0" fontId="20" fillId="0" borderId="0" xfId="0" applyFont="1" applyFill="1" applyBorder="1"/>
    <xf numFmtId="9" fontId="26" fillId="16" borderId="3" xfId="0" applyNumberFormat="1" applyFont="1" applyFill="1" applyBorder="1" applyAlignment="1">
      <alignment horizontal="center" vertical="center" wrapText="1"/>
    </xf>
    <xf numFmtId="0" fontId="20" fillId="16" borderId="3" xfId="0" applyFont="1" applyFill="1" applyBorder="1" applyAlignment="1">
      <alignment horizontal="center" vertical="center" wrapText="1"/>
    </xf>
    <xf numFmtId="0" fontId="20" fillId="16" borderId="3" xfId="0" applyFont="1" applyFill="1" applyBorder="1" applyAlignment="1">
      <alignment horizontal="left" vertical="center" wrapText="1"/>
    </xf>
    <xf numFmtId="9" fontId="29" fillId="16" borderId="3" xfId="140" applyFont="1" applyFill="1" applyBorder="1" applyAlignment="1" applyProtection="1">
      <alignment horizontal="center" vertical="center" wrapText="1"/>
    </xf>
    <xf numFmtId="9" fontId="19" fillId="16" borderId="6" xfId="129"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0" fontId="20" fillId="18" borderId="3" xfId="0" applyFont="1" applyFill="1" applyBorder="1"/>
    <xf numFmtId="0" fontId="20" fillId="12" borderId="0" xfId="0" applyFont="1" applyFill="1"/>
    <xf numFmtId="0" fontId="27" fillId="14" borderId="3" xfId="0" applyFont="1" applyFill="1" applyBorder="1" applyAlignment="1">
      <alignment horizontal="center" vertical="center" wrapText="1"/>
    </xf>
    <xf numFmtId="0" fontId="20" fillId="14" borderId="3" xfId="128" applyFont="1" applyFill="1" applyBorder="1" applyAlignment="1">
      <alignment horizontal="center" vertical="center" wrapText="1"/>
    </xf>
    <xf numFmtId="9" fontId="38" fillId="14" borderId="3" xfId="0" applyNumberFormat="1" applyFont="1" applyFill="1" applyBorder="1" applyAlignment="1">
      <alignment horizontal="center" vertical="center" wrapText="1"/>
    </xf>
    <xf numFmtId="0" fontId="38" fillId="14" borderId="3" xfId="0" applyNumberFormat="1" applyFont="1" applyFill="1" applyBorder="1" applyAlignment="1">
      <alignment horizontal="center" vertical="center" wrapText="1"/>
    </xf>
    <xf numFmtId="0" fontId="25" fillId="14" borderId="3" xfId="0" applyFont="1" applyFill="1" applyBorder="1" applyAlignment="1">
      <alignment horizontal="center" vertical="center" wrapText="1"/>
    </xf>
    <xf numFmtId="9" fontId="29" fillId="14" borderId="3" xfId="140" applyFont="1" applyFill="1" applyBorder="1" applyAlignment="1" applyProtection="1">
      <alignment horizontal="center" vertical="center" wrapText="1"/>
    </xf>
    <xf numFmtId="0" fontId="27" fillId="14" borderId="3" xfId="0" applyFont="1" applyFill="1" applyBorder="1" applyAlignment="1">
      <alignment vertical="center" wrapText="1"/>
    </xf>
    <xf numFmtId="9" fontId="38" fillId="0" borderId="6" xfId="0" applyNumberFormat="1" applyFont="1" applyFill="1" applyBorder="1" applyAlignment="1">
      <alignment horizontal="center" vertical="center" wrapText="1"/>
    </xf>
    <xf numFmtId="0" fontId="26" fillId="0" borderId="12" xfId="0" applyNumberFormat="1" applyFont="1" applyFill="1" applyBorder="1" applyAlignment="1">
      <alignment horizontal="center" vertical="center" wrapText="1"/>
    </xf>
    <xf numFmtId="0" fontId="19" fillId="3" borderId="4" xfId="0" applyFont="1" applyFill="1" applyBorder="1" applyAlignment="1">
      <alignment horizontal="center" vertical="center" wrapText="1"/>
    </xf>
    <xf numFmtId="0" fontId="52" fillId="15" borderId="3" xfId="0" applyNumberFormat="1" applyFont="1" applyFill="1" applyBorder="1" applyAlignment="1">
      <alignment horizontal="center" vertical="center" wrapText="1"/>
    </xf>
    <xf numFmtId="0" fontId="38" fillId="0" borderId="2" xfId="0" applyFont="1" applyFill="1" applyBorder="1" applyAlignment="1">
      <alignment horizontal="center" vertical="center"/>
    </xf>
    <xf numFmtId="0" fontId="20" fillId="18" borderId="3" xfId="112" applyFont="1" applyFill="1" applyBorder="1" applyAlignment="1">
      <alignment horizontal="justify" vertical="center" wrapText="1"/>
    </xf>
    <xf numFmtId="2" fontId="16" fillId="18" borderId="3" xfId="133" applyNumberFormat="1" applyFont="1" applyFill="1" applyBorder="1" applyAlignment="1">
      <alignment horizontal="center" vertical="center" wrapText="1"/>
    </xf>
    <xf numFmtId="0" fontId="20" fillId="15" borderId="3" xfId="112" applyFont="1" applyFill="1" applyBorder="1" applyAlignment="1">
      <alignment horizontal="center" vertical="center" wrapText="1"/>
    </xf>
    <xf numFmtId="0" fontId="20" fillId="12" borderId="3" xfId="0" applyNumberFormat="1" applyFont="1" applyFill="1" applyBorder="1" applyAlignment="1">
      <alignment horizontal="center" vertical="center" wrapText="1"/>
    </xf>
    <xf numFmtId="0" fontId="20" fillId="0" borderId="5" xfId="0" quotePrefix="1" applyFont="1" applyBorder="1" applyAlignment="1">
      <alignment vertical="center" wrapText="1"/>
    </xf>
    <xf numFmtId="0" fontId="52" fillId="15" borderId="3" xfId="0" applyNumberFormat="1" applyFont="1" applyFill="1" applyBorder="1" applyAlignment="1">
      <alignment horizontal="left" vertical="center" wrapText="1"/>
    </xf>
    <xf numFmtId="0" fontId="38" fillId="15" borderId="3" xfId="0" applyNumberFormat="1" applyFont="1" applyFill="1" applyBorder="1" applyAlignment="1">
      <alignment horizontal="center" vertical="center" wrapText="1"/>
    </xf>
    <xf numFmtId="9" fontId="19" fillId="14" borderId="4" xfId="0" applyNumberFormat="1" applyFont="1" applyFill="1" applyBorder="1" applyAlignment="1">
      <alignment vertical="center" textRotation="90"/>
    </xf>
    <xf numFmtId="0" fontId="38" fillId="0" borderId="3" xfId="0" applyFont="1" applyBorder="1" applyAlignment="1">
      <alignment horizontal="center" vertical="center"/>
    </xf>
    <xf numFmtId="168" fontId="38" fillId="0" borderId="3" xfId="129" applyNumberFormat="1" applyFont="1" applyFill="1" applyBorder="1" applyAlignment="1">
      <alignment horizontal="center" vertical="center" wrapText="1"/>
    </xf>
    <xf numFmtId="168" fontId="38" fillId="12" borderId="3" xfId="129" applyNumberFormat="1" applyFont="1" applyFill="1" applyBorder="1" applyAlignment="1">
      <alignment horizontal="center" vertical="center" wrapText="1"/>
    </xf>
    <xf numFmtId="9" fontId="19" fillId="14" borderId="11" xfId="0" applyNumberFormat="1" applyFont="1" applyFill="1" applyBorder="1" applyAlignment="1">
      <alignment vertical="center" textRotation="90"/>
    </xf>
    <xf numFmtId="168" fontId="56" fillId="13" borderId="3" xfId="129" applyNumberFormat="1" applyFont="1" applyFill="1" applyBorder="1" applyAlignment="1">
      <alignment horizontal="center" vertical="center" wrapText="1"/>
    </xf>
    <xf numFmtId="0" fontId="26" fillId="0" borderId="3" xfId="0" applyFont="1" applyFill="1" applyBorder="1" applyAlignment="1">
      <alignment horizontal="left" vertical="center" wrapText="1"/>
    </xf>
    <xf numFmtId="0" fontId="26" fillId="13" borderId="3" xfId="0" applyFont="1" applyFill="1" applyBorder="1" applyAlignment="1">
      <alignment horizontal="left" vertical="center" wrapText="1"/>
    </xf>
    <xf numFmtId="2" fontId="43" fillId="16" borderId="3" xfId="0" applyNumberFormat="1" applyFont="1" applyFill="1" applyBorder="1" applyAlignment="1">
      <alignment horizontal="center" vertical="center" wrapText="1"/>
    </xf>
    <xf numFmtId="0" fontId="26" fillId="12" borderId="3" xfId="0" applyFont="1" applyFill="1" applyBorder="1" applyAlignment="1">
      <alignment horizontal="left" vertical="center" wrapText="1"/>
    </xf>
    <xf numFmtId="2" fontId="38" fillId="0" borderId="3" xfId="0" applyNumberFormat="1" applyFont="1" applyFill="1" applyBorder="1" applyAlignment="1">
      <alignment horizontal="center" vertical="center" wrapText="1"/>
    </xf>
    <xf numFmtId="2" fontId="38" fillId="12" borderId="3" xfId="0" applyNumberFormat="1" applyFont="1" applyFill="1" applyBorder="1" applyAlignment="1">
      <alignment horizontal="center" vertical="center" wrapText="1"/>
    </xf>
    <xf numFmtId="174" fontId="26" fillId="0" borderId="3" xfId="0" applyNumberFormat="1" applyFont="1" applyFill="1" applyBorder="1"/>
    <xf numFmtId="174" fontId="44" fillId="0" borderId="3" xfId="10" applyNumberFormat="1" applyFont="1" applyFill="1" applyBorder="1" applyAlignment="1" applyProtection="1">
      <alignment horizontal="center" vertical="center" wrapText="1"/>
    </xf>
    <xf numFmtId="2" fontId="43" fillId="17" borderId="3" xfId="0" applyNumberFormat="1" applyFont="1" applyFill="1" applyBorder="1" applyAlignment="1">
      <alignment horizontal="center" vertical="center" wrapText="1"/>
    </xf>
    <xf numFmtId="174" fontId="44" fillId="13" borderId="3" xfId="10" applyNumberFormat="1" applyFont="1" applyFill="1" applyBorder="1" applyAlignment="1" applyProtection="1">
      <alignment horizontal="center" vertical="center" wrapText="1"/>
    </xf>
    <xf numFmtId="0" fontId="38" fillId="4" borderId="3" xfId="128" applyFont="1" applyFill="1" applyBorder="1" applyAlignment="1">
      <alignment horizontal="center" vertical="center" wrapText="1"/>
    </xf>
    <xf numFmtId="175" fontId="45" fillId="18" borderId="3" xfId="0" applyNumberFormat="1" applyFont="1" applyFill="1" applyBorder="1" applyAlignment="1">
      <alignment horizontal="center" vertical="center"/>
    </xf>
    <xf numFmtId="0" fontId="38" fillId="0" borderId="0" xfId="0" applyFont="1" applyFill="1"/>
    <xf numFmtId="168" fontId="38" fillId="16" borderId="3" xfId="129" applyNumberFormat="1" applyFont="1" applyFill="1" applyBorder="1" applyAlignment="1">
      <alignment horizontal="center" vertical="center" wrapText="1"/>
    </xf>
    <xf numFmtId="0" fontId="38" fillId="0" borderId="8" xfId="0" applyFont="1" applyFill="1" applyBorder="1" applyAlignment="1">
      <alignment horizontal="center" vertical="center"/>
    </xf>
    <xf numFmtId="0" fontId="20" fillId="0" borderId="9" xfId="112" applyFont="1" applyFill="1" applyBorder="1" applyAlignment="1">
      <alignment horizontal="justify" vertical="center" wrapText="1"/>
    </xf>
    <xf numFmtId="0" fontId="20" fillId="15" borderId="4" xfId="0" applyNumberFormat="1" applyFont="1" applyFill="1" applyBorder="1" applyAlignment="1">
      <alignment horizontal="center" vertical="center" wrapText="1"/>
    </xf>
    <xf numFmtId="0" fontId="20" fillId="15" borderId="11" xfId="0" applyNumberFormat="1" applyFont="1" applyFill="1" applyBorder="1" applyAlignment="1">
      <alignment horizontal="center" vertical="center" wrapText="1"/>
    </xf>
    <xf numFmtId="0" fontId="20" fillId="15" borderId="4" xfId="0" applyNumberFormat="1" applyFont="1" applyFill="1" applyBorder="1" applyAlignment="1">
      <alignment horizontal="left" vertical="center" wrapText="1"/>
    </xf>
    <xf numFmtId="0" fontId="20" fillId="15" borderId="11" xfId="0" applyNumberFormat="1" applyFont="1" applyFill="1" applyBorder="1" applyAlignment="1">
      <alignment horizontal="left" vertical="center" wrapText="1"/>
    </xf>
    <xf numFmtId="0" fontId="52" fillId="15" borderId="3" xfId="0" applyFont="1" applyFill="1" applyBorder="1" applyAlignment="1">
      <alignment horizontal="center" vertical="center" wrapText="1"/>
    </xf>
    <xf numFmtId="9" fontId="38" fillId="16" borderId="6" xfId="0" applyNumberFormat="1" applyFont="1" applyFill="1" applyBorder="1" applyAlignment="1">
      <alignment horizontal="center" vertical="center" wrapText="1"/>
    </xf>
    <xf numFmtId="168" fontId="20" fillId="16" borderId="6" xfId="0" applyNumberFormat="1" applyFont="1" applyFill="1" applyBorder="1" applyAlignment="1">
      <alignment horizontal="center" vertical="center" wrapText="1"/>
    </xf>
    <xf numFmtId="0" fontId="20" fillId="16" borderId="3" xfId="128" applyFont="1" applyFill="1" applyBorder="1" applyAlignment="1">
      <alignment horizontal="center" vertical="center" wrapText="1"/>
    </xf>
    <xf numFmtId="0" fontId="27" fillId="16" borderId="3" xfId="0" applyFont="1" applyFill="1" applyBorder="1" applyAlignment="1">
      <alignment horizontal="center" vertical="center" wrapText="1"/>
    </xf>
    <xf numFmtId="0" fontId="38" fillId="16" borderId="3" xfId="0" applyNumberFormat="1" applyFont="1" applyFill="1" applyBorder="1" applyAlignment="1">
      <alignment horizontal="center" vertical="center" wrapText="1"/>
    </xf>
    <xf numFmtId="0" fontId="25" fillId="16" borderId="3" xfId="0" applyFont="1" applyFill="1" applyBorder="1" applyAlignment="1">
      <alignment horizontal="center" vertical="center" wrapText="1"/>
    </xf>
    <xf numFmtId="0" fontId="19" fillId="16" borderId="3" xfId="0" applyFont="1" applyFill="1" applyBorder="1" applyAlignment="1">
      <alignment horizontal="center" vertical="center" textRotation="90"/>
    </xf>
    <xf numFmtId="2" fontId="19" fillId="16" borderId="3" xfId="0" applyNumberFormat="1" applyFont="1" applyFill="1" applyBorder="1" applyAlignment="1">
      <alignment horizontal="center" vertical="center" wrapText="1"/>
    </xf>
    <xf numFmtId="9" fontId="19" fillId="0" borderId="0" xfId="0" applyNumberFormat="1" applyFont="1" applyFill="1" applyBorder="1" applyAlignment="1">
      <alignment horizontal="center" vertical="center" textRotation="90"/>
    </xf>
    <xf numFmtId="0" fontId="27" fillId="0" borderId="0" xfId="0" applyFont="1" applyFill="1" applyBorder="1" applyAlignment="1">
      <alignment horizontal="center" vertical="center" wrapText="1"/>
    </xf>
    <xf numFmtId="0" fontId="26" fillId="6" borderId="11" xfId="0" applyFont="1" applyFill="1" applyBorder="1" applyAlignment="1">
      <alignment horizontal="center" vertical="center" wrapText="1"/>
    </xf>
    <xf numFmtId="0" fontId="52" fillId="15" borderId="3" xfId="0" applyNumberFormat="1" applyFont="1" applyFill="1" applyBorder="1" applyAlignment="1">
      <alignment horizontal="center" vertical="center" wrapText="1"/>
    </xf>
    <xf numFmtId="0" fontId="27" fillId="0" borderId="3" xfId="128" applyFont="1" applyFill="1" applyBorder="1" applyAlignment="1">
      <alignment horizontal="center" vertical="center" wrapText="1"/>
    </xf>
    <xf numFmtId="0" fontId="57" fillId="19" borderId="3" xfId="0" applyNumberFormat="1" applyFont="1" applyFill="1" applyBorder="1" applyAlignment="1">
      <alignment horizontal="center" vertical="center" wrapText="1"/>
    </xf>
    <xf numFmtId="0" fontId="57" fillId="19" borderId="3" xfId="0" applyNumberFormat="1" applyFont="1" applyFill="1" applyBorder="1" applyAlignment="1">
      <alignment vertical="center" wrapText="1"/>
    </xf>
    <xf numFmtId="0" fontId="57" fillId="4" borderId="3" xfId="0" applyNumberFormat="1" applyFont="1" applyFill="1" applyBorder="1" applyAlignment="1">
      <alignment horizontal="center" vertical="center" wrapText="1"/>
    </xf>
    <xf numFmtId="0" fontId="57" fillId="4" borderId="3" xfId="0" applyFont="1" applyFill="1" applyBorder="1" applyAlignment="1">
      <alignment horizontal="justify" vertical="center"/>
    </xf>
    <xf numFmtId="0" fontId="56" fillId="0" borderId="3" xfId="0" applyFont="1" applyFill="1" applyBorder="1" applyAlignment="1">
      <alignment horizontal="center" vertical="center"/>
    </xf>
    <xf numFmtId="9" fontId="58" fillId="14" borderId="3" xfId="0" applyNumberFormat="1" applyFont="1" applyFill="1" applyBorder="1" applyAlignment="1">
      <alignment horizontal="center" vertical="center" textRotation="90"/>
    </xf>
    <xf numFmtId="0" fontId="56" fillId="0" borderId="3" xfId="0" applyFont="1" applyFill="1" applyBorder="1" applyAlignment="1">
      <alignment horizontal="center" vertical="center" wrapText="1"/>
    </xf>
    <xf numFmtId="4" fontId="20" fillId="0" borderId="3" xfId="8" applyNumberFormat="1" applyFont="1" applyFill="1" applyBorder="1" applyAlignment="1">
      <alignment horizontal="center" vertical="center" wrapText="1"/>
    </xf>
    <xf numFmtId="0" fontId="57" fillId="4" borderId="3" xfId="128" applyFont="1" applyFill="1" applyBorder="1" applyAlignment="1">
      <alignment horizontal="center" vertical="center" wrapText="1"/>
    </xf>
    <xf numFmtId="0" fontId="56" fillId="0" borderId="3" xfId="0" applyFont="1" applyFill="1" applyBorder="1" applyAlignment="1">
      <alignment vertical="center" wrapText="1"/>
    </xf>
    <xf numFmtId="9" fontId="56" fillId="0" borderId="3" xfId="0" applyNumberFormat="1" applyFont="1" applyFill="1" applyBorder="1" applyAlignment="1">
      <alignment horizontal="center" vertical="center" wrapText="1"/>
    </xf>
    <xf numFmtId="168" fontId="56" fillId="0" borderId="3" xfId="129" applyNumberFormat="1" applyFont="1" applyFill="1" applyBorder="1" applyAlignment="1">
      <alignment horizontal="center" vertical="center" wrapText="1"/>
    </xf>
    <xf numFmtId="0" fontId="56" fillId="0" borderId="3" xfId="0" applyNumberFormat="1" applyFont="1" applyFill="1" applyBorder="1" applyAlignment="1">
      <alignment horizontal="center" vertical="center" wrapText="1"/>
    </xf>
    <xf numFmtId="2" fontId="56" fillId="0" borderId="3" xfId="0" applyNumberFormat="1" applyFont="1" applyFill="1" applyBorder="1" applyAlignment="1">
      <alignment horizontal="center" vertical="center" wrapText="1"/>
    </xf>
    <xf numFmtId="0" fontId="58" fillId="0" borderId="3" xfId="0" applyFont="1" applyFill="1" applyBorder="1" applyAlignment="1">
      <alignment horizontal="center" vertical="center" wrapText="1"/>
    </xf>
    <xf numFmtId="9" fontId="60" fillId="0" borderId="3" xfId="140" applyFont="1" applyFill="1" applyBorder="1" applyAlignment="1" applyProtection="1">
      <alignment horizontal="center" vertical="center" wrapText="1"/>
    </xf>
    <xf numFmtId="0" fontId="58" fillId="0" borderId="0" xfId="0" applyFont="1" applyFill="1"/>
    <xf numFmtId="0" fontId="27" fillId="0" borderId="6" xfId="0" applyFont="1" applyFill="1" applyBorder="1" applyAlignment="1">
      <alignment vertical="center" wrapText="1"/>
    </xf>
    <xf numFmtId="0" fontId="20" fillId="0" borderId="3" xfId="112" applyFont="1" applyFill="1" applyBorder="1" applyAlignment="1">
      <alignment horizontal="justify" vertical="center" wrapText="1"/>
    </xf>
    <xf numFmtId="0" fontId="20" fillId="0" borderId="3" xfId="0" applyNumberFormat="1" applyFont="1" applyFill="1" applyBorder="1" applyAlignment="1">
      <alignment horizontal="center" vertical="center" wrapText="1"/>
    </xf>
    <xf numFmtId="0" fontId="27" fillId="0" borderId="4" xfId="0" applyFont="1" applyFill="1" applyBorder="1" applyAlignment="1">
      <alignment horizontal="center" vertical="center"/>
    </xf>
    <xf numFmtId="0" fontId="27" fillId="0" borderId="9" xfId="0" applyFont="1" applyFill="1" applyBorder="1" applyAlignment="1">
      <alignment horizontal="center" vertical="center"/>
    </xf>
    <xf numFmtId="0" fontId="27" fillId="0" borderId="11" xfId="0" applyFont="1" applyFill="1" applyBorder="1" applyAlignment="1">
      <alignment horizontal="center" vertical="center"/>
    </xf>
    <xf numFmtId="0" fontId="27" fillId="0" borderId="4" xfId="0" applyFont="1" applyFill="1" applyBorder="1" applyAlignment="1">
      <alignment horizontal="center" vertical="center" wrapText="1"/>
    </xf>
    <xf numFmtId="0" fontId="27" fillId="0" borderId="4" xfId="0" applyFont="1" applyFill="1" applyBorder="1" applyAlignment="1">
      <alignment vertical="center" wrapText="1"/>
    </xf>
    <xf numFmtId="0" fontId="27" fillId="0" borderId="9" xfId="0" applyFont="1" applyFill="1" applyBorder="1" applyAlignment="1">
      <alignment vertical="center" wrapText="1"/>
    </xf>
    <xf numFmtId="0" fontId="27" fillId="0" borderId="11" xfId="0" applyFont="1" applyFill="1" applyBorder="1" applyAlignment="1">
      <alignment vertical="center" wrapText="1"/>
    </xf>
    <xf numFmtId="0" fontId="27" fillId="0" borderId="4" xfId="0" applyFont="1" applyFill="1" applyBorder="1" applyAlignment="1">
      <alignment horizontal="left" vertical="center" wrapText="1"/>
    </xf>
    <xf numFmtId="0" fontId="19" fillId="0" borderId="0" xfId="0" applyFont="1" applyFill="1" applyAlignment="1">
      <alignment horizontal="center"/>
    </xf>
    <xf numFmtId="9" fontId="19" fillId="14" borderId="4" xfId="0" applyNumberFormat="1" applyFont="1" applyFill="1" applyBorder="1" applyAlignment="1">
      <alignment horizontal="center" vertical="center" textRotation="90"/>
    </xf>
    <xf numFmtId="9" fontId="19" fillId="14" borderId="9" xfId="0" applyNumberFormat="1" applyFont="1" applyFill="1" applyBorder="1" applyAlignment="1">
      <alignment horizontal="center" vertical="center" textRotation="90"/>
    </xf>
    <xf numFmtId="0" fontId="26" fillId="0" borderId="4" xfId="0" applyFont="1" applyFill="1" applyBorder="1" applyAlignment="1">
      <alignment horizontal="center" vertical="center"/>
    </xf>
    <xf numFmtId="0" fontId="20" fillId="0" borderId="8" xfId="0" applyFont="1" applyBorder="1" applyAlignment="1">
      <alignment horizontal="center" vertical="center"/>
    </xf>
    <xf numFmtId="0" fontId="19" fillId="4" borderId="2" xfId="0" applyFont="1" applyFill="1" applyBorder="1" applyAlignment="1">
      <alignment horizontal="center" vertical="center" wrapText="1"/>
    </xf>
    <xf numFmtId="0" fontId="26" fillId="0" borderId="11" xfId="0" applyNumberFormat="1"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26" fillId="0" borderId="3" xfId="0" applyFont="1" applyFill="1" applyBorder="1" applyAlignment="1">
      <alignment horizontal="center" vertical="center" wrapText="1"/>
    </xf>
    <xf numFmtId="9" fontId="19" fillId="14" borderId="3" xfId="0" applyNumberFormat="1" applyFont="1" applyFill="1" applyBorder="1" applyAlignment="1">
      <alignment horizontal="center" vertical="center" textRotation="90"/>
    </xf>
    <xf numFmtId="0" fontId="27" fillId="0" borderId="6" xfId="0" applyFont="1" applyFill="1" applyBorder="1" applyAlignment="1">
      <alignment horizontal="center" vertical="center" wrapText="1"/>
    </xf>
    <xf numFmtId="0" fontId="38" fillId="0" borderId="3" xfId="0" applyFont="1" applyFill="1" applyBorder="1" applyAlignment="1">
      <alignment horizontal="center" vertical="center"/>
    </xf>
    <xf numFmtId="0" fontId="27" fillId="0" borderId="3"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59" fillId="0" borderId="3" xfId="128" applyFont="1" applyFill="1" applyBorder="1" applyAlignment="1">
      <alignment horizontal="center" vertical="center" wrapText="1"/>
    </xf>
    <xf numFmtId="0" fontId="27" fillId="0" borderId="2" xfId="0" applyFont="1" applyFill="1" applyBorder="1" applyAlignment="1">
      <alignment horizontal="center" vertical="center" wrapText="1"/>
    </xf>
    <xf numFmtId="0" fontId="27" fillId="0" borderId="2" xfId="0" applyFont="1" applyFill="1" applyBorder="1" applyAlignment="1">
      <alignment horizontal="left" vertical="center" wrapText="1"/>
    </xf>
    <xf numFmtId="0" fontId="20" fillId="4" borderId="2" xfId="128" applyFont="1" applyFill="1" applyBorder="1" applyAlignment="1">
      <alignment horizontal="center" vertical="center" wrapText="1"/>
    </xf>
    <xf numFmtId="0" fontId="59" fillId="0" borderId="3" xfId="0" applyNumberFormat="1" applyFont="1" applyFill="1" applyBorder="1" applyAlignment="1">
      <alignment horizontal="center" vertical="center" wrapText="1"/>
    </xf>
    <xf numFmtId="2" fontId="63" fillId="0" borderId="3" xfId="0" applyNumberFormat="1" applyFont="1" applyFill="1" applyBorder="1" applyAlignment="1">
      <alignment horizontal="center" vertical="center" wrapText="1"/>
    </xf>
    <xf numFmtId="0" fontId="20" fillId="0" borderId="3" xfId="128" applyNumberFormat="1" applyFont="1" applyFill="1" applyBorder="1" applyAlignment="1">
      <alignment horizontal="center" vertical="center" wrapText="1"/>
    </xf>
    <xf numFmtId="9" fontId="19" fillId="14" borderId="4" xfId="0" applyNumberFormat="1" applyFont="1" applyFill="1" applyBorder="1" applyAlignment="1">
      <alignment horizontal="center" vertical="center" textRotation="90"/>
    </xf>
    <xf numFmtId="0" fontId="27" fillId="0" borderId="4" xfId="0" applyFont="1" applyFill="1" applyBorder="1" applyAlignment="1">
      <alignment horizontal="center" vertical="center" wrapText="1"/>
    </xf>
    <xf numFmtId="0" fontId="27" fillId="0" borderId="4" xfId="0" applyFont="1" applyFill="1" applyBorder="1" applyAlignment="1">
      <alignment vertical="center" wrapText="1"/>
    </xf>
    <xf numFmtId="0" fontId="38" fillId="0" borderId="3" xfId="0" applyNumberFormat="1" applyFont="1" applyFill="1" applyBorder="1" applyAlignment="1">
      <alignment vertical="center" wrapText="1"/>
    </xf>
    <xf numFmtId="0" fontId="38" fillId="0" borderId="3" xfId="89" applyFont="1" applyFill="1" applyBorder="1" applyAlignment="1">
      <alignment horizontal="center" vertical="center" wrapText="1"/>
    </xf>
    <xf numFmtId="2" fontId="64" fillId="20" borderId="3" xfId="0" applyNumberFormat="1" applyFont="1" applyFill="1" applyBorder="1" applyAlignment="1">
      <alignment horizontal="center" vertical="center" wrapText="1"/>
    </xf>
    <xf numFmtId="0" fontId="64" fillId="20" borderId="3" xfId="0" applyNumberFormat="1" applyFont="1" applyFill="1" applyBorder="1" applyAlignment="1">
      <alignment horizontal="center" vertical="center" wrapText="1"/>
    </xf>
    <xf numFmtId="9" fontId="65" fillId="12" borderId="4" xfId="140" applyFont="1" applyFill="1" applyBorder="1" applyAlignment="1" applyProtection="1">
      <alignment horizontal="center" vertical="center" wrapText="1"/>
    </xf>
    <xf numFmtId="0" fontId="38" fillId="12" borderId="4" xfId="0" applyFont="1" applyFill="1" applyBorder="1" applyAlignment="1">
      <alignment horizontal="center" vertical="center" wrapText="1"/>
    </xf>
    <xf numFmtId="0" fontId="38" fillId="12" borderId="3" xfId="0" applyFont="1" applyFill="1" applyBorder="1" applyAlignment="1">
      <alignment horizontal="left" vertical="center" wrapText="1"/>
    </xf>
    <xf numFmtId="0" fontId="38" fillId="12" borderId="3" xfId="0" applyFont="1" applyFill="1" applyBorder="1" applyAlignment="1">
      <alignment horizontal="center" vertical="center" wrapText="1"/>
    </xf>
    <xf numFmtId="0" fontId="38" fillId="15" borderId="3" xfId="0" applyFont="1" applyFill="1" applyBorder="1" applyAlignment="1">
      <alignment horizontal="center" vertical="center" wrapText="1"/>
    </xf>
    <xf numFmtId="43" fontId="45" fillId="0" borderId="3" xfId="8" applyNumberFormat="1" applyFont="1" applyFill="1" applyBorder="1" applyAlignment="1">
      <alignment horizontal="center" vertical="center"/>
    </xf>
    <xf numFmtId="0" fontId="38" fillId="0" borderId="6" xfId="0" applyFont="1" applyFill="1" applyBorder="1" applyAlignment="1">
      <alignment vertical="center" wrapText="1"/>
    </xf>
    <xf numFmtId="0" fontId="38" fillId="0" borderId="3" xfId="0" applyNumberFormat="1" applyFont="1" applyFill="1" applyBorder="1" applyAlignment="1">
      <alignment horizontal="center" vertical="center" wrapText="1"/>
    </xf>
    <xf numFmtId="0" fontId="64" fillId="20" borderId="3" xfId="0" applyFont="1" applyFill="1" applyBorder="1" applyAlignment="1">
      <alignment horizontal="center" vertical="center" wrapText="1"/>
    </xf>
    <xf numFmtId="0" fontId="56" fillId="0" borderId="3" xfId="0" applyNumberFormat="1" applyFont="1" applyFill="1" applyBorder="1" applyAlignment="1">
      <alignment horizontal="center" vertical="center" wrapText="1"/>
    </xf>
    <xf numFmtId="2" fontId="56" fillId="0" borderId="3" xfId="0" applyNumberFormat="1" applyFont="1" applyFill="1" applyBorder="1" applyAlignment="1">
      <alignment horizontal="center" vertical="center" wrapText="1"/>
    </xf>
    <xf numFmtId="0" fontId="38" fillId="0" borderId="3" xfId="0" applyFont="1" applyFill="1" applyBorder="1" applyAlignment="1">
      <alignment horizontal="center" vertical="center" wrapText="1"/>
    </xf>
    <xf numFmtId="1" fontId="20" fillId="0" borderId="3" xfId="0" applyNumberFormat="1" applyFont="1" applyFill="1" applyBorder="1" applyAlignment="1">
      <alignment horizontal="center" vertical="center" wrapText="1"/>
    </xf>
    <xf numFmtId="176" fontId="20" fillId="0" borderId="3" xfId="0" applyNumberFormat="1" applyFont="1" applyFill="1" applyBorder="1" applyAlignment="1">
      <alignment horizontal="center" vertical="center" wrapText="1"/>
    </xf>
    <xf numFmtId="0" fontId="23" fillId="0" borderId="3" xfId="140" applyNumberFormat="1" applyFont="1" applyFill="1" applyBorder="1" applyAlignment="1" applyProtection="1">
      <alignment horizontal="center" vertical="center" wrapText="1"/>
    </xf>
    <xf numFmtId="0" fontId="29" fillId="0" borderId="3" xfId="140" applyNumberFormat="1" applyFont="1" applyFill="1" applyBorder="1" applyAlignment="1" applyProtection="1">
      <alignment horizontal="center" vertical="center" wrapText="1"/>
    </xf>
    <xf numFmtId="0" fontId="27" fillId="0" borderId="4" xfId="0" applyFont="1" applyFill="1" applyBorder="1" applyAlignment="1">
      <alignment horizontal="center" vertical="center" wrapText="1"/>
    </xf>
    <xf numFmtId="10" fontId="38" fillId="0" borderId="3" xfId="129" applyNumberFormat="1" applyFont="1" applyFill="1" applyBorder="1" applyAlignment="1">
      <alignment horizontal="center" vertical="center" wrapText="1"/>
    </xf>
    <xf numFmtId="2" fontId="27" fillId="0" borderId="3" xfId="0" applyNumberFormat="1" applyFont="1" applyFill="1" applyBorder="1" applyAlignment="1">
      <alignment horizontal="center" vertical="center" wrapText="1"/>
    </xf>
    <xf numFmtId="0" fontId="27" fillId="0" borderId="3" xfId="0" applyFont="1" applyFill="1" applyBorder="1" applyAlignment="1">
      <alignment horizontal="center" vertical="center" wrapText="1"/>
    </xf>
    <xf numFmtId="0" fontId="27" fillId="0" borderId="4" xfId="0" applyFont="1" applyFill="1" applyBorder="1" applyAlignment="1">
      <alignment horizontal="center" vertical="center"/>
    </xf>
    <xf numFmtId="0" fontId="27" fillId="0" borderId="4" xfId="0" applyFont="1" applyFill="1" applyBorder="1" applyAlignment="1">
      <alignment horizontal="center" vertical="center" wrapText="1"/>
    </xf>
    <xf numFmtId="0" fontId="38" fillId="0" borderId="4"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38" fillId="4" borderId="3" xfId="0" applyFont="1" applyFill="1" applyBorder="1" applyAlignment="1">
      <alignment horizontal="left" vertical="center" wrapText="1"/>
    </xf>
    <xf numFmtId="0" fontId="38" fillId="4" borderId="3" xfId="0" applyFont="1" applyFill="1" applyBorder="1" applyAlignment="1">
      <alignment horizontal="center" vertical="center" wrapText="1"/>
    </xf>
    <xf numFmtId="0" fontId="38" fillId="15" borderId="3" xfId="0" applyNumberFormat="1" applyFont="1" applyFill="1" applyBorder="1" applyAlignment="1">
      <alignment vertical="center" wrapText="1"/>
    </xf>
    <xf numFmtId="0" fontId="63" fillId="4" borderId="3" xfId="128" applyFont="1" applyFill="1" applyBorder="1" applyAlignment="1">
      <alignment horizontal="center" vertical="center" wrapText="1"/>
    </xf>
    <xf numFmtId="0" fontId="63" fillId="0" borderId="3" xfId="94" applyFont="1" applyFill="1" applyBorder="1" applyAlignment="1">
      <alignment horizontal="center" vertical="center" wrapText="1"/>
    </xf>
    <xf numFmtId="9" fontId="27" fillId="0" borderId="3" xfId="129" applyFont="1" applyFill="1" applyBorder="1" applyAlignment="1">
      <alignment horizontal="center" vertical="center" wrapText="1"/>
    </xf>
    <xf numFmtId="10" fontId="27" fillId="0" borderId="3" xfId="129" applyNumberFormat="1" applyFont="1" applyFill="1" applyBorder="1" applyAlignment="1">
      <alignment horizontal="center" vertical="center" wrapText="1"/>
    </xf>
    <xf numFmtId="0" fontId="27" fillId="15" borderId="3" xfId="94" applyFont="1" applyFill="1" applyBorder="1" applyAlignment="1">
      <alignment horizontal="center" vertical="center" wrapText="1"/>
    </xf>
    <xf numFmtId="0" fontId="27" fillId="0" borderId="3" xfId="0" applyNumberFormat="1" applyFont="1" applyFill="1" applyBorder="1" applyAlignment="1">
      <alignment horizontal="center" vertical="center" wrapText="1"/>
    </xf>
    <xf numFmtId="9" fontId="63" fillId="0" borderId="3" xfId="112" applyNumberFormat="1" applyFont="1" applyFill="1" applyBorder="1" applyAlignment="1">
      <alignment horizontal="center" vertical="center" wrapText="1"/>
    </xf>
    <xf numFmtId="2" fontId="63" fillId="0" borderId="3" xfId="94" applyNumberFormat="1" applyFont="1" applyFill="1" applyBorder="1" applyAlignment="1">
      <alignment horizontal="center" vertical="center" wrapText="1"/>
    </xf>
    <xf numFmtId="168" fontId="27" fillId="0" borderId="3" xfId="129" applyNumberFormat="1" applyFont="1" applyFill="1" applyBorder="1" applyAlignment="1">
      <alignment horizontal="center" vertical="center" wrapText="1"/>
    </xf>
    <xf numFmtId="2" fontId="27" fillId="15" borderId="3" xfId="94" applyNumberFormat="1" applyFont="1" applyFill="1" applyBorder="1" applyAlignment="1">
      <alignment horizontal="center" vertical="center" wrapText="1"/>
    </xf>
    <xf numFmtId="0" fontId="38" fillId="15" borderId="3" xfId="94" applyFont="1" applyFill="1" applyBorder="1" applyAlignment="1">
      <alignment horizontal="center" vertical="center" wrapText="1"/>
    </xf>
    <xf numFmtId="0" fontId="38" fillId="12" borderId="3" xfId="94" applyFont="1" applyFill="1" applyBorder="1" applyAlignment="1">
      <alignment horizontal="center" vertical="center" wrapText="1"/>
    </xf>
    <xf numFmtId="0" fontId="38" fillId="0" borderId="3" xfId="94" applyFont="1" applyFill="1" applyBorder="1" applyAlignment="1">
      <alignment horizontal="center" vertical="center" wrapText="1"/>
    </xf>
    <xf numFmtId="4" fontId="38" fillId="0" borderId="3" xfId="8" applyNumberFormat="1" applyFont="1" applyFill="1" applyBorder="1" applyAlignment="1">
      <alignment horizontal="center" vertical="center" wrapText="1"/>
    </xf>
    <xf numFmtId="0" fontId="66" fillId="0" borderId="3" xfId="94" applyFont="1" applyFill="1" applyBorder="1" applyAlignment="1">
      <alignment horizontal="center" vertical="center" wrapText="1"/>
    </xf>
    <xf numFmtId="0" fontId="20" fillId="21" borderId="3" xfId="128" applyFont="1" applyFill="1" applyBorder="1" applyAlignment="1">
      <alignment horizontal="center" vertical="center" wrapText="1"/>
    </xf>
    <xf numFmtId="0" fontId="27" fillId="0" borderId="4" xfId="0" applyFont="1" applyFill="1" applyBorder="1" applyAlignment="1">
      <alignment vertical="center" wrapText="1"/>
    </xf>
    <xf numFmtId="0" fontId="20" fillId="15" borderId="3" xfId="128" applyFont="1" applyFill="1" applyBorder="1" applyAlignment="1">
      <alignment horizontal="center" vertical="center" wrapText="1"/>
    </xf>
    <xf numFmtId="0" fontId="20" fillId="0" borderId="3" xfId="0" applyNumberFormat="1" applyFont="1" applyFill="1" applyBorder="1" applyAlignment="1">
      <alignment horizontal="center" vertical="center" wrapText="1"/>
    </xf>
    <xf numFmtId="0" fontId="38" fillId="0" borderId="4" xfId="0" applyFont="1" applyFill="1" applyBorder="1" applyAlignment="1">
      <alignment horizontal="center" vertical="center" wrapText="1"/>
    </xf>
    <xf numFmtId="0" fontId="19" fillId="0" borderId="3" xfId="0" applyFont="1" applyFill="1" applyBorder="1" applyAlignment="1">
      <alignment horizontal="center" vertical="center" wrapText="1"/>
    </xf>
    <xf numFmtId="2" fontId="20" fillId="12" borderId="3" xfId="0" applyNumberFormat="1" applyFont="1" applyFill="1" applyBorder="1"/>
    <xf numFmtId="2" fontId="23" fillId="0" borderId="3" xfId="10" applyNumberFormat="1" applyFont="1" applyFill="1" applyBorder="1" applyAlignment="1" applyProtection="1">
      <alignment horizontal="center" vertical="center" wrapText="1"/>
    </xf>
    <xf numFmtId="2" fontId="23" fillId="12" borderId="4" xfId="10" applyNumberFormat="1" applyFont="1" applyFill="1" applyBorder="1" applyAlignment="1" applyProtection="1">
      <alignment horizontal="center" vertical="center" wrapText="1"/>
    </xf>
    <xf numFmtId="1" fontId="66" fillId="0" borderId="3" xfId="0" applyNumberFormat="1" applyFont="1" applyFill="1" applyBorder="1" applyAlignment="1">
      <alignment horizontal="center" vertical="center" wrapText="1"/>
    </xf>
    <xf numFmtId="2" fontId="67" fillId="0" borderId="3" xfId="10" applyNumberFormat="1" applyFont="1" applyFill="1" applyBorder="1" applyAlignment="1" applyProtection="1">
      <alignment horizontal="center" vertical="center" wrapText="1"/>
    </xf>
    <xf numFmtId="2" fontId="23" fillId="12" borderId="3" xfId="10" applyNumberFormat="1" applyFont="1" applyFill="1" applyBorder="1" applyAlignment="1" applyProtection="1">
      <alignment horizontal="center" vertical="center" wrapText="1"/>
    </xf>
    <xf numFmtId="2" fontId="19" fillId="0" borderId="3" xfId="0" applyNumberFormat="1" applyFont="1" applyFill="1" applyBorder="1"/>
    <xf numFmtId="2" fontId="29" fillId="16" borderId="3" xfId="10" applyNumberFormat="1" applyFont="1" applyFill="1" applyBorder="1" applyAlignment="1" applyProtection="1">
      <alignment horizontal="center" vertical="center" wrapText="1"/>
    </xf>
    <xf numFmtId="2" fontId="29" fillId="0" borderId="3" xfId="10" applyNumberFormat="1" applyFont="1" applyFill="1" applyBorder="1" applyAlignment="1" applyProtection="1">
      <alignment horizontal="center" vertical="center" wrapText="1"/>
    </xf>
    <xf numFmtId="2" fontId="29" fillId="12" borderId="3" xfId="10" applyNumberFormat="1" applyFont="1" applyFill="1" applyBorder="1" applyAlignment="1" applyProtection="1">
      <alignment horizontal="center" vertical="center" wrapText="1"/>
    </xf>
    <xf numFmtId="2" fontId="33" fillId="12" borderId="3" xfId="10" applyNumberFormat="1" applyFont="1" applyFill="1" applyBorder="1" applyAlignment="1" applyProtection="1">
      <alignment horizontal="center" vertical="center" wrapText="1"/>
    </xf>
    <xf numFmtId="2" fontId="29" fillId="14" borderId="3" xfId="10" applyNumberFormat="1" applyFont="1" applyFill="1" applyBorder="1" applyAlignment="1" applyProtection="1">
      <alignment horizontal="center" vertical="center" wrapText="1"/>
    </xf>
    <xf numFmtId="2" fontId="60" fillId="0" borderId="3" xfId="10" applyNumberFormat="1" applyFont="1" applyFill="1" applyBorder="1" applyAlignment="1" applyProtection="1">
      <alignment horizontal="center" vertical="center" wrapText="1"/>
    </xf>
    <xf numFmtId="2" fontId="19" fillId="13" borderId="3" xfId="0" applyNumberFormat="1" applyFont="1" applyFill="1" applyBorder="1"/>
    <xf numFmtId="9" fontId="19" fillId="14" borderId="9" xfId="0" applyNumberFormat="1" applyFont="1" applyFill="1" applyBorder="1" applyAlignment="1">
      <alignment horizontal="center" vertical="center" textRotation="90"/>
    </xf>
    <xf numFmtId="0" fontId="19" fillId="0" borderId="3" xfId="0" applyFont="1" applyFill="1" applyBorder="1" applyAlignment="1">
      <alignment horizontal="center" vertical="center" wrapText="1"/>
    </xf>
    <xf numFmtId="0" fontId="27" fillId="0" borderId="9" xfId="0" applyFont="1" applyFill="1" applyBorder="1" applyAlignment="1">
      <alignment horizontal="center" vertical="center"/>
    </xf>
    <xf numFmtId="0" fontId="27" fillId="0" borderId="4" xfId="0" applyFont="1" applyFill="1" applyBorder="1" applyAlignment="1">
      <alignment horizontal="center" vertical="center" wrapText="1"/>
    </xf>
    <xf numFmtId="0" fontId="27" fillId="0" borderId="9" xfId="0" applyFont="1" applyFill="1" applyBorder="1" applyAlignment="1">
      <alignment horizontal="center" vertical="center" wrapText="1"/>
    </xf>
    <xf numFmtId="0" fontId="27" fillId="0" borderId="3" xfId="0" applyFont="1" applyFill="1" applyBorder="1" applyAlignment="1">
      <alignment horizontal="center" vertical="center" wrapText="1"/>
    </xf>
    <xf numFmtId="2" fontId="20" fillId="0" borderId="0" xfId="0" applyNumberFormat="1" applyFont="1" applyFill="1"/>
    <xf numFmtId="9" fontId="20" fillId="0" borderId="4" xfId="112" applyNumberFormat="1" applyFont="1" applyFill="1" applyBorder="1" applyAlignment="1">
      <alignment horizontal="center" vertical="center" wrapText="1"/>
    </xf>
    <xf numFmtId="9" fontId="20" fillId="0" borderId="11" xfId="112" applyNumberFormat="1" applyFont="1" applyFill="1" applyBorder="1" applyAlignment="1">
      <alignment horizontal="center" vertical="center" wrapText="1"/>
    </xf>
    <xf numFmtId="0" fontId="20" fillId="0" borderId="4" xfId="112" applyFont="1" applyFill="1" applyBorder="1" applyAlignment="1">
      <alignment horizontal="center" vertical="center" wrapText="1"/>
    </xf>
    <xf numFmtId="0" fontId="20" fillId="0" borderId="11" xfId="112" applyFont="1" applyFill="1" applyBorder="1" applyAlignment="1">
      <alignment horizontal="center" vertical="center" wrapText="1"/>
    </xf>
    <xf numFmtId="9" fontId="19" fillId="0" borderId="4" xfId="112" applyNumberFormat="1" applyFont="1" applyFill="1" applyBorder="1" applyAlignment="1">
      <alignment horizontal="center" vertical="center" textRotation="90"/>
    </xf>
    <xf numFmtId="9" fontId="19" fillId="0" borderId="11" xfId="112" applyNumberFormat="1" applyFont="1" applyFill="1" applyBorder="1" applyAlignment="1">
      <alignment horizontal="center" vertical="center" textRotation="90"/>
    </xf>
    <xf numFmtId="0" fontId="20" fillId="0" borderId="4" xfId="112" applyFont="1" applyFill="1" applyBorder="1" applyAlignment="1">
      <alignment horizontal="justify" vertical="center" wrapText="1"/>
    </xf>
    <xf numFmtId="0" fontId="20" fillId="0" borderId="11" xfId="112" applyFont="1" applyFill="1" applyBorder="1" applyAlignment="1">
      <alignment horizontal="justify" vertical="center" wrapText="1"/>
    </xf>
    <xf numFmtId="0" fontId="19" fillId="10" borderId="3" xfId="112" applyFont="1" applyFill="1" applyBorder="1" applyAlignment="1">
      <alignment horizontal="center" vertical="center" textRotation="90"/>
    </xf>
    <xf numFmtId="9" fontId="20" fillId="10" borderId="3" xfId="112" applyNumberFormat="1" applyFont="1" applyFill="1" applyBorder="1" applyAlignment="1">
      <alignment horizontal="center" vertical="center" textRotation="90"/>
    </xf>
    <xf numFmtId="9" fontId="20" fillId="0" borderId="9" xfId="112" applyNumberFormat="1" applyFont="1" applyFill="1" applyBorder="1" applyAlignment="1">
      <alignment horizontal="center" vertical="center" wrapText="1"/>
    </xf>
    <xf numFmtId="0" fontId="20" fillId="0" borderId="4" xfId="112" applyFont="1" applyFill="1" applyBorder="1" applyAlignment="1">
      <alignment horizontal="left" vertical="center" wrapText="1"/>
    </xf>
    <xf numFmtId="0" fontId="20" fillId="0" borderId="11" xfId="112" applyFont="1" applyFill="1" applyBorder="1" applyAlignment="1">
      <alignment horizontal="left" vertical="center" wrapText="1"/>
    </xf>
    <xf numFmtId="9" fontId="19" fillId="0" borderId="9" xfId="112" applyNumberFormat="1" applyFont="1" applyFill="1" applyBorder="1" applyAlignment="1">
      <alignment horizontal="center" vertical="center" textRotation="90"/>
    </xf>
    <xf numFmtId="0" fontId="20" fillId="0" borderId="9" xfId="112" applyFont="1" applyFill="1" applyBorder="1" applyAlignment="1">
      <alignment horizontal="justify" vertical="center" wrapText="1"/>
    </xf>
    <xf numFmtId="0" fontId="20" fillId="4" borderId="4" xfId="112" applyFont="1" applyFill="1" applyBorder="1" applyAlignment="1">
      <alignment horizontal="justify" vertical="center" wrapText="1"/>
    </xf>
    <xf numFmtId="0" fontId="20" fillId="4" borderId="9" xfId="112" applyFont="1" applyFill="1" applyBorder="1" applyAlignment="1">
      <alignment horizontal="justify" vertical="center" wrapText="1"/>
    </xf>
    <xf numFmtId="0" fontId="19" fillId="10" borderId="11" xfId="112" applyFont="1" applyFill="1" applyBorder="1" applyAlignment="1">
      <alignment horizontal="center" vertical="center" textRotation="90"/>
    </xf>
    <xf numFmtId="9" fontId="20" fillId="10" borderId="11" xfId="112" applyNumberFormat="1" applyFont="1" applyFill="1" applyBorder="1" applyAlignment="1">
      <alignment horizontal="center" vertical="center" textRotation="90"/>
    </xf>
    <xf numFmtId="0" fontId="19" fillId="10" borderId="4" xfId="112" applyFont="1" applyFill="1" applyBorder="1" applyAlignment="1">
      <alignment horizontal="center" vertical="center" textRotation="90"/>
    </xf>
    <xf numFmtId="0" fontId="19" fillId="10" borderId="9" xfId="112" applyFont="1" applyFill="1" applyBorder="1" applyAlignment="1">
      <alignment horizontal="center" vertical="center" textRotation="90"/>
    </xf>
    <xf numFmtId="9" fontId="20" fillId="10" borderId="4" xfId="112" applyNumberFormat="1" applyFont="1" applyFill="1" applyBorder="1" applyAlignment="1">
      <alignment horizontal="center" vertical="center" textRotation="90"/>
    </xf>
    <xf numFmtId="9" fontId="20" fillId="10" borderId="9" xfId="112" applyNumberFormat="1" applyFont="1" applyFill="1" applyBorder="1" applyAlignment="1">
      <alignment horizontal="center" vertical="center" textRotation="90"/>
    </xf>
    <xf numFmtId="0" fontId="19" fillId="0" borderId="4" xfId="112" applyFont="1" applyFill="1" applyBorder="1" applyAlignment="1">
      <alignment horizontal="center" vertical="center" textRotation="90" wrapText="1"/>
    </xf>
    <xf numFmtId="0" fontId="19" fillId="0" borderId="9" xfId="112" applyFont="1" applyFill="1" applyBorder="1" applyAlignment="1">
      <alignment horizontal="center" vertical="center" textRotation="90" wrapText="1"/>
    </xf>
    <xf numFmtId="9" fontId="19" fillId="0" borderId="4" xfId="112" applyNumberFormat="1" applyFont="1" applyFill="1" applyBorder="1" applyAlignment="1">
      <alignment horizontal="center" vertical="center" textRotation="90" wrapText="1"/>
    </xf>
    <xf numFmtId="9" fontId="19" fillId="0" borderId="11" xfId="112" applyNumberFormat="1" applyFont="1" applyFill="1" applyBorder="1" applyAlignment="1">
      <alignment horizontal="center" vertical="center" textRotation="90" wrapText="1"/>
    </xf>
    <xf numFmtId="9" fontId="19" fillId="0" borderId="3" xfId="112" applyNumberFormat="1" applyFont="1" applyFill="1" applyBorder="1" applyAlignment="1">
      <alignment horizontal="center" vertical="center" textRotation="90" wrapText="1"/>
    </xf>
    <xf numFmtId="0" fontId="20" fillId="0" borderId="3" xfId="112" applyFont="1" applyFill="1" applyBorder="1" applyAlignment="1">
      <alignment horizontal="justify" vertical="center" wrapText="1"/>
    </xf>
    <xf numFmtId="9" fontId="20" fillId="0" borderId="3" xfId="112" applyNumberFormat="1" applyFont="1" applyFill="1" applyBorder="1" applyAlignment="1">
      <alignment horizontal="center" vertical="center" wrapText="1"/>
    </xf>
    <xf numFmtId="0" fontId="26" fillId="7" borderId="4" xfId="110" applyFont="1" applyFill="1" applyBorder="1" applyAlignment="1">
      <alignment horizontal="center" vertical="center" wrapText="1"/>
    </xf>
    <xf numFmtId="0" fontId="26" fillId="7" borderId="11" xfId="110" quotePrefix="1" applyFont="1" applyFill="1" applyBorder="1" applyAlignment="1">
      <alignment horizontal="center" vertical="center" wrapText="1"/>
    </xf>
    <xf numFmtId="0" fontId="19" fillId="11" borderId="3" xfId="112" applyFont="1" applyFill="1" applyBorder="1" applyAlignment="1">
      <alignment horizontal="center" vertical="center" wrapText="1"/>
    </xf>
    <xf numFmtId="168" fontId="19" fillId="11" borderId="3" xfId="133" applyNumberFormat="1" applyFont="1" applyFill="1" applyBorder="1" applyAlignment="1">
      <alignment horizontal="center" vertical="center" wrapText="1"/>
    </xf>
    <xf numFmtId="49" fontId="19" fillId="11" borderId="4" xfId="22" applyNumberFormat="1" applyFont="1" applyFill="1" applyBorder="1" applyAlignment="1">
      <alignment horizontal="center" vertical="center"/>
    </xf>
    <xf numFmtId="49" fontId="19" fillId="11" borderId="11" xfId="22" applyNumberFormat="1" applyFont="1" applyFill="1" applyBorder="1" applyAlignment="1">
      <alignment horizontal="center" vertical="center"/>
    </xf>
    <xf numFmtId="0" fontId="19" fillId="11" borderId="3" xfId="112" applyNumberFormat="1" applyFont="1" applyFill="1" applyBorder="1" applyAlignment="1">
      <alignment horizontal="center" vertical="center" wrapText="1"/>
    </xf>
    <xf numFmtId="0" fontId="26" fillId="10" borderId="4" xfId="110" quotePrefix="1" applyFont="1" applyFill="1" applyBorder="1" applyAlignment="1">
      <alignment horizontal="center" vertical="center" wrapText="1"/>
    </xf>
    <xf numFmtId="0" fontId="26" fillId="10" borderId="11" xfId="110" quotePrefix="1" applyFont="1" applyFill="1" applyBorder="1" applyAlignment="1">
      <alignment horizontal="center" vertical="center" wrapText="1"/>
    </xf>
    <xf numFmtId="0" fontId="26" fillId="10" borderId="4" xfId="110" applyFont="1" applyFill="1" applyBorder="1" applyAlignment="1">
      <alignment horizontal="center" vertical="center" wrapText="1"/>
    </xf>
    <xf numFmtId="0" fontId="34" fillId="0" borderId="12" xfId="112" applyFont="1" applyFill="1" applyBorder="1" applyAlignment="1">
      <alignment horizontal="left" vertical="center"/>
    </xf>
    <xf numFmtId="0" fontId="19" fillId="11" borderId="3" xfId="112" applyFont="1" applyFill="1" applyBorder="1" applyAlignment="1">
      <alignment horizontal="center" vertical="center"/>
    </xf>
    <xf numFmtId="0" fontId="19" fillId="11" borderId="4" xfId="112" applyFont="1" applyFill="1" applyBorder="1" applyAlignment="1">
      <alignment horizontal="center" vertical="center" wrapText="1"/>
    </xf>
    <xf numFmtId="0" fontId="19" fillId="11" borderId="11" xfId="112" applyFont="1" applyFill="1" applyBorder="1" applyAlignment="1">
      <alignment horizontal="center" vertical="center" wrapText="1"/>
    </xf>
    <xf numFmtId="0" fontId="52" fillId="15" borderId="4" xfId="0" applyNumberFormat="1" applyFont="1" applyFill="1" applyBorder="1" applyAlignment="1">
      <alignment horizontal="center" vertical="center" wrapText="1"/>
    </xf>
    <xf numFmtId="0" fontId="52" fillId="15" borderId="11" xfId="0" applyNumberFormat="1" applyFont="1" applyFill="1" applyBorder="1" applyAlignment="1">
      <alignment horizontal="center" vertical="center" wrapText="1"/>
    </xf>
    <xf numFmtId="0" fontId="52" fillId="15" borderId="4" xfId="0" applyNumberFormat="1" applyFont="1" applyFill="1" applyBorder="1" applyAlignment="1">
      <alignment horizontal="left" vertical="center" wrapText="1"/>
    </xf>
    <xf numFmtId="0" fontId="52" fillId="15" borderId="11" xfId="0" applyNumberFormat="1" applyFont="1" applyFill="1" applyBorder="1" applyAlignment="1">
      <alignment horizontal="left" vertical="center" wrapText="1"/>
    </xf>
    <xf numFmtId="0" fontId="19" fillId="3" borderId="3" xfId="0" applyFont="1" applyFill="1" applyBorder="1" applyAlignment="1">
      <alignment horizontal="center" vertical="center" wrapText="1"/>
    </xf>
    <xf numFmtId="0" fontId="19" fillId="3" borderId="3" xfId="0" applyNumberFormat="1" applyFont="1" applyFill="1" applyBorder="1" applyAlignment="1">
      <alignment horizontal="center" vertical="center" wrapText="1"/>
    </xf>
    <xf numFmtId="0" fontId="19" fillId="3" borderId="4" xfId="0" applyFont="1" applyFill="1" applyBorder="1" applyAlignment="1">
      <alignment horizontal="center" vertical="center" wrapText="1"/>
    </xf>
    <xf numFmtId="0" fontId="19" fillId="3" borderId="9" xfId="0" applyFont="1" applyFill="1" applyBorder="1" applyAlignment="1">
      <alignment horizontal="center" vertical="center" wrapText="1"/>
    </xf>
    <xf numFmtId="0" fontId="19" fillId="3" borderId="11" xfId="0" applyFont="1" applyFill="1" applyBorder="1" applyAlignment="1">
      <alignment horizontal="center" vertical="center" wrapText="1"/>
    </xf>
    <xf numFmtId="0" fontId="19" fillId="3" borderId="4" xfId="0" applyNumberFormat="1" applyFont="1" applyFill="1" applyBorder="1" applyAlignment="1">
      <alignment horizontal="center" vertical="center" wrapText="1"/>
    </xf>
    <xf numFmtId="0" fontId="19" fillId="3" borderId="9" xfId="0" applyNumberFormat="1" applyFont="1" applyFill="1" applyBorder="1" applyAlignment="1">
      <alignment horizontal="center" vertical="center" wrapText="1"/>
    </xf>
    <xf numFmtId="0" fontId="19" fillId="3" borderId="11" xfId="0" applyNumberFormat="1" applyFont="1" applyFill="1" applyBorder="1" applyAlignment="1">
      <alignment horizontal="center" vertical="center" wrapText="1"/>
    </xf>
    <xf numFmtId="0" fontId="52" fillId="15" borderId="9" xfId="0" applyNumberFormat="1" applyFont="1" applyFill="1" applyBorder="1" applyAlignment="1">
      <alignment horizontal="center" vertical="center" wrapText="1"/>
    </xf>
    <xf numFmtId="0" fontId="52" fillId="15" borderId="9" xfId="0" applyNumberFormat="1" applyFont="1" applyFill="1" applyBorder="1" applyAlignment="1">
      <alignment horizontal="left" vertical="center" wrapText="1"/>
    </xf>
    <xf numFmtId="0" fontId="52" fillId="15" borderId="4" xfId="0" quotePrefix="1" applyNumberFormat="1" applyFont="1" applyFill="1" applyBorder="1" applyAlignment="1">
      <alignment horizontal="left" vertical="center" wrapText="1"/>
    </xf>
    <xf numFmtId="0" fontId="52" fillId="15" borderId="11" xfId="0" quotePrefix="1" applyNumberFormat="1" applyFont="1" applyFill="1" applyBorder="1" applyAlignment="1">
      <alignment horizontal="left" vertical="center" wrapText="1"/>
    </xf>
    <xf numFmtId="0" fontId="52" fillId="15" borderId="3" xfId="0" applyFont="1" applyFill="1" applyBorder="1" applyAlignment="1">
      <alignment horizontal="center" vertical="center" wrapText="1"/>
    </xf>
    <xf numFmtId="0" fontId="52" fillId="15" borderId="4" xfId="0" applyFont="1" applyFill="1" applyBorder="1" applyAlignment="1">
      <alignment horizontal="left" vertical="center" wrapText="1"/>
    </xf>
    <xf numFmtId="0" fontId="52" fillId="15" borderId="9" xfId="0" applyFont="1" applyFill="1" applyBorder="1" applyAlignment="1">
      <alignment horizontal="left" vertical="center" wrapText="1"/>
    </xf>
    <xf numFmtId="0" fontId="52" fillId="15" borderId="11" xfId="0" applyFont="1" applyFill="1" applyBorder="1" applyAlignment="1">
      <alignment horizontal="left" vertical="center" wrapText="1"/>
    </xf>
    <xf numFmtId="0" fontId="52" fillId="15" borderId="4" xfId="0" applyNumberFormat="1" applyFont="1" applyFill="1" applyBorder="1" applyAlignment="1">
      <alignment vertical="center" wrapText="1"/>
    </xf>
    <xf numFmtId="0" fontId="52" fillId="15" borderId="9" xfId="0" applyNumberFormat="1" applyFont="1" applyFill="1" applyBorder="1" applyAlignment="1">
      <alignment vertical="center" wrapText="1"/>
    </xf>
    <xf numFmtId="0" fontId="52" fillId="15" borderId="11" xfId="0" applyNumberFormat="1" applyFont="1" applyFill="1" applyBorder="1" applyAlignment="1">
      <alignment vertical="center" wrapText="1"/>
    </xf>
    <xf numFmtId="0" fontId="20" fillId="0" borderId="4" xfId="0" applyNumberFormat="1" applyFont="1" applyFill="1" applyBorder="1" applyAlignment="1">
      <alignment horizontal="center" vertical="center" wrapText="1"/>
    </xf>
    <xf numFmtId="0" fontId="20" fillId="0" borderId="9" xfId="0" applyNumberFormat="1" applyFont="1" applyFill="1" applyBorder="1" applyAlignment="1">
      <alignment horizontal="center" vertical="center" wrapText="1"/>
    </xf>
    <xf numFmtId="0" fontId="20" fillId="0" borderId="4" xfId="0" applyFont="1" applyBorder="1" applyAlignment="1">
      <alignment horizontal="left" vertical="center" wrapText="1"/>
    </xf>
    <xf numFmtId="0" fontId="20" fillId="0" borderId="9" xfId="0" applyFont="1" applyBorder="1" applyAlignment="1">
      <alignment horizontal="left" vertical="center" wrapText="1"/>
    </xf>
    <xf numFmtId="0" fontId="20" fillId="0" borderId="11" xfId="0" applyNumberFormat="1" applyFont="1" applyFill="1" applyBorder="1" applyAlignment="1">
      <alignment horizontal="center" vertical="center" wrapText="1"/>
    </xf>
    <xf numFmtId="0" fontId="20" fillId="0" borderId="4" xfId="0" applyNumberFormat="1" applyFont="1" applyFill="1" applyBorder="1" applyAlignment="1">
      <alignment horizontal="left" vertical="center" wrapText="1"/>
    </xf>
    <xf numFmtId="0" fontId="20" fillId="0" borderId="9" xfId="0" applyNumberFormat="1" applyFont="1" applyFill="1" applyBorder="1" applyAlignment="1">
      <alignment horizontal="left" vertical="center" wrapText="1"/>
    </xf>
    <xf numFmtId="0" fontId="20" fillId="0" borderId="11" xfId="0" applyNumberFormat="1" applyFont="1" applyFill="1" applyBorder="1" applyAlignment="1">
      <alignment horizontal="left" vertical="center" wrapText="1"/>
    </xf>
    <xf numFmtId="0" fontId="20" fillId="0" borderId="11" xfId="0" applyFont="1" applyBorder="1" applyAlignment="1">
      <alignment horizontal="left" vertical="center" wrapText="1"/>
    </xf>
    <xf numFmtId="0" fontId="20" fillId="0" borderId="4" xfId="0" applyFont="1" applyBorder="1" applyAlignment="1">
      <alignment horizontal="center" vertical="center" wrapText="1"/>
    </xf>
    <xf numFmtId="0" fontId="20" fillId="0" borderId="9"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4" xfId="0" applyFont="1" applyFill="1" applyBorder="1" applyAlignment="1">
      <alignment horizontal="left" vertical="center" wrapText="1"/>
    </xf>
    <xf numFmtId="0" fontId="20" fillId="0" borderId="9" xfId="0" applyFont="1" applyFill="1" applyBorder="1" applyAlignment="1">
      <alignment horizontal="left" vertical="center" wrapText="1"/>
    </xf>
    <xf numFmtId="0" fontId="20" fillId="0" borderId="11" xfId="0" applyFont="1" applyFill="1" applyBorder="1" applyAlignment="1">
      <alignment horizontal="left" vertical="center" wrapText="1"/>
    </xf>
    <xf numFmtId="0" fontId="20" fillId="15" borderId="4" xfId="0" applyNumberFormat="1" applyFont="1" applyFill="1" applyBorder="1" applyAlignment="1">
      <alignment horizontal="center" vertical="center" wrapText="1"/>
    </xf>
    <xf numFmtId="0" fontId="20" fillId="15" borderId="9" xfId="0" applyNumberFormat="1" applyFont="1" applyFill="1" applyBorder="1" applyAlignment="1">
      <alignment horizontal="center" vertical="center" wrapText="1"/>
    </xf>
    <xf numFmtId="0" fontId="20" fillId="15" borderId="11"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20" fillId="15" borderId="4" xfId="0" applyNumberFormat="1" applyFont="1" applyFill="1" applyBorder="1" applyAlignment="1">
      <alignment horizontal="left" vertical="center" wrapText="1"/>
    </xf>
    <xf numFmtId="0" fontId="20" fillId="15" borderId="9" xfId="0" applyNumberFormat="1" applyFont="1" applyFill="1" applyBorder="1" applyAlignment="1">
      <alignment horizontal="left" vertical="center" wrapText="1"/>
    </xf>
    <xf numFmtId="0" fontId="20" fillId="15" borderId="11" xfId="0" applyNumberFormat="1" applyFont="1" applyFill="1" applyBorder="1" applyAlignment="1">
      <alignment horizontal="left" vertical="center" wrapText="1"/>
    </xf>
    <xf numFmtId="0" fontId="20" fillId="0" borderId="4" xfId="0" applyFont="1" applyBorder="1" applyAlignment="1">
      <alignment horizontal="center" vertical="center"/>
    </xf>
    <xf numFmtId="0" fontId="20" fillId="0" borderId="9" xfId="0" applyFont="1" applyBorder="1" applyAlignment="1">
      <alignment horizontal="center" vertical="center"/>
    </xf>
    <xf numFmtId="0" fontId="20" fillId="0" borderId="11" xfId="0" applyFont="1" applyBorder="1" applyAlignment="1">
      <alignment horizontal="center" vertical="center"/>
    </xf>
    <xf numFmtId="0" fontId="20" fillId="0" borderId="4" xfId="0" quotePrefix="1" applyFont="1" applyBorder="1" applyAlignment="1">
      <alignment horizontal="left" vertical="center" wrapText="1"/>
    </xf>
    <xf numFmtId="0" fontId="20" fillId="0" borderId="9" xfId="0" quotePrefix="1" applyFont="1" applyBorder="1" applyAlignment="1">
      <alignment horizontal="left" vertical="center" wrapText="1"/>
    </xf>
    <xf numFmtId="0" fontId="20" fillId="0" borderId="11" xfId="0" quotePrefix="1" applyFont="1" applyBorder="1" applyAlignment="1">
      <alignment horizontal="left" vertical="center" wrapText="1"/>
    </xf>
    <xf numFmtId="0" fontId="20" fillId="0" borderId="4" xfId="0" applyNumberFormat="1" applyFont="1" applyBorder="1" applyAlignment="1">
      <alignment horizontal="left" vertical="center" wrapText="1"/>
    </xf>
    <xf numFmtId="0" fontId="20" fillId="0" borderId="9" xfId="0" applyNumberFormat="1" applyFont="1" applyBorder="1" applyAlignment="1">
      <alignment horizontal="left" vertical="center" wrapText="1"/>
    </xf>
    <xf numFmtId="0" fontId="20" fillId="0" borderId="11" xfId="0" applyNumberFormat="1" applyFont="1" applyBorder="1" applyAlignment="1">
      <alignment horizontal="left" vertical="center" wrapText="1"/>
    </xf>
    <xf numFmtId="0" fontId="19" fillId="0" borderId="0" xfId="0" applyFont="1" applyBorder="1" applyAlignment="1">
      <alignment horizontal="left" vertical="center" wrapText="1"/>
    </xf>
    <xf numFmtId="0" fontId="21" fillId="0" borderId="0" xfId="0" applyFont="1" applyBorder="1" applyAlignment="1">
      <alignment horizontal="left" vertical="center" wrapText="1"/>
    </xf>
    <xf numFmtId="0" fontId="20" fillId="0" borderId="12" xfId="0" applyFont="1" applyBorder="1" applyAlignment="1">
      <alignment horizontal="center" vertical="center" wrapText="1"/>
    </xf>
    <xf numFmtId="0" fontId="20" fillId="6" borderId="0" xfId="0" applyFont="1" applyFill="1" applyAlignment="1">
      <alignment horizontal="center"/>
    </xf>
    <xf numFmtId="0" fontId="20" fillId="6" borderId="16" xfId="0" applyFont="1" applyFill="1" applyBorder="1" applyAlignment="1">
      <alignment horizontal="center"/>
    </xf>
    <xf numFmtId="0" fontId="19" fillId="6" borderId="10" xfId="0" applyFont="1" applyFill="1" applyBorder="1" applyAlignment="1">
      <alignment horizontal="left" vertical="center" wrapText="1"/>
    </xf>
    <xf numFmtId="0" fontId="19" fillId="13" borderId="2" xfId="0" applyFont="1" applyFill="1" applyBorder="1" applyAlignment="1">
      <alignment horizontal="left" vertical="center" wrapText="1"/>
    </xf>
    <xf numFmtId="0" fontId="19" fillId="13" borderId="8" xfId="0" applyFont="1" applyFill="1" applyBorder="1" applyAlignment="1">
      <alignment horizontal="left" vertical="center" wrapText="1"/>
    </xf>
    <xf numFmtId="9" fontId="19" fillId="13" borderId="0" xfId="0" applyNumberFormat="1" applyFont="1" applyFill="1" applyAlignment="1">
      <alignment horizontal="center" vertical="center" textRotation="90"/>
    </xf>
    <xf numFmtId="0" fontId="19" fillId="6" borderId="0" xfId="0" applyFont="1" applyFill="1" applyAlignment="1">
      <alignment horizontal="center" vertical="center" textRotation="90"/>
    </xf>
    <xf numFmtId="0" fontId="30" fillId="13" borderId="5" xfId="0" applyFont="1" applyFill="1" applyBorder="1" applyAlignment="1">
      <alignment horizontal="left" vertical="center" wrapText="1"/>
    </xf>
    <xf numFmtId="0" fontId="30" fillId="13" borderId="2" xfId="0" applyFont="1" applyFill="1" applyBorder="1" applyAlignment="1">
      <alignment horizontal="left" vertical="center" wrapText="1"/>
    </xf>
    <xf numFmtId="0" fontId="30" fillId="13" borderId="8" xfId="0" applyFont="1" applyFill="1" applyBorder="1" applyAlignment="1">
      <alignment horizontal="left" vertical="center" wrapText="1"/>
    </xf>
    <xf numFmtId="0" fontId="26" fillId="18" borderId="5" xfId="0" applyFont="1" applyFill="1" applyBorder="1" applyAlignment="1">
      <alignment horizontal="center" vertical="center"/>
    </xf>
    <xf numFmtId="0" fontId="26" fillId="18" borderId="2" xfId="0" applyFont="1" applyFill="1" applyBorder="1" applyAlignment="1">
      <alignment horizontal="center" vertical="center"/>
    </xf>
    <xf numFmtId="0" fontId="26" fillId="18" borderId="8" xfId="0" applyFont="1" applyFill="1" applyBorder="1" applyAlignment="1">
      <alignment horizontal="center" vertical="center"/>
    </xf>
    <xf numFmtId="0" fontId="19" fillId="0" borderId="0" xfId="0" applyFont="1" applyFill="1" applyAlignment="1">
      <alignment horizontal="center"/>
    </xf>
    <xf numFmtId="9" fontId="19" fillId="17" borderId="14" xfId="0" applyNumberFormat="1" applyFont="1" applyFill="1" applyBorder="1" applyAlignment="1">
      <alignment horizontal="center" vertical="center" textRotation="90"/>
    </xf>
    <xf numFmtId="9" fontId="19" fillId="17" borderId="0" xfId="0" applyNumberFormat="1" applyFont="1" applyFill="1" applyBorder="1" applyAlignment="1">
      <alignment horizontal="center" vertical="center" textRotation="90"/>
    </xf>
    <xf numFmtId="9" fontId="19" fillId="8" borderId="4" xfId="0" applyNumberFormat="1" applyFont="1" applyFill="1" applyBorder="1" applyAlignment="1">
      <alignment horizontal="center" vertical="center" textRotation="90"/>
    </xf>
    <xf numFmtId="9" fontId="19" fillId="8" borderId="9" xfId="0" applyNumberFormat="1" applyFont="1" applyFill="1" applyBorder="1" applyAlignment="1">
      <alignment horizontal="center" vertical="center" textRotation="90"/>
    </xf>
    <xf numFmtId="9" fontId="19" fillId="8" borderId="11" xfId="0" applyNumberFormat="1" applyFont="1" applyFill="1" applyBorder="1" applyAlignment="1">
      <alignment horizontal="center" vertical="center" textRotation="90"/>
    </xf>
    <xf numFmtId="9" fontId="19" fillId="12" borderId="4" xfId="0" applyNumberFormat="1" applyFont="1" applyFill="1" applyBorder="1" applyAlignment="1">
      <alignment horizontal="center" vertical="center" textRotation="90"/>
    </xf>
    <xf numFmtId="9" fontId="19" fillId="12" borderId="11" xfId="0" applyNumberFormat="1" applyFont="1" applyFill="1" applyBorder="1" applyAlignment="1">
      <alignment horizontal="center" vertical="center" textRotation="90"/>
    </xf>
    <xf numFmtId="0" fontId="30" fillId="16" borderId="5" xfId="0" applyFont="1" applyFill="1" applyBorder="1" applyAlignment="1">
      <alignment horizontal="left" vertical="center" wrapText="1"/>
    </xf>
    <xf numFmtId="0" fontId="30" fillId="16" borderId="2" xfId="0" applyFont="1" applyFill="1" applyBorder="1" applyAlignment="1">
      <alignment horizontal="left" vertical="center" wrapText="1"/>
    </xf>
    <xf numFmtId="0" fontId="30" fillId="16" borderId="8" xfId="0" applyFont="1" applyFill="1" applyBorder="1" applyAlignment="1">
      <alignment horizontal="left" vertical="center" wrapText="1"/>
    </xf>
    <xf numFmtId="9" fontId="19" fillId="14" borderId="3" xfId="0" applyNumberFormat="1" applyFont="1" applyFill="1" applyBorder="1" applyAlignment="1">
      <alignment horizontal="center" vertical="center" textRotation="90"/>
    </xf>
    <xf numFmtId="0" fontId="38" fillId="0" borderId="4" xfId="0" applyFont="1" applyFill="1" applyBorder="1" applyAlignment="1">
      <alignment horizontal="center" vertical="center"/>
    </xf>
    <xf numFmtId="0" fontId="38" fillId="0" borderId="11" xfId="0" applyFont="1" applyFill="1" applyBorder="1" applyAlignment="1">
      <alignment horizontal="center" vertical="center"/>
    </xf>
    <xf numFmtId="0" fontId="27" fillId="0" borderId="6" xfId="0" applyFont="1" applyFill="1" applyBorder="1" applyAlignment="1">
      <alignment horizontal="center" vertical="center" wrapText="1"/>
    </xf>
    <xf numFmtId="0" fontId="27" fillId="0" borderId="10" xfId="0" applyFont="1" applyFill="1" applyBorder="1" applyAlignment="1">
      <alignment horizontal="center" vertical="center" wrapText="1"/>
    </xf>
    <xf numFmtId="0" fontId="38" fillId="0" borderId="3" xfId="0" applyFont="1" applyFill="1" applyBorder="1" applyAlignment="1">
      <alignment horizontal="center" vertical="center"/>
    </xf>
    <xf numFmtId="0" fontId="27" fillId="0" borderId="3" xfId="0" applyFont="1" applyFill="1" applyBorder="1" applyAlignment="1">
      <alignment horizontal="center" vertical="center" wrapText="1"/>
    </xf>
    <xf numFmtId="0" fontId="27" fillId="0" borderId="4" xfId="0" applyFont="1" applyFill="1" applyBorder="1" applyAlignment="1">
      <alignment horizontal="center" vertical="center"/>
    </xf>
    <xf numFmtId="0" fontId="27" fillId="0" borderId="9" xfId="0" applyFont="1" applyFill="1" applyBorder="1" applyAlignment="1">
      <alignment horizontal="center" vertical="center"/>
    </xf>
    <xf numFmtId="0" fontId="27" fillId="0" borderId="11" xfId="0" applyFont="1" applyFill="1" applyBorder="1" applyAlignment="1">
      <alignment horizontal="center" vertical="center"/>
    </xf>
    <xf numFmtId="0" fontId="27" fillId="0" borderId="4" xfId="0" applyFont="1" applyFill="1" applyBorder="1" applyAlignment="1">
      <alignment horizontal="center" vertical="center" wrapText="1"/>
    </xf>
    <xf numFmtId="0" fontId="27" fillId="0" borderId="9"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7" fillId="0" borderId="4" xfId="0" applyFont="1" applyFill="1" applyBorder="1" applyAlignment="1">
      <alignment vertical="center" wrapText="1"/>
    </xf>
    <xf numFmtId="0" fontId="27" fillId="0" borderId="9" xfId="0" applyFont="1" applyFill="1" applyBorder="1" applyAlignment="1">
      <alignment vertical="center" wrapText="1"/>
    </xf>
    <xf numFmtId="0" fontId="27" fillId="0" borderId="11" xfId="0" applyFont="1" applyFill="1" applyBorder="1" applyAlignment="1">
      <alignment vertical="center" wrapText="1"/>
    </xf>
    <xf numFmtId="0" fontId="30" fillId="0" borderId="5" xfId="0" applyFont="1" applyFill="1" applyBorder="1" applyAlignment="1">
      <alignment horizontal="center" vertical="center" wrapText="1"/>
    </xf>
    <xf numFmtId="0" fontId="30" fillId="0" borderId="2" xfId="0" applyFont="1" applyFill="1" applyBorder="1" applyAlignment="1">
      <alignment horizontal="center" vertical="center" wrapText="1"/>
    </xf>
    <xf numFmtId="0" fontId="30" fillId="0" borderId="8" xfId="0" applyFont="1" applyFill="1" applyBorder="1" applyAlignment="1">
      <alignment horizontal="center" vertical="center" wrapText="1"/>
    </xf>
    <xf numFmtId="0" fontId="30" fillId="5" borderId="5" xfId="0" applyFont="1" applyFill="1" applyBorder="1" applyAlignment="1">
      <alignment horizontal="left" vertical="center" wrapText="1"/>
    </xf>
    <xf numFmtId="0" fontId="30" fillId="5" borderId="2" xfId="0" applyFont="1" applyFill="1" applyBorder="1" applyAlignment="1">
      <alignment horizontal="left" vertical="center" wrapText="1"/>
    </xf>
    <xf numFmtId="0" fontId="30" fillId="5" borderId="8" xfId="0" applyFont="1" applyFill="1" applyBorder="1" applyAlignment="1">
      <alignment horizontal="left" vertical="center" wrapText="1"/>
    </xf>
    <xf numFmtId="0" fontId="26" fillId="12" borderId="5" xfId="0" applyFont="1" applyFill="1" applyBorder="1" applyAlignment="1">
      <alignment horizontal="left" vertical="center" wrapText="1"/>
    </xf>
    <xf numFmtId="0" fontId="26" fillId="12" borderId="2" xfId="0" applyFont="1" applyFill="1" applyBorder="1" applyAlignment="1">
      <alignment horizontal="left" vertical="center" wrapText="1"/>
    </xf>
    <xf numFmtId="0" fontId="26" fillId="12" borderId="8" xfId="0" applyFont="1" applyFill="1" applyBorder="1" applyAlignment="1">
      <alignment horizontal="left" vertical="center" wrapText="1"/>
    </xf>
    <xf numFmtId="0" fontId="19" fillId="16" borderId="5" xfId="0" applyFont="1" applyFill="1" applyBorder="1" applyAlignment="1">
      <alignment horizontal="left" vertical="center" wrapText="1"/>
    </xf>
    <xf numFmtId="0" fontId="19" fillId="16" borderId="2" xfId="0" applyFont="1" applyFill="1" applyBorder="1" applyAlignment="1">
      <alignment horizontal="left" vertical="center" wrapText="1"/>
    </xf>
    <xf numFmtId="0" fontId="19" fillId="16" borderId="8" xfId="0" applyFont="1" applyFill="1" applyBorder="1" applyAlignment="1">
      <alignment horizontal="left" vertical="center" wrapText="1"/>
    </xf>
    <xf numFmtId="0" fontId="27" fillId="0" borderId="4" xfId="0" applyFont="1" applyFill="1" applyBorder="1" applyAlignment="1">
      <alignment horizontal="left" vertical="center" wrapText="1"/>
    </xf>
    <xf numFmtId="0" fontId="27" fillId="0" borderId="9" xfId="0" applyFont="1" applyFill="1" applyBorder="1" applyAlignment="1">
      <alignment horizontal="left" vertical="center" wrapText="1"/>
    </xf>
    <xf numFmtId="0" fontId="27" fillId="0" borderId="11" xfId="0" applyFont="1" applyFill="1" applyBorder="1" applyAlignment="1">
      <alignment horizontal="left" vertical="center" wrapText="1"/>
    </xf>
    <xf numFmtId="0" fontId="38" fillId="0" borderId="4" xfId="0" applyFont="1" applyFill="1" applyBorder="1" applyAlignment="1">
      <alignment horizontal="center" vertical="center" wrapText="1"/>
    </xf>
    <xf numFmtId="0" fontId="38" fillId="0" borderId="9" xfId="0" applyFont="1" applyFill="1" applyBorder="1" applyAlignment="1">
      <alignment horizontal="center" vertical="center" wrapText="1"/>
    </xf>
    <xf numFmtId="0" fontId="38" fillId="0" borderId="11" xfId="0" applyFont="1" applyFill="1" applyBorder="1" applyAlignment="1">
      <alignment horizontal="center" vertical="center" wrapText="1"/>
    </xf>
    <xf numFmtId="0" fontId="38" fillId="0" borderId="4" xfId="0" applyFont="1" applyFill="1" applyBorder="1" applyAlignment="1">
      <alignment horizontal="left" vertical="center" wrapText="1"/>
    </xf>
    <xf numFmtId="0" fontId="38" fillId="0" borderId="9" xfId="0" applyFont="1" applyFill="1" applyBorder="1" applyAlignment="1">
      <alignment horizontal="left" vertical="center" wrapText="1"/>
    </xf>
    <xf numFmtId="0" fontId="38" fillId="0" borderId="11" xfId="0" applyFont="1" applyFill="1" applyBorder="1" applyAlignment="1">
      <alignment horizontal="left" vertical="center" wrapText="1"/>
    </xf>
    <xf numFmtId="9" fontId="19" fillId="5" borderId="9" xfId="0" applyNumberFormat="1" applyFont="1" applyFill="1" applyBorder="1" applyAlignment="1">
      <alignment horizontal="center" vertical="center" textRotation="90"/>
    </xf>
    <xf numFmtId="9" fontId="19" fillId="14" borderId="4" xfId="0" applyNumberFormat="1" applyFont="1" applyFill="1" applyBorder="1" applyAlignment="1">
      <alignment horizontal="center" vertical="center" textRotation="90"/>
    </xf>
    <xf numFmtId="9" fontId="19" fillId="14" borderId="9" xfId="0" applyNumberFormat="1" applyFont="1" applyFill="1" applyBorder="1" applyAlignment="1">
      <alignment horizontal="center" vertical="center" textRotation="90"/>
    </xf>
    <xf numFmtId="9" fontId="19" fillId="14" borderId="11" xfId="0" applyNumberFormat="1" applyFont="1" applyFill="1" applyBorder="1" applyAlignment="1">
      <alignment horizontal="center" vertical="center" textRotation="90"/>
    </xf>
    <xf numFmtId="0" fontId="19" fillId="5" borderId="5" xfId="0" applyFont="1" applyFill="1" applyBorder="1" applyAlignment="1">
      <alignment horizontal="left" vertical="center" wrapText="1"/>
    </xf>
    <xf numFmtId="0" fontId="19" fillId="5" borderId="2" xfId="0" applyFont="1" applyFill="1" applyBorder="1" applyAlignment="1">
      <alignment horizontal="left" vertical="center" wrapText="1"/>
    </xf>
    <xf numFmtId="0" fontId="19" fillId="5" borderId="8" xfId="0" applyFont="1" applyFill="1" applyBorder="1" applyAlignment="1">
      <alignment horizontal="left" vertical="center" wrapText="1"/>
    </xf>
    <xf numFmtId="0" fontId="19" fillId="12" borderId="5" xfId="0" applyNumberFormat="1" applyFont="1" applyFill="1" applyBorder="1" applyAlignment="1">
      <alignment horizontal="left" vertical="center" wrapText="1"/>
    </xf>
    <xf numFmtId="0" fontId="19" fillId="12" borderId="2" xfId="0" applyNumberFormat="1" applyFont="1" applyFill="1" applyBorder="1" applyAlignment="1">
      <alignment horizontal="left" vertical="center" wrapText="1"/>
    </xf>
    <xf numFmtId="0" fontId="19" fillId="12" borderId="8" xfId="0" applyNumberFormat="1" applyFont="1" applyFill="1" applyBorder="1" applyAlignment="1">
      <alignment horizontal="left" vertical="center" wrapText="1"/>
    </xf>
    <xf numFmtId="0" fontId="27" fillId="14" borderId="4" xfId="0" applyFont="1" applyFill="1" applyBorder="1" applyAlignment="1">
      <alignment horizontal="center" vertical="center"/>
    </xf>
    <xf numFmtId="0" fontId="27" fillId="14" borderId="9" xfId="0" applyFont="1" applyFill="1" applyBorder="1" applyAlignment="1">
      <alignment horizontal="center" vertical="center"/>
    </xf>
    <xf numFmtId="0" fontId="27" fillId="14" borderId="11" xfId="0" applyFont="1" applyFill="1" applyBorder="1" applyAlignment="1">
      <alignment horizontal="center" vertical="center"/>
    </xf>
    <xf numFmtId="0" fontId="27" fillId="14" borderId="4" xfId="0" applyFont="1" applyFill="1" applyBorder="1" applyAlignment="1">
      <alignment horizontal="center" vertical="center" wrapText="1"/>
    </xf>
    <xf numFmtId="0" fontId="27" fillId="14" borderId="9" xfId="0" applyFont="1" applyFill="1" applyBorder="1" applyAlignment="1">
      <alignment horizontal="center" vertical="center" wrapText="1"/>
    </xf>
    <xf numFmtId="0" fontId="27" fillId="14" borderId="11" xfId="0" applyFont="1" applyFill="1" applyBorder="1" applyAlignment="1">
      <alignment horizontal="center" vertical="center" wrapText="1"/>
    </xf>
    <xf numFmtId="0" fontId="26" fillId="0" borderId="4"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9" fontId="19" fillId="5" borderId="4" xfId="129" applyFont="1" applyFill="1" applyBorder="1" applyAlignment="1">
      <alignment horizontal="center" vertical="center" textRotation="90" wrapText="1"/>
    </xf>
    <xf numFmtId="9" fontId="19" fillId="5" borderId="9" xfId="129" applyFont="1" applyFill="1" applyBorder="1" applyAlignment="1">
      <alignment horizontal="center" vertical="center" textRotation="90" wrapText="1"/>
    </xf>
    <xf numFmtId="9" fontId="19" fillId="5" borderId="11" xfId="129" applyFont="1" applyFill="1" applyBorder="1" applyAlignment="1">
      <alignment horizontal="center" vertical="center" textRotation="90" wrapText="1"/>
    </xf>
    <xf numFmtId="0" fontId="19" fillId="12" borderId="5" xfId="0" applyFont="1" applyFill="1" applyBorder="1" applyAlignment="1">
      <alignment horizontal="left" vertical="center"/>
    </xf>
    <xf numFmtId="0" fontId="19" fillId="12" borderId="2" xfId="0" applyFont="1" applyFill="1" applyBorder="1" applyAlignment="1">
      <alignment horizontal="left" vertical="center"/>
    </xf>
    <xf numFmtId="0" fontId="19" fillId="12" borderId="8" xfId="0" applyFont="1" applyFill="1" applyBorder="1" applyAlignment="1">
      <alignment horizontal="left" vertical="center"/>
    </xf>
    <xf numFmtId="0" fontId="38" fillId="4" borderId="4" xfId="0" applyNumberFormat="1" applyFont="1" applyFill="1" applyBorder="1" applyAlignment="1">
      <alignment horizontal="left" vertical="center" wrapText="1"/>
    </xf>
    <xf numFmtId="0" fontId="38" fillId="4" borderId="11" xfId="0" applyNumberFormat="1" applyFont="1" applyFill="1" applyBorder="1" applyAlignment="1">
      <alignment horizontal="left" vertical="center" wrapText="1"/>
    </xf>
    <xf numFmtId="0" fontId="38" fillId="0" borderId="4" xfId="0" applyFont="1" applyFill="1" applyBorder="1" applyAlignment="1">
      <alignment horizontal="left" vertical="center"/>
    </xf>
    <xf numFmtId="0" fontId="38" fillId="0" borderId="9" xfId="0" applyFont="1" applyFill="1" applyBorder="1" applyAlignment="1">
      <alignment horizontal="left" vertical="center"/>
    </xf>
    <xf numFmtId="0" fontId="38" fillId="0" borderId="11" xfId="0" applyFont="1" applyFill="1" applyBorder="1" applyAlignment="1">
      <alignment horizontal="left" vertical="center"/>
    </xf>
    <xf numFmtId="0" fontId="27" fillId="0" borderId="4" xfId="0" applyFont="1" applyFill="1" applyBorder="1" applyAlignment="1">
      <alignment horizontal="left" vertical="center"/>
    </xf>
    <xf numFmtId="0" fontId="27" fillId="0" borderId="11" xfId="0" applyFont="1" applyFill="1" applyBorder="1" applyAlignment="1">
      <alignment horizontal="left" vertical="center"/>
    </xf>
    <xf numFmtId="0" fontId="19" fillId="4" borderId="6" xfId="82" applyFont="1" applyFill="1" applyBorder="1" applyAlignment="1" applyProtection="1">
      <alignment horizontal="center" vertical="center" wrapText="1"/>
    </xf>
    <xf numFmtId="0" fontId="19" fillId="4" borderId="14" xfId="82" applyFont="1" applyFill="1" applyBorder="1" applyAlignment="1" applyProtection="1">
      <alignment horizontal="center" vertical="center" wrapText="1"/>
    </xf>
    <xf numFmtId="0" fontId="19" fillId="4" borderId="13" xfId="82" applyFont="1" applyFill="1" applyBorder="1" applyAlignment="1" applyProtection="1">
      <alignment horizontal="center" vertical="center" wrapText="1"/>
    </xf>
    <xf numFmtId="0" fontId="19" fillId="4" borderId="10" xfId="82" applyFont="1" applyFill="1" applyBorder="1" applyAlignment="1" applyProtection="1">
      <alignment horizontal="center" vertical="center" wrapText="1"/>
    </xf>
    <xf numFmtId="0" fontId="19" fillId="4" borderId="12" xfId="82" applyFont="1" applyFill="1" applyBorder="1" applyAlignment="1" applyProtection="1">
      <alignment horizontal="center" vertical="center" wrapText="1"/>
    </xf>
    <xf numFmtId="0" fontId="19" fillId="4" borderId="17" xfId="82" applyFont="1" applyFill="1" applyBorder="1" applyAlignment="1" applyProtection="1">
      <alignment horizontal="center" vertical="center" wrapText="1"/>
    </xf>
    <xf numFmtId="0" fontId="20" fillId="0" borderId="5" xfId="0" applyFont="1" applyBorder="1" applyAlignment="1">
      <alignment horizontal="center" vertical="center"/>
    </xf>
    <xf numFmtId="0" fontId="20" fillId="0" borderId="2" xfId="0" applyFont="1" applyBorder="1" applyAlignment="1">
      <alignment horizontal="center" vertical="center"/>
    </xf>
    <xf numFmtId="0" fontId="20" fillId="0" borderId="8" xfId="0" applyFont="1" applyBorder="1" applyAlignment="1">
      <alignment horizontal="center" vertical="center"/>
    </xf>
    <xf numFmtId="0" fontId="19" fillId="4" borderId="5" xfId="82" applyFont="1" applyFill="1" applyBorder="1" applyAlignment="1" applyProtection="1">
      <alignment horizontal="left" vertical="center" wrapText="1"/>
    </xf>
    <xf numFmtId="0" fontId="19" fillId="4" borderId="8" xfId="82" applyFont="1" applyFill="1" applyBorder="1" applyAlignment="1" applyProtection="1">
      <alignment horizontal="left" vertical="center" wrapText="1"/>
    </xf>
    <xf numFmtId="0" fontId="19" fillId="4" borderId="2"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9" fillId="4" borderId="5" xfId="0" applyFont="1" applyFill="1" applyBorder="1" applyAlignment="1">
      <alignment horizontal="center" vertical="center" wrapText="1"/>
    </xf>
    <xf numFmtId="0" fontId="26" fillId="0" borderId="4" xfId="0" applyNumberFormat="1" applyFont="1" applyFill="1" applyBorder="1" applyAlignment="1">
      <alignment horizontal="center" vertical="center" wrapText="1"/>
    </xf>
    <xf numFmtId="0" fontId="26" fillId="0" borderId="9" xfId="0" applyNumberFormat="1" applyFont="1" applyFill="1" applyBorder="1" applyAlignment="1">
      <alignment horizontal="center" vertical="center" wrapText="1"/>
    </xf>
    <xf numFmtId="0" fontId="26" fillId="0" borderId="11" xfId="0"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9" fillId="0" borderId="11" xfId="0" applyFont="1" applyFill="1" applyBorder="1" applyAlignment="1">
      <alignment horizontal="center" vertical="center" wrapText="1"/>
    </xf>
    <xf numFmtId="0" fontId="19" fillId="0" borderId="6" xfId="0" applyFont="1" applyFill="1" applyBorder="1" applyAlignment="1">
      <alignment horizontal="center" vertical="center" wrapText="1"/>
    </xf>
    <xf numFmtId="0" fontId="19" fillId="0" borderId="14" xfId="0" applyFont="1" applyFill="1" applyBorder="1" applyAlignment="1">
      <alignment horizontal="center" vertical="center" wrapText="1"/>
    </xf>
    <xf numFmtId="0" fontId="19" fillId="0" borderId="13"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12"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8"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9" fillId="0" borderId="16"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6" xfId="0" applyFont="1" applyFill="1" applyBorder="1" applyAlignment="1">
      <alignment horizontal="center" vertical="center" wrapText="1"/>
    </xf>
    <xf numFmtId="0" fontId="26" fillId="0" borderId="17" xfId="0" applyFont="1" applyFill="1" applyBorder="1" applyAlignment="1">
      <alignment horizontal="center" vertical="center" wrapText="1"/>
    </xf>
    <xf numFmtId="0" fontId="26" fillId="6" borderId="5" xfId="0" applyNumberFormat="1" applyFont="1" applyFill="1" applyBorder="1" applyAlignment="1">
      <alignment horizontal="center" vertical="center" wrapText="1"/>
    </xf>
    <xf numFmtId="0" fontId="26" fillId="6" borderId="2" xfId="0" applyNumberFormat="1" applyFont="1" applyFill="1" applyBorder="1" applyAlignment="1">
      <alignment horizontal="center" vertical="center" wrapText="1"/>
    </xf>
    <xf numFmtId="0" fontId="26" fillId="6" borderId="8" xfId="0" applyNumberFormat="1" applyFont="1" applyFill="1" applyBorder="1" applyAlignment="1">
      <alignment horizontal="center" vertical="center" wrapText="1"/>
    </xf>
    <xf numFmtId="0" fontId="19" fillId="6" borderId="5" xfId="0" applyFont="1" applyFill="1" applyBorder="1" applyAlignment="1">
      <alignment horizontal="left" vertical="center" wrapText="1"/>
    </xf>
    <xf numFmtId="0" fontId="19" fillId="16" borderId="5" xfId="0" applyNumberFormat="1" applyFont="1" applyFill="1" applyBorder="1" applyAlignment="1">
      <alignment horizontal="left" vertical="center"/>
    </xf>
    <xf numFmtId="0" fontId="19" fillId="16" borderId="2" xfId="0" applyNumberFormat="1" applyFont="1" applyFill="1" applyBorder="1" applyAlignment="1">
      <alignment horizontal="left" vertical="center"/>
    </xf>
    <xf numFmtId="0" fontId="19" fillId="16" borderId="8" xfId="0" applyNumberFormat="1" applyFont="1" applyFill="1" applyBorder="1" applyAlignment="1">
      <alignment horizontal="left" vertical="center"/>
    </xf>
  </cellXfs>
  <cellStyles count="165">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3" xfId="44"/>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4" xfId="53"/>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3" xfId="63"/>
    <cellStyle name="Excel Built-in Excel Built-in Excel Built-in Percent 3 2 3" xfId="64"/>
    <cellStyle name="Excel Built-in Excel Built-in Excel Built-in Percent 5 2" xfId="65"/>
    <cellStyle name="Excel Built-in Excel Built-in Excel Built-in Percent 5 2 2" xfId="66"/>
    <cellStyle name="Excel Built-in Excel Built-in Excel Built-in Percent 5 3" xfId="67"/>
    <cellStyle name="Excel Built-in Excel Built-in Excel Built-in Percent 5 3 2" xfId="68"/>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3" xfId="75"/>
    <cellStyle name="Excel Built-in Normal" xfId="76"/>
    <cellStyle name="Excel Built-in Normal 2" xfId="77"/>
    <cellStyle name="Excel Built-in Normal 3" xfId="78"/>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13 2" xfId="142"/>
    <cellStyle name="Normal 2" xfId="89"/>
    <cellStyle name="Normal 2 11 2 2" xfId="90"/>
    <cellStyle name="Normal 2 11 2 2 2" xfId="144"/>
    <cellStyle name="Normal 2 2" xfId="91"/>
    <cellStyle name="Normal 2 2 2" xfId="92"/>
    <cellStyle name="Normal 2 2 3" xfId="93"/>
    <cellStyle name="Normal 2 3" xfId="94"/>
    <cellStyle name="Normal 2 4" xfId="95"/>
    <cellStyle name="Normal 2 5" xfId="96"/>
    <cellStyle name="Normal 2 5 2" xfId="97"/>
    <cellStyle name="Normal 2 5 2 2" xfId="146"/>
    <cellStyle name="Normal 2 5 3" xfId="98"/>
    <cellStyle name="Normal 2 5 3 2" xfId="147"/>
    <cellStyle name="Normal 2 5 4" xfId="145"/>
    <cellStyle name="Normal 2 5 5 2" xfId="99"/>
    <cellStyle name="Normal 2 5 5 2 2" xfId="148"/>
    <cellStyle name="Normal 2 6" xfId="100"/>
    <cellStyle name="Normal 2 6 2" xfId="101"/>
    <cellStyle name="Normal 2 6 2 2" xfId="150"/>
    <cellStyle name="Normal 2 6 3" xfId="149"/>
    <cellStyle name="Normal 2 7" xfId="102"/>
    <cellStyle name="Normal 2 7 2" xfId="103"/>
    <cellStyle name="Normal 2 7 2 2" xfId="152"/>
    <cellStyle name="Normal 2 7 3" xfId="151"/>
    <cellStyle name="Normal 2 8" xfId="104"/>
    <cellStyle name="Normal 2 9" xfId="143"/>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2 2 2" xfId="155"/>
    <cellStyle name="Normal 7 2 3" xfId="154"/>
    <cellStyle name="Normal 7 3" xfId="115"/>
    <cellStyle name="Normal 7 3 2" xfId="116"/>
    <cellStyle name="Normal 7 3 2 2" xfId="157"/>
    <cellStyle name="Normal 7 3 3" xfId="117"/>
    <cellStyle name="Normal 7 3 3 2" xfId="158"/>
    <cellStyle name="Normal 7 3 4" xfId="118"/>
    <cellStyle name="Normal 7 3 4 2" xfId="159"/>
    <cellStyle name="Normal 7 3 5" xfId="156"/>
    <cellStyle name="Normal 7 4" xfId="119"/>
    <cellStyle name="Normal 7 4 2" xfId="160"/>
    <cellStyle name="Normal 7 5" xfId="120"/>
    <cellStyle name="Normal 7 5 2" xfId="121"/>
    <cellStyle name="Normal 7 5 2 2" xfId="162"/>
    <cellStyle name="Normal 7 5 3" xfId="161"/>
    <cellStyle name="Normal 7 6" xfId="122"/>
    <cellStyle name="Normal 7 6 2" xfId="163"/>
    <cellStyle name="Normal 7 7" xfId="123"/>
    <cellStyle name="Normal 7 7 2" xfId="164"/>
    <cellStyle name="Normal 7 8" xfId="124"/>
    <cellStyle name="Normal 7 9" xfId="153"/>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7" zoomScale="85" zoomScaleNormal="85" workbookViewId="0">
      <selection activeCell="X7" sqref="X7"/>
    </sheetView>
  </sheetViews>
  <sheetFormatPr defaultRowHeight="15.75"/>
  <cols>
    <col min="1" max="1" width="5.5" style="66" customWidth="1"/>
    <col min="2" max="2" width="6.375" style="66" customWidth="1"/>
    <col min="3" max="3" width="4" style="96" customWidth="1"/>
    <col min="4" max="4" width="20.625" style="97" customWidth="1"/>
    <col min="5" max="5" width="7.5" style="98" customWidth="1"/>
    <col min="6" max="6" width="7.375" style="98" customWidth="1"/>
    <col min="7" max="7" width="24.875" style="99" customWidth="1"/>
    <col min="8" max="8" width="6.5" style="99" bestFit="1" customWidth="1"/>
    <col min="9" max="9" width="24.875" style="99" customWidth="1"/>
    <col min="10" max="10" width="8.125" style="98" customWidth="1"/>
    <col min="11" max="11" width="9.25" style="100" customWidth="1"/>
    <col min="12" max="13" width="8.125" style="66" customWidth="1"/>
    <col min="14" max="14" width="7.625" style="142" hidden="1" customWidth="1"/>
    <col min="15" max="15" width="8.5" style="142" hidden="1" customWidth="1"/>
    <col min="16" max="16" width="8.5" style="142" customWidth="1"/>
    <col min="17" max="17" width="10.5" style="142" hidden="1" customWidth="1"/>
    <col min="18" max="18" width="10.375" style="142" hidden="1" customWidth="1"/>
    <col min="19" max="19" width="11" style="142" hidden="1" customWidth="1"/>
    <col min="20" max="21" width="8.5" style="142" hidden="1" customWidth="1"/>
    <col min="22" max="16384" width="9" style="66"/>
  </cols>
  <sheetData>
    <row r="1" spans="1:21" ht="43.7" customHeight="1">
      <c r="A1" s="495" t="s">
        <v>547</v>
      </c>
      <c r="B1" s="495"/>
      <c r="C1" s="495"/>
      <c r="D1" s="495"/>
      <c r="E1" s="495"/>
      <c r="F1" s="495"/>
      <c r="G1" s="495"/>
      <c r="H1" s="495"/>
      <c r="I1" s="495"/>
      <c r="J1" s="64"/>
      <c r="K1" s="65"/>
      <c r="L1" s="63"/>
      <c r="M1" s="63"/>
      <c r="N1" s="131"/>
      <c r="O1" s="131"/>
      <c r="P1" s="131"/>
      <c r="Q1" s="131"/>
      <c r="R1" s="131"/>
      <c r="S1" s="131"/>
      <c r="T1" s="131"/>
      <c r="U1" s="131"/>
    </row>
    <row r="2" spans="1:21" ht="19.7" customHeight="1">
      <c r="A2" s="67"/>
      <c r="B2" s="67"/>
      <c r="C2" s="67"/>
      <c r="D2" s="68" t="s">
        <v>46</v>
      </c>
      <c r="E2" s="69"/>
      <c r="F2" s="69"/>
      <c r="G2" s="70"/>
      <c r="H2" s="70"/>
      <c r="I2" s="70"/>
      <c r="J2" s="69"/>
      <c r="K2" s="71"/>
      <c r="L2" s="67"/>
      <c r="M2" s="67"/>
      <c r="N2" s="132" t="s">
        <v>244</v>
      </c>
      <c r="O2" s="132"/>
      <c r="P2" s="133"/>
      <c r="Q2" s="133"/>
      <c r="R2" s="133"/>
      <c r="S2" s="132"/>
      <c r="T2" s="132"/>
      <c r="U2" s="133"/>
    </row>
    <row r="3" spans="1:21">
      <c r="A3" s="72"/>
      <c r="B3" s="72"/>
      <c r="C3" s="72"/>
      <c r="D3" s="73"/>
      <c r="E3" s="74"/>
      <c r="F3" s="74">
        <v>1</v>
      </c>
      <c r="G3" s="74">
        <v>2</v>
      </c>
      <c r="H3" s="74"/>
      <c r="I3" s="74"/>
      <c r="J3" s="74">
        <v>3</v>
      </c>
      <c r="K3" s="74">
        <v>4</v>
      </c>
      <c r="L3" s="74">
        <v>7</v>
      </c>
      <c r="M3" s="74">
        <v>8</v>
      </c>
      <c r="N3" s="74">
        <v>10</v>
      </c>
      <c r="O3" s="74">
        <v>11</v>
      </c>
      <c r="P3" s="74">
        <v>12</v>
      </c>
      <c r="Q3" s="74">
        <v>13</v>
      </c>
      <c r="R3" s="74">
        <v>14</v>
      </c>
      <c r="S3" s="74">
        <v>15</v>
      </c>
      <c r="T3" s="74">
        <v>16</v>
      </c>
      <c r="U3" s="74">
        <v>18</v>
      </c>
    </row>
    <row r="4" spans="1:21" ht="36.950000000000003" customHeight="1">
      <c r="A4" s="496" t="s">
        <v>47</v>
      </c>
      <c r="B4" s="496"/>
      <c r="C4" s="496"/>
      <c r="D4" s="496"/>
      <c r="E4" s="487" t="s">
        <v>21</v>
      </c>
      <c r="F4" s="487" t="s">
        <v>548</v>
      </c>
      <c r="G4" s="497" t="s">
        <v>22</v>
      </c>
      <c r="H4" s="487" t="s">
        <v>549</v>
      </c>
      <c r="I4" s="497" t="s">
        <v>22</v>
      </c>
      <c r="J4" s="487" t="s">
        <v>23</v>
      </c>
      <c r="K4" s="488" t="s">
        <v>24</v>
      </c>
      <c r="L4" s="489" t="s">
        <v>26</v>
      </c>
      <c r="M4" s="491" t="s">
        <v>25</v>
      </c>
      <c r="N4" s="492" t="s">
        <v>255</v>
      </c>
      <c r="O4" s="492" t="s">
        <v>102</v>
      </c>
      <c r="P4" s="492" t="s">
        <v>103</v>
      </c>
      <c r="Q4" s="494" t="s">
        <v>212</v>
      </c>
      <c r="R4" s="494" t="s">
        <v>256</v>
      </c>
      <c r="S4" s="485" t="s">
        <v>257</v>
      </c>
      <c r="T4" s="485" t="s">
        <v>550</v>
      </c>
      <c r="U4" s="485" t="s">
        <v>258</v>
      </c>
    </row>
    <row r="5" spans="1:21" ht="57.6" customHeight="1">
      <c r="A5" s="496"/>
      <c r="B5" s="496"/>
      <c r="C5" s="496"/>
      <c r="D5" s="496"/>
      <c r="E5" s="487"/>
      <c r="F5" s="487"/>
      <c r="G5" s="498"/>
      <c r="H5" s="487"/>
      <c r="I5" s="498"/>
      <c r="J5" s="487"/>
      <c r="K5" s="488"/>
      <c r="L5" s="490"/>
      <c r="M5" s="491"/>
      <c r="N5" s="493"/>
      <c r="O5" s="493"/>
      <c r="P5" s="493"/>
      <c r="Q5" s="493"/>
      <c r="R5" s="493"/>
      <c r="S5" s="486"/>
      <c r="T5" s="486"/>
      <c r="U5" s="486"/>
    </row>
    <row r="6" spans="1:21" ht="66.75" customHeight="1">
      <c r="A6" s="463" t="s">
        <v>27</v>
      </c>
      <c r="B6" s="464">
        <v>0.25</v>
      </c>
      <c r="C6" s="480" t="s">
        <v>14</v>
      </c>
      <c r="D6" s="461" t="s">
        <v>0</v>
      </c>
      <c r="E6" s="455">
        <v>0.5</v>
      </c>
      <c r="F6" s="77" t="s">
        <v>551</v>
      </c>
      <c r="G6" s="76" t="s">
        <v>45</v>
      </c>
      <c r="H6" s="77" t="s">
        <v>552</v>
      </c>
      <c r="I6" s="76" t="s">
        <v>553</v>
      </c>
      <c r="J6" s="39">
        <v>0.7</v>
      </c>
      <c r="K6" s="78">
        <f>J6*$E$6*$B$6</f>
        <v>8.7499999999999994E-2</v>
      </c>
      <c r="L6" s="39" t="s">
        <v>35</v>
      </c>
      <c r="M6" s="80" t="s">
        <v>30</v>
      </c>
      <c r="N6" s="118" t="s">
        <v>64</v>
      </c>
      <c r="O6" s="118" t="s">
        <v>247</v>
      </c>
      <c r="P6" s="81"/>
      <c r="Q6" s="81"/>
      <c r="R6" s="118" t="s">
        <v>246</v>
      </c>
      <c r="S6" s="81"/>
      <c r="T6" s="118" t="s">
        <v>246</v>
      </c>
      <c r="U6" s="81"/>
    </row>
    <row r="7" spans="1:21" ht="66.75" customHeight="1">
      <c r="A7" s="463"/>
      <c r="B7" s="464"/>
      <c r="C7" s="481"/>
      <c r="D7" s="469"/>
      <c r="E7" s="465"/>
      <c r="F7" s="77" t="s">
        <v>554</v>
      </c>
      <c r="G7" s="76" t="s">
        <v>214</v>
      </c>
      <c r="H7" s="77" t="s">
        <v>555</v>
      </c>
      <c r="I7" s="76" t="s">
        <v>541</v>
      </c>
      <c r="J7" s="39">
        <v>0.3</v>
      </c>
      <c r="K7" s="78">
        <f>J7*$E$6*$B$6</f>
        <v>3.7499999999999999E-2</v>
      </c>
      <c r="L7" s="39" t="s">
        <v>542</v>
      </c>
      <c r="M7" s="80" t="s">
        <v>30</v>
      </c>
      <c r="N7" s="118" t="s">
        <v>64</v>
      </c>
      <c r="O7" s="118" t="s">
        <v>247</v>
      </c>
      <c r="P7" s="118" t="s">
        <v>66</v>
      </c>
      <c r="Q7" s="118"/>
      <c r="R7" s="118" t="s">
        <v>246</v>
      </c>
      <c r="S7" s="118"/>
      <c r="T7" s="118"/>
      <c r="U7" s="118" t="s">
        <v>246</v>
      </c>
    </row>
    <row r="8" spans="1:21" ht="61.5" customHeight="1">
      <c r="A8" s="463"/>
      <c r="B8" s="464"/>
      <c r="C8" s="482" t="s">
        <v>15</v>
      </c>
      <c r="D8" s="483" t="s">
        <v>44</v>
      </c>
      <c r="E8" s="484">
        <v>0.5</v>
      </c>
      <c r="F8" s="77" t="s">
        <v>556</v>
      </c>
      <c r="G8" s="76" t="s">
        <v>43</v>
      </c>
      <c r="H8" s="77" t="s">
        <v>557</v>
      </c>
      <c r="I8" s="76" t="s">
        <v>43</v>
      </c>
      <c r="J8" s="39">
        <v>0.5</v>
      </c>
      <c r="K8" s="78">
        <f>J8*$E$8*$B$6</f>
        <v>6.25E-2</v>
      </c>
      <c r="L8" s="39" t="s">
        <v>28</v>
      </c>
      <c r="M8" s="80" t="s">
        <v>34</v>
      </c>
      <c r="N8" s="118" t="s">
        <v>64</v>
      </c>
      <c r="O8" s="118" t="s">
        <v>247</v>
      </c>
      <c r="P8" s="118"/>
      <c r="Q8" s="118"/>
      <c r="R8" s="118" t="s">
        <v>246</v>
      </c>
      <c r="S8" s="118"/>
      <c r="T8" s="118"/>
      <c r="U8" s="81"/>
    </row>
    <row r="9" spans="1:21" ht="57" customHeight="1">
      <c r="A9" s="474"/>
      <c r="B9" s="476"/>
      <c r="C9" s="480"/>
      <c r="D9" s="461" t="e">
        <v>#N/A</v>
      </c>
      <c r="E9" s="484"/>
      <c r="F9" s="77" t="s">
        <v>558</v>
      </c>
      <c r="G9" s="76" t="s">
        <v>57</v>
      </c>
      <c r="H9" s="77" t="s">
        <v>559</v>
      </c>
      <c r="I9" s="76" t="s">
        <v>57</v>
      </c>
      <c r="J9" s="39">
        <v>0.5</v>
      </c>
      <c r="K9" s="78">
        <f>J9*$E$8*$B$6</f>
        <v>6.25E-2</v>
      </c>
      <c r="L9" s="39" t="s">
        <v>465</v>
      </c>
      <c r="M9" s="80" t="s">
        <v>34</v>
      </c>
      <c r="N9" s="118" t="s">
        <v>64</v>
      </c>
      <c r="O9" s="118"/>
      <c r="P9" s="118"/>
      <c r="Q9" s="118" t="s">
        <v>246</v>
      </c>
      <c r="R9" s="118"/>
      <c r="S9" s="118"/>
      <c r="T9" s="81"/>
      <c r="U9" s="81"/>
    </row>
    <row r="10" spans="1:21" ht="25.5" customHeight="1">
      <c r="A10" s="134"/>
      <c r="B10" s="121"/>
      <c r="C10" s="135"/>
      <c r="D10" s="136"/>
      <c r="E10" s="122">
        <f>SUM(E6:E9)</f>
        <v>1</v>
      </c>
      <c r="F10" s="122"/>
      <c r="G10" s="123"/>
      <c r="H10" s="123"/>
      <c r="I10" s="123"/>
      <c r="J10" s="124"/>
      <c r="K10" s="125"/>
      <c r="L10" s="124"/>
      <c r="M10" s="137"/>
      <c r="N10" s="138"/>
      <c r="O10" s="138"/>
      <c r="P10" s="138"/>
      <c r="Q10" s="138"/>
      <c r="R10" s="138"/>
      <c r="S10" s="138"/>
      <c r="T10" s="138"/>
      <c r="U10" s="138"/>
    </row>
    <row r="11" spans="1:21" ht="118.5" customHeight="1">
      <c r="A11" s="472" t="s">
        <v>31</v>
      </c>
      <c r="B11" s="473">
        <v>0.15</v>
      </c>
      <c r="C11" s="75" t="s">
        <v>16</v>
      </c>
      <c r="D11" s="76" t="s">
        <v>48</v>
      </c>
      <c r="E11" s="83">
        <v>1</v>
      </c>
      <c r="F11" s="83" t="s">
        <v>560</v>
      </c>
      <c r="G11" s="76" t="s">
        <v>49</v>
      </c>
      <c r="H11" s="83" t="s">
        <v>561</v>
      </c>
      <c r="I11" s="76" t="s">
        <v>49</v>
      </c>
      <c r="J11" s="39">
        <v>1</v>
      </c>
      <c r="K11" s="78">
        <f>J11*$E$11*$B$11</f>
        <v>0.15</v>
      </c>
      <c r="L11" s="84" t="s">
        <v>32</v>
      </c>
      <c r="M11" s="80" t="s">
        <v>29</v>
      </c>
      <c r="N11" s="118" t="s">
        <v>64</v>
      </c>
      <c r="O11" s="118" t="s">
        <v>247</v>
      </c>
      <c r="P11" s="118" t="s">
        <v>246</v>
      </c>
      <c r="Q11" s="118" t="s">
        <v>246</v>
      </c>
      <c r="R11" s="118" t="s">
        <v>246</v>
      </c>
      <c r="S11" s="118" t="s">
        <v>246</v>
      </c>
      <c r="T11" s="118" t="s">
        <v>246</v>
      </c>
      <c r="U11" s="118" t="s">
        <v>246</v>
      </c>
    </row>
    <row r="12" spans="1:21" s="90" customFormat="1" ht="33.75" customHeight="1">
      <c r="A12" s="463"/>
      <c r="B12" s="464"/>
      <c r="C12" s="85"/>
      <c r="D12" s="86"/>
      <c r="E12" s="87">
        <f>E11</f>
        <v>1</v>
      </c>
      <c r="F12" s="87"/>
      <c r="G12" s="88"/>
      <c r="H12" s="139"/>
      <c r="I12" s="139"/>
      <c r="J12" s="88"/>
      <c r="K12" s="89"/>
      <c r="L12" s="88"/>
      <c r="M12" s="88"/>
      <c r="N12" s="139"/>
      <c r="O12" s="139"/>
      <c r="P12" s="139"/>
      <c r="Q12" s="139"/>
      <c r="R12" s="139"/>
      <c r="S12" s="139"/>
      <c r="T12" s="139"/>
      <c r="U12" s="139"/>
    </row>
    <row r="13" spans="1:21" s="90" customFormat="1" ht="78" customHeight="1">
      <c r="A13" s="474" t="s">
        <v>33</v>
      </c>
      <c r="B13" s="476">
        <v>0.45</v>
      </c>
      <c r="C13" s="478" t="s">
        <v>1</v>
      </c>
      <c r="D13" s="470" t="s">
        <v>2</v>
      </c>
      <c r="E13" s="455">
        <v>0.25</v>
      </c>
      <c r="F13" s="77" t="s">
        <v>562</v>
      </c>
      <c r="G13" s="76" t="s">
        <v>9</v>
      </c>
      <c r="H13" s="77" t="s">
        <v>563</v>
      </c>
      <c r="I13" s="76" t="s">
        <v>9</v>
      </c>
      <c r="J13" s="39">
        <v>1</v>
      </c>
      <c r="K13" s="78">
        <f>J13*$E$13*$B$13</f>
        <v>0.1125</v>
      </c>
      <c r="L13" s="1" t="s">
        <v>468</v>
      </c>
      <c r="M13" s="80" t="s">
        <v>30</v>
      </c>
      <c r="N13" s="118" t="s">
        <v>64</v>
      </c>
      <c r="O13" s="118"/>
      <c r="P13" s="118" t="s">
        <v>247</v>
      </c>
      <c r="Q13" s="118" t="s">
        <v>246</v>
      </c>
      <c r="R13" s="118"/>
      <c r="S13" s="118"/>
      <c r="T13" s="118" t="s">
        <v>246</v>
      </c>
      <c r="U13" s="118" t="s">
        <v>246</v>
      </c>
    </row>
    <row r="14" spans="1:21" s="90" customFormat="1" ht="66.75" hidden="1" customHeight="1">
      <c r="A14" s="475"/>
      <c r="B14" s="477"/>
      <c r="C14" s="479"/>
      <c r="D14" s="471" t="e">
        <v>#N/A</v>
      </c>
      <c r="E14" s="465"/>
      <c r="F14" s="77" t="s">
        <v>17</v>
      </c>
      <c r="G14" s="76" t="s">
        <v>10</v>
      </c>
      <c r="H14" s="77" t="s">
        <v>564</v>
      </c>
      <c r="I14" s="281" t="s">
        <v>10</v>
      </c>
      <c r="J14" s="39">
        <v>0</v>
      </c>
      <c r="K14" s="78">
        <f>J14*$E$13*$B$13</f>
        <v>0</v>
      </c>
      <c r="L14" s="282" t="s">
        <v>565</v>
      </c>
      <c r="M14" s="80" t="s">
        <v>30</v>
      </c>
      <c r="N14" s="118" t="s">
        <v>64</v>
      </c>
      <c r="O14" s="118"/>
      <c r="P14" s="118" t="s">
        <v>247</v>
      </c>
      <c r="Q14" s="118" t="s">
        <v>246</v>
      </c>
      <c r="R14" s="118"/>
      <c r="S14" s="118"/>
      <c r="T14" s="118" t="s">
        <v>246</v>
      </c>
      <c r="U14" s="118" t="s">
        <v>246</v>
      </c>
    </row>
    <row r="15" spans="1:21" s="90" customFormat="1" ht="88.5" hidden="1" customHeight="1">
      <c r="A15" s="475"/>
      <c r="B15" s="477"/>
      <c r="C15" s="479"/>
      <c r="D15" s="471" t="e">
        <v>#N/A</v>
      </c>
      <c r="E15" s="465"/>
      <c r="F15" s="77" t="s">
        <v>18</v>
      </c>
      <c r="G15" s="76" t="s">
        <v>11</v>
      </c>
      <c r="H15" s="77" t="s">
        <v>566</v>
      </c>
      <c r="I15" s="281" t="s">
        <v>11</v>
      </c>
      <c r="J15" s="39">
        <v>0</v>
      </c>
      <c r="K15" s="78">
        <f>J15*$E$13*$B$13</f>
        <v>0</v>
      </c>
      <c r="L15" s="282" t="s">
        <v>565</v>
      </c>
      <c r="M15" s="80" t="s">
        <v>30</v>
      </c>
      <c r="N15" s="118" t="s">
        <v>64</v>
      </c>
      <c r="O15" s="118"/>
      <c r="P15" s="118" t="s">
        <v>247</v>
      </c>
      <c r="Q15" s="118" t="s">
        <v>246</v>
      </c>
      <c r="R15" s="118"/>
      <c r="S15" s="118"/>
      <c r="T15" s="118" t="s">
        <v>246</v>
      </c>
      <c r="U15" s="118" t="s">
        <v>246</v>
      </c>
    </row>
    <row r="16" spans="1:21" ht="64.5" customHeight="1">
      <c r="A16" s="475"/>
      <c r="B16" s="477"/>
      <c r="C16" s="459" t="s">
        <v>3</v>
      </c>
      <c r="D16" s="466" t="s">
        <v>4</v>
      </c>
      <c r="E16" s="455">
        <v>0.25</v>
      </c>
      <c r="F16" s="77" t="s">
        <v>567</v>
      </c>
      <c r="G16" s="76" t="s">
        <v>54</v>
      </c>
      <c r="H16" s="77" t="s">
        <v>568</v>
      </c>
      <c r="I16" s="76" t="s">
        <v>54</v>
      </c>
      <c r="J16" s="39">
        <v>0.7</v>
      </c>
      <c r="K16" s="78">
        <f>J16*$E$16*$B$13</f>
        <v>7.8750000000000001E-2</v>
      </c>
      <c r="L16" s="108" t="s">
        <v>28</v>
      </c>
      <c r="M16" s="80" t="s">
        <v>30</v>
      </c>
      <c r="N16" s="118" t="s">
        <v>64</v>
      </c>
      <c r="O16" s="118" t="s">
        <v>66</v>
      </c>
      <c r="P16" s="118" t="s">
        <v>247</v>
      </c>
      <c r="Q16" s="118" t="s">
        <v>246</v>
      </c>
      <c r="R16" s="118" t="s">
        <v>66</v>
      </c>
      <c r="S16" s="118"/>
      <c r="T16" s="118" t="s">
        <v>246</v>
      </c>
      <c r="U16" s="81"/>
    </row>
    <row r="17" spans="1:21" ht="60.75" customHeight="1">
      <c r="A17" s="475"/>
      <c r="B17" s="477"/>
      <c r="C17" s="460"/>
      <c r="D17" s="467"/>
      <c r="E17" s="456"/>
      <c r="F17" s="77" t="s">
        <v>569</v>
      </c>
      <c r="G17" s="76" t="s">
        <v>56</v>
      </c>
      <c r="H17" s="77" t="s">
        <v>570</v>
      </c>
      <c r="I17" s="103" t="s">
        <v>511</v>
      </c>
      <c r="J17" s="39">
        <v>0.3</v>
      </c>
      <c r="K17" s="78">
        <f>J17*$E$16*$B$13</f>
        <v>3.3750000000000002E-2</v>
      </c>
      <c r="L17" s="108" t="s">
        <v>512</v>
      </c>
      <c r="M17" s="80" t="s">
        <v>30</v>
      </c>
      <c r="N17" s="118" t="s">
        <v>64</v>
      </c>
      <c r="O17" s="118" t="s">
        <v>247</v>
      </c>
      <c r="P17" s="118"/>
      <c r="Q17" s="118"/>
      <c r="R17" s="118" t="s">
        <v>246</v>
      </c>
      <c r="S17" s="118"/>
      <c r="T17" s="118"/>
      <c r="U17" s="81"/>
    </row>
    <row r="18" spans="1:21" ht="113.25" customHeight="1">
      <c r="A18" s="475"/>
      <c r="B18" s="477"/>
      <c r="C18" s="459" t="s">
        <v>12</v>
      </c>
      <c r="D18" s="461" t="s">
        <v>6</v>
      </c>
      <c r="E18" s="455">
        <v>0.2</v>
      </c>
      <c r="F18" s="77" t="s">
        <v>571</v>
      </c>
      <c r="G18" s="76" t="s">
        <v>36</v>
      </c>
      <c r="H18" s="77" t="s">
        <v>572</v>
      </c>
      <c r="I18" s="103" t="s">
        <v>844</v>
      </c>
      <c r="J18" s="39">
        <v>0.5</v>
      </c>
      <c r="K18" s="78">
        <f>J18*$E$18*$B$13</f>
        <v>4.5000000000000005E-2</v>
      </c>
      <c r="L18" s="108" t="s">
        <v>573</v>
      </c>
      <c r="M18" s="80" t="s">
        <v>30</v>
      </c>
      <c r="N18" s="118" t="s">
        <v>64</v>
      </c>
      <c r="O18" s="118" t="s">
        <v>247</v>
      </c>
      <c r="P18" s="118" t="s">
        <v>66</v>
      </c>
      <c r="Q18" s="118" t="s">
        <v>246</v>
      </c>
      <c r="R18" s="118" t="s">
        <v>246</v>
      </c>
      <c r="S18" s="118"/>
      <c r="T18" s="118"/>
      <c r="U18" s="81"/>
    </row>
    <row r="19" spans="1:21" ht="91.5" customHeight="1">
      <c r="A19" s="475"/>
      <c r="B19" s="477"/>
      <c r="C19" s="468"/>
      <c r="D19" s="469"/>
      <c r="E19" s="465"/>
      <c r="F19" s="455" t="s">
        <v>574</v>
      </c>
      <c r="G19" s="457" t="s">
        <v>55</v>
      </c>
      <c r="H19" s="77" t="s">
        <v>575</v>
      </c>
      <c r="I19" s="103" t="s">
        <v>845</v>
      </c>
      <c r="J19" s="39">
        <v>0.25</v>
      </c>
      <c r="K19" s="78">
        <f>J19*$E$18*$B$13</f>
        <v>2.2500000000000003E-2</v>
      </c>
      <c r="L19" s="108" t="s">
        <v>573</v>
      </c>
      <c r="M19" s="80" t="s">
        <v>30</v>
      </c>
      <c r="N19" s="118" t="s">
        <v>64</v>
      </c>
      <c r="O19" s="118" t="s">
        <v>247</v>
      </c>
      <c r="P19" s="118"/>
      <c r="Q19" s="118"/>
      <c r="R19" s="118" t="s">
        <v>246</v>
      </c>
      <c r="S19" s="118"/>
      <c r="T19" s="283" t="s">
        <v>246</v>
      </c>
      <c r="U19" s="81"/>
    </row>
    <row r="20" spans="1:21" ht="54" customHeight="1">
      <c r="A20" s="475"/>
      <c r="B20" s="477"/>
      <c r="C20" s="460"/>
      <c r="D20" s="309"/>
      <c r="E20" s="456"/>
      <c r="F20" s="456"/>
      <c r="G20" s="458"/>
      <c r="H20" s="77" t="s">
        <v>846</v>
      </c>
      <c r="I20" s="103" t="s">
        <v>847</v>
      </c>
      <c r="J20" s="39">
        <v>0.25</v>
      </c>
      <c r="K20" s="78">
        <f>J20*$E$18*$B$13</f>
        <v>2.2500000000000003E-2</v>
      </c>
      <c r="L20" s="108" t="s">
        <v>573</v>
      </c>
      <c r="M20" s="80" t="s">
        <v>30</v>
      </c>
      <c r="N20" s="118" t="s">
        <v>64</v>
      </c>
      <c r="O20" s="118" t="s">
        <v>247</v>
      </c>
      <c r="P20" s="118"/>
      <c r="Q20" s="118"/>
      <c r="R20" s="118" t="s">
        <v>246</v>
      </c>
      <c r="S20" s="118"/>
      <c r="T20" s="283" t="s">
        <v>246</v>
      </c>
      <c r="U20" s="81"/>
    </row>
    <row r="21" spans="1:21" ht="78.75" customHeight="1">
      <c r="A21" s="475"/>
      <c r="B21" s="477"/>
      <c r="C21" s="91" t="s">
        <v>5</v>
      </c>
      <c r="D21" s="27" t="s">
        <v>8</v>
      </c>
      <c r="E21" s="82">
        <v>0.1</v>
      </c>
      <c r="F21" s="77" t="s">
        <v>576</v>
      </c>
      <c r="G21" s="76" t="s">
        <v>213</v>
      </c>
      <c r="H21" s="108" t="s">
        <v>577</v>
      </c>
      <c r="I21" s="103" t="s">
        <v>213</v>
      </c>
      <c r="J21" s="39">
        <v>1</v>
      </c>
      <c r="K21" s="78">
        <f>J21*$E$21*$B$13</f>
        <v>4.5000000000000005E-2</v>
      </c>
      <c r="L21" s="226" t="s">
        <v>176</v>
      </c>
      <c r="M21" s="80" t="s">
        <v>30</v>
      </c>
      <c r="N21" s="118" t="s">
        <v>247</v>
      </c>
      <c r="O21" s="118" t="s">
        <v>246</v>
      </c>
      <c r="P21" s="118" t="s">
        <v>246</v>
      </c>
      <c r="Q21" s="118" t="s">
        <v>246</v>
      </c>
      <c r="R21" s="118" t="s">
        <v>246</v>
      </c>
      <c r="S21" s="118" t="s">
        <v>246</v>
      </c>
      <c r="T21" s="118" t="s">
        <v>246</v>
      </c>
      <c r="U21" s="118" t="s">
        <v>246</v>
      </c>
    </row>
    <row r="22" spans="1:21" ht="57.75" customHeight="1">
      <c r="A22" s="475"/>
      <c r="B22" s="477"/>
      <c r="C22" s="459" t="s">
        <v>7</v>
      </c>
      <c r="D22" s="461" t="s">
        <v>39</v>
      </c>
      <c r="E22" s="455">
        <v>0.2</v>
      </c>
      <c r="F22" s="77" t="s">
        <v>578</v>
      </c>
      <c r="G22" s="76" t="s">
        <v>41</v>
      </c>
      <c r="H22" s="77" t="s">
        <v>579</v>
      </c>
      <c r="I22" s="76" t="s">
        <v>580</v>
      </c>
      <c r="J22" s="39">
        <v>0.5</v>
      </c>
      <c r="K22" s="78">
        <f>J22*$E$22*$B$13</f>
        <v>4.5000000000000005E-2</v>
      </c>
      <c r="L22" s="108" t="s">
        <v>581</v>
      </c>
      <c r="M22" s="80" t="s">
        <v>30</v>
      </c>
      <c r="N22" s="118" t="s">
        <v>64</v>
      </c>
      <c r="O22" s="118"/>
      <c r="P22" s="118" t="s">
        <v>247</v>
      </c>
      <c r="Q22" s="118" t="s">
        <v>246</v>
      </c>
      <c r="R22" s="118"/>
      <c r="S22" s="118"/>
      <c r="T22" s="118" t="s">
        <v>246</v>
      </c>
      <c r="U22" s="118" t="s">
        <v>246</v>
      </c>
    </row>
    <row r="23" spans="1:21" ht="81.75" customHeight="1">
      <c r="A23" s="475"/>
      <c r="B23" s="477"/>
      <c r="C23" s="460"/>
      <c r="D23" s="462"/>
      <c r="E23" s="456"/>
      <c r="F23" s="77" t="s">
        <v>582</v>
      </c>
      <c r="G23" s="76" t="s">
        <v>52</v>
      </c>
      <c r="H23" s="77" t="s">
        <v>583</v>
      </c>
      <c r="I23" s="76" t="s">
        <v>52</v>
      </c>
      <c r="J23" s="39">
        <v>0.5</v>
      </c>
      <c r="K23" s="78">
        <f>J23*$E$22*$B$13</f>
        <v>4.5000000000000005E-2</v>
      </c>
      <c r="L23" s="226" t="s">
        <v>584</v>
      </c>
      <c r="M23" s="80" t="s">
        <v>30</v>
      </c>
      <c r="N23" s="118" t="s">
        <v>64</v>
      </c>
      <c r="O23" s="81"/>
      <c r="P23" s="118" t="s">
        <v>247</v>
      </c>
      <c r="Q23" s="118" t="s">
        <v>246</v>
      </c>
      <c r="R23" s="118"/>
      <c r="S23" s="118"/>
      <c r="T23" s="118" t="s">
        <v>246</v>
      </c>
      <c r="U23" s="81"/>
    </row>
    <row r="24" spans="1:21" s="93" customFormat="1" ht="21.95" customHeight="1">
      <c r="A24" s="472"/>
      <c r="B24" s="473"/>
      <c r="C24" s="85"/>
      <c r="D24" s="86"/>
      <c r="E24" s="92">
        <f>SUM(E13:E23)</f>
        <v>1</v>
      </c>
      <c r="F24" s="92"/>
      <c r="G24" s="88"/>
      <c r="H24" s="139"/>
      <c r="I24" s="139"/>
      <c r="J24" s="88"/>
      <c r="K24" s="89"/>
      <c r="L24" s="88"/>
      <c r="M24" s="88"/>
      <c r="N24" s="139"/>
      <c r="O24" s="139"/>
      <c r="P24" s="139"/>
      <c r="Q24" s="139"/>
      <c r="R24" s="139"/>
      <c r="S24" s="139"/>
      <c r="T24" s="139"/>
      <c r="U24" s="139"/>
    </row>
    <row r="25" spans="1:21" ht="89.25" customHeight="1">
      <c r="A25" s="463" t="s">
        <v>53</v>
      </c>
      <c r="B25" s="464">
        <v>0.15</v>
      </c>
      <c r="C25" s="91" t="s">
        <v>19</v>
      </c>
      <c r="D25" s="104" t="s">
        <v>51</v>
      </c>
      <c r="E25" s="120">
        <v>1</v>
      </c>
      <c r="F25" s="77" t="s">
        <v>585</v>
      </c>
      <c r="G25" s="76" t="s">
        <v>37</v>
      </c>
      <c r="H25" s="77" t="s">
        <v>586</v>
      </c>
      <c r="I25" s="76" t="s">
        <v>37</v>
      </c>
      <c r="J25" s="39">
        <v>1</v>
      </c>
      <c r="K25" s="78">
        <f>J25*$E$25*$B$25</f>
        <v>0.15</v>
      </c>
      <c r="L25" s="79" t="s">
        <v>245</v>
      </c>
      <c r="M25" s="80" t="s">
        <v>30</v>
      </c>
      <c r="N25" s="118" t="s">
        <v>64</v>
      </c>
      <c r="O25" s="118"/>
      <c r="P25" s="118" t="s">
        <v>247</v>
      </c>
      <c r="Q25" s="118"/>
      <c r="R25" s="118"/>
      <c r="S25" s="118"/>
      <c r="T25" s="118" t="s">
        <v>246</v>
      </c>
      <c r="U25" s="81"/>
    </row>
    <row r="26" spans="1:21" ht="45" customHeight="1">
      <c r="A26" s="463"/>
      <c r="B26" s="464"/>
      <c r="C26" s="85"/>
      <c r="D26" s="94">
        <v>13</v>
      </c>
      <c r="E26" s="95">
        <f>E25</f>
        <v>1</v>
      </c>
      <c r="F26" s="95"/>
      <c r="G26" s="94">
        <v>19</v>
      </c>
      <c r="H26" s="94"/>
      <c r="I26" s="94"/>
      <c r="J26" s="94"/>
      <c r="K26" s="122">
        <f>SUM(K6:K25)</f>
        <v>1</v>
      </c>
      <c r="L26" s="94"/>
      <c r="M26" s="94"/>
      <c r="N26" s="94">
        <v>12</v>
      </c>
      <c r="O26" s="94">
        <v>10</v>
      </c>
      <c r="P26" s="94">
        <v>11</v>
      </c>
      <c r="Q26" s="94">
        <v>5</v>
      </c>
      <c r="R26" s="94">
        <v>4</v>
      </c>
      <c r="S26" s="94">
        <v>7</v>
      </c>
      <c r="T26" s="94">
        <v>10</v>
      </c>
      <c r="U26" s="94">
        <v>6</v>
      </c>
    </row>
    <row r="27" spans="1:21" ht="39" customHeight="1">
      <c r="A27" s="140"/>
      <c r="B27" s="141">
        <f>SUM(B6:B26)</f>
        <v>1</v>
      </c>
      <c r="C27" s="140"/>
      <c r="D27" s="140"/>
      <c r="E27" s="140"/>
      <c r="F27" s="140"/>
      <c r="G27" s="140"/>
      <c r="H27" s="140"/>
      <c r="I27" s="140"/>
      <c r="J27" s="140"/>
      <c r="K27" s="140"/>
      <c r="L27" s="140"/>
      <c r="M27" s="140"/>
      <c r="N27" s="140"/>
      <c r="O27" s="140"/>
      <c r="P27" s="140"/>
      <c r="Q27" s="140"/>
      <c r="R27" s="140"/>
      <c r="S27" s="140"/>
      <c r="T27" s="140"/>
      <c r="U27" s="140"/>
    </row>
  </sheetData>
  <mergeCells count="47">
    <mergeCell ref="A1:I1"/>
    <mergeCell ref="A4:D5"/>
    <mergeCell ref="E4:E5"/>
    <mergeCell ref="F4:F5"/>
    <mergeCell ref="G4:G5"/>
    <mergeCell ref="H4:H5"/>
    <mergeCell ref="I4:I5"/>
    <mergeCell ref="U4:U5"/>
    <mergeCell ref="J4:J5"/>
    <mergeCell ref="K4:K5"/>
    <mergeCell ref="L4:L5"/>
    <mergeCell ref="M4:M5"/>
    <mergeCell ref="N4:N5"/>
    <mergeCell ref="O4:O5"/>
    <mergeCell ref="P4:P5"/>
    <mergeCell ref="Q4:Q5"/>
    <mergeCell ref="R4:R5"/>
    <mergeCell ref="S4:S5"/>
    <mergeCell ref="T4:T5"/>
    <mergeCell ref="A6:A9"/>
    <mergeCell ref="B6:B9"/>
    <mergeCell ref="C6:C7"/>
    <mergeCell ref="D6:D7"/>
    <mergeCell ref="E6:E7"/>
    <mergeCell ref="C8:C9"/>
    <mergeCell ref="D8:D9"/>
    <mergeCell ref="E8:E9"/>
    <mergeCell ref="A11:A12"/>
    <mergeCell ref="B11:B12"/>
    <mergeCell ref="A13:A24"/>
    <mergeCell ref="B13:B24"/>
    <mergeCell ref="C13:C15"/>
    <mergeCell ref="A25:A26"/>
    <mergeCell ref="B25:B26"/>
    <mergeCell ref="E13:E15"/>
    <mergeCell ref="C16:C17"/>
    <mergeCell ref="D16:D17"/>
    <mergeCell ref="E16:E17"/>
    <mergeCell ref="C18:C20"/>
    <mergeCell ref="D18:D19"/>
    <mergeCell ref="E18:E20"/>
    <mergeCell ref="D13:D15"/>
    <mergeCell ref="F19:F20"/>
    <mergeCell ref="G19:G20"/>
    <mergeCell ref="C22:C23"/>
    <mergeCell ref="D22:D23"/>
    <mergeCell ref="E22: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83"/>
  <sheetViews>
    <sheetView topLeftCell="A16" zoomScale="85" zoomScaleNormal="85" workbookViewId="0">
      <selection activeCell="F6" sqref="F6"/>
    </sheetView>
  </sheetViews>
  <sheetFormatPr defaultRowHeight="15.75"/>
  <cols>
    <col min="1" max="1" width="6" style="18" customWidth="1"/>
    <col min="2" max="3" width="9.375" style="6" customWidth="1"/>
    <col min="4" max="4" width="18.625" style="10" customWidth="1"/>
    <col min="5" max="5" width="8.375" style="3" customWidth="1"/>
    <col min="6" max="6" width="43.875" style="3" customWidth="1"/>
    <col min="7" max="7" width="9" style="3" customWidth="1"/>
    <col min="8" max="8" width="43.25" style="3" customWidth="1"/>
    <col min="9" max="10" width="10.625" style="10" hidden="1" customWidth="1"/>
    <col min="11" max="11" width="10.625" style="10" customWidth="1"/>
    <col min="12" max="12" width="10.625" style="173" hidden="1" customWidth="1"/>
    <col min="13" max="13" width="10.625" style="3" hidden="1" customWidth="1"/>
    <col min="14" max="14" width="10.625" style="10" hidden="1" customWidth="1"/>
    <col min="15" max="16" width="10.625" style="3" hidden="1" customWidth="1"/>
    <col min="17" max="16384" width="9" style="3"/>
  </cols>
  <sheetData>
    <row r="1" spans="1:16" ht="15.75" customHeight="1">
      <c r="A1" s="554" t="s">
        <v>587</v>
      </c>
      <c r="B1" s="554"/>
      <c r="C1" s="554"/>
      <c r="D1" s="554"/>
      <c r="E1" s="554"/>
      <c r="F1" s="554"/>
      <c r="I1" s="2"/>
      <c r="J1" s="2"/>
      <c r="K1" s="2"/>
      <c r="L1" s="143"/>
    </row>
    <row r="2" spans="1:16" s="5" customFormat="1" ht="97.5" customHeight="1">
      <c r="A2" s="555" t="s">
        <v>248</v>
      </c>
      <c r="B2" s="555"/>
      <c r="C2" s="555"/>
      <c r="D2" s="555"/>
      <c r="E2" s="556"/>
      <c r="F2" s="556"/>
      <c r="G2" s="144"/>
      <c r="H2" s="144"/>
      <c r="I2" s="4"/>
      <c r="J2" s="4"/>
      <c r="K2" s="4"/>
      <c r="L2" s="145"/>
      <c r="N2" s="146"/>
    </row>
    <row r="3" spans="1:16" s="149" customFormat="1" ht="54" customHeight="1">
      <c r="A3" s="147" t="s">
        <v>58</v>
      </c>
      <c r="B3" s="147" t="s">
        <v>251</v>
      </c>
      <c r="C3" s="147" t="s">
        <v>59</v>
      </c>
      <c r="D3" s="147" t="s">
        <v>588</v>
      </c>
      <c r="E3" s="147" t="s">
        <v>241</v>
      </c>
      <c r="F3" s="148" t="s">
        <v>589</v>
      </c>
      <c r="G3" s="148" t="s">
        <v>242</v>
      </c>
      <c r="H3" s="148" t="s">
        <v>590</v>
      </c>
      <c r="I3" s="147" t="s">
        <v>101</v>
      </c>
      <c r="J3" s="148" t="s">
        <v>102</v>
      </c>
      <c r="K3" s="148" t="s">
        <v>103</v>
      </c>
      <c r="L3" s="147" t="s">
        <v>591</v>
      </c>
      <c r="M3" s="147" t="s">
        <v>592</v>
      </c>
      <c r="N3" s="147" t="s">
        <v>593</v>
      </c>
      <c r="O3" s="147" t="s">
        <v>594</v>
      </c>
      <c r="P3" s="147" t="s">
        <v>595</v>
      </c>
    </row>
    <row r="4" spans="1:16" s="10" customFormat="1" ht="110.25">
      <c r="A4" s="7" t="s">
        <v>60</v>
      </c>
      <c r="B4" s="7" t="s">
        <v>251</v>
      </c>
      <c r="C4" s="8"/>
      <c r="D4" s="150"/>
      <c r="E4" s="9"/>
      <c r="F4" s="31" t="s">
        <v>107</v>
      </c>
      <c r="G4" s="31"/>
      <c r="H4" s="9"/>
      <c r="I4" s="284" t="s">
        <v>104</v>
      </c>
      <c r="J4" s="284" t="s">
        <v>455</v>
      </c>
      <c r="K4" s="284" t="s">
        <v>456</v>
      </c>
      <c r="L4" s="284" t="s">
        <v>260</v>
      </c>
      <c r="M4" s="284" t="s">
        <v>261</v>
      </c>
      <c r="N4" s="284" t="s">
        <v>106</v>
      </c>
      <c r="O4" s="284" t="s">
        <v>105</v>
      </c>
      <c r="P4" s="218" t="s">
        <v>262</v>
      </c>
    </row>
    <row r="5" spans="1:16" ht="63" hidden="1">
      <c r="A5" s="11">
        <v>1</v>
      </c>
      <c r="B5" s="11" t="s">
        <v>61</v>
      </c>
      <c r="C5" s="109" t="s">
        <v>62</v>
      </c>
      <c r="D5" s="110" t="s">
        <v>63</v>
      </c>
      <c r="E5" s="109"/>
      <c r="F5" s="151"/>
      <c r="G5" s="151"/>
      <c r="H5" s="151"/>
      <c r="I5" s="109"/>
      <c r="J5" s="109"/>
      <c r="K5" s="109"/>
      <c r="L5" s="152"/>
      <c r="M5" s="109"/>
      <c r="N5" s="109"/>
      <c r="O5" s="13"/>
      <c r="P5" s="109"/>
    </row>
    <row r="6" spans="1:16" ht="38.25" customHeight="1">
      <c r="A6" s="504">
        <v>2</v>
      </c>
      <c r="B6" s="504" t="s">
        <v>65</v>
      </c>
      <c r="C6" s="522" t="s">
        <v>108</v>
      </c>
      <c r="D6" s="527" t="s">
        <v>252</v>
      </c>
      <c r="E6" s="12" t="s">
        <v>596</v>
      </c>
      <c r="F6" s="153" t="s">
        <v>263</v>
      </c>
      <c r="G6" s="153" t="s">
        <v>597</v>
      </c>
      <c r="H6" s="153" t="s">
        <v>263</v>
      </c>
      <c r="I6" s="14" t="s">
        <v>64</v>
      </c>
      <c r="J6" s="13" t="s">
        <v>66</v>
      </c>
      <c r="K6" s="13" t="s">
        <v>247</v>
      </c>
      <c r="L6" s="154"/>
      <c r="M6" s="12" t="s">
        <v>246</v>
      </c>
      <c r="N6" s="31" t="s">
        <v>66</v>
      </c>
      <c r="O6" s="12"/>
      <c r="P6" s="20"/>
    </row>
    <row r="7" spans="1:16" ht="38.25" customHeight="1">
      <c r="A7" s="504"/>
      <c r="B7" s="504"/>
      <c r="C7" s="523"/>
      <c r="D7" s="528"/>
      <c r="E7" s="12" t="s">
        <v>598</v>
      </c>
      <c r="F7" s="153" t="s">
        <v>264</v>
      </c>
      <c r="G7" s="153" t="s">
        <v>599</v>
      </c>
      <c r="H7" s="153" t="s">
        <v>264</v>
      </c>
      <c r="I7" s="14" t="s">
        <v>64</v>
      </c>
      <c r="J7" s="13" t="s">
        <v>247</v>
      </c>
      <c r="K7" s="13"/>
      <c r="L7" s="154"/>
      <c r="M7" s="12"/>
      <c r="N7" s="31" t="s">
        <v>246</v>
      </c>
      <c r="O7" s="12"/>
      <c r="P7" s="20"/>
    </row>
    <row r="8" spans="1:16" ht="38.25" customHeight="1">
      <c r="A8" s="504"/>
      <c r="B8" s="504"/>
      <c r="C8" s="523"/>
      <c r="D8" s="528"/>
      <c r="E8" s="12" t="s">
        <v>600</v>
      </c>
      <c r="F8" s="153" t="s">
        <v>265</v>
      </c>
      <c r="G8" s="153" t="s">
        <v>601</v>
      </c>
      <c r="H8" s="153" t="s">
        <v>265</v>
      </c>
      <c r="I8" s="14" t="s">
        <v>64</v>
      </c>
      <c r="J8" s="13" t="s">
        <v>247</v>
      </c>
      <c r="K8" s="13"/>
      <c r="L8" s="154"/>
      <c r="M8" s="12"/>
      <c r="N8" s="31" t="s">
        <v>246</v>
      </c>
      <c r="O8" s="12"/>
      <c r="P8" s="20"/>
    </row>
    <row r="9" spans="1:16" ht="31.5">
      <c r="A9" s="504"/>
      <c r="B9" s="504"/>
      <c r="C9" s="523"/>
      <c r="D9" s="528"/>
      <c r="E9" s="12" t="s">
        <v>602</v>
      </c>
      <c r="F9" s="153" t="s">
        <v>266</v>
      </c>
      <c r="G9" s="153" t="s">
        <v>603</v>
      </c>
      <c r="H9" s="153" t="s">
        <v>266</v>
      </c>
      <c r="I9" s="14" t="s">
        <v>64</v>
      </c>
      <c r="J9" s="13" t="s">
        <v>247</v>
      </c>
      <c r="K9" s="13"/>
      <c r="L9" s="154"/>
      <c r="M9" s="12"/>
      <c r="N9" s="31" t="s">
        <v>246</v>
      </c>
      <c r="O9" s="12"/>
      <c r="P9" s="20"/>
    </row>
    <row r="10" spans="1:16" ht="28.5" customHeight="1">
      <c r="A10" s="504"/>
      <c r="B10" s="504"/>
      <c r="C10" s="523"/>
      <c r="D10" s="529"/>
      <c r="E10" s="12" t="s">
        <v>604</v>
      </c>
      <c r="F10" s="3" t="s">
        <v>267</v>
      </c>
      <c r="G10" s="153" t="s">
        <v>605</v>
      </c>
      <c r="H10" s="3" t="s">
        <v>267</v>
      </c>
      <c r="I10" s="14" t="s">
        <v>64</v>
      </c>
      <c r="J10" s="13" t="s">
        <v>247</v>
      </c>
      <c r="K10" s="13"/>
      <c r="L10" s="154"/>
      <c r="M10" s="12"/>
      <c r="N10" s="31" t="s">
        <v>246</v>
      </c>
      <c r="O10" s="12"/>
      <c r="P10" s="20"/>
    </row>
    <row r="11" spans="1:16" ht="27" customHeight="1">
      <c r="A11" s="504"/>
      <c r="B11" s="504"/>
      <c r="C11" s="522" t="s">
        <v>109</v>
      </c>
      <c r="D11" s="527" t="s">
        <v>110</v>
      </c>
      <c r="E11" s="12" t="s">
        <v>606</v>
      </c>
      <c r="F11" s="20" t="s">
        <v>268</v>
      </c>
      <c r="G11" s="155" t="s">
        <v>607</v>
      </c>
      <c r="H11" s="20" t="s">
        <v>268</v>
      </c>
      <c r="I11" s="14" t="s">
        <v>64</v>
      </c>
      <c r="J11" s="14"/>
      <c r="K11" s="14" t="s">
        <v>66</v>
      </c>
      <c r="L11" s="31" t="s">
        <v>246</v>
      </c>
      <c r="M11" s="31" t="s">
        <v>246</v>
      </c>
      <c r="N11" s="31" t="s">
        <v>246</v>
      </c>
      <c r="O11" s="31" t="s">
        <v>246</v>
      </c>
      <c r="P11" s="31" t="s">
        <v>246</v>
      </c>
    </row>
    <row r="12" spans="1:16" ht="39" customHeight="1">
      <c r="A12" s="504"/>
      <c r="B12" s="504"/>
      <c r="C12" s="523"/>
      <c r="D12" s="528"/>
      <c r="E12" s="12" t="s">
        <v>608</v>
      </c>
      <c r="F12" s="155" t="s">
        <v>269</v>
      </c>
      <c r="G12" s="155" t="s">
        <v>609</v>
      </c>
      <c r="H12" s="155" t="s">
        <v>269</v>
      </c>
      <c r="I12" s="14" t="s">
        <v>64</v>
      </c>
      <c r="J12" s="14"/>
      <c r="K12" s="14"/>
      <c r="L12" s="14"/>
      <c r="M12" s="12" t="s">
        <v>246</v>
      </c>
      <c r="N12" s="31"/>
      <c r="O12" s="31"/>
      <c r="P12" s="31"/>
    </row>
    <row r="13" spans="1:16" ht="33.75" customHeight="1">
      <c r="A13" s="504"/>
      <c r="B13" s="504"/>
      <c r="C13" s="523"/>
      <c r="D13" s="528"/>
      <c r="E13" s="12" t="s">
        <v>610</v>
      </c>
      <c r="F13" s="155" t="s">
        <v>270</v>
      </c>
      <c r="G13" s="155" t="s">
        <v>611</v>
      </c>
      <c r="H13" s="155" t="s">
        <v>270</v>
      </c>
      <c r="I13" s="14" t="s">
        <v>64</v>
      </c>
      <c r="J13" s="14"/>
      <c r="K13" s="14" t="s">
        <v>247</v>
      </c>
      <c r="L13" s="14"/>
      <c r="M13" s="14" t="s">
        <v>246</v>
      </c>
      <c r="N13" s="14"/>
      <c r="O13" s="14"/>
      <c r="P13" s="14" t="s">
        <v>246</v>
      </c>
    </row>
    <row r="14" spans="1:16" ht="27.75" customHeight="1">
      <c r="A14" s="504"/>
      <c r="B14" s="504"/>
      <c r="C14" s="523"/>
      <c r="D14" s="528"/>
      <c r="E14" s="12" t="s">
        <v>612</v>
      </c>
      <c r="F14" s="155" t="s">
        <v>271</v>
      </c>
      <c r="G14" s="155" t="s">
        <v>613</v>
      </c>
      <c r="H14" s="155" t="s">
        <v>271</v>
      </c>
      <c r="I14" s="14" t="s">
        <v>64</v>
      </c>
      <c r="J14" s="14"/>
      <c r="K14" s="14" t="s">
        <v>66</v>
      </c>
      <c r="L14" s="14"/>
      <c r="M14" s="12" t="s">
        <v>246</v>
      </c>
      <c r="N14" s="31"/>
      <c r="O14" s="31"/>
      <c r="P14" s="31" t="s">
        <v>246</v>
      </c>
    </row>
    <row r="15" spans="1:16" ht="47.25">
      <c r="A15" s="504"/>
      <c r="B15" s="504"/>
      <c r="C15" s="13" t="s">
        <v>67</v>
      </c>
      <c r="D15" s="23" t="s">
        <v>68</v>
      </c>
      <c r="E15" s="12" t="s">
        <v>614</v>
      </c>
      <c r="F15" s="155" t="s">
        <v>272</v>
      </c>
      <c r="G15" s="155" t="s">
        <v>615</v>
      </c>
      <c r="H15" s="155" t="s">
        <v>272</v>
      </c>
      <c r="I15" s="14" t="s">
        <v>247</v>
      </c>
      <c r="J15" s="14" t="s">
        <v>246</v>
      </c>
      <c r="K15" s="14" t="s">
        <v>246</v>
      </c>
      <c r="L15" s="14" t="s">
        <v>246</v>
      </c>
      <c r="M15" s="14" t="s">
        <v>246</v>
      </c>
      <c r="N15" s="14" t="s">
        <v>246</v>
      </c>
      <c r="O15" s="14" t="s">
        <v>246</v>
      </c>
      <c r="P15" s="14" t="s">
        <v>246</v>
      </c>
    </row>
    <row r="16" spans="1:16" ht="63">
      <c r="A16" s="504"/>
      <c r="B16" s="504"/>
      <c r="C16" s="13" t="s">
        <v>69</v>
      </c>
      <c r="D16" s="23" t="s">
        <v>70</v>
      </c>
      <c r="E16" s="13" t="s">
        <v>616</v>
      </c>
      <c r="F16" s="155" t="s">
        <v>273</v>
      </c>
      <c r="G16" s="155" t="s">
        <v>617</v>
      </c>
      <c r="H16" s="155" t="s">
        <v>273</v>
      </c>
      <c r="I16" s="14" t="s">
        <v>246</v>
      </c>
      <c r="J16" s="14" t="s">
        <v>66</v>
      </c>
      <c r="K16" s="14" t="s">
        <v>66</v>
      </c>
      <c r="L16" s="14" t="s">
        <v>66</v>
      </c>
      <c r="M16" s="14" t="s">
        <v>66</v>
      </c>
      <c r="N16" s="14" t="s">
        <v>66</v>
      </c>
      <c r="O16" s="14" t="s">
        <v>66</v>
      </c>
      <c r="P16" s="14" t="s">
        <v>66</v>
      </c>
    </row>
    <row r="17" spans="1:16" ht="31.5">
      <c r="A17" s="504"/>
      <c r="B17" s="504"/>
      <c r="C17" s="13" t="s">
        <v>111</v>
      </c>
      <c r="D17" s="45" t="s">
        <v>112</v>
      </c>
      <c r="E17" s="13" t="s">
        <v>618</v>
      </c>
      <c r="F17" s="155" t="s">
        <v>274</v>
      </c>
      <c r="G17" s="155" t="s">
        <v>619</v>
      </c>
      <c r="H17" s="155" t="s">
        <v>274</v>
      </c>
      <c r="I17" s="14"/>
      <c r="J17" s="14"/>
      <c r="K17" s="14" t="s">
        <v>64</v>
      </c>
      <c r="L17" s="12"/>
      <c r="M17" s="14"/>
      <c r="N17" s="14"/>
      <c r="O17" s="14" t="s">
        <v>246</v>
      </c>
      <c r="P17" s="14" t="s">
        <v>66</v>
      </c>
    </row>
    <row r="18" spans="1:16" ht="78.75">
      <c r="A18" s="509"/>
      <c r="B18" s="509"/>
      <c r="C18" s="109" t="s">
        <v>113</v>
      </c>
      <c r="D18" s="110" t="s">
        <v>114</v>
      </c>
      <c r="E18" s="109" t="s">
        <v>620</v>
      </c>
      <c r="F18" s="110" t="s">
        <v>275</v>
      </c>
      <c r="G18" s="109" t="s">
        <v>621</v>
      </c>
      <c r="H18" s="110" t="s">
        <v>275</v>
      </c>
      <c r="I18" s="109" t="s">
        <v>64</v>
      </c>
      <c r="J18" s="109"/>
      <c r="K18" s="109" t="s">
        <v>66</v>
      </c>
      <c r="L18" s="152"/>
      <c r="M18" s="109" t="s">
        <v>246</v>
      </c>
      <c r="N18" s="109"/>
      <c r="O18" s="109"/>
      <c r="P18" s="109"/>
    </row>
    <row r="19" spans="1:16" ht="47.25">
      <c r="A19" s="509"/>
      <c r="B19" s="509"/>
      <c r="C19" s="109" t="s">
        <v>115</v>
      </c>
      <c r="D19" s="110" t="s">
        <v>116</v>
      </c>
      <c r="E19" s="109" t="s">
        <v>622</v>
      </c>
      <c r="F19" s="110" t="s">
        <v>276</v>
      </c>
      <c r="G19" s="109" t="s">
        <v>623</v>
      </c>
      <c r="H19" s="110" t="s">
        <v>276</v>
      </c>
      <c r="I19" s="109" t="s">
        <v>64</v>
      </c>
      <c r="J19" s="109"/>
      <c r="K19" s="109"/>
      <c r="L19" s="152"/>
      <c r="M19" s="109" t="s">
        <v>246</v>
      </c>
      <c r="N19" s="109"/>
      <c r="O19" s="109"/>
      <c r="P19" s="109"/>
    </row>
    <row r="20" spans="1:16" ht="63">
      <c r="A20" s="509"/>
      <c r="B20" s="509"/>
      <c r="C20" s="310" t="s">
        <v>117</v>
      </c>
      <c r="D20" s="312" t="s">
        <v>118</v>
      </c>
      <c r="E20" s="109" t="s">
        <v>624</v>
      </c>
      <c r="F20" s="151" t="s">
        <v>277</v>
      </c>
      <c r="G20" s="151" t="s">
        <v>625</v>
      </c>
      <c r="H20" s="151" t="s">
        <v>277</v>
      </c>
      <c r="I20" s="13" t="s">
        <v>247</v>
      </c>
      <c r="J20" s="13"/>
      <c r="K20" s="13" t="s">
        <v>246</v>
      </c>
      <c r="L20" s="154"/>
      <c r="M20" s="13" t="s">
        <v>246</v>
      </c>
      <c r="N20" s="13"/>
      <c r="O20" s="13"/>
      <c r="P20" s="13"/>
    </row>
    <row r="21" spans="1:16" ht="31.5">
      <c r="A21" s="505">
        <v>4</v>
      </c>
      <c r="B21" s="508" t="s">
        <v>72</v>
      </c>
      <c r="C21" s="531" t="s">
        <v>119</v>
      </c>
      <c r="D21" s="524" t="s">
        <v>120</v>
      </c>
      <c r="E21" s="545" t="s">
        <v>626</v>
      </c>
      <c r="F21" s="548" t="s">
        <v>278</v>
      </c>
      <c r="G21" s="156" t="s">
        <v>627</v>
      </c>
      <c r="H21" s="156" t="s">
        <v>279</v>
      </c>
      <c r="I21" s="44" t="s">
        <v>64</v>
      </c>
      <c r="J21" s="44" t="s">
        <v>247</v>
      </c>
      <c r="K21" s="13"/>
      <c r="L21" s="154"/>
      <c r="M21" s="31"/>
      <c r="N21" s="31" t="s">
        <v>246</v>
      </c>
      <c r="O21" s="31"/>
      <c r="P21" s="13"/>
    </row>
    <row r="22" spans="1:16" ht="26.25" customHeight="1">
      <c r="A22" s="506"/>
      <c r="B22" s="509"/>
      <c r="C22" s="532"/>
      <c r="D22" s="525"/>
      <c r="E22" s="546"/>
      <c r="F22" s="549"/>
      <c r="G22" s="156" t="s">
        <v>628</v>
      </c>
      <c r="H22" s="285" t="s">
        <v>629</v>
      </c>
      <c r="I22" s="44" t="s">
        <v>64</v>
      </c>
      <c r="J22" s="44" t="s">
        <v>247</v>
      </c>
      <c r="K22" s="13"/>
      <c r="L22" s="154"/>
      <c r="M22" s="31"/>
      <c r="N22" s="31" t="s">
        <v>246</v>
      </c>
      <c r="O22" s="31"/>
      <c r="P22" s="13"/>
    </row>
    <row r="23" spans="1:16">
      <c r="A23" s="506"/>
      <c r="B23" s="509"/>
      <c r="C23" s="532"/>
      <c r="D23" s="525"/>
      <c r="E23" s="546"/>
      <c r="F23" s="549"/>
      <c r="G23" s="156" t="s">
        <v>630</v>
      </c>
      <c r="H23" s="156" t="s">
        <v>280</v>
      </c>
      <c r="I23" s="44" t="s">
        <v>64</v>
      </c>
      <c r="J23" s="44" t="s">
        <v>247</v>
      </c>
      <c r="K23" s="13"/>
      <c r="L23" s="154"/>
      <c r="M23" s="31"/>
      <c r="N23" s="31" t="s">
        <v>246</v>
      </c>
      <c r="O23" s="31"/>
      <c r="P23" s="13"/>
    </row>
    <row r="24" spans="1:16" ht="31.5">
      <c r="A24" s="506"/>
      <c r="B24" s="509"/>
      <c r="C24" s="532"/>
      <c r="D24" s="525"/>
      <c r="E24" s="546"/>
      <c r="F24" s="549"/>
      <c r="G24" s="156" t="s">
        <v>631</v>
      </c>
      <c r="H24" s="156" t="s">
        <v>281</v>
      </c>
      <c r="I24" s="44" t="s">
        <v>64</v>
      </c>
      <c r="J24" s="44" t="s">
        <v>247</v>
      </c>
      <c r="K24" s="13"/>
      <c r="L24" s="154"/>
      <c r="M24" s="31"/>
      <c r="N24" s="31" t="s">
        <v>246</v>
      </c>
      <c r="O24" s="12"/>
      <c r="P24" s="13"/>
    </row>
    <row r="25" spans="1:16" ht="31.5">
      <c r="A25" s="506"/>
      <c r="B25" s="509"/>
      <c r="C25" s="532"/>
      <c r="D25" s="525"/>
      <c r="E25" s="546"/>
      <c r="F25" s="549"/>
      <c r="G25" s="156" t="s">
        <v>632</v>
      </c>
      <c r="H25" s="157" t="s">
        <v>282</v>
      </c>
      <c r="I25" s="44" t="s">
        <v>64</v>
      </c>
      <c r="J25" s="44" t="s">
        <v>247</v>
      </c>
      <c r="K25" s="13"/>
      <c r="L25" s="154"/>
      <c r="M25" s="31"/>
      <c r="N25" s="31" t="s">
        <v>246</v>
      </c>
      <c r="O25" s="12"/>
      <c r="P25" s="13"/>
    </row>
    <row r="26" spans="1:16" ht="31.5">
      <c r="A26" s="506"/>
      <c r="B26" s="509"/>
      <c r="C26" s="532"/>
      <c r="D26" s="525"/>
      <c r="E26" s="546"/>
      <c r="F26" s="549"/>
      <c r="G26" s="156" t="s">
        <v>633</v>
      </c>
      <c r="H26" s="157" t="s">
        <v>283</v>
      </c>
      <c r="I26" s="44" t="s">
        <v>64</v>
      </c>
      <c r="J26" s="44" t="s">
        <v>247</v>
      </c>
      <c r="K26" s="13"/>
      <c r="L26" s="154"/>
      <c r="M26" s="31"/>
      <c r="N26" s="31" t="s">
        <v>246</v>
      </c>
      <c r="O26" s="12"/>
      <c r="P26" s="13"/>
    </row>
    <row r="27" spans="1:16" ht="63">
      <c r="A27" s="506"/>
      <c r="B27" s="509"/>
      <c r="C27" s="532"/>
      <c r="D27" s="525"/>
      <c r="E27" s="546"/>
      <c r="F27" s="549"/>
      <c r="G27" s="156" t="s">
        <v>634</v>
      </c>
      <c r="H27" s="156" t="s">
        <v>284</v>
      </c>
      <c r="I27" s="44" t="s">
        <v>64</v>
      </c>
      <c r="J27" s="44" t="s">
        <v>247</v>
      </c>
      <c r="K27" s="13"/>
      <c r="L27" s="154"/>
      <c r="M27" s="31"/>
      <c r="N27" s="31" t="s">
        <v>246</v>
      </c>
      <c r="O27" s="12"/>
      <c r="P27" s="13"/>
    </row>
    <row r="28" spans="1:16" ht="63">
      <c r="A28" s="506"/>
      <c r="B28" s="509"/>
      <c r="C28" s="532"/>
      <c r="D28" s="525"/>
      <c r="E28" s="546"/>
      <c r="F28" s="549"/>
      <c r="G28" s="156" t="s">
        <v>635</v>
      </c>
      <c r="H28" s="158" t="s">
        <v>285</v>
      </c>
      <c r="I28" s="44" t="s">
        <v>64</v>
      </c>
      <c r="J28" s="44" t="s">
        <v>247</v>
      </c>
      <c r="K28" s="13"/>
      <c r="L28" s="154"/>
      <c r="M28" s="31"/>
      <c r="N28" s="31" t="s">
        <v>246</v>
      </c>
      <c r="O28" s="12"/>
      <c r="P28" s="13"/>
    </row>
    <row r="29" spans="1:16">
      <c r="A29" s="506"/>
      <c r="B29" s="509"/>
      <c r="C29" s="532"/>
      <c r="D29" s="525"/>
      <c r="E29" s="547"/>
      <c r="F29" s="550"/>
      <c r="G29" s="156" t="s">
        <v>636</v>
      </c>
      <c r="H29" s="158" t="s">
        <v>286</v>
      </c>
      <c r="I29" s="44" t="s">
        <v>64</v>
      </c>
      <c r="J29" s="44" t="s">
        <v>247</v>
      </c>
      <c r="K29" s="13"/>
      <c r="L29" s="154"/>
      <c r="M29" s="31"/>
      <c r="N29" s="31" t="s">
        <v>246</v>
      </c>
      <c r="O29" s="12"/>
      <c r="P29" s="13" t="s">
        <v>246</v>
      </c>
    </row>
    <row r="30" spans="1:16" ht="78.75">
      <c r="A30" s="506"/>
      <c r="B30" s="509"/>
      <c r="C30" s="532"/>
      <c r="D30" s="530"/>
      <c r="E30" s="119" t="s">
        <v>637</v>
      </c>
      <c r="F30" s="158" t="s">
        <v>287</v>
      </c>
      <c r="G30" s="119" t="s">
        <v>638</v>
      </c>
      <c r="H30" s="158" t="s">
        <v>287</v>
      </c>
      <c r="I30" s="44" t="s">
        <v>64</v>
      </c>
      <c r="J30" s="44" t="s">
        <v>247</v>
      </c>
      <c r="K30" s="13"/>
      <c r="L30" s="154"/>
      <c r="M30" s="31"/>
      <c r="N30" s="31" t="s">
        <v>246</v>
      </c>
      <c r="O30" s="12"/>
      <c r="P30" s="13" t="s">
        <v>246</v>
      </c>
    </row>
    <row r="31" spans="1:16" ht="31.5">
      <c r="A31" s="506"/>
      <c r="B31" s="509"/>
      <c r="C31" s="531" t="s">
        <v>121</v>
      </c>
      <c r="D31" s="524" t="s">
        <v>122</v>
      </c>
      <c r="E31" s="545" t="s">
        <v>639</v>
      </c>
      <c r="F31" s="548" t="s">
        <v>122</v>
      </c>
      <c r="G31" s="119" t="s">
        <v>640</v>
      </c>
      <c r="H31" s="156" t="s">
        <v>288</v>
      </c>
      <c r="I31" s="44" t="s">
        <v>64</v>
      </c>
      <c r="J31" s="44" t="s">
        <v>247</v>
      </c>
      <c r="K31" s="13"/>
      <c r="L31" s="154"/>
      <c r="M31" s="31"/>
      <c r="N31" s="31" t="s">
        <v>246</v>
      </c>
      <c r="O31" s="12"/>
      <c r="P31" s="13" t="s">
        <v>246</v>
      </c>
    </row>
    <row r="32" spans="1:16" ht="31.5" customHeight="1">
      <c r="A32" s="506"/>
      <c r="B32" s="509"/>
      <c r="C32" s="532"/>
      <c r="D32" s="525"/>
      <c r="E32" s="546"/>
      <c r="F32" s="549"/>
      <c r="G32" s="119" t="s">
        <v>641</v>
      </c>
      <c r="H32" s="158" t="s">
        <v>289</v>
      </c>
      <c r="I32" s="44" t="s">
        <v>64</v>
      </c>
      <c r="J32" s="44" t="s">
        <v>247</v>
      </c>
      <c r="K32" s="13"/>
      <c r="L32" s="154"/>
      <c r="M32" s="31"/>
      <c r="N32" s="31" t="s">
        <v>246</v>
      </c>
      <c r="O32" s="12"/>
      <c r="P32" s="13" t="s">
        <v>246</v>
      </c>
    </row>
    <row r="33" spans="1:16" ht="31.5">
      <c r="A33" s="506"/>
      <c r="B33" s="509"/>
      <c r="C33" s="532"/>
      <c r="D33" s="525"/>
      <c r="E33" s="546"/>
      <c r="F33" s="549"/>
      <c r="G33" s="119" t="s">
        <v>642</v>
      </c>
      <c r="H33" s="158" t="s">
        <v>290</v>
      </c>
      <c r="I33" s="44" t="s">
        <v>64</v>
      </c>
      <c r="J33" s="44" t="s">
        <v>247</v>
      </c>
      <c r="K33" s="13"/>
      <c r="L33" s="154"/>
      <c r="M33" s="31"/>
      <c r="N33" s="31" t="s">
        <v>246</v>
      </c>
      <c r="O33" s="12"/>
      <c r="P33" s="13" t="s">
        <v>246</v>
      </c>
    </row>
    <row r="34" spans="1:16" ht="31.5" customHeight="1">
      <c r="A34" s="506"/>
      <c r="B34" s="509"/>
      <c r="C34" s="532"/>
      <c r="D34" s="525"/>
      <c r="E34" s="546"/>
      <c r="F34" s="549"/>
      <c r="G34" s="119" t="s">
        <v>643</v>
      </c>
      <c r="H34" s="156" t="s">
        <v>291</v>
      </c>
      <c r="I34" s="44" t="s">
        <v>64</v>
      </c>
      <c r="J34" s="44" t="s">
        <v>247</v>
      </c>
      <c r="K34" s="13"/>
      <c r="L34" s="154"/>
      <c r="M34" s="31"/>
      <c r="N34" s="31" t="s">
        <v>246</v>
      </c>
      <c r="O34" s="12"/>
      <c r="P34" s="13" t="s">
        <v>246</v>
      </c>
    </row>
    <row r="35" spans="1:16" ht="31.5">
      <c r="A35" s="506"/>
      <c r="B35" s="509"/>
      <c r="C35" s="532"/>
      <c r="D35" s="525"/>
      <c r="E35" s="546"/>
      <c r="F35" s="549"/>
      <c r="G35" s="119" t="s">
        <v>644</v>
      </c>
      <c r="H35" s="156" t="s">
        <v>292</v>
      </c>
      <c r="I35" s="44" t="s">
        <v>64</v>
      </c>
      <c r="J35" s="44" t="s">
        <v>247</v>
      </c>
      <c r="K35" s="13"/>
      <c r="L35" s="154"/>
      <c r="M35" s="31"/>
      <c r="N35" s="31" t="s">
        <v>246</v>
      </c>
      <c r="O35" s="12"/>
      <c r="P35" s="13" t="s">
        <v>246</v>
      </c>
    </row>
    <row r="36" spans="1:16" ht="31.5">
      <c r="A36" s="506"/>
      <c r="B36" s="509"/>
      <c r="C36" s="532"/>
      <c r="D36" s="525"/>
      <c r="E36" s="547"/>
      <c r="F36" s="550"/>
      <c r="G36" s="119" t="s">
        <v>645</v>
      </c>
      <c r="H36" s="156" t="s">
        <v>293</v>
      </c>
      <c r="I36" s="44" t="s">
        <v>64</v>
      </c>
      <c r="J36" s="44" t="s">
        <v>247</v>
      </c>
      <c r="K36" s="13"/>
      <c r="L36" s="154"/>
      <c r="M36" s="31"/>
      <c r="N36" s="31" t="s">
        <v>246</v>
      </c>
      <c r="O36" s="12"/>
      <c r="P36" s="13"/>
    </row>
    <row r="37" spans="1:16" ht="31.5">
      <c r="A37" s="506"/>
      <c r="B37" s="509"/>
      <c r="C37" s="532"/>
      <c r="D37" s="525"/>
      <c r="E37" s="119" t="s">
        <v>646</v>
      </c>
      <c r="F37" s="156" t="s">
        <v>294</v>
      </c>
      <c r="G37" s="119" t="s">
        <v>647</v>
      </c>
      <c r="H37" s="156" t="s">
        <v>294</v>
      </c>
      <c r="I37" s="44" t="s">
        <v>64</v>
      </c>
      <c r="J37" s="44" t="s">
        <v>247</v>
      </c>
      <c r="K37" s="13"/>
      <c r="L37" s="154"/>
      <c r="M37" s="31"/>
      <c r="N37" s="31" t="s">
        <v>246</v>
      </c>
      <c r="O37" s="12"/>
      <c r="P37" s="13" t="s">
        <v>246</v>
      </c>
    </row>
    <row r="38" spans="1:16" ht="31.5" customHeight="1">
      <c r="A38" s="506"/>
      <c r="B38" s="509"/>
      <c r="C38" s="531" t="s">
        <v>123</v>
      </c>
      <c r="D38" s="551" t="s">
        <v>253</v>
      </c>
      <c r="E38" s="545" t="s">
        <v>648</v>
      </c>
      <c r="F38" s="524" t="s">
        <v>253</v>
      </c>
      <c r="G38" s="119" t="s">
        <v>649</v>
      </c>
      <c r="H38" s="158" t="s">
        <v>295</v>
      </c>
      <c r="I38" s="44" t="s">
        <v>64</v>
      </c>
      <c r="J38" s="44" t="s">
        <v>247</v>
      </c>
      <c r="K38" s="13"/>
      <c r="L38" s="154"/>
      <c r="M38" s="31"/>
      <c r="N38" s="31" t="s">
        <v>246</v>
      </c>
      <c r="O38" s="12"/>
      <c r="P38" s="13"/>
    </row>
    <row r="39" spans="1:16">
      <c r="A39" s="506"/>
      <c r="B39" s="509"/>
      <c r="C39" s="532"/>
      <c r="D39" s="552"/>
      <c r="E39" s="546"/>
      <c r="F39" s="525"/>
      <c r="G39" s="119" t="s">
        <v>650</v>
      </c>
      <c r="H39" s="158" t="s">
        <v>296</v>
      </c>
      <c r="I39" s="44" t="s">
        <v>64</v>
      </c>
      <c r="J39" s="44" t="s">
        <v>247</v>
      </c>
      <c r="K39" s="13"/>
      <c r="L39" s="154"/>
      <c r="M39" s="31"/>
      <c r="N39" s="31" t="s">
        <v>246</v>
      </c>
      <c r="O39" s="12"/>
      <c r="P39" s="13"/>
    </row>
    <row r="40" spans="1:16">
      <c r="A40" s="506"/>
      <c r="B40" s="509"/>
      <c r="C40" s="532"/>
      <c r="D40" s="552"/>
      <c r="E40" s="546"/>
      <c r="F40" s="525"/>
      <c r="G40" s="119" t="s">
        <v>651</v>
      </c>
      <c r="H40" s="158" t="s">
        <v>297</v>
      </c>
      <c r="I40" s="44" t="s">
        <v>64</v>
      </c>
      <c r="J40" s="44" t="s">
        <v>247</v>
      </c>
      <c r="K40" s="21"/>
      <c r="L40" s="154"/>
      <c r="M40" s="12"/>
      <c r="N40" s="31"/>
      <c r="O40" s="12"/>
      <c r="P40" s="13" t="s">
        <v>246</v>
      </c>
    </row>
    <row r="41" spans="1:16">
      <c r="A41" s="506"/>
      <c r="B41" s="509"/>
      <c r="C41" s="532"/>
      <c r="D41" s="552"/>
      <c r="E41" s="546"/>
      <c r="F41" s="525"/>
      <c r="G41" s="119" t="s">
        <v>652</v>
      </c>
      <c r="H41" s="155" t="s">
        <v>298</v>
      </c>
      <c r="I41" s="44" t="s">
        <v>64</v>
      </c>
      <c r="J41" s="44" t="s">
        <v>247</v>
      </c>
      <c r="K41" s="13"/>
      <c r="L41" s="154"/>
      <c r="M41" s="31"/>
      <c r="N41" s="31" t="s">
        <v>246</v>
      </c>
      <c r="O41" s="12"/>
      <c r="P41" s="13"/>
    </row>
    <row r="42" spans="1:16">
      <c r="A42" s="506"/>
      <c r="B42" s="509"/>
      <c r="C42" s="532"/>
      <c r="D42" s="552"/>
      <c r="E42" s="546"/>
      <c r="F42" s="525"/>
      <c r="G42" s="119" t="s">
        <v>653</v>
      </c>
      <c r="H42" s="155" t="s">
        <v>299</v>
      </c>
      <c r="I42" s="21" t="s">
        <v>64</v>
      </c>
      <c r="J42" s="21"/>
      <c r="K42" s="21" t="s">
        <v>247</v>
      </c>
      <c r="L42" s="154"/>
      <c r="M42" s="12" t="s">
        <v>246</v>
      </c>
      <c r="N42" s="31"/>
      <c r="O42" s="12"/>
      <c r="P42" s="13"/>
    </row>
    <row r="43" spans="1:16">
      <c r="A43" s="506"/>
      <c r="B43" s="509"/>
      <c r="C43" s="532"/>
      <c r="D43" s="552"/>
      <c r="E43" s="546"/>
      <c r="F43" s="525"/>
      <c r="G43" s="119" t="s">
        <v>654</v>
      </c>
      <c r="H43" s="155" t="s">
        <v>300</v>
      </c>
      <c r="I43" s="44" t="s">
        <v>64</v>
      </c>
      <c r="J43" s="44" t="s">
        <v>247</v>
      </c>
      <c r="K43" s="21"/>
      <c r="L43" s="154"/>
      <c r="M43" s="12"/>
      <c r="N43" s="31"/>
      <c r="O43" s="12"/>
      <c r="P43" s="13" t="s">
        <v>246</v>
      </c>
    </row>
    <row r="44" spans="1:16">
      <c r="A44" s="506"/>
      <c r="B44" s="509"/>
      <c r="C44" s="532"/>
      <c r="D44" s="552"/>
      <c r="E44" s="546"/>
      <c r="F44" s="525"/>
      <c r="G44" s="119" t="s">
        <v>655</v>
      </c>
      <c r="H44" s="155" t="s">
        <v>656</v>
      </c>
      <c r="I44" s="44" t="s">
        <v>64</v>
      </c>
      <c r="J44" s="44" t="s">
        <v>247</v>
      </c>
      <c r="K44" s="21"/>
      <c r="L44" s="154"/>
      <c r="M44" s="12" t="s">
        <v>246</v>
      </c>
      <c r="N44" s="31" t="s">
        <v>246</v>
      </c>
      <c r="O44" s="12"/>
      <c r="P44" s="13" t="s">
        <v>246</v>
      </c>
    </row>
    <row r="45" spans="1:16" ht="31.5">
      <c r="A45" s="506"/>
      <c r="B45" s="509"/>
      <c r="C45" s="532"/>
      <c r="D45" s="552"/>
      <c r="E45" s="546"/>
      <c r="F45" s="525"/>
      <c r="G45" s="119" t="s">
        <v>657</v>
      </c>
      <c r="H45" s="20" t="s">
        <v>301</v>
      </c>
      <c r="I45" s="21" t="s">
        <v>64</v>
      </c>
      <c r="J45" s="21" t="s">
        <v>247</v>
      </c>
      <c r="K45" s="21"/>
      <c r="L45" s="154"/>
      <c r="M45" s="12"/>
      <c r="N45" s="31" t="s">
        <v>246</v>
      </c>
      <c r="O45" s="12"/>
      <c r="P45" s="13"/>
    </row>
    <row r="46" spans="1:16" ht="31.5">
      <c r="A46" s="506"/>
      <c r="B46" s="509"/>
      <c r="C46" s="533"/>
      <c r="D46" s="553"/>
      <c r="E46" s="547"/>
      <c r="F46" s="530"/>
      <c r="G46" s="119" t="s">
        <v>658</v>
      </c>
      <c r="H46" s="20" t="s">
        <v>302</v>
      </c>
      <c r="I46" s="21" t="s">
        <v>64</v>
      </c>
      <c r="J46" s="21" t="s">
        <v>247</v>
      </c>
      <c r="K46" s="21"/>
      <c r="L46" s="154"/>
      <c r="M46" s="12"/>
      <c r="N46" s="31" t="s">
        <v>246</v>
      </c>
      <c r="O46" s="12"/>
      <c r="P46" s="13" t="s">
        <v>246</v>
      </c>
    </row>
    <row r="47" spans="1:16">
      <c r="A47" s="506"/>
      <c r="B47" s="509"/>
      <c r="C47" s="531" t="s">
        <v>125</v>
      </c>
      <c r="D47" s="524" t="s">
        <v>126</v>
      </c>
      <c r="E47" s="531" t="s">
        <v>659</v>
      </c>
      <c r="F47" s="524" t="s">
        <v>126</v>
      </c>
      <c r="G47" s="12" t="s">
        <v>660</v>
      </c>
      <c r="H47" s="155" t="s">
        <v>303</v>
      </c>
      <c r="I47" s="21" t="s">
        <v>64</v>
      </c>
      <c r="J47" s="21" t="s">
        <v>247</v>
      </c>
      <c r="K47" s="21"/>
      <c r="L47" s="154"/>
      <c r="M47" s="12"/>
      <c r="N47" s="31" t="s">
        <v>246</v>
      </c>
      <c r="O47" s="12"/>
      <c r="P47" s="13"/>
    </row>
    <row r="48" spans="1:16" ht="31.5">
      <c r="A48" s="506"/>
      <c r="B48" s="509"/>
      <c r="C48" s="532"/>
      <c r="D48" s="525"/>
      <c r="E48" s="532"/>
      <c r="F48" s="525"/>
      <c r="G48" s="12" t="s">
        <v>661</v>
      </c>
      <c r="H48" s="155" t="s">
        <v>304</v>
      </c>
      <c r="I48" s="21" t="s">
        <v>64</v>
      </c>
      <c r="J48" s="21" t="s">
        <v>247</v>
      </c>
      <c r="K48" s="21"/>
      <c r="L48" s="154"/>
      <c r="M48" s="12"/>
      <c r="N48" s="31" t="s">
        <v>246</v>
      </c>
      <c r="O48" s="12"/>
      <c r="P48" s="13" t="s">
        <v>66</v>
      </c>
    </row>
    <row r="49" spans="1:16">
      <c r="A49" s="506"/>
      <c r="B49" s="509"/>
      <c r="C49" s="531" t="s">
        <v>127</v>
      </c>
      <c r="D49" s="524" t="s">
        <v>128</v>
      </c>
      <c r="E49" s="531" t="s">
        <v>662</v>
      </c>
      <c r="F49" s="524" t="s">
        <v>128</v>
      </c>
      <c r="G49" s="12" t="s">
        <v>663</v>
      </c>
      <c r="H49" s="155" t="s">
        <v>305</v>
      </c>
      <c r="I49" s="21" t="s">
        <v>64</v>
      </c>
      <c r="J49" s="21" t="s">
        <v>247</v>
      </c>
      <c r="K49" s="21"/>
      <c r="L49" s="154"/>
      <c r="M49" s="12"/>
      <c r="N49" s="31" t="s">
        <v>246</v>
      </c>
      <c r="O49" s="12"/>
      <c r="P49" s="13"/>
    </row>
    <row r="50" spans="1:16" ht="31.5">
      <c r="A50" s="506"/>
      <c r="B50" s="509"/>
      <c r="C50" s="532"/>
      <c r="D50" s="525"/>
      <c r="E50" s="532"/>
      <c r="F50" s="525"/>
      <c r="G50" s="12" t="s">
        <v>664</v>
      </c>
      <c r="H50" s="155" t="s">
        <v>306</v>
      </c>
      <c r="I50" s="21" t="s">
        <v>64</v>
      </c>
      <c r="J50" s="21" t="s">
        <v>247</v>
      </c>
      <c r="K50" s="21"/>
      <c r="L50" s="154"/>
      <c r="M50" s="12"/>
      <c r="N50" s="31" t="s">
        <v>246</v>
      </c>
      <c r="O50" s="12"/>
      <c r="P50" s="13" t="s">
        <v>246</v>
      </c>
    </row>
    <row r="51" spans="1:16" ht="31.5" customHeight="1">
      <c r="A51" s="505">
        <v>5</v>
      </c>
      <c r="B51" s="508" t="s">
        <v>73</v>
      </c>
      <c r="C51" s="540" t="s">
        <v>129</v>
      </c>
      <c r="D51" s="541" t="s">
        <v>130</v>
      </c>
      <c r="E51" s="537" t="s">
        <v>665</v>
      </c>
      <c r="F51" s="542" t="s">
        <v>130</v>
      </c>
      <c r="G51" s="109" t="s">
        <v>666</v>
      </c>
      <c r="H51" s="160" t="s">
        <v>307</v>
      </c>
      <c r="I51" s="13" t="s">
        <v>64</v>
      </c>
      <c r="J51" s="13" t="s">
        <v>247</v>
      </c>
      <c r="K51" s="13"/>
      <c r="L51" s="154"/>
      <c r="M51" s="13"/>
      <c r="N51" s="13" t="s">
        <v>246</v>
      </c>
      <c r="O51" s="13"/>
      <c r="P51" s="13"/>
    </row>
    <row r="52" spans="1:16" ht="31.5">
      <c r="A52" s="506"/>
      <c r="B52" s="509"/>
      <c r="C52" s="540"/>
      <c r="D52" s="541"/>
      <c r="E52" s="538"/>
      <c r="F52" s="543"/>
      <c r="G52" s="109" t="s">
        <v>667</v>
      </c>
      <c r="H52" s="160" t="s">
        <v>308</v>
      </c>
      <c r="I52" s="13" t="s">
        <v>64</v>
      </c>
      <c r="J52" s="13"/>
      <c r="K52" s="13"/>
      <c r="L52" s="13" t="s">
        <v>246</v>
      </c>
      <c r="M52" s="13"/>
      <c r="N52" s="13"/>
      <c r="O52" s="13"/>
      <c r="P52" s="13"/>
    </row>
    <row r="53" spans="1:16" ht="31.5">
      <c r="A53" s="506"/>
      <c r="B53" s="509"/>
      <c r="C53" s="540"/>
      <c r="D53" s="541"/>
      <c r="E53" s="538"/>
      <c r="F53" s="543"/>
      <c r="G53" s="109" t="s">
        <v>668</v>
      </c>
      <c r="H53" s="110" t="s">
        <v>309</v>
      </c>
      <c r="I53" s="13" t="s">
        <v>64</v>
      </c>
      <c r="J53" s="13"/>
      <c r="K53" s="13"/>
      <c r="L53" s="13" t="s">
        <v>246</v>
      </c>
      <c r="M53" s="13"/>
      <c r="N53" s="13"/>
      <c r="O53" s="13"/>
      <c r="P53" s="13"/>
    </row>
    <row r="54" spans="1:16">
      <c r="A54" s="506"/>
      <c r="B54" s="509"/>
      <c r="C54" s="540"/>
      <c r="D54" s="541"/>
      <c r="E54" s="539"/>
      <c r="F54" s="544"/>
      <c r="G54" s="109" t="s">
        <v>669</v>
      </c>
      <c r="H54" s="110" t="s">
        <v>310</v>
      </c>
      <c r="I54" s="13" t="s">
        <v>64</v>
      </c>
      <c r="J54" s="13"/>
      <c r="K54" s="13"/>
      <c r="L54" s="13" t="s">
        <v>246</v>
      </c>
      <c r="M54" s="13"/>
      <c r="N54" s="13"/>
      <c r="O54" s="13"/>
      <c r="P54" s="13"/>
    </row>
    <row r="55" spans="1:16" ht="47.25">
      <c r="A55" s="506"/>
      <c r="B55" s="509"/>
      <c r="C55" s="522" t="s">
        <v>131</v>
      </c>
      <c r="D55" s="527" t="s">
        <v>132</v>
      </c>
      <c r="E55" s="537" t="s">
        <v>670</v>
      </c>
      <c r="F55" s="527" t="s">
        <v>132</v>
      </c>
      <c r="G55" s="109" t="s">
        <v>671</v>
      </c>
      <c r="H55" s="110" t="s">
        <v>311</v>
      </c>
      <c r="I55" s="13" t="s">
        <v>64</v>
      </c>
      <c r="J55" s="13"/>
      <c r="K55" s="13"/>
      <c r="L55" s="13" t="s">
        <v>246</v>
      </c>
      <c r="M55" s="13"/>
      <c r="N55" s="13"/>
      <c r="O55" s="13"/>
      <c r="P55" s="13"/>
    </row>
    <row r="56" spans="1:16" ht="31.5">
      <c r="A56" s="506"/>
      <c r="B56" s="509"/>
      <c r="C56" s="523"/>
      <c r="D56" s="528"/>
      <c r="E56" s="538"/>
      <c r="F56" s="528"/>
      <c r="G56" s="109" t="s">
        <v>672</v>
      </c>
      <c r="H56" s="110" t="s">
        <v>312</v>
      </c>
      <c r="I56" s="13" t="s">
        <v>64</v>
      </c>
      <c r="J56" s="13"/>
      <c r="K56" s="13"/>
      <c r="L56" s="13" t="s">
        <v>246</v>
      </c>
      <c r="M56" s="13"/>
      <c r="N56" s="13"/>
      <c r="O56" s="13"/>
      <c r="P56" s="13"/>
    </row>
    <row r="57" spans="1:16" ht="31.5">
      <c r="A57" s="506"/>
      <c r="B57" s="509"/>
      <c r="C57" s="523"/>
      <c r="D57" s="528"/>
      <c r="E57" s="538"/>
      <c r="F57" s="528"/>
      <c r="G57" s="109" t="s">
        <v>673</v>
      </c>
      <c r="H57" s="17" t="s">
        <v>313</v>
      </c>
      <c r="I57" s="13" t="s">
        <v>64</v>
      </c>
      <c r="J57" s="13"/>
      <c r="K57" s="13" t="s">
        <v>66</v>
      </c>
      <c r="L57" s="13" t="s">
        <v>66</v>
      </c>
      <c r="M57" s="13" t="s">
        <v>246</v>
      </c>
      <c r="N57" s="13"/>
      <c r="O57" s="13"/>
      <c r="P57" s="13"/>
    </row>
    <row r="58" spans="1:16" ht="31.5" customHeight="1">
      <c r="A58" s="506"/>
      <c r="B58" s="509"/>
      <c r="C58" s="523"/>
      <c r="D58" s="528"/>
      <c r="E58" s="538"/>
      <c r="F58" s="528"/>
      <c r="G58" s="109" t="s">
        <v>674</v>
      </c>
      <c r="H58" s="17" t="s">
        <v>314</v>
      </c>
      <c r="I58" s="13" t="s">
        <v>64</v>
      </c>
      <c r="J58" s="13"/>
      <c r="K58" s="13"/>
      <c r="L58" s="13" t="s">
        <v>246</v>
      </c>
      <c r="M58" s="13"/>
      <c r="N58" s="13"/>
      <c r="O58" s="13"/>
      <c r="P58" s="13"/>
    </row>
    <row r="59" spans="1:16" ht="31.5">
      <c r="A59" s="506"/>
      <c r="B59" s="509"/>
      <c r="C59" s="523"/>
      <c r="D59" s="528"/>
      <c r="E59" s="539"/>
      <c r="F59" s="528"/>
      <c r="G59" s="109" t="s">
        <v>675</v>
      </c>
      <c r="H59" s="110" t="s">
        <v>315</v>
      </c>
      <c r="I59" s="13" t="s">
        <v>64</v>
      </c>
      <c r="J59" s="13"/>
      <c r="K59" s="13"/>
      <c r="L59" s="13" t="s">
        <v>246</v>
      </c>
      <c r="M59" s="13"/>
      <c r="N59" s="13"/>
      <c r="O59" s="13"/>
      <c r="P59" s="13"/>
    </row>
    <row r="60" spans="1:16" ht="31.5">
      <c r="A60" s="506"/>
      <c r="B60" s="509"/>
      <c r="C60" s="522" t="s">
        <v>133</v>
      </c>
      <c r="D60" s="522" t="s">
        <v>134</v>
      </c>
      <c r="E60" s="537" t="s">
        <v>676</v>
      </c>
      <c r="F60" s="522" t="s">
        <v>134</v>
      </c>
      <c r="G60" s="311" t="s">
        <v>677</v>
      </c>
      <c r="H60" s="313" t="s">
        <v>316</v>
      </c>
      <c r="I60" s="13" t="s">
        <v>64</v>
      </c>
      <c r="J60" s="13"/>
      <c r="K60" s="13"/>
      <c r="L60" s="13" t="s">
        <v>246</v>
      </c>
      <c r="M60" s="13"/>
      <c r="N60" s="13"/>
      <c r="O60" s="13"/>
      <c r="P60" s="13"/>
    </row>
    <row r="61" spans="1:16" ht="31.5">
      <c r="A61" s="506"/>
      <c r="B61" s="509"/>
      <c r="C61" s="523"/>
      <c r="D61" s="523"/>
      <c r="E61" s="538"/>
      <c r="F61" s="523"/>
      <c r="G61" s="311" t="s">
        <v>678</v>
      </c>
      <c r="H61" s="313" t="s">
        <v>317</v>
      </c>
      <c r="I61" s="13" t="s">
        <v>64</v>
      </c>
      <c r="J61" s="13"/>
      <c r="K61" s="13"/>
      <c r="L61" s="13" t="s">
        <v>246</v>
      </c>
      <c r="M61" s="13"/>
      <c r="N61" s="13"/>
      <c r="O61" s="13"/>
      <c r="P61" s="13"/>
    </row>
    <row r="62" spans="1:16" ht="47.25">
      <c r="A62" s="506"/>
      <c r="B62" s="509"/>
      <c r="C62" s="523"/>
      <c r="D62" s="523"/>
      <c r="E62" s="538"/>
      <c r="F62" s="523"/>
      <c r="G62" s="311" t="s">
        <v>679</v>
      </c>
      <c r="H62" s="313" t="s">
        <v>318</v>
      </c>
      <c r="I62" s="13" t="s">
        <v>64</v>
      </c>
      <c r="J62" s="13"/>
      <c r="K62" s="13"/>
      <c r="L62" s="13" t="s">
        <v>246</v>
      </c>
      <c r="M62" s="13"/>
      <c r="N62" s="13"/>
      <c r="O62" s="13"/>
      <c r="P62" s="13"/>
    </row>
    <row r="63" spans="1:16" ht="31.5">
      <c r="A63" s="506"/>
      <c r="B63" s="509"/>
      <c r="C63" s="523"/>
      <c r="D63" s="523"/>
      <c r="E63" s="538"/>
      <c r="F63" s="523"/>
      <c r="G63" s="311" t="s">
        <v>680</v>
      </c>
      <c r="H63" s="313" t="s">
        <v>319</v>
      </c>
      <c r="I63" s="13" t="s">
        <v>64</v>
      </c>
      <c r="J63" s="13"/>
      <c r="K63" s="13"/>
      <c r="L63" s="13" t="s">
        <v>246</v>
      </c>
      <c r="M63" s="13"/>
      <c r="N63" s="13"/>
      <c r="O63" s="13"/>
      <c r="P63" s="13"/>
    </row>
    <row r="64" spans="1:16">
      <c r="A64" s="506"/>
      <c r="B64" s="509"/>
      <c r="C64" s="523"/>
      <c r="D64" s="523"/>
      <c r="E64" s="538"/>
      <c r="F64" s="523"/>
      <c r="G64" s="311" t="s">
        <v>681</v>
      </c>
      <c r="H64" s="313" t="s">
        <v>320</v>
      </c>
      <c r="I64" s="13" t="s">
        <v>64</v>
      </c>
      <c r="J64" s="13"/>
      <c r="K64" s="13"/>
      <c r="L64" s="13" t="s">
        <v>246</v>
      </c>
      <c r="M64" s="13"/>
      <c r="N64" s="13"/>
      <c r="O64" s="13"/>
      <c r="P64" s="13"/>
    </row>
    <row r="65" spans="1:16">
      <c r="A65" s="506"/>
      <c r="B65" s="509"/>
      <c r="C65" s="523"/>
      <c r="D65" s="523"/>
      <c r="E65" s="538"/>
      <c r="F65" s="523"/>
      <c r="G65" s="311" t="s">
        <v>682</v>
      </c>
      <c r="H65" s="313" t="s">
        <v>321</v>
      </c>
      <c r="I65" s="13" t="s">
        <v>64</v>
      </c>
      <c r="J65" s="13"/>
      <c r="K65" s="13"/>
      <c r="L65" s="13" t="s">
        <v>246</v>
      </c>
      <c r="M65" s="13"/>
      <c r="N65" s="13"/>
      <c r="O65" s="13"/>
      <c r="P65" s="13"/>
    </row>
    <row r="66" spans="1:16">
      <c r="A66" s="506"/>
      <c r="B66" s="509"/>
      <c r="C66" s="523"/>
      <c r="D66" s="523"/>
      <c r="E66" s="538"/>
      <c r="F66" s="523"/>
      <c r="G66" s="311" t="s">
        <v>683</v>
      </c>
      <c r="H66" s="313" t="s">
        <v>322</v>
      </c>
      <c r="I66" s="13" t="s">
        <v>64</v>
      </c>
      <c r="J66" s="13"/>
      <c r="K66" s="13"/>
      <c r="L66" s="13" t="s">
        <v>246</v>
      </c>
      <c r="M66" s="13"/>
      <c r="N66" s="13"/>
      <c r="O66" s="13"/>
      <c r="P66" s="13"/>
    </row>
    <row r="67" spans="1:16">
      <c r="A67" s="506"/>
      <c r="B67" s="509"/>
      <c r="C67" s="526"/>
      <c r="D67" s="526"/>
      <c r="E67" s="539"/>
      <c r="F67" s="526"/>
      <c r="G67" s="311" t="s">
        <v>684</v>
      </c>
      <c r="H67" s="313" t="s">
        <v>323</v>
      </c>
      <c r="I67" s="13" t="s">
        <v>64</v>
      </c>
      <c r="J67" s="13"/>
      <c r="K67" s="13"/>
      <c r="L67" s="13" t="s">
        <v>246</v>
      </c>
      <c r="M67" s="13"/>
      <c r="N67" s="13"/>
      <c r="O67" s="13"/>
      <c r="P67" s="13"/>
    </row>
    <row r="68" spans="1:16" ht="44.25" customHeight="1">
      <c r="A68" s="507"/>
      <c r="B68" s="510"/>
      <c r="C68" s="13" t="s">
        <v>135</v>
      </c>
      <c r="D68" s="17" t="s">
        <v>136</v>
      </c>
      <c r="E68" s="311" t="s">
        <v>685</v>
      </c>
      <c r="F68" s="313" t="s">
        <v>324</v>
      </c>
      <c r="G68" s="311" t="s">
        <v>686</v>
      </c>
      <c r="H68" s="313" t="s">
        <v>324</v>
      </c>
      <c r="I68" s="13" t="s">
        <v>64</v>
      </c>
      <c r="J68" s="13"/>
      <c r="K68" s="13"/>
      <c r="L68" s="13" t="s">
        <v>246</v>
      </c>
      <c r="M68" s="13"/>
      <c r="N68" s="13"/>
      <c r="O68" s="13"/>
      <c r="P68" s="13"/>
    </row>
    <row r="69" spans="1:16" ht="31.5">
      <c r="A69" s="505">
        <v>6</v>
      </c>
      <c r="B69" s="508" t="s">
        <v>74</v>
      </c>
      <c r="C69" s="531" t="s">
        <v>137</v>
      </c>
      <c r="D69" s="531" t="s">
        <v>138</v>
      </c>
      <c r="E69" s="16" t="s">
        <v>687</v>
      </c>
      <c r="F69" s="26" t="s">
        <v>325</v>
      </c>
      <c r="G69" s="16" t="s">
        <v>688</v>
      </c>
      <c r="H69" s="26" t="s">
        <v>325</v>
      </c>
      <c r="I69" s="21"/>
      <c r="J69" s="21"/>
      <c r="K69" s="21" t="s">
        <v>64</v>
      </c>
      <c r="L69" s="154"/>
      <c r="M69" s="12" t="s">
        <v>246</v>
      </c>
      <c r="N69" s="31"/>
      <c r="O69" s="12"/>
      <c r="P69" s="12"/>
    </row>
    <row r="70" spans="1:16" ht="78.75">
      <c r="A70" s="506"/>
      <c r="B70" s="509"/>
      <c r="C70" s="532"/>
      <c r="D70" s="532"/>
      <c r="E70" s="531" t="s">
        <v>689</v>
      </c>
      <c r="F70" s="524" t="s">
        <v>326</v>
      </c>
      <c r="G70" s="16" t="s">
        <v>690</v>
      </c>
      <c r="H70" s="26" t="s">
        <v>327</v>
      </c>
      <c r="I70" s="21"/>
      <c r="J70" s="21"/>
      <c r="K70" s="21" t="s">
        <v>64</v>
      </c>
      <c r="L70" s="154"/>
      <c r="M70" s="12" t="s">
        <v>246</v>
      </c>
      <c r="N70" s="31"/>
      <c r="O70" s="12"/>
      <c r="P70" s="12"/>
    </row>
    <row r="71" spans="1:16" ht="31.5">
      <c r="A71" s="506"/>
      <c r="B71" s="509"/>
      <c r="C71" s="532"/>
      <c r="D71" s="532"/>
      <c r="E71" s="532"/>
      <c r="F71" s="525"/>
      <c r="G71" s="16" t="s">
        <v>691</v>
      </c>
      <c r="H71" s="3" t="s">
        <v>328</v>
      </c>
      <c r="I71" s="21"/>
      <c r="J71" s="21"/>
      <c r="K71" s="21" t="s">
        <v>64</v>
      </c>
      <c r="L71" s="154"/>
      <c r="M71" s="12" t="s">
        <v>246</v>
      </c>
      <c r="N71" s="31"/>
      <c r="O71" s="12"/>
      <c r="P71" s="12" t="s">
        <v>246</v>
      </c>
    </row>
    <row r="72" spans="1:16" ht="31.5">
      <c r="A72" s="506"/>
      <c r="B72" s="509"/>
      <c r="C72" s="532"/>
      <c r="D72" s="532"/>
      <c r="E72" s="532"/>
      <c r="F72" s="525"/>
      <c r="G72" s="16" t="s">
        <v>692</v>
      </c>
      <c r="H72" s="26" t="s">
        <v>329</v>
      </c>
      <c r="I72" s="21"/>
      <c r="J72" s="21"/>
      <c r="K72" s="21" t="s">
        <v>64</v>
      </c>
      <c r="L72" s="154"/>
      <c r="M72" s="12" t="s">
        <v>246</v>
      </c>
      <c r="N72" s="31"/>
      <c r="O72" s="12"/>
      <c r="P72" s="12"/>
    </row>
    <row r="73" spans="1:16" ht="31.5">
      <c r="A73" s="506"/>
      <c r="B73" s="509"/>
      <c r="C73" s="532"/>
      <c r="D73" s="532"/>
      <c r="E73" s="532"/>
      <c r="F73" s="525"/>
      <c r="G73" s="16" t="s">
        <v>693</v>
      </c>
      <c r="H73" s="26" t="s">
        <v>330</v>
      </c>
      <c r="I73" s="21"/>
      <c r="J73" s="21"/>
      <c r="K73" s="21" t="s">
        <v>64</v>
      </c>
      <c r="L73" s="154"/>
      <c r="M73" s="12" t="s">
        <v>246</v>
      </c>
      <c r="N73" s="31"/>
      <c r="O73" s="12"/>
      <c r="P73" s="12"/>
    </row>
    <row r="74" spans="1:16">
      <c r="A74" s="506"/>
      <c r="B74" s="509"/>
      <c r="C74" s="532"/>
      <c r="D74" s="532"/>
      <c r="E74" s="533"/>
      <c r="F74" s="530"/>
      <c r="G74" s="16" t="s">
        <v>694</v>
      </c>
      <c r="H74" s="161" t="s">
        <v>331</v>
      </c>
      <c r="I74" s="21"/>
      <c r="J74" s="21"/>
      <c r="K74" s="21" t="s">
        <v>64</v>
      </c>
      <c r="L74" s="154"/>
      <c r="M74" s="12" t="s">
        <v>246</v>
      </c>
      <c r="N74" s="31"/>
      <c r="O74" s="12"/>
      <c r="P74" s="12" t="s">
        <v>246</v>
      </c>
    </row>
    <row r="75" spans="1:16" ht="31.5" customHeight="1">
      <c r="A75" s="506"/>
      <c r="B75" s="509"/>
      <c r="C75" s="532"/>
      <c r="D75" s="532"/>
      <c r="E75" s="531" t="s">
        <v>695</v>
      </c>
      <c r="F75" s="524" t="s">
        <v>332</v>
      </c>
      <c r="G75" s="16" t="s">
        <v>696</v>
      </c>
      <c r="H75" s="159" t="s">
        <v>333</v>
      </c>
      <c r="I75" s="21"/>
      <c r="J75" s="21"/>
      <c r="K75" s="21" t="s">
        <v>64</v>
      </c>
      <c r="L75" s="154"/>
      <c r="M75" s="12" t="s">
        <v>246</v>
      </c>
      <c r="N75" s="31"/>
      <c r="O75" s="12"/>
      <c r="P75" s="12"/>
    </row>
    <row r="76" spans="1:16" ht="31.5">
      <c r="A76" s="506"/>
      <c r="B76" s="509"/>
      <c r="C76" s="532"/>
      <c r="D76" s="532"/>
      <c r="E76" s="533"/>
      <c r="F76" s="530"/>
      <c r="G76" s="16" t="s">
        <v>697</v>
      </c>
      <c r="H76" s="159" t="s">
        <v>334</v>
      </c>
      <c r="I76" s="21"/>
      <c r="J76" s="21"/>
      <c r="K76" s="21" t="s">
        <v>64</v>
      </c>
      <c r="L76" s="154"/>
      <c r="M76" s="12" t="s">
        <v>247</v>
      </c>
      <c r="N76" s="31"/>
      <c r="O76" s="12"/>
      <c r="P76" s="12" t="s">
        <v>246</v>
      </c>
    </row>
    <row r="77" spans="1:16">
      <c r="A77" s="506"/>
      <c r="B77" s="509"/>
      <c r="C77" s="532"/>
      <c r="D77" s="532"/>
      <c r="E77" s="16" t="s">
        <v>698</v>
      </c>
      <c r="F77" s="34" t="s">
        <v>335</v>
      </c>
      <c r="G77" s="16" t="s">
        <v>699</v>
      </c>
      <c r="H77" s="34" t="s">
        <v>335</v>
      </c>
      <c r="I77" s="21"/>
      <c r="J77" s="21"/>
      <c r="K77" s="21" t="s">
        <v>64</v>
      </c>
      <c r="L77" s="154"/>
      <c r="M77" s="12" t="s">
        <v>246</v>
      </c>
      <c r="N77" s="31"/>
      <c r="O77" s="12"/>
      <c r="P77" s="12"/>
    </row>
    <row r="78" spans="1:16" ht="31.5">
      <c r="A78" s="506"/>
      <c r="B78" s="509"/>
      <c r="C78" s="532"/>
      <c r="D78" s="532"/>
      <c r="E78" s="531" t="s">
        <v>700</v>
      </c>
      <c r="F78" s="534" t="s">
        <v>336</v>
      </c>
      <c r="G78" s="16" t="s">
        <v>701</v>
      </c>
      <c r="H78" s="34" t="s">
        <v>337</v>
      </c>
      <c r="I78" s="21"/>
      <c r="J78" s="21"/>
      <c r="K78" s="21" t="s">
        <v>64</v>
      </c>
      <c r="L78" s="154"/>
      <c r="M78" s="12" t="s">
        <v>247</v>
      </c>
      <c r="N78" s="31"/>
      <c r="O78" s="12"/>
      <c r="P78" s="12" t="s">
        <v>246</v>
      </c>
    </row>
    <row r="79" spans="1:16" ht="31.5">
      <c r="A79" s="506"/>
      <c r="B79" s="509"/>
      <c r="C79" s="532"/>
      <c r="D79" s="532"/>
      <c r="E79" s="532"/>
      <c r="F79" s="535"/>
      <c r="G79" s="16" t="s">
        <v>702</v>
      </c>
      <c r="H79" s="159" t="s">
        <v>338</v>
      </c>
      <c r="I79" s="21"/>
      <c r="J79" s="21"/>
      <c r="K79" s="21" t="s">
        <v>64</v>
      </c>
      <c r="L79" s="154"/>
      <c r="M79" s="12" t="s">
        <v>247</v>
      </c>
      <c r="N79" s="31"/>
      <c r="O79" s="12"/>
      <c r="P79" s="12" t="s">
        <v>246</v>
      </c>
    </row>
    <row r="80" spans="1:16" ht="31.5">
      <c r="A80" s="506"/>
      <c r="B80" s="509"/>
      <c r="C80" s="532"/>
      <c r="D80" s="532"/>
      <c r="E80" s="533"/>
      <c r="F80" s="536"/>
      <c r="G80" s="16" t="s">
        <v>703</v>
      </c>
      <c r="H80" s="34" t="s">
        <v>339</v>
      </c>
      <c r="I80" s="21"/>
      <c r="J80" s="21"/>
      <c r="K80" s="21" t="s">
        <v>64</v>
      </c>
      <c r="L80" s="154"/>
      <c r="M80" s="12"/>
      <c r="N80" s="31"/>
      <c r="O80" s="12"/>
      <c r="P80" s="12" t="s">
        <v>246</v>
      </c>
    </row>
    <row r="81" spans="1:16">
      <c r="A81" s="506"/>
      <c r="B81" s="509"/>
      <c r="C81" s="531" t="s">
        <v>139</v>
      </c>
      <c r="D81" s="524" t="s">
        <v>140</v>
      </c>
      <c r="E81" s="531" t="s">
        <v>704</v>
      </c>
      <c r="F81" s="524" t="s">
        <v>140</v>
      </c>
      <c r="G81" s="12" t="s">
        <v>705</v>
      </c>
      <c r="H81" s="162" t="s">
        <v>340</v>
      </c>
      <c r="I81" s="21"/>
      <c r="J81" s="21"/>
      <c r="K81" s="21" t="s">
        <v>64</v>
      </c>
      <c r="L81" s="154"/>
      <c r="M81" s="12"/>
      <c r="N81" s="31"/>
      <c r="O81" s="12" t="s">
        <v>246</v>
      </c>
      <c r="P81" s="12"/>
    </row>
    <row r="82" spans="1:16">
      <c r="A82" s="506"/>
      <c r="B82" s="509"/>
      <c r="C82" s="532"/>
      <c r="D82" s="525"/>
      <c r="E82" s="532"/>
      <c r="F82" s="525"/>
      <c r="G82" s="12" t="s">
        <v>706</v>
      </c>
      <c r="H82" s="162" t="s">
        <v>341</v>
      </c>
      <c r="I82" s="21" t="s">
        <v>64</v>
      </c>
      <c r="J82" s="21"/>
      <c r="K82" s="21" t="s">
        <v>247</v>
      </c>
      <c r="L82" s="154"/>
      <c r="M82" s="12"/>
      <c r="N82" s="31"/>
      <c r="O82" s="12" t="s">
        <v>246</v>
      </c>
      <c r="P82" s="12" t="s">
        <v>246</v>
      </c>
    </row>
    <row r="83" spans="1:16">
      <c r="A83" s="506"/>
      <c r="B83" s="509"/>
      <c r="C83" s="532"/>
      <c r="D83" s="525"/>
      <c r="E83" s="532"/>
      <c r="F83" s="525"/>
      <c r="G83" s="12" t="s">
        <v>707</v>
      </c>
      <c r="H83" s="162" t="s">
        <v>342</v>
      </c>
      <c r="I83" s="21"/>
      <c r="J83" s="21"/>
      <c r="K83" s="21" t="s">
        <v>64</v>
      </c>
      <c r="L83" s="154"/>
      <c r="M83" s="12" t="s">
        <v>246</v>
      </c>
      <c r="N83" s="31"/>
      <c r="O83" s="12" t="s">
        <v>246</v>
      </c>
      <c r="P83" s="12"/>
    </row>
    <row r="84" spans="1:16">
      <c r="A84" s="506"/>
      <c r="B84" s="509"/>
      <c r="C84" s="532"/>
      <c r="D84" s="525"/>
      <c r="E84" s="532"/>
      <c r="F84" s="525"/>
      <c r="G84" s="12" t="s">
        <v>708</v>
      </c>
      <c r="H84" s="155" t="s">
        <v>343</v>
      </c>
      <c r="I84" s="21"/>
      <c r="J84" s="21"/>
      <c r="K84" s="21" t="s">
        <v>64</v>
      </c>
      <c r="L84" s="154"/>
      <c r="M84" s="12"/>
      <c r="N84" s="31"/>
      <c r="O84" s="12" t="s">
        <v>246</v>
      </c>
      <c r="P84" s="12"/>
    </row>
    <row r="85" spans="1:16">
      <c r="A85" s="506"/>
      <c r="B85" s="509"/>
      <c r="C85" s="532"/>
      <c r="D85" s="525"/>
      <c r="E85" s="532"/>
      <c r="F85" s="525"/>
      <c r="G85" s="12" t="s">
        <v>709</v>
      </c>
      <c r="H85" s="162" t="s">
        <v>344</v>
      </c>
      <c r="I85" s="21" t="s">
        <v>64</v>
      </c>
      <c r="J85" s="21" t="s">
        <v>247</v>
      </c>
      <c r="K85" s="21" t="s">
        <v>247</v>
      </c>
      <c r="L85" s="154"/>
      <c r="M85" s="12"/>
      <c r="N85" s="31" t="s">
        <v>246</v>
      </c>
      <c r="O85" s="12" t="s">
        <v>246</v>
      </c>
      <c r="P85" s="12"/>
    </row>
    <row r="86" spans="1:16">
      <c r="A86" s="506"/>
      <c r="B86" s="509"/>
      <c r="C86" s="532"/>
      <c r="D86" s="525"/>
      <c r="E86" s="532"/>
      <c r="F86" s="525"/>
      <c r="G86" s="12" t="s">
        <v>710</v>
      </c>
      <c r="H86" s="162" t="s">
        <v>345</v>
      </c>
      <c r="I86" s="21" t="s">
        <v>64</v>
      </c>
      <c r="J86" s="21" t="s">
        <v>247</v>
      </c>
      <c r="K86" s="21" t="s">
        <v>247</v>
      </c>
      <c r="L86" s="154"/>
      <c r="M86" s="12" t="s">
        <v>246</v>
      </c>
      <c r="N86" s="31" t="s">
        <v>246</v>
      </c>
      <c r="O86" s="12"/>
      <c r="P86" s="12" t="s">
        <v>246</v>
      </c>
    </row>
    <row r="87" spans="1:16">
      <c r="A87" s="506"/>
      <c r="B87" s="509"/>
      <c r="C87" s="533"/>
      <c r="D87" s="530"/>
      <c r="E87" s="533"/>
      <c r="F87" s="530"/>
      <c r="G87" s="12" t="s">
        <v>711</v>
      </c>
      <c r="H87" s="162" t="s">
        <v>346</v>
      </c>
      <c r="I87" s="21"/>
      <c r="J87" s="21"/>
      <c r="K87" s="21" t="s">
        <v>64</v>
      </c>
      <c r="L87" s="154"/>
      <c r="M87" s="12" t="s">
        <v>246</v>
      </c>
      <c r="N87" s="31"/>
      <c r="O87" s="12" t="s">
        <v>246</v>
      </c>
      <c r="P87" s="12"/>
    </row>
    <row r="88" spans="1:16" ht="47.25">
      <c r="A88" s="506"/>
      <c r="B88" s="509"/>
      <c r="C88" s="16" t="s">
        <v>141</v>
      </c>
      <c r="D88" s="24" t="s">
        <v>142</v>
      </c>
      <c r="E88" s="16" t="s">
        <v>712</v>
      </c>
      <c r="F88" s="24" t="s">
        <v>347</v>
      </c>
      <c r="G88" s="16" t="s">
        <v>713</v>
      </c>
      <c r="H88" s="24" t="s">
        <v>347</v>
      </c>
      <c r="I88" s="21"/>
      <c r="J88" s="21"/>
      <c r="K88" s="21" t="s">
        <v>64</v>
      </c>
      <c r="L88" s="154"/>
      <c r="M88" s="12" t="s">
        <v>246</v>
      </c>
      <c r="N88" s="31"/>
      <c r="O88" s="12"/>
      <c r="P88" s="12" t="s">
        <v>246</v>
      </c>
    </row>
    <row r="89" spans="1:16" ht="31.5">
      <c r="A89" s="506"/>
      <c r="B89" s="509"/>
      <c r="C89" s="531" t="s">
        <v>143</v>
      </c>
      <c r="D89" s="524" t="s">
        <v>144</v>
      </c>
      <c r="E89" s="531" t="s">
        <v>348</v>
      </c>
      <c r="F89" s="524" t="s">
        <v>144</v>
      </c>
      <c r="G89" s="16" t="s">
        <v>714</v>
      </c>
      <c r="H89" s="24" t="s">
        <v>349</v>
      </c>
      <c r="I89" s="22"/>
      <c r="J89" s="22"/>
      <c r="K89" s="21" t="s">
        <v>64</v>
      </c>
      <c r="L89" s="154"/>
      <c r="M89" s="12" t="s">
        <v>246</v>
      </c>
      <c r="N89" s="31"/>
      <c r="O89" s="12"/>
      <c r="P89" s="31"/>
    </row>
    <row r="90" spans="1:16">
      <c r="A90" s="506"/>
      <c r="B90" s="509"/>
      <c r="C90" s="532"/>
      <c r="D90" s="525"/>
      <c r="E90" s="532"/>
      <c r="F90" s="525"/>
      <c r="G90" s="16" t="s">
        <v>715</v>
      </c>
      <c r="H90" s="24" t="s">
        <v>350</v>
      </c>
      <c r="I90" s="22"/>
      <c r="J90" s="22"/>
      <c r="K90" s="21" t="s">
        <v>64</v>
      </c>
      <c r="L90" s="154"/>
      <c r="M90" s="12" t="s">
        <v>246</v>
      </c>
      <c r="N90" s="31"/>
      <c r="O90" s="12"/>
      <c r="P90" s="31"/>
    </row>
    <row r="91" spans="1:16" ht="15.75" customHeight="1">
      <c r="A91" s="506"/>
      <c r="B91" s="509"/>
      <c r="C91" s="532"/>
      <c r="D91" s="525"/>
      <c r="E91" s="532"/>
      <c r="F91" s="525"/>
      <c r="G91" s="16" t="s">
        <v>716</v>
      </c>
      <c r="H91" s="24" t="s">
        <v>351</v>
      </c>
      <c r="I91" s="22" t="s">
        <v>64</v>
      </c>
      <c r="J91" s="22" t="s">
        <v>66</v>
      </c>
      <c r="K91" s="21" t="s">
        <v>247</v>
      </c>
      <c r="L91" s="154"/>
      <c r="M91" s="12" t="s">
        <v>246</v>
      </c>
      <c r="N91" s="31" t="s">
        <v>66</v>
      </c>
      <c r="O91" s="12"/>
      <c r="P91" s="31"/>
    </row>
    <row r="92" spans="1:16" ht="31.5">
      <c r="A92" s="506"/>
      <c r="B92" s="509"/>
      <c r="C92" s="532"/>
      <c r="D92" s="525"/>
      <c r="E92" s="532"/>
      <c r="F92" s="525"/>
      <c r="G92" s="16" t="s">
        <v>717</v>
      </c>
      <c r="H92" s="24" t="s">
        <v>352</v>
      </c>
      <c r="I92" s="22" t="s">
        <v>64</v>
      </c>
      <c r="J92" s="22"/>
      <c r="K92" s="21" t="s">
        <v>247</v>
      </c>
      <c r="L92" s="154"/>
      <c r="M92" s="12" t="s">
        <v>246</v>
      </c>
      <c r="N92" s="31"/>
      <c r="O92" s="12"/>
      <c r="P92" s="31"/>
    </row>
    <row r="93" spans="1:16" ht="31.5" customHeight="1">
      <c r="A93" s="506"/>
      <c r="B93" s="509"/>
      <c r="C93" s="532"/>
      <c r="D93" s="525"/>
      <c r="E93" s="532"/>
      <c r="F93" s="525"/>
      <c r="G93" s="16" t="s">
        <v>718</v>
      </c>
      <c r="H93" s="24" t="s">
        <v>353</v>
      </c>
      <c r="I93" s="22"/>
      <c r="J93" s="22"/>
      <c r="K93" s="22" t="s">
        <v>64</v>
      </c>
      <c r="L93" s="154"/>
      <c r="M93" s="12" t="s">
        <v>246</v>
      </c>
      <c r="N93" s="31"/>
      <c r="O93" s="12"/>
      <c r="P93" s="31"/>
    </row>
    <row r="94" spans="1:16">
      <c r="A94" s="506"/>
      <c r="B94" s="509"/>
      <c r="C94" s="532"/>
      <c r="D94" s="525"/>
      <c r="E94" s="533"/>
      <c r="F94" s="525"/>
      <c r="G94" s="16" t="s">
        <v>719</v>
      </c>
      <c r="H94" s="24" t="s">
        <v>354</v>
      </c>
      <c r="I94" s="22" t="s">
        <v>64</v>
      </c>
      <c r="J94" s="22" t="s">
        <v>66</v>
      </c>
      <c r="K94" s="22" t="s">
        <v>247</v>
      </c>
      <c r="L94" s="154"/>
      <c r="M94" s="12" t="s">
        <v>66</v>
      </c>
      <c r="N94" s="31" t="s">
        <v>66</v>
      </c>
      <c r="O94" s="12"/>
      <c r="P94" s="31" t="s">
        <v>246</v>
      </c>
    </row>
    <row r="95" spans="1:16" ht="31.5">
      <c r="A95" s="505">
        <v>7</v>
      </c>
      <c r="B95" s="508" t="s">
        <v>75</v>
      </c>
      <c r="C95" s="499" t="s">
        <v>145</v>
      </c>
      <c r="D95" s="501" t="s">
        <v>355</v>
      </c>
      <c r="E95" s="522" t="s">
        <v>356</v>
      </c>
      <c r="F95" s="527" t="s">
        <v>357</v>
      </c>
      <c r="G95" s="13" t="s">
        <v>720</v>
      </c>
      <c r="H95" s="157" t="s">
        <v>358</v>
      </c>
      <c r="I95" s="279"/>
      <c r="J95" s="279"/>
      <c r="K95" s="279" t="s">
        <v>64</v>
      </c>
      <c r="L95" s="279"/>
      <c r="M95" s="279" t="s">
        <v>246</v>
      </c>
      <c r="N95" s="279"/>
      <c r="O95" s="163"/>
      <c r="P95" s="163"/>
    </row>
    <row r="96" spans="1:16" ht="31.5">
      <c r="A96" s="506"/>
      <c r="B96" s="509"/>
      <c r="C96" s="511"/>
      <c r="D96" s="512"/>
      <c r="E96" s="523"/>
      <c r="F96" s="528"/>
      <c r="G96" s="13" t="s">
        <v>721</v>
      </c>
      <c r="H96" s="157" t="s">
        <v>359</v>
      </c>
      <c r="I96" s="279"/>
      <c r="J96" s="279"/>
      <c r="K96" s="279" t="s">
        <v>64</v>
      </c>
      <c r="L96" s="279"/>
      <c r="M96" s="279" t="s">
        <v>246</v>
      </c>
      <c r="N96" s="31" t="s">
        <v>246</v>
      </c>
      <c r="O96" s="31" t="s">
        <v>246</v>
      </c>
      <c r="P96" s="31" t="s">
        <v>246</v>
      </c>
    </row>
    <row r="97" spans="1:16" ht="31.5">
      <c r="A97" s="506"/>
      <c r="B97" s="509"/>
      <c r="C97" s="511"/>
      <c r="D97" s="512"/>
      <c r="E97" s="523"/>
      <c r="F97" s="528"/>
      <c r="G97" s="13" t="s">
        <v>722</v>
      </c>
      <c r="H97" s="157" t="s">
        <v>360</v>
      </c>
      <c r="I97" s="279"/>
      <c r="J97" s="279"/>
      <c r="K97" s="279" t="s">
        <v>64</v>
      </c>
      <c r="L97" s="279"/>
      <c r="M97" s="279" t="s">
        <v>246</v>
      </c>
      <c r="N97" s="279"/>
      <c r="O97" s="163" t="s">
        <v>66</v>
      </c>
      <c r="P97" s="163" t="s">
        <v>246</v>
      </c>
    </row>
    <row r="98" spans="1:16" ht="31.5">
      <c r="A98" s="506"/>
      <c r="B98" s="509"/>
      <c r="C98" s="511"/>
      <c r="D98" s="512"/>
      <c r="E98" s="523"/>
      <c r="F98" s="528"/>
      <c r="G98" s="13" t="s">
        <v>723</v>
      </c>
      <c r="H98" s="157" t="s">
        <v>361</v>
      </c>
      <c r="I98" s="279"/>
      <c r="J98" s="279"/>
      <c r="K98" s="279" t="s">
        <v>64</v>
      </c>
      <c r="L98" s="279"/>
      <c r="M98" s="279" t="s">
        <v>246</v>
      </c>
      <c r="N98" s="279"/>
      <c r="O98" s="163" t="s">
        <v>246</v>
      </c>
      <c r="P98" s="163"/>
    </row>
    <row r="99" spans="1:16" ht="31.5">
      <c r="A99" s="506"/>
      <c r="B99" s="509"/>
      <c r="C99" s="511"/>
      <c r="D99" s="512"/>
      <c r="E99" s="523"/>
      <c r="F99" s="528"/>
      <c r="G99" s="13" t="s">
        <v>724</v>
      </c>
      <c r="H99" s="157" t="s">
        <v>362</v>
      </c>
      <c r="I99" s="279"/>
      <c r="J99" s="279"/>
      <c r="K99" s="279" t="s">
        <v>64</v>
      </c>
      <c r="L99" s="279"/>
      <c r="M99" s="279" t="s">
        <v>246</v>
      </c>
      <c r="N99" s="279" t="s">
        <v>246</v>
      </c>
      <c r="O99" s="163" t="s">
        <v>246</v>
      </c>
      <c r="P99" s="163" t="s">
        <v>246</v>
      </c>
    </row>
    <row r="100" spans="1:16" ht="31.5">
      <c r="A100" s="506"/>
      <c r="B100" s="509"/>
      <c r="C100" s="511"/>
      <c r="D100" s="512"/>
      <c r="E100" s="523"/>
      <c r="F100" s="528"/>
      <c r="G100" s="13" t="s">
        <v>725</v>
      </c>
      <c r="H100" s="157" t="s">
        <v>363</v>
      </c>
      <c r="I100" s="279" t="s">
        <v>64</v>
      </c>
      <c r="J100" s="279"/>
      <c r="K100" s="279" t="s">
        <v>247</v>
      </c>
      <c r="L100" s="279"/>
      <c r="M100" s="279" t="s">
        <v>246</v>
      </c>
      <c r="N100" s="279"/>
      <c r="O100" s="163" t="s">
        <v>246</v>
      </c>
      <c r="P100" s="163" t="s">
        <v>246</v>
      </c>
    </row>
    <row r="101" spans="1:16" ht="31.5">
      <c r="A101" s="506"/>
      <c r="B101" s="509"/>
      <c r="C101" s="511"/>
      <c r="D101" s="512"/>
      <c r="E101" s="526"/>
      <c r="F101" s="529"/>
      <c r="G101" s="13" t="s">
        <v>726</v>
      </c>
      <c r="H101" s="157" t="s">
        <v>364</v>
      </c>
      <c r="I101" s="279" t="s">
        <v>64</v>
      </c>
      <c r="J101" s="279"/>
      <c r="K101" s="279" t="s">
        <v>247</v>
      </c>
      <c r="L101" s="279"/>
      <c r="M101" s="279" t="s">
        <v>246</v>
      </c>
      <c r="N101" s="279"/>
      <c r="O101" s="163"/>
      <c r="P101" s="163"/>
    </row>
    <row r="102" spans="1:16" ht="31.5">
      <c r="A102" s="506"/>
      <c r="B102" s="509"/>
      <c r="C102" s="511"/>
      <c r="D102" s="512"/>
      <c r="E102" s="522" t="s">
        <v>365</v>
      </c>
      <c r="F102" s="527" t="s">
        <v>366</v>
      </c>
      <c r="G102" s="13" t="s">
        <v>727</v>
      </c>
      <c r="H102" s="17" t="s">
        <v>367</v>
      </c>
      <c r="I102" s="279"/>
      <c r="J102" s="279"/>
      <c r="K102" s="279" t="s">
        <v>64</v>
      </c>
      <c r="L102" s="279"/>
      <c r="M102" s="279" t="s">
        <v>246</v>
      </c>
      <c r="N102" s="279"/>
      <c r="O102" s="163"/>
      <c r="P102" s="163"/>
    </row>
    <row r="103" spans="1:16" ht="31.5">
      <c r="A103" s="506"/>
      <c r="B103" s="509"/>
      <c r="C103" s="511"/>
      <c r="D103" s="512"/>
      <c r="E103" s="523"/>
      <c r="F103" s="529"/>
      <c r="G103" s="13" t="s">
        <v>728</v>
      </c>
      <c r="H103" s="17" t="s">
        <v>368</v>
      </c>
      <c r="I103" s="279" t="s">
        <v>64</v>
      </c>
      <c r="J103" s="279"/>
      <c r="K103" s="279"/>
      <c r="L103" s="279"/>
      <c r="M103" s="279" t="s">
        <v>246</v>
      </c>
      <c r="N103" s="279"/>
      <c r="O103" s="163"/>
      <c r="P103" s="163"/>
    </row>
    <row r="104" spans="1:16">
      <c r="A104" s="506"/>
      <c r="B104" s="509"/>
      <c r="C104" s="511"/>
      <c r="D104" s="512"/>
      <c r="E104" s="522" t="s">
        <v>369</v>
      </c>
      <c r="F104" s="527" t="s">
        <v>370</v>
      </c>
      <c r="G104" s="13" t="s">
        <v>729</v>
      </c>
      <c r="H104" s="17" t="s">
        <v>371</v>
      </c>
      <c r="I104" s="279"/>
      <c r="J104" s="279"/>
      <c r="K104" s="279" t="s">
        <v>64</v>
      </c>
      <c r="L104" s="279"/>
      <c r="M104" s="279" t="s">
        <v>246</v>
      </c>
      <c r="N104" s="279"/>
      <c r="O104" s="163"/>
      <c r="P104" s="163"/>
    </row>
    <row r="105" spans="1:16" ht="31.5">
      <c r="A105" s="506"/>
      <c r="B105" s="509"/>
      <c r="C105" s="511"/>
      <c r="D105" s="512"/>
      <c r="E105" s="523"/>
      <c r="F105" s="528"/>
      <c r="G105" s="13" t="s">
        <v>730</v>
      </c>
      <c r="H105" s="25" t="s">
        <v>372</v>
      </c>
      <c r="I105" s="279"/>
      <c r="J105" s="279"/>
      <c r="K105" s="279" t="s">
        <v>64</v>
      </c>
      <c r="L105" s="279"/>
      <c r="M105" s="279" t="s">
        <v>246</v>
      </c>
      <c r="N105" s="279"/>
      <c r="O105" s="163"/>
      <c r="P105" s="163"/>
    </row>
    <row r="106" spans="1:16" ht="31.5">
      <c r="A106" s="506"/>
      <c r="B106" s="509"/>
      <c r="C106" s="511"/>
      <c r="D106" s="512"/>
      <c r="E106" s="523"/>
      <c r="F106" s="528"/>
      <c r="G106" s="13" t="s">
        <v>731</v>
      </c>
      <c r="H106" s="157" t="s">
        <v>373</v>
      </c>
      <c r="I106" s="279" t="s">
        <v>64</v>
      </c>
      <c r="J106" s="279"/>
      <c r="K106" s="279" t="s">
        <v>247</v>
      </c>
      <c r="L106" s="279"/>
      <c r="M106" s="279" t="s">
        <v>246</v>
      </c>
      <c r="N106" s="279"/>
      <c r="O106" s="163"/>
      <c r="P106" s="163"/>
    </row>
    <row r="107" spans="1:16" ht="47.25">
      <c r="A107" s="506"/>
      <c r="B107" s="509"/>
      <c r="C107" s="511"/>
      <c r="D107" s="512"/>
      <c r="E107" s="523"/>
      <c r="F107" s="528"/>
      <c r="G107" s="13" t="s">
        <v>732</v>
      </c>
      <c r="H107" s="25" t="s">
        <v>374</v>
      </c>
      <c r="I107" s="279"/>
      <c r="J107" s="279"/>
      <c r="K107" s="279" t="s">
        <v>64</v>
      </c>
      <c r="L107" s="279"/>
      <c r="M107" s="279" t="s">
        <v>246</v>
      </c>
      <c r="N107" s="279"/>
      <c r="O107" s="163"/>
      <c r="P107" s="163" t="s">
        <v>246</v>
      </c>
    </row>
    <row r="108" spans="1:16" ht="31.5">
      <c r="A108" s="506"/>
      <c r="B108" s="509"/>
      <c r="C108" s="511"/>
      <c r="D108" s="512"/>
      <c r="E108" s="523"/>
      <c r="F108" s="528"/>
      <c r="G108" s="13" t="s">
        <v>733</v>
      </c>
      <c r="H108" s="25" t="s">
        <v>375</v>
      </c>
      <c r="I108" s="279"/>
      <c r="J108" s="279"/>
      <c r="K108" s="279" t="s">
        <v>64</v>
      </c>
      <c r="L108" s="279"/>
      <c r="M108" s="279" t="s">
        <v>246</v>
      </c>
      <c r="N108" s="279"/>
      <c r="O108" s="163"/>
      <c r="P108" s="163"/>
    </row>
    <row r="109" spans="1:16">
      <c r="A109" s="506"/>
      <c r="B109" s="509"/>
      <c r="C109" s="511"/>
      <c r="D109" s="512"/>
      <c r="E109" s="526"/>
      <c r="F109" s="529"/>
      <c r="G109" s="13" t="s">
        <v>376</v>
      </c>
      <c r="H109" s="157" t="s">
        <v>377</v>
      </c>
      <c r="I109" s="279"/>
      <c r="J109" s="279"/>
      <c r="K109" s="279" t="s">
        <v>64</v>
      </c>
      <c r="L109" s="279"/>
      <c r="M109" s="279" t="s">
        <v>246</v>
      </c>
      <c r="N109" s="279"/>
      <c r="O109" s="163"/>
      <c r="P109" s="163"/>
    </row>
    <row r="110" spans="1:16" ht="31.5">
      <c r="A110" s="506"/>
      <c r="B110" s="509"/>
      <c r="C110" s="511"/>
      <c r="D110" s="512"/>
      <c r="E110" s="522" t="s">
        <v>378</v>
      </c>
      <c r="F110" s="527" t="s">
        <v>379</v>
      </c>
      <c r="G110" s="114" t="s">
        <v>734</v>
      </c>
      <c r="H110" s="17" t="s">
        <v>380</v>
      </c>
      <c r="I110" s="279"/>
      <c r="J110" s="279"/>
      <c r="K110" s="279" t="s">
        <v>64</v>
      </c>
      <c r="L110" s="279"/>
      <c r="M110" s="279" t="s">
        <v>246</v>
      </c>
      <c r="N110" s="279"/>
      <c r="O110" s="163"/>
      <c r="P110" s="163"/>
    </row>
    <row r="111" spans="1:16" ht="31.5">
      <c r="A111" s="506"/>
      <c r="B111" s="509"/>
      <c r="C111" s="511"/>
      <c r="D111" s="512"/>
      <c r="E111" s="523"/>
      <c r="F111" s="528"/>
      <c r="G111" s="114" t="s">
        <v>735</v>
      </c>
      <c r="H111" s="164" t="s">
        <v>381</v>
      </c>
      <c r="I111" s="279"/>
      <c r="J111" s="279"/>
      <c r="K111" s="279" t="s">
        <v>64</v>
      </c>
      <c r="L111" s="279"/>
      <c r="M111" s="279" t="s">
        <v>246</v>
      </c>
      <c r="N111" s="279"/>
      <c r="O111" s="163"/>
      <c r="P111" s="163"/>
    </row>
    <row r="112" spans="1:16" ht="47.25">
      <c r="A112" s="506"/>
      <c r="B112" s="509"/>
      <c r="C112" s="511"/>
      <c r="D112" s="512"/>
      <c r="E112" s="523"/>
      <c r="F112" s="528"/>
      <c r="G112" s="114" t="s">
        <v>736</v>
      </c>
      <c r="H112" s="157" t="s">
        <v>382</v>
      </c>
      <c r="I112" s="279"/>
      <c r="J112" s="279"/>
      <c r="K112" s="279" t="s">
        <v>64</v>
      </c>
      <c r="L112" s="279"/>
      <c r="M112" s="279" t="s">
        <v>246</v>
      </c>
      <c r="N112" s="279"/>
      <c r="O112" s="163"/>
      <c r="P112" s="163" t="s">
        <v>246</v>
      </c>
    </row>
    <row r="113" spans="1:16">
      <c r="A113" s="506"/>
      <c r="B113" s="509"/>
      <c r="C113" s="511"/>
      <c r="D113" s="512"/>
      <c r="E113" s="526"/>
      <c r="F113" s="529"/>
      <c r="G113" s="114" t="s">
        <v>737</v>
      </c>
      <c r="H113" s="157" t="s">
        <v>383</v>
      </c>
      <c r="I113" s="279"/>
      <c r="J113" s="279"/>
      <c r="K113" s="279" t="s">
        <v>64</v>
      </c>
      <c r="L113" s="279"/>
      <c r="M113" s="279" t="s">
        <v>246</v>
      </c>
      <c r="N113" s="279"/>
      <c r="O113" s="163"/>
      <c r="P113" s="163"/>
    </row>
    <row r="114" spans="1:16" ht="31.5">
      <c r="A114" s="506"/>
      <c r="B114" s="509"/>
      <c r="C114" s="511"/>
      <c r="D114" s="512"/>
      <c r="E114" s="522" t="s">
        <v>738</v>
      </c>
      <c r="F114" s="527" t="s">
        <v>384</v>
      </c>
      <c r="G114" s="13" t="s">
        <v>739</v>
      </c>
      <c r="H114" s="157" t="s">
        <v>385</v>
      </c>
      <c r="I114" s="279"/>
      <c r="J114" s="279"/>
      <c r="K114" s="279" t="s">
        <v>64</v>
      </c>
      <c r="L114" s="279"/>
      <c r="M114" s="279" t="s">
        <v>246</v>
      </c>
      <c r="N114" s="279"/>
      <c r="O114" s="163"/>
      <c r="P114" s="163"/>
    </row>
    <row r="115" spans="1:16" ht="47.25">
      <c r="A115" s="506"/>
      <c r="B115" s="509"/>
      <c r="C115" s="511"/>
      <c r="D115" s="512"/>
      <c r="E115" s="523"/>
      <c r="F115" s="528"/>
      <c r="G115" s="13" t="s">
        <v>740</v>
      </c>
      <c r="H115" s="157" t="s">
        <v>386</v>
      </c>
      <c r="I115" s="279"/>
      <c r="J115" s="279"/>
      <c r="K115" s="279" t="s">
        <v>64</v>
      </c>
      <c r="L115" s="279"/>
      <c r="M115" s="279" t="s">
        <v>247</v>
      </c>
      <c r="N115" s="279"/>
      <c r="O115" s="163"/>
      <c r="P115" s="163" t="s">
        <v>246</v>
      </c>
    </row>
    <row r="116" spans="1:16" ht="47.25">
      <c r="A116" s="506"/>
      <c r="B116" s="509"/>
      <c r="C116" s="511"/>
      <c r="D116" s="512"/>
      <c r="E116" s="523"/>
      <c r="F116" s="528"/>
      <c r="G116" s="13" t="s">
        <v>741</v>
      </c>
      <c r="H116" s="157" t="s">
        <v>387</v>
      </c>
      <c r="I116" s="279"/>
      <c r="J116" s="279"/>
      <c r="K116" s="279" t="s">
        <v>64</v>
      </c>
      <c r="L116" s="279"/>
      <c r="M116" s="279" t="s">
        <v>246</v>
      </c>
      <c r="N116" s="279"/>
      <c r="O116" s="163"/>
      <c r="P116" s="163"/>
    </row>
    <row r="117" spans="1:16" ht="78.75">
      <c r="A117" s="506"/>
      <c r="B117" s="509"/>
      <c r="C117" s="511"/>
      <c r="D117" s="512"/>
      <c r="E117" s="523"/>
      <c r="F117" s="528"/>
      <c r="G117" s="13" t="s">
        <v>742</v>
      </c>
      <c r="H117" s="157" t="s">
        <v>743</v>
      </c>
      <c r="I117" s="279"/>
      <c r="J117" s="279"/>
      <c r="K117" s="279" t="s">
        <v>64</v>
      </c>
      <c r="L117" s="279"/>
      <c r="M117" s="279" t="s">
        <v>247</v>
      </c>
      <c r="N117" s="279"/>
      <c r="O117" s="163"/>
      <c r="P117" s="163" t="s">
        <v>246</v>
      </c>
    </row>
    <row r="118" spans="1:16" ht="63">
      <c r="A118" s="506"/>
      <c r="B118" s="509"/>
      <c r="C118" s="511"/>
      <c r="D118" s="512"/>
      <c r="E118" s="523"/>
      <c r="F118" s="528"/>
      <c r="G118" s="13" t="s">
        <v>744</v>
      </c>
      <c r="H118" s="157" t="s">
        <v>388</v>
      </c>
      <c r="I118" s="279" t="s">
        <v>64</v>
      </c>
      <c r="J118" s="279"/>
      <c r="K118" s="279" t="s">
        <v>247</v>
      </c>
      <c r="L118" s="279"/>
      <c r="M118" s="279" t="s">
        <v>246</v>
      </c>
      <c r="N118" s="279"/>
      <c r="O118" s="163"/>
      <c r="P118" s="163"/>
    </row>
    <row r="119" spans="1:16">
      <c r="A119" s="506"/>
      <c r="B119" s="509"/>
      <c r="C119" s="511"/>
      <c r="D119" s="512"/>
      <c r="E119" s="523"/>
      <c r="F119" s="528"/>
      <c r="G119" s="13" t="s">
        <v>745</v>
      </c>
      <c r="H119" s="157" t="s">
        <v>389</v>
      </c>
      <c r="I119" s="279" t="s">
        <v>64</v>
      </c>
      <c r="J119" s="279"/>
      <c r="K119" s="279" t="s">
        <v>247</v>
      </c>
      <c r="L119" s="279"/>
      <c r="M119" s="279" t="s">
        <v>246</v>
      </c>
      <c r="N119" s="279"/>
      <c r="O119" s="163"/>
      <c r="P119" s="163" t="s">
        <v>246</v>
      </c>
    </row>
    <row r="120" spans="1:16" ht="31.5">
      <c r="A120" s="506"/>
      <c r="B120" s="509"/>
      <c r="C120" s="511"/>
      <c r="D120" s="512"/>
      <c r="E120" s="523"/>
      <c r="F120" s="528"/>
      <c r="G120" s="13" t="s">
        <v>746</v>
      </c>
      <c r="H120" s="157" t="s">
        <v>390</v>
      </c>
      <c r="I120" s="279"/>
      <c r="J120" s="279"/>
      <c r="K120" s="279" t="s">
        <v>64</v>
      </c>
      <c r="L120" s="279"/>
      <c r="M120" s="279" t="s">
        <v>246</v>
      </c>
      <c r="N120" s="279"/>
      <c r="O120" s="163"/>
      <c r="P120" s="163"/>
    </row>
    <row r="121" spans="1:16">
      <c r="A121" s="506"/>
      <c r="B121" s="509"/>
      <c r="C121" s="511"/>
      <c r="D121" s="512"/>
      <c r="E121" s="526"/>
      <c r="F121" s="529"/>
      <c r="G121" s="13" t="s">
        <v>747</v>
      </c>
      <c r="H121" s="157" t="s">
        <v>377</v>
      </c>
      <c r="I121" s="279"/>
      <c r="J121" s="279"/>
      <c r="K121" s="279" t="s">
        <v>64</v>
      </c>
      <c r="L121" s="279"/>
      <c r="M121" s="279" t="s">
        <v>246</v>
      </c>
      <c r="N121" s="279"/>
      <c r="O121" s="163"/>
      <c r="P121" s="163"/>
    </row>
    <row r="122" spans="1:16" ht="31.5">
      <c r="A122" s="506"/>
      <c r="B122" s="509"/>
      <c r="C122" s="511"/>
      <c r="D122" s="512"/>
      <c r="E122" s="522" t="s">
        <v>748</v>
      </c>
      <c r="F122" s="527" t="s">
        <v>391</v>
      </c>
      <c r="G122" s="13" t="s">
        <v>749</v>
      </c>
      <c r="H122" s="157" t="s">
        <v>750</v>
      </c>
      <c r="I122" s="279" t="s">
        <v>64</v>
      </c>
      <c r="J122" s="279"/>
      <c r="K122" s="279" t="s">
        <v>247</v>
      </c>
      <c r="L122" s="279"/>
      <c r="M122" s="279"/>
      <c r="N122" s="279"/>
      <c r="O122" s="163"/>
      <c r="P122" s="163" t="s">
        <v>246</v>
      </c>
    </row>
    <row r="123" spans="1:16" ht="31.5">
      <c r="A123" s="506"/>
      <c r="B123" s="509"/>
      <c r="C123" s="511"/>
      <c r="D123" s="512"/>
      <c r="E123" s="523"/>
      <c r="F123" s="528"/>
      <c r="G123" s="13" t="s">
        <v>751</v>
      </c>
      <c r="H123" s="157" t="s">
        <v>392</v>
      </c>
      <c r="I123" s="279"/>
      <c r="J123" s="279"/>
      <c r="K123" s="279" t="s">
        <v>64</v>
      </c>
      <c r="L123" s="279"/>
      <c r="M123" s="279"/>
      <c r="N123" s="279"/>
      <c r="O123" s="163"/>
      <c r="P123" s="163" t="s">
        <v>246</v>
      </c>
    </row>
    <row r="124" spans="1:16" ht="47.25">
      <c r="A124" s="506"/>
      <c r="B124" s="509"/>
      <c r="C124" s="511"/>
      <c r="D124" s="512"/>
      <c r="E124" s="523"/>
      <c r="F124" s="528"/>
      <c r="G124" s="13" t="s">
        <v>752</v>
      </c>
      <c r="H124" s="157" t="s">
        <v>393</v>
      </c>
      <c r="I124" s="279"/>
      <c r="J124" s="279"/>
      <c r="K124" s="279" t="s">
        <v>64</v>
      </c>
      <c r="L124" s="279"/>
      <c r="M124" s="279" t="s">
        <v>246</v>
      </c>
      <c r="N124" s="279"/>
      <c r="O124" s="163" t="s">
        <v>246</v>
      </c>
      <c r="P124" s="163" t="s">
        <v>246</v>
      </c>
    </row>
    <row r="125" spans="1:16" ht="31.5">
      <c r="A125" s="506"/>
      <c r="B125" s="509"/>
      <c r="C125" s="511"/>
      <c r="D125" s="512"/>
      <c r="E125" s="523"/>
      <c r="F125" s="528"/>
      <c r="G125" s="13" t="s">
        <v>753</v>
      </c>
      <c r="H125" s="157" t="s">
        <v>394</v>
      </c>
      <c r="I125" s="279" t="s">
        <v>64</v>
      </c>
      <c r="J125" s="279"/>
      <c r="K125" s="279" t="s">
        <v>246</v>
      </c>
      <c r="L125" s="279"/>
      <c r="M125" s="279" t="s">
        <v>246</v>
      </c>
      <c r="N125" s="279"/>
      <c r="O125" s="163"/>
      <c r="P125" s="163"/>
    </row>
    <row r="126" spans="1:16" ht="51" customHeight="1">
      <c r="A126" s="506"/>
      <c r="B126" s="509"/>
      <c r="C126" s="511"/>
      <c r="D126" s="512"/>
      <c r="E126" s="523"/>
      <c r="F126" s="528"/>
      <c r="G126" s="13" t="s">
        <v>754</v>
      </c>
      <c r="H126" s="157" t="s">
        <v>395</v>
      </c>
      <c r="I126" s="279" t="s">
        <v>64</v>
      </c>
      <c r="J126" s="279"/>
      <c r="K126" s="279" t="s">
        <v>246</v>
      </c>
      <c r="L126" s="279"/>
      <c r="M126" s="279" t="s">
        <v>246</v>
      </c>
      <c r="N126" s="279"/>
      <c r="O126" s="163"/>
      <c r="P126" s="163"/>
    </row>
    <row r="127" spans="1:16" ht="31.5">
      <c r="A127" s="506"/>
      <c r="B127" s="509"/>
      <c r="C127" s="511"/>
      <c r="D127" s="502"/>
      <c r="E127" s="523"/>
      <c r="F127" s="529"/>
      <c r="G127" s="13" t="s">
        <v>755</v>
      </c>
      <c r="H127" s="17" t="s">
        <v>396</v>
      </c>
      <c r="I127" s="279" t="s">
        <v>64</v>
      </c>
      <c r="J127" s="279"/>
      <c r="K127" s="279" t="s">
        <v>246</v>
      </c>
      <c r="L127" s="279"/>
      <c r="M127" s="279" t="s">
        <v>246</v>
      </c>
      <c r="N127" s="279"/>
      <c r="O127" s="163"/>
      <c r="P127" s="163"/>
    </row>
    <row r="128" spans="1:16" ht="31.5">
      <c r="A128" s="506"/>
      <c r="B128" s="509"/>
      <c r="C128" s="499" t="s">
        <v>76</v>
      </c>
      <c r="D128" s="501" t="s">
        <v>77</v>
      </c>
      <c r="E128" s="499" t="s">
        <v>756</v>
      </c>
      <c r="F128" s="501" t="s">
        <v>77</v>
      </c>
      <c r="G128" s="13" t="s">
        <v>757</v>
      </c>
      <c r="H128" s="24" t="s">
        <v>397</v>
      </c>
      <c r="I128" s="279" t="s">
        <v>64</v>
      </c>
      <c r="J128" s="279"/>
      <c r="K128" s="279" t="s">
        <v>246</v>
      </c>
      <c r="L128" s="279"/>
      <c r="M128" s="279" t="s">
        <v>246</v>
      </c>
      <c r="N128" s="279"/>
      <c r="O128" s="279"/>
      <c r="P128" s="279"/>
    </row>
    <row r="129" spans="1:16">
      <c r="A129" s="506"/>
      <c r="B129" s="509"/>
      <c r="C129" s="511"/>
      <c r="D129" s="512"/>
      <c r="E129" s="511"/>
      <c r="F129" s="512"/>
      <c r="G129" s="13" t="s">
        <v>758</v>
      </c>
      <c r="H129" s="25" t="s">
        <v>398</v>
      </c>
      <c r="I129" s="279" t="s">
        <v>64</v>
      </c>
      <c r="J129" s="279"/>
      <c r="K129" s="279" t="s">
        <v>246</v>
      </c>
      <c r="L129" s="279"/>
      <c r="M129" s="279" t="s">
        <v>246</v>
      </c>
      <c r="N129" s="279"/>
      <c r="O129" s="279"/>
      <c r="P129" s="279"/>
    </row>
    <row r="130" spans="1:16">
      <c r="A130" s="506"/>
      <c r="B130" s="509"/>
      <c r="C130" s="511"/>
      <c r="D130" s="502"/>
      <c r="E130" s="511"/>
      <c r="F130" s="502"/>
      <c r="G130" s="13" t="s">
        <v>759</v>
      </c>
      <c r="H130" s="25" t="s">
        <v>399</v>
      </c>
      <c r="I130" s="279" t="s">
        <v>64</v>
      </c>
      <c r="J130" s="279"/>
      <c r="K130" s="279" t="s">
        <v>246</v>
      </c>
      <c r="L130" s="279"/>
      <c r="M130" s="279" t="s">
        <v>246</v>
      </c>
      <c r="N130" s="279"/>
      <c r="O130" s="279"/>
      <c r="P130" s="279" t="s">
        <v>246</v>
      </c>
    </row>
    <row r="131" spans="1:16" ht="31.5">
      <c r="A131" s="506"/>
      <c r="B131" s="509"/>
      <c r="C131" s="499" t="s">
        <v>147</v>
      </c>
      <c r="D131" s="501" t="s">
        <v>254</v>
      </c>
      <c r="E131" s="522" t="s">
        <v>760</v>
      </c>
      <c r="F131" s="524" t="s">
        <v>400</v>
      </c>
      <c r="G131" s="13" t="s">
        <v>761</v>
      </c>
      <c r="H131" s="24" t="s">
        <v>401</v>
      </c>
      <c r="I131" s="279"/>
      <c r="J131" s="279"/>
      <c r="K131" s="279" t="s">
        <v>64</v>
      </c>
      <c r="L131" s="279"/>
      <c r="M131" s="279" t="s">
        <v>246</v>
      </c>
      <c r="N131" s="279"/>
      <c r="O131" s="279"/>
      <c r="P131" s="279" t="s">
        <v>246</v>
      </c>
    </row>
    <row r="132" spans="1:16" ht="31.5">
      <c r="A132" s="506"/>
      <c r="B132" s="509"/>
      <c r="C132" s="511"/>
      <c r="D132" s="512"/>
      <c r="E132" s="523"/>
      <c r="F132" s="525"/>
      <c r="G132" s="13" t="s">
        <v>762</v>
      </c>
      <c r="H132" s="24" t="s">
        <v>402</v>
      </c>
      <c r="I132" s="279"/>
      <c r="J132" s="279"/>
      <c r="K132" s="279" t="s">
        <v>64</v>
      </c>
      <c r="L132" s="279"/>
      <c r="M132" s="279" t="s">
        <v>246</v>
      </c>
      <c r="N132" s="279"/>
      <c r="O132" s="279"/>
      <c r="P132" s="279" t="s">
        <v>246</v>
      </c>
    </row>
    <row r="133" spans="1:16" ht="31.5">
      <c r="A133" s="506"/>
      <c r="B133" s="509"/>
      <c r="C133" s="511"/>
      <c r="D133" s="512"/>
      <c r="E133" s="523"/>
      <c r="F133" s="525"/>
      <c r="G133" s="13" t="s">
        <v>763</v>
      </c>
      <c r="H133" s="3" t="s">
        <v>403</v>
      </c>
      <c r="I133" s="279"/>
      <c r="J133" s="279"/>
      <c r="K133" s="279" t="s">
        <v>64</v>
      </c>
      <c r="L133" s="279"/>
      <c r="M133" s="279" t="s">
        <v>246</v>
      </c>
      <c r="N133" s="279"/>
      <c r="O133" s="279"/>
      <c r="P133" s="279" t="s">
        <v>246</v>
      </c>
    </row>
    <row r="134" spans="1:16" ht="31.5">
      <c r="A134" s="506"/>
      <c r="B134" s="509"/>
      <c r="C134" s="511"/>
      <c r="D134" s="512"/>
      <c r="E134" s="522" t="s">
        <v>764</v>
      </c>
      <c r="F134" s="524" t="s">
        <v>404</v>
      </c>
      <c r="G134" s="13" t="s">
        <v>765</v>
      </c>
      <c r="H134" s="24" t="s">
        <v>405</v>
      </c>
      <c r="I134" s="279"/>
      <c r="J134" s="279"/>
      <c r="K134" s="279" t="s">
        <v>64</v>
      </c>
      <c r="L134" s="279"/>
      <c r="M134" s="279" t="s">
        <v>247</v>
      </c>
      <c r="N134" s="279" t="s">
        <v>246</v>
      </c>
      <c r="O134" s="279"/>
      <c r="P134" s="279" t="s">
        <v>246</v>
      </c>
    </row>
    <row r="135" spans="1:16" ht="31.5">
      <c r="A135" s="506"/>
      <c r="B135" s="509"/>
      <c r="C135" s="511"/>
      <c r="D135" s="512"/>
      <c r="E135" s="523"/>
      <c r="F135" s="525"/>
      <c r="G135" s="13" t="s">
        <v>766</v>
      </c>
      <c r="H135" s="24" t="s">
        <v>406</v>
      </c>
      <c r="I135" s="279"/>
      <c r="J135" s="279"/>
      <c r="K135" s="279" t="s">
        <v>64</v>
      </c>
      <c r="L135" s="279"/>
      <c r="M135" s="279" t="s">
        <v>246</v>
      </c>
      <c r="N135" s="279"/>
      <c r="O135" s="279"/>
      <c r="P135" s="279" t="s">
        <v>246</v>
      </c>
    </row>
    <row r="136" spans="1:16" ht="31.5">
      <c r="A136" s="506"/>
      <c r="B136" s="509"/>
      <c r="C136" s="511"/>
      <c r="D136" s="512"/>
      <c r="E136" s="523"/>
      <c r="F136" s="525"/>
      <c r="G136" s="13" t="s">
        <v>767</v>
      </c>
      <c r="H136" s="3" t="s">
        <v>407</v>
      </c>
      <c r="I136" s="279"/>
      <c r="J136" s="279"/>
      <c r="K136" s="279" t="s">
        <v>64</v>
      </c>
      <c r="L136" s="279"/>
      <c r="M136" s="279" t="s">
        <v>246</v>
      </c>
      <c r="N136" s="279"/>
      <c r="O136" s="279"/>
      <c r="P136" s="279" t="s">
        <v>246</v>
      </c>
    </row>
    <row r="137" spans="1:16" ht="31.5">
      <c r="A137" s="506"/>
      <c r="B137" s="509"/>
      <c r="C137" s="511"/>
      <c r="D137" s="512"/>
      <c r="E137" s="522" t="s">
        <v>768</v>
      </c>
      <c r="F137" s="524" t="s">
        <v>408</v>
      </c>
      <c r="G137" s="13" t="s">
        <v>769</v>
      </c>
      <c r="H137" s="24" t="s">
        <v>409</v>
      </c>
      <c r="I137" s="279" t="s">
        <v>64</v>
      </c>
      <c r="J137" s="279"/>
      <c r="K137" s="279" t="s">
        <v>247</v>
      </c>
      <c r="L137" s="279"/>
      <c r="M137" s="279" t="s">
        <v>246</v>
      </c>
      <c r="N137" s="279"/>
      <c r="O137" s="279"/>
      <c r="P137" s="279" t="s">
        <v>246</v>
      </c>
    </row>
    <row r="138" spans="1:16" ht="47.25">
      <c r="A138" s="506"/>
      <c r="B138" s="509"/>
      <c r="C138" s="511"/>
      <c r="D138" s="512"/>
      <c r="E138" s="523"/>
      <c r="F138" s="525"/>
      <c r="G138" s="13" t="s">
        <v>770</v>
      </c>
      <c r="H138" s="24" t="s">
        <v>410</v>
      </c>
      <c r="I138" s="279"/>
      <c r="J138" s="279"/>
      <c r="K138" s="279" t="s">
        <v>64</v>
      </c>
      <c r="L138" s="279"/>
      <c r="M138" s="279" t="s">
        <v>246</v>
      </c>
      <c r="N138" s="279"/>
      <c r="O138" s="279"/>
      <c r="P138" s="279" t="s">
        <v>246</v>
      </c>
    </row>
    <row r="139" spans="1:16" ht="47.25" customHeight="1">
      <c r="A139" s="506"/>
      <c r="B139" s="509"/>
      <c r="C139" s="511"/>
      <c r="D139" s="512"/>
      <c r="E139" s="523"/>
      <c r="F139" s="530"/>
      <c r="G139" s="113" t="s">
        <v>771</v>
      </c>
      <c r="H139" s="3" t="s">
        <v>411</v>
      </c>
      <c r="I139" s="279"/>
      <c r="J139" s="279"/>
      <c r="K139" s="279" t="s">
        <v>64</v>
      </c>
      <c r="L139" s="279"/>
      <c r="M139" s="279" t="s">
        <v>246</v>
      </c>
      <c r="N139" s="279"/>
      <c r="O139" s="279"/>
      <c r="P139" s="279" t="s">
        <v>246</v>
      </c>
    </row>
    <row r="140" spans="1:16">
      <c r="A140" s="506"/>
      <c r="B140" s="509"/>
      <c r="C140" s="499" t="s">
        <v>149</v>
      </c>
      <c r="D140" s="501" t="s">
        <v>150</v>
      </c>
      <c r="E140" s="499" t="s">
        <v>772</v>
      </c>
      <c r="F140" s="501" t="s">
        <v>150</v>
      </c>
      <c r="G140" s="13" t="s">
        <v>773</v>
      </c>
      <c r="H140" s="17" t="s">
        <v>412</v>
      </c>
      <c r="I140" s="279" t="s">
        <v>64</v>
      </c>
      <c r="J140" s="279"/>
      <c r="K140" s="279" t="s">
        <v>247</v>
      </c>
      <c r="L140" s="279"/>
      <c r="M140" s="279" t="s">
        <v>246</v>
      </c>
      <c r="N140" s="279"/>
      <c r="O140" s="279"/>
      <c r="P140" s="279"/>
    </row>
    <row r="141" spans="1:16" ht="36" customHeight="1">
      <c r="A141" s="506"/>
      <c r="B141" s="509"/>
      <c r="C141" s="511"/>
      <c r="D141" s="512"/>
      <c r="E141" s="511"/>
      <c r="F141" s="512"/>
      <c r="G141" s="13" t="s">
        <v>774</v>
      </c>
      <c r="H141" s="17" t="s">
        <v>413</v>
      </c>
      <c r="I141" s="279" t="s">
        <v>64</v>
      </c>
      <c r="J141" s="279"/>
      <c r="K141" s="279" t="s">
        <v>247</v>
      </c>
      <c r="L141" s="279"/>
      <c r="M141" s="279" t="s">
        <v>246</v>
      </c>
      <c r="N141" s="279"/>
      <c r="O141" s="279"/>
      <c r="P141" s="279" t="s">
        <v>246</v>
      </c>
    </row>
    <row r="142" spans="1:16">
      <c r="A142" s="506"/>
      <c r="B142" s="509"/>
      <c r="C142" s="511"/>
      <c r="D142" s="512"/>
      <c r="E142" s="511"/>
      <c r="F142" s="512"/>
      <c r="G142" s="13" t="s">
        <v>775</v>
      </c>
      <c r="H142" s="157" t="s">
        <v>414</v>
      </c>
      <c r="I142" s="279"/>
      <c r="J142" s="279"/>
      <c r="K142" s="279" t="s">
        <v>64</v>
      </c>
      <c r="L142" s="279"/>
      <c r="M142" s="279" t="s">
        <v>246</v>
      </c>
      <c r="N142" s="279"/>
      <c r="O142" s="279"/>
      <c r="P142" s="279" t="s">
        <v>246</v>
      </c>
    </row>
    <row r="143" spans="1:16" ht="47.25">
      <c r="A143" s="506"/>
      <c r="B143" s="509"/>
      <c r="C143" s="511"/>
      <c r="D143" s="512"/>
      <c r="E143" s="511"/>
      <c r="F143" s="512"/>
      <c r="G143" s="13" t="s">
        <v>776</v>
      </c>
      <c r="H143" s="157" t="s">
        <v>415</v>
      </c>
      <c r="I143" s="279"/>
      <c r="J143" s="279"/>
      <c r="K143" s="279" t="s">
        <v>64</v>
      </c>
      <c r="L143" s="279"/>
      <c r="M143" s="279" t="s">
        <v>246</v>
      </c>
      <c r="N143" s="279"/>
      <c r="O143" s="279"/>
      <c r="P143" s="279" t="s">
        <v>246</v>
      </c>
    </row>
    <row r="144" spans="1:16" ht="31.5">
      <c r="A144" s="506"/>
      <c r="B144" s="509"/>
      <c r="C144" s="511"/>
      <c r="D144" s="512"/>
      <c r="E144" s="511"/>
      <c r="F144" s="512"/>
      <c r="G144" s="13" t="s">
        <v>777</v>
      </c>
      <c r="H144" s="157" t="s">
        <v>416</v>
      </c>
      <c r="I144" s="279" t="s">
        <v>64</v>
      </c>
      <c r="J144" s="279"/>
      <c r="K144" s="279" t="s">
        <v>247</v>
      </c>
      <c r="L144" s="279"/>
      <c r="M144" s="279" t="s">
        <v>246</v>
      </c>
      <c r="N144" s="279"/>
      <c r="O144" s="279"/>
      <c r="P144" s="279"/>
    </row>
    <row r="145" spans="1:16" ht="31.5">
      <c r="A145" s="506"/>
      <c r="B145" s="509"/>
      <c r="C145" s="511"/>
      <c r="D145" s="512"/>
      <c r="E145" s="511"/>
      <c r="F145" s="512"/>
      <c r="G145" s="13" t="s">
        <v>778</v>
      </c>
      <c r="H145" s="157" t="s">
        <v>417</v>
      </c>
      <c r="I145" s="279"/>
      <c r="J145" s="279"/>
      <c r="K145" s="279" t="s">
        <v>64</v>
      </c>
      <c r="L145" s="279"/>
      <c r="M145" s="279" t="s">
        <v>246</v>
      </c>
      <c r="N145" s="279"/>
      <c r="O145" s="279"/>
      <c r="P145" s="279"/>
    </row>
    <row r="146" spans="1:16" ht="43.5" customHeight="1">
      <c r="A146" s="506"/>
      <c r="B146" s="509"/>
      <c r="C146" s="511"/>
      <c r="D146" s="512"/>
      <c r="E146" s="511"/>
      <c r="F146" s="512"/>
      <c r="G146" s="13" t="s">
        <v>779</v>
      </c>
      <c r="H146" s="157" t="s">
        <v>418</v>
      </c>
      <c r="I146" s="279" t="s">
        <v>64</v>
      </c>
      <c r="J146" s="279"/>
      <c r="K146" s="279" t="s">
        <v>247</v>
      </c>
      <c r="L146" s="279"/>
      <c r="M146" s="279" t="s">
        <v>246</v>
      </c>
      <c r="N146" s="279"/>
      <c r="O146" s="279" t="s">
        <v>246</v>
      </c>
      <c r="P146" s="279" t="s">
        <v>246</v>
      </c>
    </row>
    <row r="147" spans="1:16" ht="31.5">
      <c r="A147" s="506"/>
      <c r="B147" s="509"/>
      <c r="C147" s="511"/>
      <c r="D147" s="512"/>
      <c r="E147" s="511"/>
      <c r="F147" s="512"/>
      <c r="G147" s="13" t="s">
        <v>780</v>
      </c>
      <c r="H147" s="157" t="s">
        <v>419</v>
      </c>
      <c r="I147" s="279" t="s">
        <v>64</v>
      </c>
      <c r="J147" s="279"/>
      <c r="K147" s="279" t="s">
        <v>247</v>
      </c>
      <c r="L147" s="279"/>
      <c r="M147" s="279" t="s">
        <v>246</v>
      </c>
      <c r="N147" s="279"/>
      <c r="O147" s="279"/>
      <c r="P147" s="279" t="s">
        <v>246</v>
      </c>
    </row>
    <row r="148" spans="1:16">
      <c r="A148" s="506"/>
      <c r="B148" s="509"/>
      <c r="C148" s="499" t="s">
        <v>151</v>
      </c>
      <c r="D148" s="501" t="s">
        <v>152</v>
      </c>
      <c r="E148" s="499" t="s">
        <v>781</v>
      </c>
      <c r="F148" s="501" t="s">
        <v>152</v>
      </c>
      <c r="G148" s="279" t="s">
        <v>782</v>
      </c>
      <c r="H148" s="17" t="s">
        <v>420</v>
      </c>
      <c r="I148" s="279"/>
      <c r="J148" s="279"/>
      <c r="K148" s="279" t="s">
        <v>64</v>
      </c>
      <c r="L148" s="279"/>
      <c r="M148" s="279" t="s">
        <v>246</v>
      </c>
      <c r="N148" s="279"/>
      <c r="O148" s="279"/>
      <c r="P148" s="279"/>
    </row>
    <row r="149" spans="1:16">
      <c r="A149" s="506"/>
      <c r="B149" s="509"/>
      <c r="C149" s="511"/>
      <c r="D149" s="512"/>
      <c r="E149" s="511"/>
      <c r="F149" s="512"/>
      <c r="G149" s="279" t="s">
        <v>783</v>
      </c>
      <c r="H149" s="17" t="s">
        <v>421</v>
      </c>
      <c r="I149" s="279"/>
      <c r="J149" s="279"/>
      <c r="K149" s="279" t="s">
        <v>64</v>
      </c>
      <c r="L149" s="279"/>
      <c r="M149" s="279" t="s">
        <v>246</v>
      </c>
      <c r="N149" s="279"/>
      <c r="O149" s="279"/>
      <c r="P149" s="279"/>
    </row>
    <row r="150" spans="1:16" ht="31.5">
      <c r="A150" s="505">
        <v>8</v>
      </c>
      <c r="B150" s="508" t="s">
        <v>78</v>
      </c>
      <c r="C150" s="314" t="s">
        <v>153</v>
      </c>
      <c r="D150" s="165" t="s">
        <v>154</v>
      </c>
      <c r="E150" s="163" t="s">
        <v>784</v>
      </c>
      <c r="F150" s="165" t="s">
        <v>154</v>
      </c>
      <c r="G150" s="163" t="s">
        <v>785</v>
      </c>
      <c r="H150" s="166" t="s">
        <v>422</v>
      </c>
      <c r="I150" s="167" t="s">
        <v>64</v>
      </c>
      <c r="J150" s="167"/>
      <c r="K150" s="167" t="s">
        <v>66</v>
      </c>
      <c r="L150" s="279"/>
      <c r="M150" s="163" t="s">
        <v>246</v>
      </c>
      <c r="N150" s="163"/>
      <c r="O150" s="163"/>
      <c r="P150" s="163"/>
    </row>
    <row r="151" spans="1:16">
      <c r="A151" s="506"/>
      <c r="B151" s="509"/>
      <c r="C151" s="515" t="s">
        <v>155</v>
      </c>
      <c r="D151" s="516" t="s">
        <v>250</v>
      </c>
      <c r="E151" s="515" t="s">
        <v>786</v>
      </c>
      <c r="F151" s="516" t="s">
        <v>250</v>
      </c>
      <c r="G151" s="163" t="s">
        <v>787</v>
      </c>
      <c r="H151" s="3" t="s">
        <v>423</v>
      </c>
      <c r="I151" s="167" t="s">
        <v>64</v>
      </c>
      <c r="J151" s="167"/>
      <c r="K151" s="167" t="s">
        <v>66</v>
      </c>
      <c r="L151" s="279"/>
      <c r="M151" s="163" t="s">
        <v>246</v>
      </c>
      <c r="N151" s="163"/>
      <c r="O151" s="163"/>
      <c r="P151" s="168"/>
    </row>
    <row r="152" spans="1:16">
      <c r="A152" s="506"/>
      <c r="B152" s="509"/>
      <c r="C152" s="515"/>
      <c r="D152" s="517"/>
      <c r="E152" s="515"/>
      <c r="F152" s="517"/>
      <c r="G152" s="163" t="s">
        <v>788</v>
      </c>
      <c r="H152" s="166" t="s">
        <v>424</v>
      </c>
      <c r="I152" s="167" t="s">
        <v>64</v>
      </c>
      <c r="J152" s="167"/>
      <c r="K152" s="167" t="s">
        <v>66</v>
      </c>
      <c r="L152" s="279"/>
      <c r="M152" s="163" t="s">
        <v>246</v>
      </c>
      <c r="N152" s="163"/>
      <c r="O152" s="163"/>
      <c r="P152" s="168"/>
    </row>
    <row r="153" spans="1:16">
      <c r="A153" s="506"/>
      <c r="B153" s="509"/>
      <c r="C153" s="515"/>
      <c r="D153" s="518"/>
      <c r="E153" s="515"/>
      <c r="F153" s="518"/>
      <c r="G153" s="163" t="s">
        <v>789</v>
      </c>
      <c r="H153" s="166" t="s">
        <v>425</v>
      </c>
      <c r="I153" s="167" t="s">
        <v>64</v>
      </c>
      <c r="J153" s="167"/>
      <c r="K153" s="167" t="s">
        <v>66</v>
      </c>
      <c r="L153" s="279"/>
      <c r="M153" s="163" t="s">
        <v>246</v>
      </c>
      <c r="N153" s="163"/>
      <c r="O153" s="163"/>
      <c r="P153" s="168"/>
    </row>
    <row r="154" spans="1:16" ht="31.5">
      <c r="A154" s="505">
        <v>9</v>
      </c>
      <c r="B154" s="508" t="s">
        <v>79</v>
      </c>
      <c r="C154" s="499" t="s">
        <v>156</v>
      </c>
      <c r="D154" s="501" t="s">
        <v>157</v>
      </c>
      <c r="E154" s="499" t="s">
        <v>790</v>
      </c>
      <c r="F154" s="519" t="s">
        <v>157</v>
      </c>
      <c r="G154" s="279" t="s">
        <v>791</v>
      </c>
      <c r="H154" s="17" t="s">
        <v>426</v>
      </c>
      <c r="I154" s="167" t="s">
        <v>64</v>
      </c>
      <c r="J154" s="167"/>
      <c r="K154" s="167" t="s">
        <v>247</v>
      </c>
      <c r="L154" s="279"/>
      <c r="M154" s="163" t="s">
        <v>246</v>
      </c>
      <c r="N154" s="279"/>
      <c r="O154" s="279"/>
      <c r="P154" s="279"/>
    </row>
    <row r="155" spans="1:16" ht="31.5">
      <c r="A155" s="506"/>
      <c r="B155" s="509"/>
      <c r="C155" s="511"/>
      <c r="D155" s="512"/>
      <c r="E155" s="511"/>
      <c r="F155" s="520"/>
      <c r="G155" s="279" t="s">
        <v>792</v>
      </c>
      <c r="H155" s="17" t="s">
        <v>427</v>
      </c>
      <c r="I155" s="167" t="s">
        <v>64</v>
      </c>
      <c r="J155" s="167"/>
      <c r="K155" s="167" t="s">
        <v>247</v>
      </c>
      <c r="L155" s="279"/>
      <c r="M155" s="163" t="s">
        <v>246</v>
      </c>
      <c r="N155" s="279"/>
      <c r="O155" s="279"/>
      <c r="P155" s="279"/>
    </row>
    <row r="156" spans="1:16">
      <c r="A156" s="506"/>
      <c r="B156" s="509"/>
      <c r="C156" s="499" t="s">
        <v>158</v>
      </c>
      <c r="D156" s="501" t="s">
        <v>216</v>
      </c>
      <c r="E156" s="499" t="s">
        <v>793</v>
      </c>
      <c r="F156" s="519" t="s">
        <v>216</v>
      </c>
      <c r="G156" s="279" t="s">
        <v>794</v>
      </c>
      <c r="H156" s="17" t="s">
        <v>428</v>
      </c>
      <c r="I156" s="279" t="s">
        <v>247</v>
      </c>
      <c r="J156" s="279"/>
      <c r="K156" s="279" t="s">
        <v>246</v>
      </c>
      <c r="L156" s="279"/>
      <c r="M156" s="279" t="s">
        <v>246</v>
      </c>
      <c r="N156" s="279"/>
      <c r="O156" s="279"/>
      <c r="P156" s="279"/>
    </row>
    <row r="157" spans="1:16" ht="31.5">
      <c r="A157" s="507"/>
      <c r="B157" s="510"/>
      <c r="C157" s="500"/>
      <c r="D157" s="502"/>
      <c r="E157" s="500"/>
      <c r="F157" s="521"/>
      <c r="G157" s="279" t="s">
        <v>795</v>
      </c>
      <c r="H157" s="17" t="s">
        <v>429</v>
      </c>
      <c r="I157" s="279"/>
      <c r="J157" s="279"/>
      <c r="K157" s="279" t="s">
        <v>247</v>
      </c>
      <c r="L157" s="279"/>
      <c r="M157" s="279" t="s">
        <v>246</v>
      </c>
      <c r="N157" s="279"/>
      <c r="O157" s="279"/>
      <c r="P157" s="279"/>
    </row>
    <row r="158" spans="1:16" ht="31.5">
      <c r="A158" s="15">
        <v>10</v>
      </c>
      <c r="B158" s="11" t="s">
        <v>80</v>
      </c>
      <c r="C158" s="279" t="s">
        <v>159</v>
      </c>
      <c r="D158" s="169" t="s">
        <v>430</v>
      </c>
      <c r="E158" s="279" t="s">
        <v>796</v>
      </c>
      <c r="F158" s="169" t="s">
        <v>430</v>
      </c>
      <c r="G158" s="279" t="s">
        <v>797</v>
      </c>
      <c r="H158" s="166" t="s">
        <v>431</v>
      </c>
      <c r="I158" s="279" t="s">
        <v>247</v>
      </c>
      <c r="J158" s="279"/>
      <c r="K158" s="279"/>
      <c r="L158" s="279"/>
      <c r="M158" s="279" t="s">
        <v>246</v>
      </c>
      <c r="N158" s="279"/>
      <c r="O158" s="279"/>
      <c r="P158" s="279" t="s">
        <v>246</v>
      </c>
    </row>
    <row r="159" spans="1:16">
      <c r="A159" s="506"/>
      <c r="B159" s="509"/>
      <c r="C159" s="279" t="s">
        <v>82</v>
      </c>
      <c r="D159" s="169" t="s">
        <v>83</v>
      </c>
      <c r="E159" s="163" t="s">
        <v>798</v>
      </c>
      <c r="F159" s="169" t="s">
        <v>83</v>
      </c>
      <c r="G159" s="163" t="s">
        <v>799</v>
      </c>
      <c r="H159" s="170" t="s">
        <v>432</v>
      </c>
      <c r="I159" s="167" t="s">
        <v>64</v>
      </c>
      <c r="J159" s="167" t="s">
        <v>66</v>
      </c>
      <c r="K159" s="167" t="s">
        <v>66</v>
      </c>
      <c r="L159" s="163" t="s">
        <v>246</v>
      </c>
      <c r="M159" s="163"/>
      <c r="N159" s="163"/>
      <c r="O159" s="163"/>
      <c r="P159" s="168"/>
    </row>
    <row r="160" spans="1:16" ht="31.5">
      <c r="A160" s="506"/>
      <c r="B160" s="509"/>
      <c r="C160" s="499" t="s">
        <v>84</v>
      </c>
      <c r="D160" s="501" t="s">
        <v>85</v>
      </c>
      <c r="E160" s="499" t="s">
        <v>516</v>
      </c>
      <c r="F160" s="501" t="s">
        <v>85</v>
      </c>
      <c r="G160" s="163" t="s">
        <v>517</v>
      </c>
      <c r="H160" s="170" t="s">
        <v>433</v>
      </c>
      <c r="I160" s="167" t="s">
        <v>64</v>
      </c>
      <c r="J160" s="167"/>
      <c r="K160" s="167"/>
      <c r="L160" s="163" t="s">
        <v>246</v>
      </c>
      <c r="M160" s="163"/>
      <c r="N160" s="163"/>
      <c r="O160" s="163"/>
      <c r="P160" s="279"/>
    </row>
    <row r="161" spans="1:16" ht="47.25">
      <c r="A161" s="506"/>
      <c r="B161" s="509"/>
      <c r="C161" s="511"/>
      <c r="D161" s="512"/>
      <c r="E161" s="511"/>
      <c r="F161" s="512"/>
      <c r="G161" s="163" t="s">
        <v>518</v>
      </c>
      <c r="H161" s="170" t="s">
        <v>434</v>
      </c>
      <c r="I161" s="167" t="s">
        <v>64</v>
      </c>
      <c r="J161" s="167"/>
      <c r="K161" s="167"/>
      <c r="L161" s="163" t="s">
        <v>246</v>
      </c>
      <c r="M161" s="167"/>
      <c r="N161" s="167"/>
      <c r="O161" s="167"/>
      <c r="P161" s="279"/>
    </row>
    <row r="162" spans="1:16" ht="31.5">
      <c r="A162" s="506"/>
      <c r="B162" s="509"/>
      <c r="C162" s="511"/>
      <c r="D162" s="512"/>
      <c r="E162" s="511"/>
      <c r="F162" s="512"/>
      <c r="G162" s="163" t="s">
        <v>800</v>
      </c>
      <c r="H162" s="170" t="s">
        <v>435</v>
      </c>
      <c r="I162" s="167" t="s">
        <v>64</v>
      </c>
      <c r="J162" s="167"/>
      <c r="K162" s="167"/>
      <c r="L162" s="163" t="s">
        <v>246</v>
      </c>
      <c r="M162" s="167"/>
      <c r="N162" s="167"/>
      <c r="O162" s="167"/>
      <c r="P162" s="279"/>
    </row>
    <row r="163" spans="1:16">
      <c r="A163" s="507"/>
      <c r="B163" s="510"/>
      <c r="C163" s="500"/>
      <c r="D163" s="502"/>
      <c r="E163" s="500"/>
      <c r="F163" s="502"/>
      <c r="G163" s="163" t="s">
        <v>801</v>
      </c>
      <c r="H163" s="3" t="s">
        <v>436</v>
      </c>
      <c r="I163" s="167" t="s">
        <v>64</v>
      </c>
      <c r="J163" s="167"/>
      <c r="K163" s="167"/>
      <c r="L163" s="163" t="s">
        <v>246</v>
      </c>
      <c r="M163" s="163"/>
      <c r="N163" s="163"/>
      <c r="O163" s="163"/>
      <c r="P163" s="279"/>
    </row>
    <row r="164" spans="1:16" ht="36" customHeight="1">
      <c r="A164" s="505">
        <v>12</v>
      </c>
      <c r="B164" s="508" t="s">
        <v>86</v>
      </c>
      <c r="C164" s="499" t="s">
        <v>87</v>
      </c>
      <c r="D164" s="501" t="s">
        <v>88</v>
      </c>
      <c r="E164" s="499" t="s">
        <v>802</v>
      </c>
      <c r="F164" s="513" t="s">
        <v>88</v>
      </c>
      <c r="G164" s="279" t="s">
        <v>803</v>
      </c>
      <c r="H164" s="166" t="s">
        <v>437</v>
      </c>
      <c r="I164" s="167" t="s">
        <v>64</v>
      </c>
      <c r="J164" s="167"/>
      <c r="K164" s="167"/>
      <c r="L164" s="163" t="s">
        <v>246</v>
      </c>
      <c r="M164" s="279"/>
      <c r="N164" s="279"/>
      <c r="O164" s="279"/>
      <c r="P164" s="279"/>
    </row>
    <row r="165" spans="1:16" ht="41.25" customHeight="1">
      <c r="A165" s="506"/>
      <c r="B165" s="509"/>
      <c r="C165" s="511"/>
      <c r="D165" s="512"/>
      <c r="E165" s="500"/>
      <c r="F165" s="514"/>
      <c r="G165" s="279" t="s">
        <v>804</v>
      </c>
      <c r="H165" s="166" t="s">
        <v>438</v>
      </c>
      <c r="I165" s="167" t="s">
        <v>64</v>
      </c>
      <c r="J165" s="167"/>
      <c r="K165" s="167"/>
      <c r="L165" s="163" t="s">
        <v>246</v>
      </c>
      <c r="M165" s="279"/>
      <c r="N165" s="279"/>
      <c r="O165" s="279"/>
      <c r="P165" s="279"/>
    </row>
    <row r="166" spans="1:16" ht="31.5">
      <c r="A166" s="506"/>
      <c r="B166" s="509"/>
      <c r="C166" s="511"/>
      <c r="D166" s="512"/>
      <c r="E166" s="279" t="s">
        <v>805</v>
      </c>
      <c r="F166" s="166" t="s">
        <v>249</v>
      </c>
      <c r="G166" s="279" t="s">
        <v>806</v>
      </c>
      <c r="H166" s="166" t="s">
        <v>439</v>
      </c>
      <c r="I166" s="167" t="s">
        <v>64</v>
      </c>
      <c r="J166" s="163" t="s">
        <v>246</v>
      </c>
      <c r="K166" s="163" t="s">
        <v>246</v>
      </c>
      <c r="L166" s="163" t="s">
        <v>246</v>
      </c>
      <c r="M166" s="163" t="s">
        <v>246</v>
      </c>
      <c r="N166" s="163" t="s">
        <v>246</v>
      </c>
      <c r="O166" s="163"/>
      <c r="P166" s="163"/>
    </row>
    <row r="167" spans="1:16" ht="31.5">
      <c r="A167" s="506"/>
      <c r="B167" s="509"/>
      <c r="C167" s="279" t="s">
        <v>160</v>
      </c>
      <c r="D167" s="169" t="s">
        <v>161</v>
      </c>
      <c r="E167" s="279" t="s">
        <v>807</v>
      </c>
      <c r="F167" s="169" t="s">
        <v>161</v>
      </c>
      <c r="G167" s="279" t="s">
        <v>808</v>
      </c>
      <c r="H167" s="166" t="s">
        <v>440</v>
      </c>
      <c r="I167" s="279" t="s">
        <v>64</v>
      </c>
      <c r="J167" s="279"/>
      <c r="K167" s="279"/>
      <c r="L167" s="279" t="s">
        <v>246</v>
      </c>
      <c r="M167" s="279"/>
      <c r="N167" s="279"/>
      <c r="O167" s="279"/>
      <c r="P167" s="279"/>
    </row>
    <row r="168" spans="1:16" ht="31.5">
      <c r="A168" s="506"/>
      <c r="B168" s="509"/>
      <c r="C168" s="328" t="s">
        <v>853</v>
      </c>
      <c r="D168" s="329" t="s">
        <v>854</v>
      </c>
      <c r="E168" s="330" t="s">
        <v>855</v>
      </c>
      <c r="F168" s="331" t="s">
        <v>856</v>
      </c>
      <c r="G168" s="330" t="s">
        <v>857</v>
      </c>
      <c r="H168" s="331" t="s">
        <v>856</v>
      </c>
      <c r="I168" s="326" t="s">
        <v>64</v>
      </c>
      <c r="J168" s="279"/>
      <c r="K168" s="279" t="s">
        <v>64</v>
      </c>
      <c r="L168" s="279"/>
      <c r="M168" s="279"/>
      <c r="N168" s="279"/>
      <c r="O168" s="279"/>
      <c r="P168" s="279"/>
    </row>
    <row r="169" spans="1:16" ht="31.5">
      <c r="A169" s="506"/>
      <c r="B169" s="509"/>
      <c r="C169" s="499" t="s">
        <v>243</v>
      </c>
      <c r="D169" s="501" t="s">
        <v>162</v>
      </c>
      <c r="E169" s="499" t="s">
        <v>809</v>
      </c>
      <c r="F169" s="501" t="s">
        <v>162</v>
      </c>
      <c r="G169" s="279" t="s">
        <v>810</v>
      </c>
      <c r="H169" s="166" t="s">
        <v>441</v>
      </c>
      <c r="I169" s="279" t="s">
        <v>64</v>
      </c>
      <c r="J169" s="279"/>
      <c r="K169" s="279"/>
      <c r="L169" s="279"/>
      <c r="M169" s="279" t="s">
        <v>246</v>
      </c>
      <c r="N169" s="279"/>
      <c r="O169" s="279"/>
      <c r="P169" s="279"/>
    </row>
    <row r="170" spans="1:16" ht="47.25">
      <c r="A170" s="506"/>
      <c r="B170" s="509"/>
      <c r="C170" s="511"/>
      <c r="D170" s="512"/>
      <c r="E170" s="511"/>
      <c r="F170" s="512"/>
      <c r="G170" s="279" t="s">
        <v>811</v>
      </c>
      <c r="H170" s="166" t="s">
        <v>442</v>
      </c>
      <c r="I170" s="279" t="s">
        <v>64</v>
      </c>
      <c r="J170" s="279"/>
      <c r="K170" s="279"/>
      <c r="L170" s="279"/>
      <c r="M170" s="279" t="s">
        <v>246</v>
      </c>
      <c r="N170" s="279"/>
      <c r="O170" s="279"/>
      <c r="P170" s="279"/>
    </row>
    <row r="171" spans="1:16">
      <c r="A171" s="507"/>
      <c r="B171" s="510"/>
      <c r="C171" s="500"/>
      <c r="D171" s="502"/>
      <c r="E171" s="500"/>
      <c r="F171" s="502"/>
      <c r="G171" s="279" t="s">
        <v>812</v>
      </c>
      <c r="H171" s="171" t="s">
        <v>443</v>
      </c>
      <c r="I171" s="279" t="s">
        <v>64</v>
      </c>
      <c r="J171" s="167"/>
      <c r="K171" s="167"/>
      <c r="L171" s="279"/>
      <c r="M171" s="163" t="s">
        <v>246</v>
      </c>
      <c r="N171" s="163"/>
      <c r="O171" s="163"/>
      <c r="P171" s="168"/>
    </row>
    <row r="172" spans="1:16" ht="63">
      <c r="A172" s="503">
        <v>14</v>
      </c>
      <c r="B172" s="504" t="s">
        <v>89</v>
      </c>
      <c r="C172" s="279" t="s">
        <v>163</v>
      </c>
      <c r="D172" s="169" t="s">
        <v>164</v>
      </c>
      <c r="E172" s="279" t="s">
        <v>813</v>
      </c>
      <c r="F172" s="166" t="s">
        <v>444</v>
      </c>
      <c r="G172" s="279" t="s">
        <v>814</v>
      </c>
      <c r="H172" s="166" t="s">
        <v>444</v>
      </c>
      <c r="I172" s="279"/>
      <c r="J172" s="279"/>
      <c r="K172" s="279" t="s">
        <v>64</v>
      </c>
      <c r="L172" s="279"/>
      <c r="M172" s="279"/>
      <c r="N172" s="279"/>
      <c r="O172" s="279"/>
      <c r="P172" s="279" t="s">
        <v>246</v>
      </c>
    </row>
    <row r="173" spans="1:16" ht="47.25">
      <c r="A173" s="503"/>
      <c r="B173" s="504"/>
      <c r="C173" s="279" t="s">
        <v>165</v>
      </c>
      <c r="D173" s="169" t="s">
        <v>166</v>
      </c>
      <c r="E173" s="279" t="s">
        <v>815</v>
      </c>
      <c r="F173" s="166" t="s">
        <v>445</v>
      </c>
      <c r="G173" s="279" t="s">
        <v>816</v>
      </c>
      <c r="H173" s="166" t="s">
        <v>445</v>
      </c>
      <c r="I173" s="279"/>
      <c r="J173" s="279" t="s">
        <v>64</v>
      </c>
      <c r="K173" s="279"/>
      <c r="L173" s="279"/>
      <c r="M173" s="279"/>
      <c r="N173" s="279" t="s">
        <v>246</v>
      </c>
      <c r="O173" s="279"/>
      <c r="P173" s="279"/>
    </row>
    <row r="174" spans="1:16" ht="31.5">
      <c r="A174" s="503"/>
      <c r="B174" s="504"/>
      <c r="C174" s="499" t="s">
        <v>90</v>
      </c>
      <c r="D174" s="501" t="s">
        <v>91</v>
      </c>
      <c r="E174" s="499" t="s">
        <v>817</v>
      </c>
      <c r="F174" s="501" t="s">
        <v>91</v>
      </c>
      <c r="G174" s="19" t="s">
        <v>544</v>
      </c>
      <c r="H174" s="110" t="s">
        <v>446</v>
      </c>
      <c r="I174" s="279" t="s">
        <v>246</v>
      </c>
      <c r="J174" s="279" t="s">
        <v>246</v>
      </c>
      <c r="K174" s="279" t="s">
        <v>246</v>
      </c>
      <c r="L174" s="279" t="s">
        <v>246</v>
      </c>
      <c r="M174" s="279" t="s">
        <v>246</v>
      </c>
      <c r="N174" s="279" t="s">
        <v>246</v>
      </c>
      <c r="O174" s="279" t="s">
        <v>246</v>
      </c>
      <c r="P174" s="279" t="s">
        <v>246</v>
      </c>
    </row>
    <row r="175" spans="1:16" ht="31.5">
      <c r="A175" s="503"/>
      <c r="B175" s="504"/>
      <c r="C175" s="500"/>
      <c r="D175" s="502"/>
      <c r="E175" s="500"/>
      <c r="F175" s="502"/>
      <c r="G175" s="19" t="s">
        <v>543</v>
      </c>
      <c r="H175" s="110" t="s">
        <v>447</v>
      </c>
      <c r="I175" s="279" t="s">
        <v>246</v>
      </c>
      <c r="J175" s="279" t="s">
        <v>246</v>
      </c>
      <c r="K175" s="279" t="s">
        <v>246</v>
      </c>
      <c r="L175" s="279" t="s">
        <v>246</v>
      </c>
      <c r="M175" s="279" t="s">
        <v>246</v>
      </c>
      <c r="N175" s="279" t="s">
        <v>246</v>
      </c>
      <c r="O175" s="279" t="s">
        <v>246</v>
      </c>
      <c r="P175" s="279" t="s">
        <v>246</v>
      </c>
    </row>
    <row r="176" spans="1:16" ht="31.5">
      <c r="A176" s="503">
        <v>15</v>
      </c>
      <c r="B176" s="504" t="s">
        <v>92</v>
      </c>
      <c r="C176" s="163" t="s">
        <v>167</v>
      </c>
      <c r="D176" s="165" t="s">
        <v>848</v>
      </c>
      <c r="E176" s="163" t="s">
        <v>818</v>
      </c>
      <c r="F176" s="165" t="s">
        <v>848</v>
      </c>
      <c r="G176" s="163" t="s">
        <v>819</v>
      </c>
      <c r="H176" s="165" t="s">
        <v>849</v>
      </c>
      <c r="I176" s="163"/>
      <c r="J176" s="163" t="s">
        <v>64</v>
      </c>
      <c r="K176" s="163"/>
      <c r="L176" s="163"/>
      <c r="M176" s="163"/>
      <c r="N176" s="163" t="s">
        <v>246</v>
      </c>
      <c r="O176" s="163"/>
      <c r="P176" s="163"/>
    </row>
    <row r="177" spans="1:16" ht="31.5">
      <c r="A177" s="503"/>
      <c r="B177" s="504"/>
      <c r="C177" s="163" t="s">
        <v>168</v>
      </c>
      <c r="D177" s="169" t="s">
        <v>169</v>
      </c>
      <c r="E177" s="163" t="s">
        <v>820</v>
      </c>
      <c r="F177" s="170" t="s">
        <v>448</v>
      </c>
      <c r="G177" s="163" t="s">
        <v>821</v>
      </c>
      <c r="H177" s="170" t="s">
        <v>448</v>
      </c>
      <c r="I177" s="163" t="s">
        <v>247</v>
      </c>
      <c r="J177" s="163"/>
      <c r="K177" s="163"/>
      <c r="L177" s="163" t="s">
        <v>246</v>
      </c>
      <c r="M177" s="279"/>
      <c r="N177" s="279"/>
      <c r="O177" s="163"/>
      <c r="P177" s="279"/>
    </row>
    <row r="178" spans="1:16" ht="31.5">
      <c r="A178" s="503"/>
      <c r="B178" s="504"/>
      <c r="C178" s="163" t="s">
        <v>170</v>
      </c>
      <c r="D178" s="169" t="s">
        <v>171</v>
      </c>
      <c r="E178" s="163" t="s">
        <v>822</v>
      </c>
      <c r="F178" s="170" t="s">
        <v>449</v>
      </c>
      <c r="G178" s="163" t="s">
        <v>823</v>
      </c>
      <c r="H178" s="170" t="s">
        <v>449</v>
      </c>
      <c r="I178" s="163" t="s">
        <v>64</v>
      </c>
      <c r="J178" s="163" t="s">
        <v>66</v>
      </c>
      <c r="K178" s="163" t="s">
        <v>66</v>
      </c>
      <c r="L178" s="163" t="s">
        <v>246</v>
      </c>
      <c r="M178" s="279"/>
      <c r="N178" s="279"/>
      <c r="O178" s="163"/>
      <c r="P178" s="279"/>
    </row>
    <row r="179" spans="1:16" ht="31.5">
      <c r="A179" s="503">
        <v>16</v>
      </c>
      <c r="B179" s="504" t="s">
        <v>93</v>
      </c>
      <c r="C179" s="499" t="s">
        <v>94</v>
      </c>
      <c r="D179" s="501" t="s">
        <v>95</v>
      </c>
      <c r="E179" s="499" t="s">
        <v>824</v>
      </c>
      <c r="F179" s="501" t="s">
        <v>95</v>
      </c>
      <c r="G179" s="19" t="s">
        <v>825</v>
      </c>
      <c r="H179" s="110" t="s">
        <v>450</v>
      </c>
      <c r="I179" s="279" t="s">
        <v>247</v>
      </c>
      <c r="J179" s="279" t="s">
        <v>246</v>
      </c>
      <c r="K179" s="279" t="s">
        <v>246</v>
      </c>
      <c r="L179" s="279" t="s">
        <v>246</v>
      </c>
      <c r="M179" s="279" t="s">
        <v>246</v>
      </c>
      <c r="N179" s="279" t="s">
        <v>246</v>
      </c>
      <c r="O179" s="279" t="s">
        <v>246</v>
      </c>
      <c r="P179" s="279" t="s">
        <v>246</v>
      </c>
    </row>
    <row r="180" spans="1:16" ht="57" customHeight="1">
      <c r="A180" s="503"/>
      <c r="B180" s="504"/>
      <c r="C180" s="500"/>
      <c r="D180" s="502"/>
      <c r="E180" s="500"/>
      <c r="F180" s="502"/>
      <c r="G180" s="19" t="s">
        <v>545</v>
      </c>
      <c r="H180" s="110" t="s">
        <v>451</v>
      </c>
      <c r="I180" s="279" t="s">
        <v>64</v>
      </c>
      <c r="J180" s="279" t="s">
        <v>246</v>
      </c>
      <c r="K180" s="279" t="s">
        <v>246</v>
      </c>
      <c r="L180" s="279"/>
      <c r="M180" s="279"/>
      <c r="N180" s="279"/>
      <c r="O180" s="279"/>
      <c r="P180" s="279"/>
    </row>
    <row r="181" spans="1:16" ht="31.5">
      <c r="A181" s="503"/>
      <c r="B181" s="504"/>
      <c r="C181" s="499" t="s">
        <v>96</v>
      </c>
      <c r="D181" s="501" t="s">
        <v>97</v>
      </c>
      <c r="E181" s="499" t="s">
        <v>826</v>
      </c>
      <c r="F181" s="501" t="s">
        <v>97</v>
      </c>
      <c r="G181" s="19" t="s">
        <v>827</v>
      </c>
      <c r="H181" s="110" t="s">
        <v>452</v>
      </c>
      <c r="I181" s="279" t="s">
        <v>247</v>
      </c>
      <c r="J181" s="279" t="s">
        <v>246</v>
      </c>
      <c r="K181" s="279" t="s">
        <v>246</v>
      </c>
      <c r="L181" s="279" t="s">
        <v>246</v>
      </c>
      <c r="M181" s="279" t="s">
        <v>246</v>
      </c>
      <c r="N181" s="279" t="s">
        <v>246</v>
      </c>
      <c r="O181" s="279" t="s">
        <v>246</v>
      </c>
      <c r="P181" s="279" t="s">
        <v>246</v>
      </c>
    </row>
    <row r="182" spans="1:16" ht="31.5">
      <c r="A182" s="503"/>
      <c r="B182" s="504"/>
      <c r="C182" s="500"/>
      <c r="D182" s="502"/>
      <c r="E182" s="500"/>
      <c r="F182" s="502"/>
      <c r="G182" s="19" t="s">
        <v>828</v>
      </c>
      <c r="H182" s="110" t="s">
        <v>453</v>
      </c>
      <c r="I182" s="279" t="s">
        <v>64</v>
      </c>
      <c r="J182" s="279" t="s">
        <v>246</v>
      </c>
      <c r="K182" s="279" t="s">
        <v>246</v>
      </c>
      <c r="L182" s="279"/>
      <c r="M182" s="279"/>
      <c r="N182" s="279"/>
      <c r="O182" s="279"/>
      <c r="P182" s="279"/>
    </row>
    <row r="183" spans="1:16" ht="63">
      <c r="A183" s="278">
        <v>17</v>
      </c>
      <c r="B183" s="11" t="s">
        <v>98</v>
      </c>
      <c r="C183" s="279" t="s">
        <v>99</v>
      </c>
      <c r="D183" s="286" t="s">
        <v>100</v>
      </c>
      <c r="E183" s="279" t="s">
        <v>829</v>
      </c>
      <c r="F183" s="286" t="s">
        <v>100</v>
      </c>
      <c r="G183" s="19" t="s">
        <v>830</v>
      </c>
      <c r="H183" s="172" t="s">
        <v>454</v>
      </c>
      <c r="I183" s="279" t="s">
        <v>246</v>
      </c>
      <c r="J183" s="279" t="s">
        <v>246</v>
      </c>
      <c r="K183" s="279" t="s">
        <v>246</v>
      </c>
      <c r="L183" s="279" t="s">
        <v>246</v>
      </c>
      <c r="M183" s="279" t="s">
        <v>246</v>
      </c>
      <c r="N183" s="279" t="s">
        <v>246</v>
      </c>
      <c r="O183" s="279" t="s">
        <v>246</v>
      </c>
      <c r="P183" s="279" t="s">
        <v>246</v>
      </c>
    </row>
  </sheetData>
  <mergeCells count="151">
    <mergeCell ref="A1:F1"/>
    <mergeCell ref="A2:D2"/>
    <mergeCell ref="E2:F2"/>
    <mergeCell ref="A6:A17"/>
    <mergeCell ref="B6:B17"/>
    <mergeCell ref="C6:C10"/>
    <mergeCell ref="D6:D10"/>
    <mergeCell ref="C11:C14"/>
    <mergeCell ref="D11:D14"/>
    <mergeCell ref="A18:A20"/>
    <mergeCell ref="B18:B20"/>
    <mergeCell ref="A21:A50"/>
    <mergeCell ref="B21:B50"/>
    <mergeCell ref="C21:C30"/>
    <mergeCell ref="D21:D30"/>
    <mergeCell ref="C38:C46"/>
    <mergeCell ref="D38:D46"/>
    <mergeCell ref="C49:C50"/>
    <mergeCell ref="D49:D50"/>
    <mergeCell ref="E38:E46"/>
    <mergeCell ref="F38:F46"/>
    <mergeCell ref="C47:C48"/>
    <mergeCell ref="D47:D48"/>
    <mergeCell ref="E47:E48"/>
    <mergeCell ref="F47:F48"/>
    <mergeCell ref="E21:E29"/>
    <mergeCell ref="F21:F29"/>
    <mergeCell ref="C31:C37"/>
    <mergeCell ref="D31:D37"/>
    <mergeCell ref="E31:E36"/>
    <mergeCell ref="F31:F36"/>
    <mergeCell ref="E55:E59"/>
    <mergeCell ref="F55:F59"/>
    <mergeCell ref="C60:C67"/>
    <mergeCell ref="D60:D67"/>
    <mergeCell ref="E60:E67"/>
    <mergeCell ref="F60:F67"/>
    <mergeCell ref="E49:E50"/>
    <mergeCell ref="F49:F50"/>
    <mergeCell ref="A51:A68"/>
    <mergeCell ref="B51:B68"/>
    <mergeCell ref="C51:C54"/>
    <mergeCell ref="D51:D54"/>
    <mergeCell ref="E51:E54"/>
    <mergeCell ref="F51:F54"/>
    <mergeCell ref="C55:C59"/>
    <mergeCell ref="D55:D59"/>
    <mergeCell ref="C81:C87"/>
    <mergeCell ref="D81:D87"/>
    <mergeCell ref="E81:E87"/>
    <mergeCell ref="F81:F87"/>
    <mergeCell ref="C89:C94"/>
    <mergeCell ref="D89:D94"/>
    <mergeCell ref="E89:E94"/>
    <mergeCell ref="F89:F94"/>
    <mergeCell ref="A69:A94"/>
    <mergeCell ref="B69:B94"/>
    <mergeCell ref="C69:C80"/>
    <mergeCell ref="D69:D80"/>
    <mergeCell ref="E70:E74"/>
    <mergeCell ref="F70:F74"/>
    <mergeCell ref="E75:E76"/>
    <mergeCell ref="F75:F76"/>
    <mergeCell ref="E78:E80"/>
    <mergeCell ref="F78:F80"/>
    <mergeCell ref="E110:E113"/>
    <mergeCell ref="F110:F113"/>
    <mergeCell ref="E114:E121"/>
    <mergeCell ref="F114:F121"/>
    <mergeCell ref="E122:E127"/>
    <mergeCell ref="F122:F127"/>
    <mergeCell ref="A95:A149"/>
    <mergeCell ref="B95:B149"/>
    <mergeCell ref="C95:C127"/>
    <mergeCell ref="D95:D127"/>
    <mergeCell ref="E95:E101"/>
    <mergeCell ref="F95:F101"/>
    <mergeCell ref="E102:E103"/>
    <mergeCell ref="F102:F103"/>
    <mergeCell ref="E104:E109"/>
    <mergeCell ref="F104:F109"/>
    <mergeCell ref="E137:E139"/>
    <mergeCell ref="F137:F139"/>
    <mergeCell ref="C140:C147"/>
    <mergeCell ref="D140:D147"/>
    <mergeCell ref="E140:E147"/>
    <mergeCell ref="F140:F147"/>
    <mergeCell ref="C128:C130"/>
    <mergeCell ref="D128:D130"/>
    <mergeCell ref="E128:E130"/>
    <mergeCell ref="F128:F130"/>
    <mergeCell ref="C131:C139"/>
    <mergeCell ref="D131:D139"/>
    <mergeCell ref="E131:E133"/>
    <mergeCell ref="F131:F133"/>
    <mergeCell ref="E134:E136"/>
    <mergeCell ref="F134:F136"/>
    <mergeCell ref="C148:C149"/>
    <mergeCell ref="D148:D149"/>
    <mergeCell ref="E148:E149"/>
    <mergeCell ref="F148:F149"/>
    <mergeCell ref="A150:A153"/>
    <mergeCell ref="B150:B153"/>
    <mergeCell ref="C151:C153"/>
    <mergeCell ref="D151:D153"/>
    <mergeCell ref="E151:E153"/>
    <mergeCell ref="F151:F153"/>
    <mergeCell ref="A159:A163"/>
    <mergeCell ref="B159:B163"/>
    <mergeCell ref="C160:C163"/>
    <mergeCell ref="D160:D163"/>
    <mergeCell ref="E160:E163"/>
    <mergeCell ref="F160:F163"/>
    <mergeCell ref="A154:A157"/>
    <mergeCell ref="B154:B157"/>
    <mergeCell ref="C154:C155"/>
    <mergeCell ref="D154:D155"/>
    <mergeCell ref="E154:E155"/>
    <mergeCell ref="F154:F155"/>
    <mergeCell ref="C156:C157"/>
    <mergeCell ref="D156:D157"/>
    <mergeCell ref="E156:E157"/>
    <mergeCell ref="F156:F157"/>
    <mergeCell ref="A172:A175"/>
    <mergeCell ref="B172:B175"/>
    <mergeCell ref="C174:C175"/>
    <mergeCell ref="D174:D175"/>
    <mergeCell ref="E174:E175"/>
    <mergeCell ref="F174:F175"/>
    <mergeCell ref="A164:A171"/>
    <mergeCell ref="B164:B171"/>
    <mergeCell ref="C164:C166"/>
    <mergeCell ref="D164:D166"/>
    <mergeCell ref="E164:E165"/>
    <mergeCell ref="F164:F165"/>
    <mergeCell ref="C169:C171"/>
    <mergeCell ref="D169:D171"/>
    <mergeCell ref="E169:E171"/>
    <mergeCell ref="F169:F171"/>
    <mergeCell ref="E179:E180"/>
    <mergeCell ref="F179:F180"/>
    <mergeCell ref="C181:C182"/>
    <mergeCell ref="D181:D182"/>
    <mergeCell ref="E181:E182"/>
    <mergeCell ref="F181:F182"/>
    <mergeCell ref="A176:A178"/>
    <mergeCell ref="B176:B178"/>
    <mergeCell ref="A179:A182"/>
    <mergeCell ref="B179:B182"/>
    <mergeCell ref="C179:C180"/>
    <mergeCell ref="D179:D18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77"/>
  <sheetViews>
    <sheetView tabSelected="1" topLeftCell="A156" zoomScale="85" zoomScaleNormal="85" workbookViewId="0">
      <selection activeCell="X157" sqref="X157"/>
    </sheetView>
  </sheetViews>
  <sheetFormatPr defaultRowHeight="15.75"/>
  <cols>
    <col min="1" max="4" width="5" style="117" customWidth="1"/>
    <col min="5" max="5" width="5" style="60" hidden="1" customWidth="1"/>
    <col min="6" max="6" width="21.625" style="60" hidden="1" customWidth="1"/>
    <col min="7" max="7" width="6" style="248" hidden="1" customWidth="1"/>
    <col min="8" max="8" width="27" style="249" hidden="1" customWidth="1"/>
    <col min="9" max="9" width="7" style="249" customWidth="1"/>
    <col min="10" max="10" width="29.375" style="249" customWidth="1"/>
    <col min="11" max="11" width="10.125" style="28" customWidth="1"/>
    <col min="12" max="12" width="9.125" style="117" customWidth="1"/>
    <col min="13" max="13" width="7.25" style="28" customWidth="1"/>
    <col min="14" max="14" width="8.25" style="149" bestFit="1" customWidth="1"/>
    <col min="15" max="15" width="10.375" style="149" customWidth="1"/>
    <col min="16" max="17" width="7.625" style="128" customWidth="1"/>
    <col min="18" max="18" width="8.125" style="129" customWidth="1"/>
    <col min="19" max="19" width="9.25" style="306" customWidth="1"/>
    <col min="20" max="20" width="7.5" style="35" customWidth="1"/>
    <col min="21" max="21" width="8.375" style="35" customWidth="1"/>
    <col min="22" max="22" width="10.25" style="35" customWidth="1"/>
    <col min="23" max="23" width="9.375" style="35" customWidth="1"/>
    <col min="24" max="24" width="10.5" style="117" customWidth="1"/>
    <col min="25" max="16384" width="9" style="117"/>
  </cols>
  <sheetData>
    <row r="1" spans="1:59" ht="23.25" customHeight="1">
      <c r="A1" s="650" t="s">
        <v>204</v>
      </c>
      <c r="B1" s="651"/>
      <c r="C1" s="651"/>
      <c r="D1" s="651"/>
      <c r="E1" s="651"/>
      <c r="F1" s="651"/>
      <c r="G1" s="651"/>
      <c r="H1" s="652"/>
      <c r="I1" s="666" t="s">
        <v>866</v>
      </c>
      <c r="J1" s="661"/>
      <c r="K1" s="661"/>
      <c r="L1" s="661"/>
      <c r="M1" s="661"/>
      <c r="N1" s="661"/>
      <c r="O1" s="661"/>
      <c r="P1" s="661"/>
      <c r="Q1" s="661"/>
      <c r="R1" s="662"/>
      <c r="S1" s="656" t="s">
        <v>869</v>
      </c>
      <c r="T1" s="657"/>
      <c r="U1" s="657"/>
      <c r="V1" s="657"/>
      <c r="W1" s="658"/>
    </row>
    <row r="2" spans="1:59" ht="24" customHeight="1">
      <c r="A2" s="653"/>
      <c r="B2" s="654"/>
      <c r="C2" s="654"/>
      <c r="D2" s="654"/>
      <c r="E2" s="654"/>
      <c r="F2" s="654"/>
      <c r="G2" s="654"/>
      <c r="H2" s="655"/>
      <c r="I2" s="659" t="s">
        <v>500</v>
      </c>
      <c r="J2" s="660"/>
      <c r="K2" s="661" t="s">
        <v>867</v>
      </c>
      <c r="L2" s="661"/>
      <c r="M2" s="661"/>
      <c r="N2" s="662"/>
      <c r="O2" s="361"/>
      <c r="P2" s="663" t="s">
        <v>461</v>
      </c>
      <c r="Q2" s="664"/>
      <c r="R2" s="665"/>
      <c r="S2" s="656" t="s">
        <v>471</v>
      </c>
      <c r="T2" s="657"/>
      <c r="U2" s="657"/>
      <c r="V2" s="658"/>
      <c r="W2" s="360"/>
    </row>
    <row r="3" spans="1:59" s="35" customFormat="1" ht="18.600000000000001" customHeight="1">
      <c r="A3" s="670" t="s">
        <v>535</v>
      </c>
      <c r="B3" s="670" t="s">
        <v>536</v>
      </c>
      <c r="C3" s="670" t="s">
        <v>537</v>
      </c>
      <c r="D3" s="670" t="s">
        <v>538</v>
      </c>
      <c r="E3" s="667" t="s">
        <v>240</v>
      </c>
      <c r="F3" s="667" t="s">
        <v>236</v>
      </c>
      <c r="G3" s="667" t="s">
        <v>548</v>
      </c>
      <c r="H3" s="670" t="s">
        <v>462</v>
      </c>
      <c r="I3" s="686" t="s">
        <v>549</v>
      </c>
      <c r="J3" s="675" t="s">
        <v>179</v>
      </c>
      <c r="K3" s="683" t="s">
        <v>180</v>
      </c>
      <c r="L3" s="685"/>
      <c r="M3" s="688" t="s">
        <v>181</v>
      </c>
      <c r="N3" s="670" t="s">
        <v>539</v>
      </c>
      <c r="O3" s="670" t="s">
        <v>24</v>
      </c>
      <c r="P3" s="673" t="s">
        <v>182</v>
      </c>
      <c r="Q3" s="674"/>
      <c r="R3" s="674"/>
      <c r="S3" s="674"/>
      <c r="T3" s="674"/>
      <c r="U3" s="674"/>
      <c r="V3" s="674"/>
      <c r="W3" s="675"/>
    </row>
    <row r="4" spans="1:59" s="128" customFormat="1" ht="15.6" customHeight="1">
      <c r="A4" s="671"/>
      <c r="B4" s="671"/>
      <c r="C4" s="671"/>
      <c r="D4" s="671"/>
      <c r="E4" s="668"/>
      <c r="F4" s="668"/>
      <c r="G4" s="668"/>
      <c r="H4" s="671"/>
      <c r="I4" s="686"/>
      <c r="J4" s="687"/>
      <c r="K4" s="679" t="s">
        <v>173</v>
      </c>
      <c r="L4" s="670" t="s">
        <v>183</v>
      </c>
      <c r="M4" s="689"/>
      <c r="N4" s="671"/>
      <c r="O4" s="671"/>
      <c r="P4" s="676"/>
      <c r="Q4" s="677"/>
      <c r="R4" s="677"/>
      <c r="S4" s="677"/>
      <c r="T4" s="677"/>
      <c r="U4" s="677"/>
      <c r="V4" s="677"/>
      <c r="W4" s="678"/>
    </row>
    <row r="5" spans="1:59" s="35" customFormat="1" ht="27.6" customHeight="1">
      <c r="A5" s="671"/>
      <c r="B5" s="671"/>
      <c r="C5" s="671"/>
      <c r="D5" s="671"/>
      <c r="E5" s="668"/>
      <c r="F5" s="668"/>
      <c r="G5" s="668"/>
      <c r="H5" s="671"/>
      <c r="I5" s="686"/>
      <c r="J5" s="687"/>
      <c r="K5" s="680"/>
      <c r="L5" s="671"/>
      <c r="M5" s="689"/>
      <c r="N5" s="671"/>
      <c r="O5" s="671"/>
      <c r="P5" s="682" t="s">
        <v>463</v>
      </c>
      <c r="Q5" s="682"/>
      <c r="R5" s="682"/>
      <c r="S5" s="682"/>
      <c r="T5" s="683" t="s">
        <v>205</v>
      </c>
      <c r="U5" s="684"/>
      <c r="V5" s="684"/>
      <c r="W5" s="685"/>
    </row>
    <row r="6" spans="1:59" s="35" customFormat="1" ht="47.25">
      <c r="A6" s="672"/>
      <c r="B6" s="672"/>
      <c r="C6" s="672"/>
      <c r="D6" s="672"/>
      <c r="E6" s="669"/>
      <c r="F6" s="669"/>
      <c r="G6" s="669"/>
      <c r="H6" s="672"/>
      <c r="I6" s="686"/>
      <c r="J6" s="678"/>
      <c r="K6" s="681"/>
      <c r="L6" s="672"/>
      <c r="M6" s="690"/>
      <c r="N6" s="672"/>
      <c r="O6" s="672"/>
      <c r="P6" s="363" t="s">
        <v>184</v>
      </c>
      <c r="Q6" s="363" t="s">
        <v>464</v>
      </c>
      <c r="R6" s="32" t="s">
        <v>185</v>
      </c>
      <c r="S6" s="294" t="s">
        <v>186</v>
      </c>
      <c r="T6" s="32" t="s">
        <v>184</v>
      </c>
      <c r="U6" s="363" t="s">
        <v>464</v>
      </c>
      <c r="V6" s="32" t="s">
        <v>185</v>
      </c>
      <c r="W6" s="32" t="s">
        <v>186</v>
      </c>
    </row>
    <row r="7" spans="1:59" s="174" customFormat="1" ht="15.75" hidden="1" customHeight="1">
      <c r="A7" s="174">
        <v>1</v>
      </c>
      <c r="B7" s="174">
        <v>2</v>
      </c>
      <c r="C7" s="174">
        <v>3</v>
      </c>
      <c r="D7" s="174">
        <v>4</v>
      </c>
      <c r="E7" s="362">
        <v>5</v>
      </c>
      <c r="F7" s="105">
        <v>6</v>
      </c>
      <c r="G7" s="175">
        <v>7</v>
      </c>
      <c r="H7" s="364">
        <v>8</v>
      </c>
      <c r="I7" s="364"/>
      <c r="J7" s="364"/>
      <c r="K7" s="366">
        <v>9</v>
      </c>
      <c r="L7" s="363">
        <v>10</v>
      </c>
      <c r="M7" s="366">
        <v>11</v>
      </c>
      <c r="N7" s="363">
        <v>12</v>
      </c>
      <c r="O7" s="363"/>
      <c r="P7" s="363">
        <v>13</v>
      </c>
      <c r="Q7" s="363">
        <v>14</v>
      </c>
      <c r="R7" s="363">
        <v>15</v>
      </c>
      <c r="S7" s="366">
        <v>16</v>
      </c>
      <c r="T7" s="363">
        <v>17</v>
      </c>
      <c r="U7" s="363">
        <v>18</v>
      </c>
      <c r="V7" s="363">
        <v>19</v>
      </c>
      <c r="W7" s="363">
        <v>20</v>
      </c>
    </row>
    <row r="8" spans="1:59" s="174" customFormat="1" ht="50.25" hidden="1" customHeight="1">
      <c r="A8" s="12" t="s">
        <v>529</v>
      </c>
      <c r="B8" s="12" t="s">
        <v>530</v>
      </c>
      <c r="C8" s="12" t="s">
        <v>531</v>
      </c>
      <c r="D8" s="12" t="s">
        <v>532</v>
      </c>
      <c r="E8" s="362"/>
      <c r="F8" s="105"/>
      <c r="G8" s="277"/>
      <c r="H8" s="365"/>
      <c r="I8" s="365"/>
      <c r="J8" s="365"/>
      <c r="K8" s="366" t="s">
        <v>26</v>
      </c>
      <c r="L8" s="363" t="s">
        <v>219</v>
      </c>
      <c r="M8" s="366" t="s">
        <v>831</v>
      </c>
      <c r="N8" s="363" t="s">
        <v>540</v>
      </c>
      <c r="O8" s="363" t="s">
        <v>832</v>
      </c>
      <c r="P8" s="363" t="s">
        <v>833</v>
      </c>
      <c r="Q8" s="363" t="s">
        <v>834</v>
      </c>
      <c r="R8" s="363" t="s">
        <v>533</v>
      </c>
      <c r="S8" s="366" t="s">
        <v>534</v>
      </c>
      <c r="T8" s="363" t="s">
        <v>833</v>
      </c>
      <c r="U8" s="363" t="s">
        <v>834</v>
      </c>
      <c r="V8" s="363" t="s">
        <v>533</v>
      </c>
      <c r="W8" s="363" t="s">
        <v>534</v>
      </c>
    </row>
    <row r="9" spans="1:59" ht="23.25" customHeight="1">
      <c r="A9" s="571">
        <v>0.85</v>
      </c>
      <c r="B9" s="691"/>
      <c r="C9" s="692"/>
      <c r="D9" s="693"/>
      <c r="E9" s="176" t="s">
        <v>187</v>
      </c>
      <c r="F9" s="694" t="s">
        <v>237</v>
      </c>
      <c r="G9" s="560"/>
      <c r="H9" s="560"/>
      <c r="I9" s="560"/>
      <c r="J9" s="560"/>
      <c r="K9" s="560"/>
      <c r="L9" s="560"/>
      <c r="M9" s="561"/>
      <c r="N9" s="51"/>
      <c r="O9" s="51"/>
      <c r="P9" s="48"/>
      <c r="Q9" s="48"/>
      <c r="R9" s="177"/>
      <c r="S9" s="295"/>
      <c r="T9" s="177"/>
      <c r="U9" s="177"/>
      <c r="V9" s="177"/>
      <c r="W9" s="177"/>
    </row>
    <row r="10" spans="1:59" s="178" customFormat="1" ht="24.6" customHeight="1">
      <c r="A10" s="572"/>
      <c r="B10" s="573">
        <v>0.44</v>
      </c>
      <c r="E10" s="179" t="s">
        <v>188</v>
      </c>
      <c r="F10" s="695" t="s">
        <v>238</v>
      </c>
      <c r="G10" s="696"/>
      <c r="H10" s="696"/>
      <c r="I10" s="696"/>
      <c r="J10" s="696"/>
      <c r="K10" s="696"/>
      <c r="L10" s="696"/>
      <c r="M10" s="697"/>
      <c r="N10" s="264"/>
      <c r="O10" s="296"/>
      <c r="P10" s="265"/>
      <c r="Q10" s="265"/>
      <c r="R10" s="266"/>
      <c r="S10" s="296">
        <f>SUM(S12:S35)</f>
        <v>33.029809999999998</v>
      </c>
      <c r="T10" s="265"/>
      <c r="U10" s="265"/>
      <c r="V10" s="266"/>
      <c r="W10" s="266"/>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row>
    <row r="11" spans="1:59" s="185" customFormat="1" ht="21" customHeight="1">
      <c r="A11" s="572"/>
      <c r="B11" s="574"/>
      <c r="C11" s="637">
        <v>0.35</v>
      </c>
      <c r="D11" s="182"/>
      <c r="E11" s="183" t="s">
        <v>217</v>
      </c>
      <c r="F11" s="640" t="s">
        <v>239</v>
      </c>
      <c r="G11" s="641"/>
      <c r="H11" s="641"/>
      <c r="I11" s="641"/>
      <c r="J11" s="641"/>
      <c r="K11" s="641"/>
      <c r="L11" s="641"/>
      <c r="M11" s="642"/>
      <c r="N11" s="33"/>
      <c r="O11" s="33"/>
      <c r="P11" s="180"/>
      <c r="Q11" s="180"/>
      <c r="R11" s="181"/>
      <c r="S11" s="297"/>
      <c r="T11" s="180"/>
      <c r="U11" s="180"/>
      <c r="V11" s="181"/>
      <c r="W11" s="181"/>
      <c r="X11" s="184"/>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row>
    <row r="12" spans="1:59" s="35" customFormat="1" ht="37.5" customHeight="1">
      <c r="A12" s="572"/>
      <c r="B12" s="574"/>
      <c r="C12" s="638"/>
      <c r="D12" s="619">
        <v>0.5</v>
      </c>
      <c r="E12" s="634" t="s">
        <v>14</v>
      </c>
      <c r="F12" s="648" t="s">
        <v>457</v>
      </c>
      <c r="G12" s="108" t="s">
        <v>551</v>
      </c>
      <c r="H12" s="352" t="s">
        <v>45</v>
      </c>
      <c r="I12" s="108" t="s">
        <v>552</v>
      </c>
      <c r="J12" s="346" t="s">
        <v>553</v>
      </c>
      <c r="K12" s="351" t="s">
        <v>458</v>
      </c>
      <c r="L12" s="409">
        <v>1736.34</v>
      </c>
      <c r="M12" s="402" t="s">
        <v>478</v>
      </c>
      <c r="N12" s="186">
        <v>0.5</v>
      </c>
      <c r="O12" s="290">
        <f>$A$9*$B$10*$C$11*$D$12*N12</f>
        <v>3.2724999999999997E-2</v>
      </c>
      <c r="P12" s="408">
        <v>1724</v>
      </c>
      <c r="Q12" s="395">
        <f>P12-L12</f>
        <v>-12.339999999999918</v>
      </c>
      <c r="R12" s="395">
        <f>IF(AND((100+Q12*10)&gt;30,(100+Q12*10)&lt;=120),100+Q12*10,IF((100+Q12*10)&lt;30,0,120))</f>
        <v>0</v>
      </c>
      <c r="S12" s="298">
        <f>R12*O12</f>
        <v>0</v>
      </c>
      <c r="T12" s="432">
        <v>1724</v>
      </c>
      <c r="U12" s="189">
        <f>T12-L12</f>
        <v>-12.339999999999918</v>
      </c>
      <c r="V12" s="398">
        <f>IF(AND((100+U12*10)&gt;30,(100+U12*10)&lt;120),(100+U12*10),IF((100+U12*10)&gt;=120,120,0))</f>
        <v>0</v>
      </c>
      <c r="W12" s="189">
        <f>V12*O12</f>
        <v>0</v>
      </c>
      <c r="Y12" s="454">
        <f>W12-S12</f>
        <v>0</v>
      </c>
    </row>
    <row r="13" spans="1:59" s="35" customFormat="1" ht="22.5" customHeight="1">
      <c r="A13" s="572"/>
      <c r="B13" s="574"/>
      <c r="C13" s="638"/>
      <c r="D13" s="621"/>
      <c r="E13" s="636"/>
      <c r="F13" s="649"/>
      <c r="G13" s="349" t="s">
        <v>554</v>
      </c>
      <c r="H13" s="352" t="s">
        <v>207</v>
      </c>
      <c r="I13" s="349" t="s">
        <v>555</v>
      </c>
      <c r="J13" s="352" t="s">
        <v>510</v>
      </c>
      <c r="K13" s="348" t="s">
        <v>542</v>
      </c>
      <c r="L13" s="335">
        <v>5.61</v>
      </c>
      <c r="M13" s="402" t="s">
        <v>478</v>
      </c>
      <c r="N13" s="190">
        <v>0.5</v>
      </c>
      <c r="O13" s="290">
        <f>$A$9*$B$10*$C$11*$D$12*N13</f>
        <v>3.2724999999999997E-2</v>
      </c>
      <c r="P13" s="426">
        <v>6.16</v>
      </c>
      <c r="Q13" s="396">
        <f>P13/L13*100</f>
        <v>109.80392156862744</v>
      </c>
      <c r="R13" s="395">
        <f>IF(AND((100+(Q13-100)*5)&gt;30,(100+(Q13-100)*5)&lt;=120),100+(Q13-100)*5,IF((100+(Q13-100)*5)&lt;30,0,120))</f>
        <v>120</v>
      </c>
      <c r="S13" s="298">
        <f>R13*O13</f>
        <v>3.9269999999999996</v>
      </c>
      <c r="T13" s="426">
        <v>6.16</v>
      </c>
      <c r="U13" s="189">
        <f>(T13/L13)*100</f>
        <v>109.80392156862744</v>
      </c>
      <c r="V13" s="398">
        <f>IF(AND((100-(100-U13)*5)&gt;30,(100-(100-U13)*5)&lt;120),(100-(100-U13)*5),IF((100-(100-U13)*5)&gt;=120,120,0))</f>
        <v>120</v>
      </c>
      <c r="W13" s="189">
        <f t="shared" ref="W13:W15" si="0">V13*O13</f>
        <v>3.9269999999999996</v>
      </c>
      <c r="Y13" s="454">
        <f t="shared" ref="Y13:Y77" si="1">W13-S13</f>
        <v>0</v>
      </c>
    </row>
    <row r="14" spans="1:59" s="35" customFormat="1" ht="29.25" customHeight="1">
      <c r="A14" s="572"/>
      <c r="B14" s="574"/>
      <c r="C14" s="638"/>
      <c r="D14" s="619">
        <v>0.5</v>
      </c>
      <c r="E14" s="634" t="s">
        <v>15</v>
      </c>
      <c r="F14" s="648" t="s">
        <v>44</v>
      </c>
      <c r="G14" s="108" t="s">
        <v>556</v>
      </c>
      <c r="H14" s="103" t="s">
        <v>43</v>
      </c>
      <c r="I14" s="108" t="s">
        <v>557</v>
      </c>
      <c r="J14" s="103" t="s">
        <v>43</v>
      </c>
      <c r="K14" s="52" t="s">
        <v>28</v>
      </c>
      <c r="L14" s="31">
        <v>99.7</v>
      </c>
      <c r="M14" s="351" t="s">
        <v>478</v>
      </c>
      <c r="N14" s="186">
        <v>0.5</v>
      </c>
      <c r="O14" s="290">
        <f>$A$9*$B$10*$C$11*$D$14*N14</f>
        <v>3.2724999999999997E-2</v>
      </c>
      <c r="P14" s="390">
        <v>103.45</v>
      </c>
      <c r="Q14" s="395">
        <f>P14-L14</f>
        <v>3.75</v>
      </c>
      <c r="R14" s="395">
        <f>IF(AND((100+Q14*100)&gt;30,(100+Q14*100)&lt;=120),100+Q14*10,IF((100+Q14*100)&lt;30,0,120))</f>
        <v>120</v>
      </c>
      <c r="S14" s="298">
        <f>R14*O14</f>
        <v>3.9269999999999996</v>
      </c>
      <c r="T14" s="390">
        <v>104.54</v>
      </c>
      <c r="U14" s="399">
        <f>T14-L14</f>
        <v>4.8400000000000034</v>
      </c>
      <c r="V14" s="398">
        <f>IF(AND((100+U14*100)&gt;30,(100+U14*100)&lt;120),(100+U14*100),IF((100+U14*100)&gt;=120,120,0))</f>
        <v>120</v>
      </c>
      <c r="W14" s="189">
        <f t="shared" si="0"/>
        <v>3.9269999999999996</v>
      </c>
      <c r="Y14" s="454">
        <f t="shared" si="1"/>
        <v>0</v>
      </c>
    </row>
    <row r="15" spans="1:59" s="35" customFormat="1" ht="48.75" customHeight="1">
      <c r="A15" s="572"/>
      <c r="B15" s="574"/>
      <c r="C15" s="639"/>
      <c r="D15" s="621"/>
      <c r="E15" s="636"/>
      <c r="F15" s="649"/>
      <c r="G15" s="350" t="s">
        <v>558</v>
      </c>
      <c r="H15" s="103" t="s">
        <v>57</v>
      </c>
      <c r="I15" s="350" t="s">
        <v>559</v>
      </c>
      <c r="J15" s="103" t="s">
        <v>57</v>
      </c>
      <c r="K15" s="198" t="s">
        <v>465</v>
      </c>
      <c r="L15" s="192">
        <v>180</v>
      </c>
      <c r="M15" s="402" t="s">
        <v>478</v>
      </c>
      <c r="N15" s="186">
        <v>0.5</v>
      </c>
      <c r="O15" s="290">
        <f>$A$9*$B$10*$C$11*$D$14*N15</f>
        <v>3.2724999999999997E-2</v>
      </c>
      <c r="P15" s="390">
        <v>144.6</v>
      </c>
      <c r="Q15" s="396">
        <f>ROUND(P15/L15,4)*100</f>
        <v>80.33</v>
      </c>
      <c r="R15" s="395">
        <f>IF(AND((100-(Q15-100)*5)&gt;30,(100-(Q15-100)*5)&lt;=120),100-(Q15-100)*5,IF((100-(Q15-100)*5)&lt;30,0,100))</f>
        <v>100</v>
      </c>
      <c r="S15" s="298">
        <f>R15*O15</f>
        <v>3.2724999999999995</v>
      </c>
      <c r="T15" s="390">
        <v>144.6</v>
      </c>
      <c r="U15" s="398">
        <f>100-(T15*100/L15)</f>
        <v>19.666666666666671</v>
      </c>
      <c r="V15" s="398">
        <f>IF(AND((100+U15*2)&gt;30,(100+U15*2)&lt;10),(100+U15*2),IF((100+U15*2)&gt;=100,100,0))</f>
        <v>100</v>
      </c>
      <c r="W15" s="189">
        <f t="shared" si="0"/>
        <v>3.2724999999999995</v>
      </c>
      <c r="Y15" s="454">
        <f t="shared" si="1"/>
        <v>0</v>
      </c>
    </row>
    <row r="16" spans="1:59" ht="36" customHeight="1">
      <c r="A16" s="572"/>
      <c r="B16" s="574"/>
      <c r="C16" s="193"/>
      <c r="D16" s="185"/>
      <c r="E16" s="183" t="s">
        <v>64</v>
      </c>
      <c r="F16" s="640" t="s">
        <v>459</v>
      </c>
      <c r="G16" s="641"/>
      <c r="H16" s="641"/>
      <c r="I16" s="641"/>
      <c r="J16" s="641"/>
      <c r="K16" s="641"/>
      <c r="L16" s="641"/>
      <c r="M16" s="642"/>
      <c r="N16" s="53"/>
      <c r="O16" s="291"/>
      <c r="P16" s="389"/>
      <c r="Q16" s="389"/>
      <c r="R16" s="388"/>
      <c r="S16" s="299"/>
      <c r="T16" s="389"/>
      <c r="U16" s="180"/>
      <c r="V16" s="181"/>
      <c r="W16" s="434"/>
      <c r="Y16" s="454">
        <f t="shared" si="1"/>
        <v>0</v>
      </c>
    </row>
    <row r="17" spans="1:60" s="199" customFormat="1" ht="50.25" hidden="1" customHeight="1">
      <c r="A17" s="572"/>
      <c r="B17" s="574"/>
      <c r="C17" s="194">
        <v>0</v>
      </c>
      <c r="D17" s="367">
        <v>1</v>
      </c>
      <c r="E17" s="195" t="s">
        <v>16</v>
      </c>
      <c r="F17" s="36" t="s">
        <v>48</v>
      </c>
      <c r="G17" s="196" t="s">
        <v>560</v>
      </c>
      <c r="H17" s="36" t="s">
        <v>48</v>
      </c>
      <c r="I17" s="196" t="s">
        <v>561</v>
      </c>
      <c r="J17" s="36" t="s">
        <v>466</v>
      </c>
      <c r="K17" s="197" t="s">
        <v>467</v>
      </c>
      <c r="L17" s="38">
        <v>0</v>
      </c>
      <c r="M17" s="197" t="s">
        <v>177</v>
      </c>
      <c r="N17" s="198">
        <v>1</v>
      </c>
      <c r="O17" s="290">
        <f>$A$9*$B$10*$C$17*$D$17*N17</f>
        <v>0</v>
      </c>
      <c r="P17" s="383"/>
      <c r="Q17" s="251">
        <v>10</v>
      </c>
      <c r="R17" s="393">
        <f>100-(L17-P17)*Q17</f>
        <v>100</v>
      </c>
      <c r="S17" s="298">
        <f>R17*O17</f>
        <v>0</v>
      </c>
      <c r="T17" s="383"/>
      <c r="U17" s="101"/>
      <c r="V17" s="252"/>
      <c r="W17" s="435"/>
      <c r="Y17" s="454">
        <f t="shared" si="1"/>
        <v>0</v>
      </c>
    </row>
    <row r="18" spans="1:60" ht="36" customHeight="1">
      <c r="A18" s="572"/>
      <c r="B18" s="574"/>
      <c r="C18" s="637">
        <v>0.65</v>
      </c>
      <c r="D18" s="200"/>
      <c r="E18" s="201" t="s">
        <v>206</v>
      </c>
      <c r="F18" s="640" t="s">
        <v>174</v>
      </c>
      <c r="G18" s="641"/>
      <c r="H18" s="641"/>
      <c r="I18" s="640" t="s">
        <v>174</v>
      </c>
      <c r="J18" s="641"/>
      <c r="K18" s="641"/>
      <c r="L18" s="202"/>
      <c r="M18" s="203"/>
      <c r="N18" s="33"/>
      <c r="O18" s="291"/>
      <c r="P18" s="387"/>
      <c r="Q18" s="387"/>
      <c r="R18" s="386"/>
      <c r="S18" s="299"/>
      <c r="T18" s="387"/>
      <c r="U18" s="204"/>
      <c r="V18" s="205"/>
      <c r="W18" s="436"/>
      <c r="Y18" s="454">
        <f t="shared" si="1"/>
        <v>0</v>
      </c>
    </row>
    <row r="19" spans="1:60" s="115" customFormat="1" ht="37.700000000000003" customHeight="1">
      <c r="A19" s="572"/>
      <c r="B19" s="574"/>
      <c r="C19" s="638"/>
      <c r="D19" s="619">
        <v>0.13</v>
      </c>
      <c r="E19" s="634" t="s">
        <v>1</v>
      </c>
      <c r="F19" s="615" t="s">
        <v>2</v>
      </c>
      <c r="G19" s="108" t="s">
        <v>562</v>
      </c>
      <c r="H19" s="103" t="s">
        <v>9</v>
      </c>
      <c r="I19" s="108" t="s">
        <v>563</v>
      </c>
      <c r="J19" s="103" t="s">
        <v>9</v>
      </c>
      <c r="K19" s="79" t="s">
        <v>468</v>
      </c>
      <c r="L19" s="192">
        <v>73.48</v>
      </c>
      <c r="M19" s="402" t="s">
        <v>478</v>
      </c>
      <c r="N19" s="186">
        <v>1</v>
      </c>
      <c r="O19" s="403">
        <f>$A$9*$B$10*$C$18*$D$19*N19</f>
        <v>3.1602999999999999E-2</v>
      </c>
      <c r="P19" s="423">
        <v>49.77</v>
      </c>
      <c r="Q19" s="393">
        <f>ROUND(P19/L19*100,2)</f>
        <v>67.73</v>
      </c>
      <c r="R19" s="395">
        <f>IF(AND((100+(100-Q19)*1)&gt;30,(100+(100-Q19)*1)&lt;=120),100+(100-Q19)*1,IF((100+(100-Q19)*1)&lt;30,0,120))</f>
        <v>120</v>
      </c>
      <c r="S19" s="298">
        <f t="shared" ref="S19:S27" si="2">R19*O19</f>
        <v>3.79236</v>
      </c>
      <c r="T19" s="423">
        <v>49.7</v>
      </c>
      <c r="U19" s="189">
        <f>T19/L19*100-100</f>
        <v>-32.362547632008713</v>
      </c>
      <c r="V19" s="398">
        <f>IF(AND((100-U19)&gt;30,(100-U19)&lt;120),(100-U19),IF((100-U19)&gt;=120,120,0))</f>
        <v>120</v>
      </c>
      <c r="W19" s="435">
        <f>V19*O19</f>
        <v>3.79236</v>
      </c>
      <c r="X19" s="259"/>
      <c r="Y19" s="454">
        <f t="shared" si="1"/>
        <v>0</v>
      </c>
      <c r="Z19" s="259"/>
      <c r="AA19" s="259"/>
      <c r="AB19" s="259"/>
      <c r="AC19" s="259"/>
      <c r="AD19" s="259"/>
      <c r="AE19" s="259"/>
      <c r="AF19" s="259"/>
      <c r="AG19" s="259"/>
      <c r="AH19" s="259"/>
      <c r="AI19" s="259"/>
      <c r="AJ19" s="259"/>
      <c r="AK19" s="259"/>
      <c r="AL19" s="259"/>
      <c r="AM19" s="259"/>
      <c r="AN19" s="259"/>
      <c r="AO19" s="259"/>
      <c r="AP19" s="259"/>
      <c r="AQ19" s="259"/>
      <c r="AR19" s="259"/>
      <c r="AS19" s="259"/>
      <c r="AT19" s="259"/>
      <c r="AU19" s="259"/>
      <c r="AV19" s="259"/>
      <c r="AW19" s="259"/>
      <c r="AX19" s="259"/>
      <c r="AY19" s="259"/>
      <c r="AZ19" s="259"/>
      <c r="BA19" s="259"/>
      <c r="BB19" s="259"/>
      <c r="BC19" s="259"/>
      <c r="BD19" s="259"/>
      <c r="BE19" s="259"/>
      <c r="BF19" s="259"/>
      <c r="BG19" s="259"/>
      <c r="BH19" s="258"/>
    </row>
    <row r="20" spans="1:60" s="115" customFormat="1" ht="14.25" hidden="1" customHeight="1">
      <c r="A20" s="572"/>
      <c r="B20" s="574"/>
      <c r="C20" s="638"/>
      <c r="D20" s="620"/>
      <c r="E20" s="635"/>
      <c r="F20" s="616"/>
      <c r="G20" s="108" t="s">
        <v>17</v>
      </c>
      <c r="H20" s="103" t="s">
        <v>10</v>
      </c>
      <c r="I20" s="108" t="s">
        <v>17</v>
      </c>
      <c r="J20" s="103" t="s">
        <v>10</v>
      </c>
      <c r="K20" s="79" t="s">
        <v>469</v>
      </c>
      <c r="L20" s="192">
        <v>100</v>
      </c>
      <c r="M20" s="402" t="s">
        <v>478</v>
      </c>
      <c r="N20" s="186">
        <v>0</v>
      </c>
      <c r="O20" s="290">
        <f>$A$9*$B$10*$C$18*$D$19*N20</f>
        <v>0</v>
      </c>
      <c r="P20" s="424"/>
      <c r="Q20" s="393">
        <f>ROUND(P20/L20*100,2)</f>
        <v>0</v>
      </c>
      <c r="R20" s="395">
        <f>IF(AND((100+(100-Q20)*1)&gt;30,(100+(100-Q20)*1))&lt;=120,(100+(100-Q20)*1),IF((100+(100-Q20)*1)&lt;30,0,120))</f>
        <v>120</v>
      </c>
      <c r="S20" s="298">
        <f t="shared" si="2"/>
        <v>0</v>
      </c>
      <c r="T20" s="424"/>
      <c r="U20" s="433"/>
      <c r="V20" s="40"/>
      <c r="W20" s="435"/>
      <c r="X20" s="259"/>
      <c r="Y20" s="454">
        <f t="shared" si="1"/>
        <v>0</v>
      </c>
      <c r="Z20" s="259"/>
      <c r="AA20" s="259"/>
      <c r="AB20" s="259"/>
      <c r="AC20" s="259"/>
      <c r="AD20" s="259"/>
      <c r="AE20" s="259"/>
      <c r="AF20" s="259"/>
      <c r="AG20" s="259"/>
      <c r="AH20" s="259"/>
      <c r="AI20" s="259"/>
      <c r="AJ20" s="259"/>
      <c r="AK20" s="259"/>
      <c r="AL20" s="259"/>
      <c r="AM20" s="259"/>
      <c r="AN20" s="259"/>
      <c r="AO20" s="259"/>
      <c r="AP20" s="259"/>
      <c r="AQ20" s="259"/>
      <c r="AR20" s="259"/>
      <c r="AS20" s="259"/>
      <c r="AT20" s="259"/>
      <c r="AU20" s="259"/>
      <c r="AV20" s="259"/>
      <c r="AW20" s="259"/>
      <c r="AX20" s="259"/>
      <c r="AY20" s="259"/>
      <c r="AZ20" s="259"/>
      <c r="BA20" s="259"/>
      <c r="BB20" s="259"/>
      <c r="BC20" s="259"/>
      <c r="BD20" s="259"/>
      <c r="BE20" s="259"/>
      <c r="BF20" s="259"/>
      <c r="BG20" s="259"/>
      <c r="BH20" s="258"/>
    </row>
    <row r="21" spans="1:60" s="115" customFormat="1" ht="14.25" hidden="1" customHeight="1">
      <c r="A21" s="572"/>
      <c r="B21" s="574"/>
      <c r="C21" s="638"/>
      <c r="D21" s="621"/>
      <c r="E21" s="636"/>
      <c r="F21" s="617"/>
      <c r="G21" s="108" t="s">
        <v>18</v>
      </c>
      <c r="H21" s="103" t="s">
        <v>11</v>
      </c>
      <c r="I21" s="108" t="s">
        <v>18</v>
      </c>
      <c r="J21" s="103" t="s">
        <v>11</v>
      </c>
      <c r="K21" s="79" t="s">
        <v>469</v>
      </c>
      <c r="L21" s="192">
        <v>100</v>
      </c>
      <c r="M21" s="402" t="s">
        <v>478</v>
      </c>
      <c r="N21" s="186">
        <v>0</v>
      </c>
      <c r="O21" s="290">
        <f>$A$9*$B$10*$C$18*$D$19*N21</f>
        <v>0</v>
      </c>
      <c r="P21" s="424"/>
      <c r="Q21" s="393">
        <f>ROUND(P21/L21*100,2)</f>
        <v>0</v>
      </c>
      <c r="R21" s="395">
        <f>IF(AND((100+(100-Q21)*1)&gt;30,(100+(100-Q21)*1))&lt;=120,(100+(100-Q21)*1),IF((100+(100-Q21)*1)&lt;30,0,120))</f>
        <v>120</v>
      </c>
      <c r="S21" s="298">
        <f t="shared" si="2"/>
        <v>0</v>
      </c>
      <c r="T21" s="424"/>
      <c r="U21" s="433"/>
      <c r="V21" s="40"/>
      <c r="W21" s="435"/>
      <c r="X21" s="259"/>
      <c r="Y21" s="454">
        <f t="shared" si="1"/>
        <v>0</v>
      </c>
      <c r="Z21" s="259"/>
      <c r="AA21" s="259"/>
      <c r="AB21" s="259"/>
      <c r="AC21" s="259"/>
      <c r="AD21" s="259"/>
      <c r="AE21" s="259"/>
      <c r="AF21" s="259"/>
      <c r="AG21" s="259"/>
      <c r="AH21" s="259"/>
      <c r="AI21" s="259"/>
      <c r="AJ21" s="259"/>
      <c r="AK21" s="259"/>
      <c r="AL21" s="259"/>
      <c r="AM21" s="259"/>
      <c r="AN21" s="259"/>
      <c r="AO21" s="259"/>
      <c r="AP21" s="259"/>
      <c r="AQ21" s="259"/>
      <c r="AR21" s="259"/>
      <c r="AS21" s="259"/>
      <c r="AT21" s="259"/>
      <c r="AU21" s="259"/>
      <c r="AV21" s="259"/>
      <c r="AW21" s="259"/>
      <c r="AX21" s="259"/>
      <c r="AY21" s="259"/>
      <c r="AZ21" s="259"/>
      <c r="BA21" s="259"/>
      <c r="BB21" s="259"/>
      <c r="BC21" s="259"/>
      <c r="BD21" s="259"/>
      <c r="BE21" s="259"/>
      <c r="BF21" s="259"/>
      <c r="BG21" s="259"/>
      <c r="BH21" s="258"/>
    </row>
    <row r="22" spans="1:60" s="115" customFormat="1" ht="45.6" customHeight="1">
      <c r="A22" s="572"/>
      <c r="B22" s="574"/>
      <c r="C22" s="638"/>
      <c r="D22" s="619">
        <v>0.25</v>
      </c>
      <c r="E22" s="634" t="s">
        <v>3</v>
      </c>
      <c r="F22" s="612" t="s">
        <v>4</v>
      </c>
      <c r="G22" s="108" t="s">
        <v>567</v>
      </c>
      <c r="H22" s="103" t="s">
        <v>172</v>
      </c>
      <c r="I22" s="108" t="s">
        <v>568</v>
      </c>
      <c r="J22" s="103" t="s">
        <v>172</v>
      </c>
      <c r="K22" s="108" t="s">
        <v>28</v>
      </c>
      <c r="L22" s="192">
        <v>4.4800000000000004</v>
      </c>
      <c r="M22" s="402" t="s">
        <v>478</v>
      </c>
      <c r="N22" s="186">
        <v>0.5</v>
      </c>
      <c r="O22" s="290">
        <f>$A$9*$B$10*$C$18*$D$22*N22</f>
        <v>3.0387500000000001E-2</v>
      </c>
      <c r="P22" s="425">
        <v>5.88</v>
      </c>
      <c r="Q22" s="393">
        <f>P22-L22</f>
        <v>1.3999999999999995</v>
      </c>
      <c r="R22" s="395">
        <f>IF(AND((100-Q22*100)&gt;30,(100-Q22*100)&lt;=120),100-Q22*100,IF((100-Q22*100)&lt;30,0,120))</f>
        <v>0</v>
      </c>
      <c r="S22" s="298">
        <f t="shared" si="2"/>
        <v>0</v>
      </c>
      <c r="T22" s="425">
        <v>5.88</v>
      </c>
      <c r="U22" s="189">
        <f>T22-L22</f>
        <v>1.3999999999999995</v>
      </c>
      <c r="V22" s="398">
        <f>IF(AND((100-U22*100)&gt;30,(100-U22*100)&lt;120),(100-U22*100),IF((100-U22*100)&gt;=120,120,0))</f>
        <v>0</v>
      </c>
      <c r="W22" s="435">
        <f t="shared" ref="W22:W26" si="3">V22*O22</f>
        <v>0</v>
      </c>
      <c r="X22" s="259"/>
      <c r="Y22" s="454">
        <f t="shared" si="1"/>
        <v>0</v>
      </c>
      <c r="Z22" s="259"/>
      <c r="AA22" s="259"/>
      <c r="AB22" s="259"/>
      <c r="AC22" s="259"/>
      <c r="AD22" s="259"/>
      <c r="AE22" s="259"/>
      <c r="AF22" s="259"/>
      <c r="AG22" s="259"/>
      <c r="AH22" s="259"/>
      <c r="AI22" s="259"/>
      <c r="AJ22" s="259"/>
      <c r="AK22" s="259"/>
      <c r="AL22" s="259"/>
      <c r="AM22" s="259"/>
      <c r="AN22" s="259"/>
      <c r="AO22" s="259"/>
      <c r="AP22" s="259"/>
      <c r="AQ22" s="259"/>
      <c r="AR22" s="259"/>
      <c r="AS22" s="259"/>
      <c r="AT22" s="259"/>
      <c r="AU22" s="259"/>
      <c r="AV22" s="259"/>
      <c r="AW22" s="259"/>
      <c r="AX22" s="259"/>
      <c r="AY22" s="259"/>
      <c r="AZ22" s="259"/>
      <c r="BA22" s="259"/>
      <c r="BB22" s="259"/>
      <c r="BC22" s="259"/>
      <c r="BD22" s="259"/>
      <c r="BE22" s="259"/>
      <c r="BF22" s="259"/>
      <c r="BG22" s="259"/>
      <c r="BH22" s="258"/>
    </row>
    <row r="23" spans="1:60" s="115" customFormat="1" ht="36" customHeight="1">
      <c r="A23" s="572"/>
      <c r="B23" s="574"/>
      <c r="C23" s="638"/>
      <c r="D23" s="621"/>
      <c r="E23" s="636"/>
      <c r="F23" s="614"/>
      <c r="G23" s="108" t="s">
        <v>569</v>
      </c>
      <c r="H23" s="103" t="s">
        <v>56</v>
      </c>
      <c r="I23" s="108" t="s">
        <v>570</v>
      </c>
      <c r="J23" s="103" t="s">
        <v>511</v>
      </c>
      <c r="K23" s="108" t="s">
        <v>512</v>
      </c>
      <c r="L23" s="192">
        <v>155</v>
      </c>
      <c r="M23" s="351" t="s">
        <v>177</v>
      </c>
      <c r="N23" s="186">
        <v>0.5</v>
      </c>
      <c r="O23" s="290">
        <f>$A$9*$B$10*$C$18*$D$22*N23</f>
        <v>3.0387500000000001E-2</v>
      </c>
      <c r="P23" s="425">
        <f>75+704+188</f>
        <v>967</v>
      </c>
      <c r="Q23" s="393">
        <f>ROUND(P23/L23*100,2)</f>
        <v>623.87</v>
      </c>
      <c r="R23" s="395">
        <f>IF(AND((100+(Q23-100)*5)&gt;30,(100+(Q23-100)*5)&lt;=120),100+(Q23-100)*5,IF((100+(Q23-100)*5)&lt;30,0,100))</f>
        <v>100</v>
      </c>
      <c r="S23" s="298">
        <f t="shared" si="2"/>
        <v>3.0387500000000003</v>
      </c>
      <c r="T23" s="425">
        <v>967</v>
      </c>
      <c r="U23" s="398">
        <f>T23/L23*100-100</f>
        <v>523.87096774193549</v>
      </c>
      <c r="V23" s="398">
        <f>IF(AND((100+U23*2)&gt;30,(100+U23*2)&lt;100),(100+U23*2),IF((100+U23*2)&gt;=100,100,0))</f>
        <v>100</v>
      </c>
      <c r="W23" s="435">
        <f t="shared" si="3"/>
        <v>3.0387500000000003</v>
      </c>
      <c r="X23" s="259"/>
      <c r="Y23" s="454">
        <f t="shared" si="1"/>
        <v>0</v>
      </c>
      <c r="Z23" s="259"/>
      <c r="AA23" s="259"/>
      <c r="AB23" s="259"/>
      <c r="AC23" s="259"/>
      <c r="AD23" s="259"/>
      <c r="AE23" s="259"/>
      <c r="AF23" s="259"/>
      <c r="AG23" s="259"/>
      <c r="AH23" s="259"/>
      <c r="AI23" s="259"/>
      <c r="AJ23" s="259"/>
      <c r="AK23" s="259"/>
      <c r="AL23" s="259"/>
      <c r="AM23" s="259"/>
      <c r="AN23" s="259"/>
      <c r="AO23" s="259"/>
      <c r="AP23" s="259"/>
      <c r="AQ23" s="259"/>
      <c r="AR23" s="259"/>
      <c r="AS23" s="259"/>
      <c r="AT23" s="259"/>
      <c r="AU23" s="259"/>
      <c r="AV23" s="259"/>
      <c r="AW23" s="259"/>
      <c r="AX23" s="259"/>
      <c r="AY23" s="259"/>
      <c r="AZ23" s="259"/>
      <c r="BA23" s="259"/>
      <c r="BB23" s="259"/>
      <c r="BC23" s="259"/>
      <c r="BD23" s="259"/>
      <c r="BE23" s="259"/>
      <c r="BF23" s="259"/>
      <c r="BG23" s="259"/>
      <c r="BH23" s="258"/>
    </row>
    <row r="24" spans="1:60" s="115" customFormat="1" ht="63" customHeight="1">
      <c r="A24" s="572"/>
      <c r="B24" s="574"/>
      <c r="C24" s="638"/>
      <c r="D24" s="619">
        <v>0.37</v>
      </c>
      <c r="E24" s="634" t="s">
        <v>12</v>
      </c>
      <c r="F24" s="612" t="s">
        <v>6</v>
      </c>
      <c r="G24" s="348" t="s">
        <v>571</v>
      </c>
      <c r="H24" s="103" t="s">
        <v>844</v>
      </c>
      <c r="I24" s="406" t="s">
        <v>572</v>
      </c>
      <c r="J24" s="103" t="s">
        <v>844</v>
      </c>
      <c r="K24" s="108" t="s">
        <v>259</v>
      </c>
      <c r="L24" s="427">
        <v>7</v>
      </c>
      <c r="M24" s="407" t="s">
        <v>177</v>
      </c>
      <c r="N24" s="415">
        <v>0</v>
      </c>
      <c r="O24" s="416">
        <f>$A$9*$B$10*$C$18*$D$24*N24</f>
        <v>0</v>
      </c>
      <c r="P24" s="417">
        <v>7</v>
      </c>
      <c r="Q24" s="418">
        <f>P24-L24</f>
        <v>0</v>
      </c>
      <c r="R24" s="418">
        <v>100</v>
      </c>
      <c r="S24" s="404">
        <f t="shared" si="2"/>
        <v>0</v>
      </c>
      <c r="T24" s="417">
        <v>7</v>
      </c>
      <c r="U24" s="437">
        <f>T24-L24</f>
        <v>0</v>
      </c>
      <c r="V24" s="437">
        <f>IF(AND((100-U24*20)&gt;30,(100-U24*20)&lt;100),(100-U24*20),IF((100-U24*20)&gt;=100,100,0))</f>
        <v>100</v>
      </c>
      <c r="W24" s="438">
        <f t="shared" si="3"/>
        <v>0</v>
      </c>
      <c r="X24" s="259"/>
      <c r="Y24" s="454">
        <f t="shared" si="1"/>
        <v>0</v>
      </c>
      <c r="Z24" s="259"/>
      <c r="AA24" s="259"/>
      <c r="AB24" s="259"/>
      <c r="AC24" s="259"/>
      <c r="AD24" s="259"/>
      <c r="AE24" s="259"/>
      <c r="AF24" s="259"/>
      <c r="AG24" s="259"/>
      <c r="AH24" s="259"/>
      <c r="AI24" s="259"/>
      <c r="AJ24" s="259"/>
      <c r="AK24" s="259"/>
      <c r="AL24" s="259"/>
      <c r="AM24" s="259"/>
      <c r="AN24" s="259"/>
      <c r="AO24" s="259"/>
      <c r="AP24" s="259"/>
      <c r="AQ24" s="259"/>
      <c r="AR24" s="259"/>
      <c r="AS24" s="259"/>
      <c r="AT24" s="259"/>
      <c r="AU24" s="259"/>
      <c r="AV24" s="259"/>
      <c r="AW24" s="259"/>
      <c r="AX24" s="259"/>
      <c r="AY24" s="259"/>
      <c r="AZ24" s="259"/>
      <c r="BA24" s="259"/>
      <c r="BB24" s="259"/>
      <c r="BC24" s="259"/>
      <c r="BD24" s="259"/>
      <c r="BE24" s="259"/>
      <c r="BF24" s="259"/>
      <c r="BG24" s="259"/>
      <c r="BH24" s="258"/>
    </row>
    <row r="25" spans="1:60" s="115" customFormat="1" ht="63" customHeight="1">
      <c r="A25" s="572"/>
      <c r="B25" s="574"/>
      <c r="C25" s="638"/>
      <c r="D25" s="620"/>
      <c r="E25" s="635"/>
      <c r="F25" s="613"/>
      <c r="G25" s="455" t="s">
        <v>574</v>
      </c>
      <c r="H25" s="457" t="s">
        <v>55</v>
      </c>
      <c r="I25" s="419" t="s">
        <v>575</v>
      </c>
      <c r="J25" s="103" t="s">
        <v>845</v>
      </c>
      <c r="K25" s="108" t="s">
        <v>259</v>
      </c>
      <c r="L25" s="420">
        <v>3</v>
      </c>
      <c r="M25" s="407" t="s">
        <v>177</v>
      </c>
      <c r="N25" s="415">
        <v>0.5</v>
      </c>
      <c r="O25" s="421">
        <f>$A$9*$B$10*$C$18*$D$24*N25</f>
        <v>4.49735E-2</v>
      </c>
      <c r="P25" s="422">
        <v>3</v>
      </c>
      <c r="Q25" s="418">
        <f>P25-L25</f>
        <v>0</v>
      </c>
      <c r="R25" s="418">
        <v>100</v>
      </c>
      <c r="S25" s="404">
        <f t="shared" si="2"/>
        <v>4.49735</v>
      </c>
      <c r="T25" s="422">
        <v>3</v>
      </c>
      <c r="U25" s="437">
        <f>T25-L25</f>
        <v>0</v>
      </c>
      <c r="V25" s="437">
        <f>IF(AND((100-U25*20)&gt;30,(100-U25*20)&lt;100),(100-U25*20),IF((100-U25*20)&gt;=100,100,0))</f>
        <v>100</v>
      </c>
      <c r="W25" s="438">
        <f t="shared" si="3"/>
        <v>4.49735</v>
      </c>
      <c r="X25" s="259"/>
      <c r="Y25" s="454">
        <f t="shared" si="1"/>
        <v>0</v>
      </c>
      <c r="Z25" s="259"/>
      <c r="AA25" s="259"/>
      <c r="AB25" s="259"/>
      <c r="AC25" s="259"/>
      <c r="AD25" s="259"/>
      <c r="AE25" s="259"/>
      <c r="AF25" s="259"/>
      <c r="AG25" s="259"/>
      <c r="AH25" s="259"/>
      <c r="AI25" s="259"/>
      <c r="AJ25" s="259"/>
      <c r="AK25" s="259"/>
      <c r="AL25" s="259"/>
      <c r="AM25" s="259"/>
      <c r="AN25" s="259"/>
      <c r="AO25" s="259"/>
      <c r="AP25" s="259"/>
      <c r="AQ25" s="259"/>
      <c r="AR25" s="259"/>
      <c r="AS25" s="259"/>
      <c r="AT25" s="259"/>
      <c r="AU25" s="259"/>
      <c r="AV25" s="259"/>
      <c r="AW25" s="259"/>
      <c r="AX25" s="259"/>
      <c r="AY25" s="259"/>
      <c r="AZ25" s="259"/>
      <c r="BA25" s="259"/>
      <c r="BB25" s="259"/>
      <c r="BC25" s="259"/>
      <c r="BD25" s="259"/>
      <c r="BE25" s="259"/>
      <c r="BF25" s="259"/>
      <c r="BG25" s="259"/>
      <c r="BH25" s="258"/>
    </row>
    <row r="26" spans="1:60" s="115" customFormat="1" ht="55.5" customHeight="1">
      <c r="A26" s="572"/>
      <c r="B26" s="574"/>
      <c r="C26" s="638"/>
      <c r="D26" s="620"/>
      <c r="E26" s="635"/>
      <c r="F26" s="613"/>
      <c r="G26" s="456"/>
      <c r="H26" s="458"/>
      <c r="I26" s="419" t="s">
        <v>846</v>
      </c>
      <c r="J26" s="103" t="s">
        <v>847</v>
      </c>
      <c r="K26" s="108" t="s">
        <v>259</v>
      </c>
      <c r="L26" s="414">
        <v>5</v>
      </c>
      <c r="M26" s="407" t="s">
        <v>177</v>
      </c>
      <c r="N26" s="415">
        <v>0.5</v>
      </c>
      <c r="O26" s="421">
        <f>$A$9*$B$10*$C$18*$D$24*N26</f>
        <v>4.49735E-2</v>
      </c>
      <c r="P26" s="422">
        <v>4.6500000000000004</v>
      </c>
      <c r="Q26" s="418">
        <f>P26-L26</f>
        <v>-0.34999999999999964</v>
      </c>
      <c r="R26" s="418">
        <v>100</v>
      </c>
      <c r="S26" s="404">
        <f t="shared" si="2"/>
        <v>4.49735</v>
      </c>
      <c r="T26" s="422">
        <v>4.6500000000000004</v>
      </c>
      <c r="U26" s="437">
        <f>T26-L26</f>
        <v>-0.34999999999999964</v>
      </c>
      <c r="V26" s="437">
        <f>IF(AND((100-U26*20)&gt;30,(100-U26*20)&lt;100),(100-U26*20),IF((100-U26*20)&gt;=100,100,0))</f>
        <v>100</v>
      </c>
      <c r="W26" s="438">
        <f t="shared" si="3"/>
        <v>4.49735</v>
      </c>
      <c r="X26" s="259"/>
      <c r="Y26" s="454">
        <f t="shared" si="1"/>
        <v>0</v>
      </c>
      <c r="Z26" s="259"/>
      <c r="AA26" s="259"/>
      <c r="AB26" s="259"/>
      <c r="AC26" s="259"/>
      <c r="AD26" s="259"/>
      <c r="AE26" s="259"/>
      <c r="AF26" s="259"/>
      <c r="AG26" s="259"/>
      <c r="AH26" s="259"/>
      <c r="AI26" s="259"/>
      <c r="AJ26" s="259"/>
      <c r="AK26" s="259"/>
      <c r="AL26" s="259"/>
      <c r="AM26" s="259"/>
      <c r="AN26" s="259"/>
      <c r="AO26" s="259"/>
      <c r="AP26" s="259"/>
      <c r="AQ26" s="259"/>
      <c r="AR26" s="259"/>
      <c r="AS26" s="259"/>
      <c r="AT26" s="259"/>
      <c r="AU26" s="259"/>
      <c r="AV26" s="259"/>
      <c r="AW26" s="259"/>
      <c r="AX26" s="259"/>
      <c r="AY26" s="259"/>
      <c r="AZ26" s="259"/>
      <c r="BA26" s="259"/>
      <c r="BB26" s="259"/>
      <c r="BC26" s="259"/>
      <c r="BD26" s="259"/>
      <c r="BE26" s="259"/>
      <c r="BF26" s="259"/>
      <c r="BG26" s="259"/>
      <c r="BH26" s="258"/>
    </row>
    <row r="27" spans="1:60" s="115" customFormat="1" ht="14.25" hidden="1" customHeight="1">
      <c r="A27" s="572"/>
      <c r="B27" s="574"/>
      <c r="C27" s="638"/>
      <c r="D27" s="621"/>
      <c r="E27" s="636"/>
      <c r="F27" s="614"/>
      <c r="G27" s="348" t="s">
        <v>38</v>
      </c>
      <c r="H27" s="352" t="s">
        <v>50</v>
      </c>
      <c r="I27" s="348" t="s">
        <v>38</v>
      </c>
      <c r="J27" s="352" t="s">
        <v>50</v>
      </c>
      <c r="K27" s="348" t="s">
        <v>28</v>
      </c>
      <c r="L27" s="192">
        <v>15</v>
      </c>
      <c r="M27" s="351" t="s">
        <v>177</v>
      </c>
      <c r="N27" s="186">
        <v>0</v>
      </c>
      <c r="O27" s="290">
        <f>$A$9*$B$10*$C$18*$D$19*N27</f>
        <v>0</v>
      </c>
      <c r="P27" s="394"/>
      <c r="Q27" s="385">
        <v>10</v>
      </c>
      <c r="R27" s="395">
        <f>IF(AND(100-(P27*Q27)&gt;30,(100-(P27*Q27))&lt;=120),100-(P27*Q27),IF(100-(P27*Q27)&lt;30,0,120))</f>
        <v>100</v>
      </c>
      <c r="S27" s="384">
        <f t="shared" si="2"/>
        <v>0</v>
      </c>
      <c r="T27" s="394"/>
      <c r="U27" s="433"/>
      <c r="V27" s="40"/>
      <c r="W27" s="435"/>
      <c r="X27" s="259"/>
      <c r="Y27" s="454">
        <f t="shared" si="1"/>
        <v>0</v>
      </c>
      <c r="Z27" s="259"/>
      <c r="AA27" s="259"/>
      <c r="AB27" s="259"/>
      <c r="AC27" s="259"/>
      <c r="AD27" s="259"/>
      <c r="AE27" s="259"/>
      <c r="AF27" s="259"/>
      <c r="AG27" s="259"/>
      <c r="AH27" s="259"/>
      <c r="AI27" s="259"/>
      <c r="AJ27" s="259"/>
      <c r="AK27" s="259"/>
      <c r="AL27" s="259"/>
      <c r="AM27" s="259"/>
      <c r="AN27" s="259"/>
      <c r="AO27" s="259"/>
      <c r="AP27" s="259"/>
      <c r="AQ27" s="259"/>
      <c r="AR27" s="259"/>
      <c r="AS27" s="259"/>
      <c r="AT27" s="259"/>
      <c r="AU27" s="259"/>
      <c r="AV27" s="259"/>
      <c r="AW27" s="259"/>
      <c r="AX27" s="259"/>
      <c r="AY27" s="259"/>
      <c r="AZ27" s="259"/>
      <c r="BA27" s="259"/>
      <c r="BB27" s="259"/>
      <c r="BC27" s="259"/>
      <c r="BD27" s="259"/>
      <c r="BE27" s="259"/>
      <c r="BF27" s="259"/>
      <c r="BG27" s="259"/>
      <c r="BH27" s="258"/>
    </row>
    <row r="28" spans="1:60" s="115" customFormat="1" ht="14.25" hidden="1" customHeight="1">
      <c r="A28" s="572"/>
      <c r="B28" s="574"/>
      <c r="C28" s="638"/>
      <c r="D28" s="367"/>
      <c r="E28" s="191" t="s">
        <v>5</v>
      </c>
      <c r="F28" s="106" t="s">
        <v>8</v>
      </c>
      <c r="G28" s="108" t="s">
        <v>576</v>
      </c>
      <c r="H28" s="103" t="s">
        <v>213</v>
      </c>
      <c r="I28" s="108" t="s">
        <v>577</v>
      </c>
      <c r="J28" s="103" t="s">
        <v>213</v>
      </c>
      <c r="K28" s="370" t="s">
        <v>176</v>
      </c>
      <c r="L28" s="192">
        <v>0</v>
      </c>
      <c r="M28" s="351" t="s">
        <v>177</v>
      </c>
      <c r="N28" s="186">
        <v>1</v>
      </c>
      <c r="O28" s="290">
        <f>$A$9*$B$10*$C$18*$D$28*N28</f>
        <v>0</v>
      </c>
      <c r="P28" s="397"/>
      <c r="Q28" s="397">
        <v>10</v>
      </c>
      <c r="R28" s="393">
        <f>100-(P28-L28)*Q28</f>
        <v>100</v>
      </c>
      <c r="S28" s="298">
        <f>R28*O28</f>
        <v>0</v>
      </c>
      <c r="T28" s="397"/>
      <c r="U28" s="433"/>
      <c r="V28" s="40"/>
      <c r="W28" s="435"/>
      <c r="X28" s="259"/>
      <c r="Y28" s="454">
        <f t="shared" si="1"/>
        <v>0</v>
      </c>
      <c r="Z28" s="259"/>
      <c r="AA28" s="259"/>
      <c r="AB28" s="259"/>
      <c r="AC28" s="259"/>
      <c r="AD28" s="259"/>
      <c r="AE28" s="259"/>
      <c r="AF28" s="259"/>
      <c r="AG28" s="259"/>
      <c r="AH28" s="259"/>
      <c r="AI28" s="259"/>
      <c r="AJ28" s="259"/>
      <c r="AK28" s="259"/>
      <c r="AL28" s="259"/>
      <c r="AM28" s="259"/>
      <c r="AN28" s="259"/>
      <c r="AO28" s="259"/>
      <c r="AP28" s="259"/>
      <c r="AQ28" s="259"/>
      <c r="AR28" s="259"/>
      <c r="AS28" s="259"/>
      <c r="AT28" s="259"/>
      <c r="AU28" s="259"/>
      <c r="AV28" s="259"/>
      <c r="AW28" s="259"/>
      <c r="AX28" s="259"/>
      <c r="AY28" s="259"/>
      <c r="AZ28" s="259"/>
      <c r="BA28" s="259"/>
      <c r="BB28" s="259"/>
      <c r="BC28" s="259"/>
      <c r="BD28" s="259"/>
      <c r="BE28" s="259"/>
      <c r="BF28" s="259"/>
      <c r="BG28" s="259"/>
      <c r="BH28" s="258"/>
    </row>
    <row r="29" spans="1:60" s="115" customFormat="1" ht="32.25" customHeight="1">
      <c r="A29" s="572"/>
      <c r="B29" s="574"/>
      <c r="C29" s="638"/>
      <c r="D29" s="619">
        <v>0.25</v>
      </c>
      <c r="E29" s="634" t="s">
        <v>7</v>
      </c>
      <c r="F29" s="645" t="s">
        <v>39</v>
      </c>
      <c r="G29" s="588" t="s">
        <v>578</v>
      </c>
      <c r="H29" s="591" t="s">
        <v>41</v>
      </c>
      <c r="I29" s="588" t="s">
        <v>579</v>
      </c>
      <c r="J29" s="609" t="s">
        <v>546</v>
      </c>
      <c r="K29" s="108" t="s">
        <v>470</v>
      </c>
      <c r="L29" s="192">
        <v>0</v>
      </c>
      <c r="M29" s="351" t="s">
        <v>177</v>
      </c>
      <c r="N29" s="186">
        <v>0.5</v>
      </c>
      <c r="O29" s="290">
        <f>$A$9*$B$10*$C$18*$D$29*N29</f>
        <v>3.0387500000000001E-2</v>
      </c>
      <c r="P29" s="397">
        <v>0</v>
      </c>
      <c r="Q29" s="393">
        <v>10</v>
      </c>
      <c r="R29" s="395">
        <f>IF(AND(100-(P29*Q29)&gt;30,(100-(P29*Q29))&lt;=120),100-(P29*Q29),IF(100-(P29*Q29)&lt;30,0,120))</f>
        <v>100</v>
      </c>
      <c r="S29" s="298">
        <f>R29*O29</f>
        <v>3.0387500000000003</v>
      </c>
      <c r="T29" s="397">
        <v>0</v>
      </c>
      <c r="U29" s="433"/>
      <c r="V29" s="400">
        <v>100</v>
      </c>
      <c r="W29" s="435">
        <f t="shared" ref="W29" si="4">V29*O29</f>
        <v>3.0387500000000003</v>
      </c>
      <c r="X29" s="259"/>
      <c r="Y29" s="454">
        <f t="shared" si="1"/>
        <v>0</v>
      </c>
      <c r="Z29" s="259"/>
      <c r="AA29" s="259"/>
      <c r="AB29" s="259"/>
      <c r="AC29" s="259"/>
      <c r="AD29" s="259"/>
      <c r="AE29" s="259"/>
      <c r="AF29" s="259"/>
      <c r="AG29" s="259"/>
      <c r="AH29" s="259"/>
      <c r="AI29" s="259"/>
      <c r="AJ29" s="259"/>
      <c r="AK29" s="259"/>
      <c r="AL29" s="259"/>
      <c r="AM29" s="259"/>
      <c r="AN29" s="259"/>
      <c r="AO29" s="259"/>
      <c r="AP29" s="259"/>
      <c r="AQ29" s="259"/>
      <c r="AR29" s="259"/>
      <c r="AS29" s="259"/>
      <c r="AT29" s="259"/>
      <c r="AU29" s="259"/>
      <c r="AV29" s="259"/>
      <c r="AW29" s="259"/>
      <c r="AX29" s="259"/>
      <c r="AY29" s="259"/>
      <c r="AZ29" s="259"/>
      <c r="BA29" s="259"/>
      <c r="BB29" s="259"/>
      <c r="BC29" s="259"/>
      <c r="BD29" s="259"/>
      <c r="BE29" s="259"/>
      <c r="BF29" s="259"/>
      <c r="BG29" s="259"/>
      <c r="BH29" s="258"/>
    </row>
    <row r="30" spans="1:60" s="115" customFormat="1" ht="14.25" hidden="1" customHeight="1">
      <c r="A30" s="572"/>
      <c r="B30" s="574"/>
      <c r="C30" s="638"/>
      <c r="D30" s="620"/>
      <c r="E30" s="635"/>
      <c r="F30" s="646"/>
      <c r="G30" s="589"/>
      <c r="H30" s="592"/>
      <c r="I30" s="589"/>
      <c r="J30" s="610"/>
      <c r="K30" s="108" t="s">
        <v>470</v>
      </c>
      <c r="L30" s="192">
        <v>0</v>
      </c>
      <c r="M30" s="351" t="s">
        <v>177</v>
      </c>
      <c r="N30" s="186">
        <v>0</v>
      </c>
      <c r="O30" s="290">
        <f>$A$9*$B$10*$C$18*$D$19*N30</f>
        <v>0</v>
      </c>
      <c r="P30" s="397"/>
      <c r="Q30" s="397">
        <v>40</v>
      </c>
      <c r="R30" s="393">
        <f>100-(P30-L30)*Q30</f>
        <v>100</v>
      </c>
      <c r="S30" s="298">
        <f>R30*O30</f>
        <v>0</v>
      </c>
      <c r="T30" s="397"/>
      <c r="U30" s="433"/>
      <c r="V30" s="40"/>
      <c r="W30" s="435"/>
      <c r="X30" s="259"/>
      <c r="Y30" s="454">
        <f t="shared" si="1"/>
        <v>0</v>
      </c>
      <c r="Z30" s="259"/>
      <c r="AA30" s="259"/>
      <c r="AB30" s="259"/>
      <c r="AC30" s="259"/>
      <c r="AD30" s="259"/>
      <c r="AE30" s="259"/>
      <c r="AF30" s="259"/>
      <c r="AG30" s="259"/>
      <c r="AH30" s="259"/>
      <c r="AI30" s="259"/>
      <c r="AJ30" s="259"/>
      <c r="AK30" s="259"/>
      <c r="AL30" s="259"/>
      <c r="AM30" s="259"/>
      <c r="AN30" s="259"/>
      <c r="AO30" s="259"/>
      <c r="AP30" s="259"/>
      <c r="AQ30" s="259"/>
      <c r="AR30" s="259"/>
      <c r="AS30" s="259"/>
      <c r="AT30" s="259"/>
      <c r="AU30" s="259"/>
      <c r="AV30" s="259"/>
      <c r="AW30" s="259"/>
      <c r="AX30" s="259"/>
      <c r="AY30" s="259"/>
      <c r="AZ30" s="259"/>
      <c r="BA30" s="259"/>
      <c r="BB30" s="259"/>
      <c r="BC30" s="259"/>
      <c r="BD30" s="259"/>
      <c r="BE30" s="259"/>
      <c r="BF30" s="259"/>
      <c r="BG30" s="259"/>
      <c r="BH30" s="258"/>
    </row>
    <row r="31" spans="1:60" s="115" customFormat="1" ht="14.25" hidden="1" customHeight="1">
      <c r="A31" s="572"/>
      <c r="B31" s="574"/>
      <c r="C31" s="638"/>
      <c r="D31" s="620"/>
      <c r="E31" s="635"/>
      <c r="F31" s="646"/>
      <c r="G31" s="590"/>
      <c r="H31" s="593"/>
      <c r="I31" s="590"/>
      <c r="J31" s="611"/>
      <c r="K31" s="108" t="s">
        <v>470</v>
      </c>
      <c r="L31" s="192">
        <v>0</v>
      </c>
      <c r="M31" s="351" t="s">
        <v>177</v>
      </c>
      <c r="N31" s="186">
        <v>0</v>
      </c>
      <c r="O31" s="290">
        <f>$A$9*$B$10*$C$18*$D$19*N31</f>
        <v>0</v>
      </c>
      <c r="P31" s="397"/>
      <c r="Q31" s="397">
        <v>100</v>
      </c>
      <c r="R31" s="393">
        <f>100-(P31-L31)*Q31</f>
        <v>100</v>
      </c>
      <c r="S31" s="298">
        <f>R31*O31</f>
        <v>0</v>
      </c>
      <c r="T31" s="397"/>
      <c r="U31" s="433"/>
      <c r="V31" s="40"/>
      <c r="W31" s="435"/>
      <c r="X31" s="259"/>
      <c r="Y31" s="454">
        <f t="shared" si="1"/>
        <v>0</v>
      </c>
      <c r="Z31" s="259"/>
      <c r="AA31" s="259"/>
      <c r="AB31" s="259"/>
      <c r="AC31" s="259"/>
      <c r="AD31" s="259"/>
      <c r="AE31" s="259"/>
      <c r="AF31" s="259"/>
      <c r="AG31" s="259"/>
      <c r="AH31" s="259"/>
      <c r="AI31" s="259"/>
      <c r="AJ31" s="259"/>
      <c r="AK31" s="259"/>
      <c r="AL31" s="259"/>
      <c r="AM31" s="259"/>
      <c r="AN31" s="259"/>
      <c r="AO31" s="259"/>
      <c r="AP31" s="259"/>
      <c r="AQ31" s="259"/>
      <c r="AR31" s="259"/>
      <c r="AS31" s="259"/>
      <c r="AT31" s="259"/>
      <c r="AU31" s="259"/>
      <c r="AV31" s="259"/>
      <c r="AW31" s="259"/>
      <c r="AX31" s="259"/>
      <c r="AY31" s="259"/>
      <c r="AZ31" s="259"/>
      <c r="BA31" s="259"/>
      <c r="BB31" s="259"/>
      <c r="BC31" s="259"/>
      <c r="BD31" s="259"/>
      <c r="BE31" s="259"/>
      <c r="BF31" s="259"/>
      <c r="BG31" s="259"/>
      <c r="BH31" s="258"/>
    </row>
    <row r="32" spans="1:60" s="115" customFormat="1" ht="57.95" customHeight="1">
      <c r="A32" s="572"/>
      <c r="B32" s="574"/>
      <c r="C32" s="639"/>
      <c r="D32" s="621"/>
      <c r="E32" s="636"/>
      <c r="F32" s="647"/>
      <c r="G32" s="108" t="s">
        <v>582</v>
      </c>
      <c r="H32" s="103" t="s">
        <v>42</v>
      </c>
      <c r="I32" s="108" t="s">
        <v>583</v>
      </c>
      <c r="J32" s="103" t="s">
        <v>42</v>
      </c>
      <c r="K32" s="370" t="s">
        <v>176</v>
      </c>
      <c r="L32" s="192">
        <v>0</v>
      </c>
      <c r="M32" s="351" t="s">
        <v>177</v>
      </c>
      <c r="N32" s="186">
        <v>0.5</v>
      </c>
      <c r="O32" s="290">
        <f>$A$9*$B$10*$C$18*$D$29*N32</f>
        <v>3.0387500000000001E-2</v>
      </c>
      <c r="P32" s="397">
        <v>0</v>
      </c>
      <c r="Q32" s="393">
        <v>10</v>
      </c>
      <c r="R32" s="395">
        <f>IF(AND(100-(P32*Q32)&gt;30,(100-(P32*Q32))&lt;=120),100-(P32*Q32),IF(100-(P32*Q32)&lt;30,0,120))</f>
        <v>100</v>
      </c>
      <c r="S32" s="298">
        <f>R32*O32</f>
        <v>3.0387500000000003</v>
      </c>
      <c r="T32" s="397">
        <v>0</v>
      </c>
      <c r="U32" s="433">
        <v>10</v>
      </c>
      <c r="V32" s="400">
        <f>100-U32*T32</f>
        <v>100</v>
      </c>
      <c r="W32" s="435">
        <f t="shared" ref="W32" si="5">V32*O32</f>
        <v>3.0387500000000003</v>
      </c>
      <c r="X32" s="259"/>
      <c r="Y32" s="454">
        <f t="shared" si="1"/>
        <v>0</v>
      </c>
      <c r="Z32" s="259"/>
      <c r="AA32" s="259"/>
      <c r="AB32" s="259"/>
      <c r="AC32" s="259"/>
      <c r="AD32" s="259"/>
      <c r="AE32" s="259"/>
      <c r="AF32" s="259"/>
      <c r="AG32" s="259"/>
      <c r="AH32" s="259"/>
      <c r="AI32" s="259"/>
      <c r="AJ32" s="259"/>
      <c r="AK32" s="259"/>
      <c r="AL32" s="259"/>
      <c r="AM32" s="259"/>
      <c r="AN32" s="259"/>
      <c r="AO32" s="259"/>
      <c r="AP32" s="259"/>
      <c r="AQ32" s="259"/>
      <c r="AR32" s="259"/>
      <c r="AS32" s="259"/>
      <c r="AT32" s="259"/>
      <c r="AU32" s="259"/>
      <c r="AV32" s="259"/>
      <c r="AW32" s="259"/>
      <c r="AX32" s="259"/>
      <c r="AY32" s="259"/>
      <c r="AZ32" s="259"/>
      <c r="BA32" s="259"/>
      <c r="BB32" s="259"/>
      <c r="BC32" s="259"/>
      <c r="BD32" s="259"/>
      <c r="BE32" s="259"/>
      <c r="BF32" s="259"/>
      <c r="BG32" s="259"/>
      <c r="BH32" s="258"/>
    </row>
    <row r="33" spans="1:25" ht="15.75" customHeight="1">
      <c r="A33" s="572"/>
      <c r="B33" s="574"/>
      <c r="C33" s="637">
        <v>0</v>
      </c>
      <c r="D33" s="182"/>
      <c r="E33" s="206" t="s">
        <v>218</v>
      </c>
      <c r="F33" s="640" t="s">
        <v>175</v>
      </c>
      <c r="G33" s="641"/>
      <c r="H33" s="641"/>
      <c r="I33" s="641"/>
      <c r="J33" s="641"/>
      <c r="K33" s="641"/>
      <c r="L33" s="641"/>
      <c r="M33" s="642"/>
      <c r="N33" s="207"/>
      <c r="O33" s="291"/>
      <c r="P33" s="180"/>
      <c r="Q33" s="180"/>
      <c r="R33" s="208"/>
      <c r="S33" s="299"/>
      <c r="T33" s="180"/>
      <c r="U33" s="180"/>
      <c r="V33" s="208"/>
      <c r="W33" s="439"/>
      <c r="Y33" s="454">
        <f t="shared" si="1"/>
        <v>0</v>
      </c>
    </row>
    <row r="34" spans="1:25" s="210" customFormat="1" ht="14.25" hidden="1" customHeight="1">
      <c r="A34" s="572"/>
      <c r="B34" s="574"/>
      <c r="C34" s="638"/>
      <c r="D34" s="288"/>
      <c r="E34" s="634" t="s">
        <v>19</v>
      </c>
      <c r="F34" s="643" t="s">
        <v>51</v>
      </c>
      <c r="G34" s="196" t="s">
        <v>20</v>
      </c>
      <c r="H34" s="103" t="s">
        <v>13</v>
      </c>
      <c r="I34" s="103"/>
      <c r="J34" s="103"/>
      <c r="K34" s="29" t="s">
        <v>40</v>
      </c>
      <c r="L34" s="41"/>
      <c r="M34" s="351" t="s">
        <v>30</v>
      </c>
      <c r="N34" s="209">
        <v>0</v>
      </c>
      <c r="O34" s="290">
        <f>$A$9*$B$10*$C$18*$D$19*N34</f>
        <v>0</v>
      </c>
      <c r="P34" s="42"/>
      <c r="Q34" s="42"/>
      <c r="R34" s="40"/>
      <c r="S34" s="298">
        <f>R34*O34</f>
        <v>0</v>
      </c>
      <c r="T34" s="42"/>
      <c r="U34" s="42"/>
      <c r="V34" s="40"/>
      <c r="W34" s="435"/>
      <c r="Y34" s="454">
        <f t="shared" si="1"/>
        <v>0</v>
      </c>
    </row>
    <row r="35" spans="1:25" s="210" customFormat="1" ht="36" customHeight="1">
      <c r="A35" s="572"/>
      <c r="B35" s="575"/>
      <c r="C35" s="639"/>
      <c r="D35" s="292">
        <v>1</v>
      </c>
      <c r="E35" s="636"/>
      <c r="F35" s="644"/>
      <c r="G35" s="196" t="s">
        <v>585</v>
      </c>
      <c r="H35" s="103" t="s">
        <v>37</v>
      </c>
      <c r="I35" s="196" t="s">
        <v>586</v>
      </c>
      <c r="J35" s="103" t="s">
        <v>37</v>
      </c>
      <c r="K35" s="29" t="s">
        <v>245</v>
      </c>
      <c r="L35" s="41">
        <v>48</v>
      </c>
      <c r="M35" s="351" t="s">
        <v>478</v>
      </c>
      <c r="N35" s="209">
        <v>1</v>
      </c>
      <c r="O35" s="290">
        <f>$A$9*$B$10*$C$33*$D$35*N35</f>
        <v>0</v>
      </c>
      <c r="P35" s="42">
        <v>0</v>
      </c>
      <c r="Q35" s="378">
        <v>10</v>
      </c>
      <c r="R35" s="376">
        <f>IF(AND(100-(P35*Q35)&gt;30,(100-(P35*Q35))&lt;=120),100-(P35*Q35),IF(100-(P35*Q35)&lt;30,0,120))</f>
        <v>100</v>
      </c>
      <c r="S35" s="377">
        <f>R35*O35</f>
        <v>0</v>
      </c>
      <c r="T35" s="42">
        <v>0</v>
      </c>
      <c r="U35" s="398">
        <f>T35-L35</f>
        <v>-48</v>
      </c>
      <c r="V35" s="398">
        <f>IF(AND((100-U35*2)&gt;30,(100-U35*2)&lt;120),(100-U35*2),IF((100-U35*2)&gt;=120,120,0))</f>
        <v>120</v>
      </c>
      <c r="W35" s="435">
        <f>V35*O35</f>
        <v>0</v>
      </c>
      <c r="Y35" s="454">
        <f t="shared" si="1"/>
        <v>0</v>
      </c>
    </row>
    <row r="36" spans="1:25" s="210" customFormat="1" ht="15.95" customHeight="1">
      <c r="A36" s="572"/>
      <c r="E36" s="54"/>
      <c r="F36" s="54"/>
      <c r="G36" s="195"/>
      <c r="H36" s="211"/>
      <c r="I36" s="211"/>
      <c r="J36" s="211"/>
      <c r="K36" s="212"/>
      <c r="L36" s="211"/>
      <c r="M36" s="213"/>
      <c r="N36" s="214"/>
      <c r="O36" s="290"/>
      <c r="P36" s="215"/>
      <c r="Q36" s="215"/>
      <c r="R36" s="43"/>
      <c r="S36" s="300"/>
      <c r="T36" s="215"/>
      <c r="U36" s="215"/>
      <c r="V36" s="43"/>
      <c r="W36" s="440"/>
      <c r="Y36" s="454">
        <f t="shared" si="1"/>
        <v>0</v>
      </c>
    </row>
    <row r="37" spans="1:25" ht="20.25" customHeight="1">
      <c r="A37" s="572"/>
      <c r="B37" s="573">
        <v>0.44</v>
      </c>
      <c r="C37" s="216"/>
      <c r="D37" s="216"/>
      <c r="E37" s="216" t="s">
        <v>190</v>
      </c>
      <c r="F37" s="606" t="s">
        <v>191</v>
      </c>
      <c r="G37" s="607"/>
      <c r="H37" s="607"/>
      <c r="I37" s="607"/>
      <c r="J37" s="607"/>
      <c r="K37" s="607"/>
      <c r="L37" s="607"/>
      <c r="M37" s="608"/>
      <c r="N37" s="260"/>
      <c r="O37" s="307"/>
      <c r="P37" s="261"/>
      <c r="Q37" s="261"/>
      <c r="R37" s="262"/>
      <c r="S37" s="296">
        <f>SUM(S40:S154)</f>
        <v>37.558651595744678</v>
      </c>
      <c r="T37" s="261"/>
      <c r="U37" s="261"/>
      <c r="V37" s="263"/>
      <c r="W37" s="441"/>
      <c r="Y37" s="454">
        <f t="shared" si="1"/>
        <v>-37.558651595744678</v>
      </c>
    </row>
    <row r="38" spans="1:25" s="128" customFormat="1" ht="14.25" hidden="1" customHeight="1">
      <c r="A38" s="572"/>
      <c r="B38" s="574"/>
      <c r="C38" s="194"/>
      <c r="D38" s="367">
        <v>0</v>
      </c>
      <c r="E38" s="348" t="s">
        <v>62</v>
      </c>
      <c r="F38" s="17" t="s">
        <v>63</v>
      </c>
      <c r="G38" s="348" t="s">
        <v>235</v>
      </c>
      <c r="H38" s="17" t="s">
        <v>460</v>
      </c>
      <c r="I38" s="17"/>
      <c r="J38" s="17"/>
      <c r="K38" s="103" t="s">
        <v>176</v>
      </c>
      <c r="L38" s="41">
        <v>0</v>
      </c>
      <c r="M38" s="103" t="s">
        <v>189</v>
      </c>
      <c r="N38" s="187">
        <v>0</v>
      </c>
      <c r="O38" s="291"/>
      <c r="P38" s="41"/>
      <c r="Q38" s="103"/>
      <c r="R38" s="188">
        <f>100-(P38-L38)*10</f>
        <v>100</v>
      </c>
      <c r="S38" s="298" t="e">
        <f>$A$9*$B$37*#REF!*$D$38*N38*R38</f>
        <v>#REF!</v>
      </c>
      <c r="T38" s="41"/>
      <c r="U38" s="44"/>
      <c r="V38" s="43"/>
      <c r="W38" s="442"/>
      <c r="Y38" s="454" t="e">
        <f t="shared" si="1"/>
        <v>#REF!</v>
      </c>
    </row>
    <row r="39" spans="1:25" s="128" customFormat="1" ht="21" customHeight="1">
      <c r="A39" s="572"/>
      <c r="B39" s="574"/>
      <c r="C39" s="576">
        <v>0.1</v>
      </c>
      <c r="D39" s="221"/>
      <c r="E39" s="221" t="s">
        <v>219</v>
      </c>
      <c r="F39" s="603" t="s">
        <v>192</v>
      </c>
      <c r="G39" s="604"/>
      <c r="H39" s="604"/>
      <c r="I39" s="604"/>
      <c r="J39" s="604"/>
      <c r="K39" s="604"/>
      <c r="L39" s="604"/>
      <c r="M39" s="605"/>
      <c r="N39" s="222"/>
      <c r="O39" s="291"/>
      <c r="P39" s="223"/>
      <c r="Q39" s="223"/>
      <c r="R39" s="224"/>
      <c r="S39" s="299"/>
      <c r="T39" s="223"/>
      <c r="U39" s="225"/>
      <c r="V39" s="219"/>
      <c r="W39" s="443"/>
      <c r="Y39" s="454">
        <f t="shared" si="1"/>
        <v>0</v>
      </c>
    </row>
    <row r="40" spans="1:25" s="35" customFormat="1" ht="39" customHeight="1">
      <c r="A40" s="572"/>
      <c r="B40" s="574"/>
      <c r="C40" s="618"/>
      <c r="D40" s="619">
        <v>0.5</v>
      </c>
      <c r="E40" s="588" t="s">
        <v>109</v>
      </c>
      <c r="F40" s="591" t="s">
        <v>110</v>
      </c>
      <c r="G40" s="588" t="s">
        <v>606</v>
      </c>
      <c r="H40" s="591" t="s">
        <v>110</v>
      </c>
      <c r="I40" s="588" t="s">
        <v>607</v>
      </c>
      <c r="J40" s="594" t="s">
        <v>472</v>
      </c>
      <c r="K40" s="370" t="s">
        <v>176</v>
      </c>
      <c r="L40" s="41">
        <v>0</v>
      </c>
      <c r="M40" s="405" t="s">
        <v>177</v>
      </c>
      <c r="N40" s="187">
        <v>1</v>
      </c>
      <c r="O40" s="290">
        <f>$A$9*$B$37*$C$39*$D$40*N40</f>
        <v>1.8700000000000001E-2</v>
      </c>
      <c r="P40" s="41">
        <v>0</v>
      </c>
      <c r="Q40" s="370">
        <v>10</v>
      </c>
      <c r="R40" s="188">
        <f>100-(P40-L40)*Q40</f>
        <v>100</v>
      </c>
      <c r="S40" s="298">
        <f>R40*O40</f>
        <v>1.87</v>
      </c>
      <c r="T40" s="41">
        <v>0</v>
      </c>
      <c r="U40" s="433">
        <v>10</v>
      </c>
      <c r="V40" s="400">
        <f t="shared" ref="V40:V52" si="6">100-U40*T40</f>
        <v>100</v>
      </c>
      <c r="W40" s="435">
        <f t="shared" ref="W40:W52" si="7">V40*O40</f>
        <v>1.87</v>
      </c>
      <c r="Y40" s="454">
        <f t="shared" si="1"/>
        <v>0</v>
      </c>
    </row>
    <row r="41" spans="1:25" s="35" customFormat="1" ht="14.25" hidden="1" customHeight="1">
      <c r="A41" s="572"/>
      <c r="B41" s="574"/>
      <c r="C41" s="618"/>
      <c r="D41" s="620"/>
      <c r="E41" s="589"/>
      <c r="F41" s="592"/>
      <c r="G41" s="589"/>
      <c r="H41" s="592"/>
      <c r="I41" s="589"/>
      <c r="J41" s="595"/>
      <c r="K41" s="370" t="s">
        <v>176</v>
      </c>
      <c r="L41" s="41">
        <v>0</v>
      </c>
      <c r="M41" s="370" t="s">
        <v>177</v>
      </c>
      <c r="N41" s="187">
        <v>0</v>
      </c>
      <c r="O41" s="290"/>
      <c r="P41" s="41"/>
      <c r="Q41" s="370"/>
      <c r="R41" s="188">
        <f t="shared" ref="R41:R52" si="8">100-(P41-L41)*Q41</f>
        <v>100</v>
      </c>
      <c r="S41" s="298">
        <f t="shared" ref="S41:S103" si="9">R41*O41</f>
        <v>0</v>
      </c>
      <c r="T41" s="41"/>
      <c r="U41" s="433">
        <v>10</v>
      </c>
      <c r="V41" s="400">
        <f t="shared" si="6"/>
        <v>100</v>
      </c>
      <c r="W41" s="435">
        <f t="shared" si="7"/>
        <v>0</v>
      </c>
      <c r="Y41" s="454">
        <f t="shared" si="1"/>
        <v>0</v>
      </c>
    </row>
    <row r="42" spans="1:25" s="35" customFormat="1" ht="14.25" hidden="1" customHeight="1">
      <c r="A42" s="572"/>
      <c r="B42" s="574"/>
      <c r="C42" s="618"/>
      <c r="D42" s="620"/>
      <c r="E42" s="589"/>
      <c r="F42" s="592"/>
      <c r="G42" s="589"/>
      <c r="H42" s="592"/>
      <c r="I42" s="589"/>
      <c r="J42" s="595"/>
      <c r="K42" s="370" t="s">
        <v>176</v>
      </c>
      <c r="L42" s="41">
        <v>0</v>
      </c>
      <c r="M42" s="370" t="s">
        <v>177</v>
      </c>
      <c r="N42" s="187">
        <v>0</v>
      </c>
      <c r="O42" s="290"/>
      <c r="P42" s="41"/>
      <c r="Q42" s="370"/>
      <c r="R42" s="188">
        <f t="shared" si="8"/>
        <v>100</v>
      </c>
      <c r="S42" s="298">
        <f t="shared" si="9"/>
        <v>0</v>
      </c>
      <c r="T42" s="41"/>
      <c r="U42" s="433">
        <v>10</v>
      </c>
      <c r="V42" s="400">
        <f t="shared" si="6"/>
        <v>100</v>
      </c>
      <c r="W42" s="435">
        <f t="shared" si="7"/>
        <v>0</v>
      </c>
      <c r="Y42" s="454">
        <f t="shared" si="1"/>
        <v>0</v>
      </c>
    </row>
    <row r="43" spans="1:25" s="35" customFormat="1" ht="14.25" hidden="1" customHeight="1">
      <c r="A43" s="572"/>
      <c r="B43" s="574"/>
      <c r="C43" s="618"/>
      <c r="D43" s="621"/>
      <c r="E43" s="590"/>
      <c r="F43" s="593"/>
      <c r="G43" s="590"/>
      <c r="H43" s="593"/>
      <c r="I43" s="590"/>
      <c r="J43" s="596"/>
      <c r="K43" s="370" t="s">
        <v>176</v>
      </c>
      <c r="L43" s="41">
        <v>0</v>
      </c>
      <c r="M43" s="370" t="s">
        <v>177</v>
      </c>
      <c r="N43" s="187">
        <v>0</v>
      </c>
      <c r="O43" s="290"/>
      <c r="P43" s="41"/>
      <c r="Q43" s="370"/>
      <c r="R43" s="188">
        <f t="shared" si="8"/>
        <v>100</v>
      </c>
      <c r="S43" s="298">
        <f t="shared" si="9"/>
        <v>0</v>
      </c>
      <c r="T43" s="41"/>
      <c r="U43" s="433">
        <v>10</v>
      </c>
      <c r="V43" s="400">
        <f t="shared" si="6"/>
        <v>100</v>
      </c>
      <c r="W43" s="435">
        <f t="shared" si="7"/>
        <v>0</v>
      </c>
      <c r="Y43" s="454">
        <f t="shared" si="1"/>
        <v>0</v>
      </c>
    </row>
    <row r="44" spans="1:25" s="35" customFormat="1" ht="14.25" hidden="1" customHeight="1">
      <c r="A44" s="572"/>
      <c r="B44" s="574"/>
      <c r="C44" s="618"/>
      <c r="D44" s="619"/>
      <c r="E44" s="588"/>
      <c r="F44" s="591"/>
      <c r="G44" s="588"/>
      <c r="H44" s="591"/>
      <c r="I44" s="588"/>
      <c r="J44" s="594"/>
      <c r="K44" s="370" t="s">
        <v>176</v>
      </c>
      <c r="L44" s="41">
        <v>0</v>
      </c>
      <c r="M44" s="370" t="s">
        <v>177</v>
      </c>
      <c r="N44" s="187"/>
      <c r="O44" s="290"/>
      <c r="P44" s="41"/>
      <c r="Q44" s="370"/>
      <c r="R44" s="188">
        <f t="shared" si="8"/>
        <v>100</v>
      </c>
      <c r="S44" s="298">
        <f t="shared" si="9"/>
        <v>0</v>
      </c>
      <c r="T44" s="41"/>
      <c r="U44" s="433">
        <v>10</v>
      </c>
      <c r="V44" s="400">
        <f t="shared" si="6"/>
        <v>100</v>
      </c>
      <c r="W44" s="435">
        <f t="shared" si="7"/>
        <v>0</v>
      </c>
      <c r="Y44" s="454">
        <f t="shared" si="1"/>
        <v>0</v>
      </c>
    </row>
    <row r="45" spans="1:25" s="35" customFormat="1" ht="14.25" hidden="1" customHeight="1">
      <c r="A45" s="572"/>
      <c r="B45" s="574"/>
      <c r="C45" s="618"/>
      <c r="D45" s="621"/>
      <c r="E45" s="590"/>
      <c r="F45" s="593"/>
      <c r="G45" s="590"/>
      <c r="H45" s="593"/>
      <c r="I45" s="590"/>
      <c r="J45" s="596"/>
      <c r="K45" s="370" t="s">
        <v>176</v>
      </c>
      <c r="L45" s="41">
        <v>0</v>
      </c>
      <c r="M45" s="370" t="s">
        <v>177</v>
      </c>
      <c r="N45" s="187"/>
      <c r="O45" s="290"/>
      <c r="P45" s="41"/>
      <c r="Q45" s="370"/>
      <c r="R45" s="188">
        <f t="shared" si="8"/>
        <v>100</v>
      </c>
      <c r="S45" s="298">
        <f t="shared" si="9"/>
        <v>0</v>
      </c>
      <c r="T45" s="41"/>
      <c r="U45" s="433">
        <v>10</v>
      </c>
      <c r="V45" s="400">
        <f t="shared" si="6"/>
        <v>100</v>
      </c>
      <c r="W45" s="435">
        <f t="shared" si="7"/>
        <v>0</v>
      </c>
      <c r="Y45" s="454">
        <f t="shared" si="1"/>
        <v>0</v>
      </c>
    </row>
    <row r="46" spans="1:25" s="35" customFormat="1" ht="14.25" hidden="1" customHeight="1">
      <c r="A46" s="572"/>
      <c r="B46" s="574"/>
      <c r="C46" s="618"/>
      <c r="D46" s="619"/>
      <c r="E46" s="588" t="s">
        <v>67</v>
      </c>
      <c r="F46" s="591" t="s">
        <v>68</v>
      </c>
      <c r="G46" s="588" t="s">
        <v>614</v>
      </c>
      <c r="H46" s="591" t="s">
        <v>473</v>
      </c>
      <c r="I46" s="588" t="s">
        <v>615</v>
      </c>
      <c r="J46" s="594" t="s">
        <v>473</v>
      </c>
      <c r="K46" s="370" t="s">
        <v>176</v>
      </c>
      <c r="L46" s="41">
        <v>0</v>
      </c>
      <c r="M46" s="370" t="s">
        <v>177</v>
      </c>
      <c r="N46" s="187">
        <v>1</v>
      </c>
      <c r="O46" s="290">
        <f>$A$9*$B$37*$C$39*$D$46*N46</f>
        <v>0</v>
      </c>
      <c r="P46" s="41"/>
      <c r="Q46" s="370"/>
      <c r="R46" s="188">
        <f t="shared" si="8"/>
        <v>100</v>
      </c>
      <c r="S46" s="298">
        <f t="shared" si="9"/>
        <v>0</v>
      </c>
      <c r="T46" s="41"/>
      <c r="U46" s="433">
        <v>10</v>
      </c>
      <c r="V46" s="400">
        <f t="shared" si="6"/>
        <v>100</v>
      </c>
      <c r="W46" s="435">
        <f t="shared" si="7"/>
        <v>0</v>
      </c>
      <c r="Y46" s="454">
        <f t="shared" si="1"/>
        <v>0</v>
      </c>
    </row>
    <row r="47" spans="1:25" s="35" customFormat="1" ht="34.5" hidden="1" customHeight="1">
      <c r="A47" s="572"/>
      <c r="B47" s="574"/>
      <c r="C47" s="618"/>
      <c r="D47" s="620"/>
      <c r="E47" s="589"/>
      <c r="F47" s="592"/>
      <c r="G47" s="589"/>
      <c r="H47" s="592"/>
      <c r="I47" s="589"/>
      <c r="J47" s="595"/>
      <c r="K47" s="370" t="s">
        <v>176</v>
      </c>
      <c r="L47" s="41">
        <v>0</v>
      </c>
      <c r="M47" s="370" t="s">
        <v>177</v>
      </c>
      <c r="N47" s="187">
        <v>0</v>
      </c>
      <c r="O47" s="290">
        <f>$A$9*$B$37*$C$39*$D$46*J47*N47</f>
        <v>0</v>
      </c>
      <c r="P47" s="41"/>
      <c r="Q47" s="370"/>
      <c r="R47" s="188">
        <f t="shared" si="8"/>
        <v>100</v>
      </c>
      <c r="S47" s="298">
        <f t="shared" si="9"/>
        <v>0</v>
      </c>
      <c r="T47" s="41"/>
      <c r="U47" s="433">
        <v>10</v>
      </c>
      <c r="V47" s="400">
        <f t="shared" si="6"/>
        <v>100</v>
      </c>
      <c r="W47" s="435">
        <f t="shared" si="7"/>
        <v>0</v>
      </c>
      <c r="Y47" s="454">
        <f t="shared" si="1"/>
        <v>0</v>
      </c>
    </row>
    <row r="48" spans="1:25" s="35" customFormat="1" ht="33" hidden="1" customHeight="1">
      <c r="A48" s="572"/>
      <c r="B48" s="574"/>
      <c r="C48" s="618"/>
      <c r="D48" s="621"/>
      <c r="E48" s="590"/>
      <c r="F48" s="593"/>
      <c r="G48" s="590"/>
      <c r="H48" s="593"/>
      <c r="I48" s="590"/>
      <c r="J48" s="596"/>
      <c r="K48" s="370" t="s">
        <v>176</v>
      </c>
      <c r="L48" s="41">
        <v>0</v>
      </c>
      <c r="M48" s="370" t="s">
        <v>177</v>
      </c>
      <c r="N48" s="187">
        <v>0</v>
      </c>
      <c r="O48" s="290">
        <f>$A$9*$B$37*$C$39*$D$46*J48*N48</f>
        <v>0</v>
      </c>
      <c r="P48" s="41"/>
      <c r="Q48" s="370"/>
      <c r="R48" s="188">
        <f t="shared" si="8"/>
        <v>100</v>
      </c>
      <c r="S48" s="298">
        <f t="shared" si="9"/>
        <v>0</v>
      </c>
      <c r="T48" s="41"/>
      <c r="U48" s="433">
        <v>10</v>
      </c>
      <c r="V48" s="400">
        <f t="shared" si="6"/>
        <v>100</v>
      </c>
      <c r="W48" s="435">
        <f t="shared" si="7"/>
        <v>0</v>
      </c>
      <c r="Y48" s="454">
        <f t="shared" si="1"/>
        <v>0</v>
      </c>
    </row>
    <row r="49" spans="1:25" s="35" customFormat="1" ht="33" hidden="1" customHeight="1">
      <c r="A49" s="572"/>
      <c r="B49" s="574"/>
      <c r="C49" s="618"/>
      <c r="D49" s="619"/>
      <c r="E49" s="588" t="s">
        <v>69</v>
      </c>
      <c r="F49" s="591" t="s">
        <v>70</v>
      </c>
      <c r="G49" s="588" t="s">
        <v>616</v>
      </c>
      <c r="H49" s="591" t="s">
        <v>474</v>
      </c>
      <c r="I49" s="588" t="s">
        <v>617</v>
      </c>
      <c r="J49" s="594" t="s">
        <v>474</v>
      </c>
      <c r="K49" s="370" t="s">
        <v>176</v>
      </c>
      <c r="L49" s="41">
        <v>0</v>
      </c>
      <c r="M49" s="370" t="s">
        <v>177</v>
      </c>
      <c r="N49" s="187">
        <v>1</v>
      </c>
      <c r="O49" s="290">
        <f>$A$9*$B$37*$C$39*$D$49*N49</f>
        <v>0</v>
      </c>
      <c r="P49" s="41"/>
      <c r="Q49" s="370"/>
      <c r="R49" s="188">
        <f t="shared" si="8"/>
        <v>100</v>
      </c>
      <c r="S49" s="298">
        <f t="shared" si="9"/>
        <v>0</v>
      </c>
      <c r="T49" s="41"/>
      <c r="U49" s="433">
        <v>10</v>
      </c>
      <c r="V49" s="400">
        <f t="shared" si="6"/>
        <v>100</v>
      </c>
      <c r="W49" s="435">
        <f t="shared" si="7"/>
        <v>0</v>
      </c>
      <c r="Y49" s="454">
        <f t="shared" si="1"/>
        <v>0</v>
      </c>
    </row>
    <row r="50" spans="1:25" s="35" customFormat="1" ht="33" hidden="1" customHeight="1">
      <c r="A50" s="572"/>
      <c r="B50" s="574"/>
      <c r="C50" s="618"/>
      <c r="D50" s="620"/>
      <c r="E50" s="589"/>
      <c r="F50" s="592"/>
      <c r="G50" s="589"/>
      <c r="H50" s="592"/>
      <c r="I50" s="589"/>
      <c r="J50" s="595"/>
      <c r="K50" s="370" t="s">
        <v>176</v>
      </c>
      <c r="L50" s="41">
        <v>0</v>
      </c>
      <c r="M50" s="370" t="s">
        <v>177</v>
      </c>
      <c r="N50" s="187">
        <v>0</v>
      </c>
      <c r="O50" s="290">
        <f>$A$9*$B$37*$C$39*$D$49*J50*N50</f>
        <v>0</v>
      </c>
      <c r="P50" s="41"/>
      <c r="Q50" s="370"/>
      <c r="R50" s="188">
        <f t="shared" si="8"/>
        <v>100</v>
      </c>
      <c r="S50" s="298">
        <f t="shared" si="9"/>
        <v>0</v>
      </c>
      <c r="T50" s="41"/>
      <c r="U50" s="433">
        <v>10</v>
      </c>
      <c r="V50" s="400">
        <f t="shared" si="6"/>
        <v>100</v>
      </c>
      <c r="W50" s="435">
        <f t="shared" si="7"/>
        <v>0</v>
      </c>
      <c r="Y50" s="454">
        <f t="shared" si="1"/>
        <v>0</v>
      </c>
    </row>
    <row r="51" spans="1:25" s="35" customFormat="1" ht="45" hidden="1" customHeight="1">
      <c r="A51" s="572"/>
      <c r="B51" s="574"/>
      <c r="C51" s="618"/>
      <c r="D51" s="621"/>
      <c r="E51" s="590"/>
      <c r="F51" s="593"/>
      <c r="G51" s="590"/>
      <c r="H51" s="593"/>
      <c r="I51" s="590"/>
      <c r="J51" s="596"/>
      <c r="K51" s="370" t="s">
        <v>176</v>
      </c>
      <c r="L51" s="41">
        <v>0</v>
      </c>
      <c r="M51" s="370" t="s">
        <v>177</v>
      </c>
      <c r="N51" s="187">
        <v>0</v>
      </c>
      <c r="O51" s="290">
        <f>$A$9*$B$37*$C$39*$D$49*J51*N51</f>
        <v>0</v>
      </c>
      <c r="P51" s="41"/>
      <c r="Q51" s="370"/>
      <c r="R51" s="188">
        <f t="shared" si="8"/>
        <v>100</v>
      </c>
      <c r="S51" s="298">
        <f t="shared" si="9"/>
        <v>0</v>
      </c>
      <c r="T51" s="41"/>
      <c r="U51" s="433">
        <v>10</v>
      </c>
      <c r="V51" s="400">
        <f t="shared" si="6"/>
        <v>100</v>
      </c>
      <c r="W51" s="435">
        <f t="shared" si="7"/>
        <v>0</v>
      </c>
      <c r="Y51" s="454">
        <f t="shared" si="1"/>
        <v>0</v>
      </c>
    </row>
    <row r="52" spans="1:25" s="35" customFormat="1" ht="45" customHeight="1">
      <c r="A52" s="572"/>
      <c r="B52" s="574"/>
      <c r="C52" s="618"/>
      <c r="D52" s="619">
        <v>0.5</v>
      </c>
      <c r="E52" s="588" t="s">
        <v>111</v>
      </c>
      <c r="F52" s="591" t="s">
        <v>112</v>
      </c>
      <c r="G52" s="588" t="s">
        <v>618</v>
      </c>
      <c r="H52" s="591" t="s">
        <v>274</v>
      </c>
      <c r="I52" s="588" t="s">
        <v>619</v>
      </c>
      <c r="J52" s="594" t="s">
        <v>475</v>
      </c>
      <c r="K52" s="370" t="s">
        <v>176</v>
      </c>
      <c r="L52" s="41">
        <v>0</v>
      </c>
      <c r="M52" s="370" t="s">
        <v>177</v>
      </c>
      <c r="N52" s="187">
        <v>1</v>
      </c>
      <c r="O52" s="290">
        <f>$A$9*$B$37*$C$39*$D$52*N52</f>
        <v>1.8700000000000001E-2</v>
      </c>
      <c r="P52" s="41">
        <v>0</v>
      </c>
      <c r="Q52" s="370">
        <v>10</v>
      </c>
      <c r="R52" s="188">
        <f t="shared" si="8"/>
        <v>100</v>
      </c>
      <c r="S52" s="298">
        <f t="shared" si="9"/>
        <v>1.87</v>
      </c>
      <c r="T52" s="41">
        <v>0</v>
      </c>
      <c r="U52" s="433">
        <v>10</v>
      </c>
      <c r="V52" s="400">
        <f t="shared" si="6"/>
        <v>100</v>
      </c>
      <c r="W52" s="435">
        <f t="shared" si="7"/>
        <v>1.87</v>
      </c>
      <c r="Y52" s="454">
        <f t="shared" si="1"/>
        <v>0</v>
      </c>
    </row>
    <row r="53" spans="1:25" s="35" customFormat="1" ht="33" hidden="1" customHeight="1">
      <c r="A53" s="572"/>
      <c r="B53" s="574"/>
      <c r="C53" s="577"/>
      <c r="D53" s="621"/>
      <c r="E53" s="590"/>
      <c r="F53" s="593"/>
      <c r="G53" s="590"/>
      <c r="H53" s="593"/>
      <c r="I53" s="590"/>
      <c r="J53" s="596"/>
      <c r="K53" s="370" t="s">
        <v>176</v>
      </c>
      <c r="L53" s="41">
        <v>0</v>
      </c>
      <c r="M53" s="370" t="s">
        <v>189</v>
      </c>
      <c r="N53" s="187">
        <v>0</v>
      </c>
      <c r="O53" s="290"/>
      <c r="P53" s="41"/>
      <c r="Q53" s="103"/>
      <c r="R53" s="188">
        <f>100-(P53-L53)*10</f>
        <v>100</v>
      </c>
      <c r="S53" s="298">
        <f t="shared" si="9"/>
        <v>0</v>
      </c>
      <c r="T53" s="41"/>
      <c r="U53" s="44"/>
      <c r="V53" s="43"/>
      <c r="W53" s="442"/>
      <c r="Y53" s="454">
        <f t="shared" si="1"/>
        <v>0</v>
      </c>
    </row>
    <row r="54" spans="1:25" s="35" customFormat="1" ht="24" customHeight="1">
      <c r="A54" s="572"/>
      <c r="B54" s="574"/>
      <c r="C54" s="576">
        <v>0.08</v>
      </c>
      <c r="D54" s="185"/>
      <c r="E54" s="201" t="s">
        <v>226</v>
      </c>
      <c r="F54" s="603" t="s">
        <v>71</v>
      </c>
      <c r="G54" s="604"/>
      <c r="H54" s="604"/>
      <c r="I54" s="604"/>
      <c r="J54" s="604"/>
      <c r="K54" s="604"/>
      <c r="L54" s="604"/>
      <c r="M54" s="605"/>
      <c r="N54" s="217"/>
      <c r="O54" s="291"/>
      <c r="P54" s="223"/>
      <c r="Q54" s="223"/>
      <c r="R54" s="223"/>
      <c r="S54" s="299"/>
      <c r="T54" s="223"/>
      <c r="U54" s="225"/>
      <c r="V54" s="219"/>
      <c r="W54" s="443"/>
      <c r="Y54" s="454">
        <f t="shared" si="1"/>
        <v>0</v>
      </c>
    </row>
    <row r="55" spans="1:25" s="35" customFormat="1" ht="54.75" customHeight="1">
      <c r="A55" s="572"/>
      <c r="B55" s="574"/>
      <c r="C55" s="618"/>
      <c r="D55" s="257">
        <v>0.5</v>
      </c>
      <c r="E55" s="109" t="s">
        <v>113</v>
      </c>
      <c r="F55" s="110" t="s">
        <v>114</v>
      </c>
      <c r="G55" s="287" t="s">
        <v>620</v>
      </c>
      <c r="H55" s="110" t="s">
        <v>275</v>
      </c>
      <c r="I55" s="287" t="s">
        <v>621</v>
      </c>
      <c r="J55" s="160" t="s">
        <v>490</v>
      </c>
      <c r="K55" s="370" t="s">
        <v>176</v>
      </c>
      <c r="L55" s="41">
        <v>0</v>
      </c>
      <c r="M55" s="351" t="s">
        <v>30</v>
      </c>
      <c r="N55" s="187">
        <v>1</v>
      </c>
      <c r="O55" s="290">
        <f>$A$9*$B$37*$C$54*$D$55*N55</f>
        <v>1.4960000000000001E-2</v>
      </c>
      <c r="P55" s="41">
        <v>0</v>
      </c>
      <c r="Q55" s="370">
        <v>10</v>
      </c>
      <c r="R55" s="188">
        <f>100-(P55-L55)*Q55</f>
        <v>100</v>
      </c>
      <c r="S55" s="298">
        <f t="shared" si="9"/>
        <v>1.496</v>
      </c>
      <c r="T55" s="41">
        <v>0</v>
      </c>
      <c r="U55" s="433">
        <v>10</v>
      </c>
      <c r="V55" s="400">
        <f t="shared" ref="V55:V56" si="10">100-U55*T55</f>
        <v>100</v>
      </c>
      <c r="W55" s="435">
        <f t="shared" ref="W55:W56" si="11">V55*O55</f>
        <v>1.496</v>
      </c>
      <c r="Y55" s="454">
        <f t="shared" si="1"/>
        <v>0</v>
      </c>
    </row>
    <row r="56" spans="1:25" s="35" customFormat="1" ht="55.5" customHeight="1">
      <c r="A56" s="572"/>
      <c r="B56" s="574"/>
      <c r="C56" s="618"/>
      <c r="D56" s="257">
        <v>0.5</v>
      </c>
      <c r="E56" s="109" t="s">
        <v>115</v>
      </c>
      <c r="F56" s="110" t="s">
        <v>116</v>
      </c>
      <c r="G56" s="287" t="s">
        <v>622</v>
      </c>
      <c r="H56" s="110" t="s">
        <v>276</v>
      </c>
      <c r="I56" s="287" t="s">
        <v>623</v>
      </c>
      <c r="J56" s="160" t="s">
        <v>491</v>
      </c>
      <c r="K56" s="370" t="s">
        <v>176</v>
      </c>
      <c r="L56" s="41">
        <v>0</v>
      </c>
      <c r="M56" s="351" t="s">
        <v>30</v>
      </c>
      <c r="N56" s="187">
        <v>1</v>
      </c>
      <c r="O56" s="290">
        <f>$A$9*$B$37*$C$54*$D$56*N56</f>
        <v>1.4960000000000001E-2</v>
      </c>
      <c r="P56" s="41">
        <v>0</v>
      </c>
      <c r="Q56" s="370">
        <v>10</v>
      </c>
      <c r="R56" s="188">
        <f>100-(P56-L56)*Q56</f>
        <v>100</v>
      </c>
      <c r="S56" s="298">
        <f t="shared" si="9"/>
        <v>1.496</v>
      </c>
      <c r="T56" s="41">
        <v>0</v>
      </c>
      <c r="U56" s="433">
        <v>10</v>
      </c>
      <c r="V56" s="400">
        <f t="shared" si="10"/>
        <v>100</v>
      </c>
      <c r="W56" s="435">
        <f t="shared" si="11"/>
        <v>1.496</v>
      </c>
      <c r="Y56" s="454">
        <f t="shared" si="1"/>
        <v>0</v>
      </c>
    </row>
    <row r="57" spans="1:25" s="55" customFormat="1" ht="24" customHeight="1">
      <c r="A57" s="572"/>
      <c r="B57" s="574"/>
      <c r="C57" s="576">
        <v>0.11</v>
      </c>
      <c r="D57" s="227"/>
      <c r="E57" s="201" t="s">
        <v>227</v>
      </c>
      <c r="F57" s="625" t="s">
        <v>72</v>
      </c>
      <c r="G57" s="626"/>
      <c r="H57" s="626"/>
      <c r="I57" s="626"/>
      <c r="J57" s="626"/>
      <c r="K57" s="626"/>
      <c r="L57" s="626"/>
      <c r="M57" s="627"/>
      <c r="N57" s="217"/>
      <c r="O57" s="291"/>
      <c r="P57" s="112"/>
      <c r="Q57" s="112"/>
      <c r="R57" s="112"/>
      <c r="S57" s="299"/>
      <c r="T57" s="112"/>
      <c r="U57" s="228"/>
      <c r="V57" s="229"/>
      <c r="W57" s="444"/>
      <c r="Y57" s="454">
        <f t="shared" si="1"/>
        <v>0</v>
      </c>
    </row>
    <row r="58" spans="1:25" s="35" customFormat="1" ht="32.25" customHeight="1">
      <c r="A58" s="572"/>
      <c r="B58" s="574"/>
      <c r="C58" s="618"/>
      <c r="D58" s="619">
        <v>0.2</v>
      </c>
      <c r="E58" s="588" t="s">
        <v>119</v>
      </c>
      <c r="F58" s="591" t="s">
        <v>120</v>
      </c>
      <c r="G58" s="588" t="s">
        <v>626</v>
      </c>
      <c r="H58" s="591" t="s">
        <v>120</v>
      </c>
      <c r="I58" s="588" t="s">
        <v>627</v>
      </c>
      <c r="J58" s="609" t="s">
        <v>476</v>
      </c>
      <c r="K58" s="370" t="s">
        <v>176</v>
      </c>
      <c r="L58" s="41">
        <v>0</v>
      </c>
      <c r="M58" s="351" t="s">
        <v>478</v>
      </c>
      <c r="N58" s="187">
        <v>1</v>
      </c>
      <c r="O58" s="290">
        <f>$A$9*$B$37*$C$57*$D$58*N58</f>
        <v>8.2280000000000009E-3</v>
      </c>
      <c r="P58" s="41">
        <v>0</v>
      </c>
      <c r="Q58" s="370">
        <v>10</v>
      </c>
      <c r="R58" s="188">
        <f t="shared" ref="R58:R73" si="12">100-(P58-L58)*Q58</f>
        <v>100</v>
      </c>
      <c r="S58" s="298">
        <f t="shared" si="9"/>
        <v>0.82280000000000009</v>
      </c>
      <c r="T58" s="41">
        <v>0</v>
      </c>
      <c r="U58" s="433">
        <v>10</v>
      </c>
      <c r="V58" s="400">
        <f t="shared" ref="V58:V73" si="13">100-U58*T58</f>
        <v>100</v>
      </c>
      <c r="W58" s="435">
        <f t="shared" ref="W58:W73" si="14">V58*O58</f>
        <v>0.82280000000000009</v>
      </c>
      <c r="Y58" s="454">
        <f t="shared" si="1"/>
        <v>0</v>
      </c>
    </row>
    <row r="59" spans="1:25" s="35" customFormat="1" ht="32.25" hidden="1" customHeight="1">
      <c r="A59" s="572"/>
      <c r="B59" s="574"/>
      <c r="C59" s="618"/>
      <c r="D59" s="620"/>
      <c r="E59" s="589"/>
      <c r="F59" s="592"/>
      <c r="G59" s="589"/>
      <c r="H59" s="592"/>
      <c r="I59" s="589"/>
      <c r="J59" s="610"/>
      <c r="K59" s="370" t="s">
        <v>176</v>
      </c>
      <c r="L59" s="41">
        <v>0</v>
      </c>
      <c r="M59" s="351" t="s">
        <v>478</v>
      </c>
      <c r="N59" s="187">
        <v>0</v>
      </c>
      <c r="O59" s="290">
        <f>$A$9*$B$37*$C$57*$D$58*J59*N59</f>
        <v>0</v>
      </c>
      <c r="P59" s="41"/>
      <c r="Q59" s="370"/>
      <c r="R59" s="188">
        <f t="shared" si="12"/>
        <v>100</v>
      </c>
      <c r="S59" s="298">
        <f t="shared" si="9"/>
        <v>0</v>
      </c>
      <c r="T59" s="41"/>
      <c r="U59" s="433">
        <v>10</v>
      </c>
      <c r="V59" s="400">
        <f t="shared" si="13"/>
        <v>100</v>
      </c>
      <c r="W59" s="435">
        <f t="shared" si="14"/>
        <v>0</v>
      </c>
      <c r="Y59" s="454">
        <f t="shared" si="1"/>
        <v>0</v>
      </c>
    </row>
    <row r="60" spans="1:25" s="35" customFormat="1" ht="32.25" hidden="1" customHeight="1">
      <c r="A60" s="572"/>
      <c r="B60" s="574"/>
      <c r="C60" s="618"/>
      <c r="D60" s="620"/>
      <c r="E60" s="589"/>
      <c r="F60" s="592"/>
      <c r="G60" s="589"/>
      <c r="H60" s="592"/>
      <c r="I60" s="589"/>
      <c r="J60" s="610"/>
      <c r="K60" s="370" t="s">
        <v>176</v>
      </c>
      <c r="L60" s="41">
        <v>0</v>
      </c>
      <c r="M60" s="351" t="s">
        <v>478</v>
      </c>
      <c r="N60" s="187">
        <v>0</v>
      </c>
      <c r="O60" s="290">
        <f>$A$9*$B$37*$C$57*$D$58*J60*N60</f>
        <v>0</v>
      </c>
      <c r="P60" s="41"/>
      <c r="Q60" s="370"/>
      <c r="R60" s="188">
        <f t="shared" si="12"/>
        <v>100</v>
      </c>
      <c r="S60" s="298">
        <f t="shared" si="9"/>
        <v>0</v>
      </c>
      <c r="T60" s="41"/>
      <c r="U60" s="433">
        <v>10</v>
      </c>
      <c r="V60" s="400">
        <f t="shared" si="13"/>
        <v>100</v>
      </c>
      <c r="W60" s="435">
        <f t="shared" si="14"/>
        <v>0</v>
      </c>
      <c r="Y60" s="454">
        <f t="shared" si="1"/>
        <v>0</v>
      </c>
    </row>
    <row r="61" spans="1:25" s="35" customFormat="1" ht="25.5" hidden="1" customHeight="1">
      <c r="A61" s="572"/>
      <c r="B61" s="574"/>
      <c r="C61" s="618"/>
      <c r="D61" s="621"/>
      <c r="E61" s="590"/>
      <c r="F61" s="593"/>
      <c r="G61" s="590"/>
      <c r="H61" s="593"/>
      <c r="I61" s="590"/>
      <c r="J61" s="611"/>
      <c r="K61" s="370" t="s">
        <v>176</v>
      </c>
      <c r="L61" s="41">
        <v>0</v>
      </c>
      <c r="M61" s="351" t="s">
        <v>478</v>
      </c>
      <c r="N61" s="187">
        <v>0</v>
      </c>
      <c r="O61" s="290">
        <f>$A$9*$B$37*$C$57*$D$58*J61*N61</f>
        <v>0</v>
      </c>
      <c r="P61" s="41"/>
      <c r="Q61" s="370"/>
      <c r="R61" s="188">
        <f t="shared" si="12"/>
        <v>100</v>
      </c>
      <c r="S61" s="298">
        <f t="shared" si="9"/>
        <v>0</v>
      </c>
      <c r="T61" s="41"/>
      <c r="U61" s="433">
        <v>10</v>
      </c>
      <c r="V61" s="400">
        <f t="shared" si="13"/>
        <v>100</v>
      </c>
      <c r="W61" s="435">
        <f t="shared" si="14"/>
        <v>0</v>
      </c>
      <c r="Y61" s="454">
        <f t="shared" si="1"/>
        <v>0</v>
      </c>
    </row>
    <row r="62" spans="1:25" s="35" customFormat="1" ht="33" customHeight="1">
      <c r="A62" s="572"/>
      <c r="B62" s="574"/>
      <c r="C62" s="618"/>
      <c r="D62" s="619">
        <v>0.2</v>
      </c>
      <c r="E62" s="588" t="s">
        <v>121</v>
      </c>
      <c r="F62" s="591" t="s">
        <v>122</v>
      </c>
      <c r="G62" s="588" t="s">
        <v>639</v>
      </c>
      <c r="H62" s="591" t="s">
        <v>122</v>
      </c>
      <c r="I62" s="588" t="s">
        <v>640</v>
      </c>
      <c r="J62" s="609" t="s">
        <v>477</v>
      </c>
      <c r="K62" s="370" t="s">
        <v>176</v>
      </c>
      <c r="L62" s="41">
        <v>0</v>
      </c>
      <c r="M62" s="351" t="s">
        <v>478</v>
      </c>
      <c r="N62" s="187">
        <v>1</v>
      </c>
      <c r="O62" s="290">
        <f>$A$9*$B$37*$C$57*$D$62*N62</f>
        <v>8.2280000000000009E-3</v>
      </c>
      <c r="P62" s="41">
        <v>0</v>
      </c>
      <c r="Q62" s="370">
        <v>10</v>
      </c>
      <c r="R62" s="376">
        <f>IF(AND(100-(P62*Q62)&gt;30,(100-(P62*Q62))&lt;=120),100-(P62*Q62),IF(100-(P62*Q62)&lt;30,0,120))</f>
        <v>100</v>
      </c>
      <c r="S62" s="298">
        <f t="shared" si="9"/>
        <v>0.82280000000000009</v>
      </c>
      <c r="T62" s="41">
        <v>0</v>
      </c>
      <c r="U62" s="433">
        <v>10</v>
      </c>
      <c r="V62" s="400">
        <f t="shared" si="13"/>
        <v>100</v>
      </c>
      <c r="W62" s="435">
        <f t="shared" si="14"/>
        <v>0.82280000000000009</v>
      </c>
      <c r="Y62" s="454">
        <f t="shared" si="1"/>
        <v>0</v>
      </c>
    </row>
    <row r="63" spans="1:25" s="35" customFormat="1" ht="33" hidden="1" customHeight="1">
      <c r="A63" s="572"/>
      <c r="B63" s="574"/>
      <c r="C63" s="618"/>
      <c r="D63" s="620"/>
      <c r="E63" s="589"/>
      <c r="F63" s="592"/>
      <c r="G63" s="589"/>
      <c r="H63" s="592"/>
      <c r="I63" s="589"/>
      <c r="J63" s="610"/>
      <c r="K63" s="370" t="s">
        <v>176</v>
      </c>
      <c r="L63" s="41">
        <v>0</v>
      </c>
      <c r="M63" s="351" t="s">
        <v>478</v>
      </c>
      <c r="N63" s="187">
        <v>0</v>
      </c>
      <c r="O63" s="290">
        <f>$A$9*$B$37*$C$57*$D$62*J63*N63</f>
        <v>0</v>
      </c>
      <c r="P63" s="41"/>
      <c r="Q63" s="370"/>
      <c r="R63" s="188">
        <f t="shared" si="12"/>
        <v>100</v>
      </c>
      <c r="S63" s="298">
        <f t="shared" si="9"/>
        <v>0</v>
      </c>
      <c r="T63" s="41"/>
      <c r="U63" s="433">
        <v>10</v>
      </c>
      <c r="V63" s="400">
        <f t="shared" si="13"/>
        <v>100</v>
      </c>
      <c r="W63" s="435">
        <f t="shared" si="14"/>
        <v>0</v>
      </c>
      <c r="Y63" s="454">
        <f t="shared" si="1"/>
        <v>0</v>
      </c>
    </row>
    <row r="64" spans="1:25" s="35" customFormat="1" ht="33" hidden="1" customHeight="1">
      <c r="A64" s="572"/>
      <c r="B64" s="574"/>
      <c r="C64" s="618"/>
      <c r="D64" s="620"/>
      <c r="E64" s="589"/>
      <c r="F64" s="592"/>
      <c r="G64" s="589"/>
      <c r="H64" s="592"/>
      <c r="I64" s="589"/>
      <c r="J64" s="610"/>
      <c r="K64" s="370" t="s">
        <v>176</v>
      </c>
      <c r="L64" s="41">
        <v>0</v>
      </c>
      <c r="M64" s="351" t="s">
        <v>478</v>
      </c>
      <c r="N64" s="187">
        <v>0</v>
      </c>
      <c r="O64" s="290">
        <f>$A$9*$B$37*$C$57*$D$62*J64*N64</f>
        <v>0</v>
      </c>
      <c r="P64" s="41"/>
      <c r="Q64" s="370"/>
      <c r="R64" s="188">
        <f t="shared" si="12"/>
        <v>100</v>
      </c>
      <c r="S64" s="298">
        <f t="shared" si="9"/>
        <v>0</v>
      </c>
      <c r="T64" s="41"/>
      <c r="U64" s="433">
        <v>10</v>
      </c>
      <c r="V64" s="400">
        <f t="shared" si="13"/>
        <v>100</v>
      </c>
      <c r="W64" s="435">
        <f t="shared" si="14"/>
        <v>0</v>
      </c>
      <c r="Y64" s="454">
        <f t="shared" si="1"/>
        <v>0</v>
      </c>
    </row>
    <row r="65" spans="1:25" s="35" customFormat="1" ht="33" hidden="1" customHeight="1">
      <c r="A65" s="572"/>
      <c r="B65" s="574"/>
      <c r="C65" s="618"/>
      <c r="D65" s="621"/>
      <c r="E65" s="590"/>
      <c r="F65" s="593"/>
      <c r="G65" s="590"/>
      <c r="H65" s="593"/>
      <c r="I65" s="590"/>
      <c r="J65" s="611"/>
      <c r="K65" s="370" t="s">
        <v>176</v>
      </c>
      <c r="L65" s="41">
        <v>0</v>
      </c>
      <c r="M65" s="351" t="s">
        <v>478</v>
      </c>
      <c r="N65" s="187">
        <v>0</v>
      </c>
      <c r="O65" s="290">
        <f>$A$9*$B$37*$C$57*$D$62*J65*N65</f>
        <v>0</v>
      </c>
      <c r="P65" s="41"/>
      <c r="Q65" s="370"/>
      <c r="R65" s="188">
        <f t="shared" si="12"/>
        <v>100</v>
      </c>
      <c r="S65" s="298">
        <f t="shared" si="9"/>
        <v>0</v>
      </c>
      <c r="T65" s="41"/>
      <c r="U65" s="433">
        <v>10</v>
      </c>
      <c r="V65" s="400">
        <f t="shared" si="13"/>
        <v>100</v>
      </c>
      <c r="W65" s="435">
        <f t="shared" si="14"/>
        <v>0</v>
      </c>
      <c r="Y65" s="454">
        <f t="shared" si="1"/>
        <v>0</v>
      </c>
    </row>
    <row r="66" spans="1:25" s="35" customFormat="1" ht="33" customHeight="1">
      <c r="A66" s="572"/>
      <c r="B66" s="574"/>
      <c r="C66" s="618"/>
      <c r="D66" s="448"/>
      <c r="E66" s="450"/>
      <c r="F66" s="452"/>
      <c r="G66" s="450"/>
      <c r="H66" s="452"/>
      <c r="I66" s="108"/>
      <c r="J66" s="230"/>
      <c r="K66" s="453"/>
      <c r="L66" s="41"/>
      <c r="M66" s="451"/>
      <c r="N66" s="187"/>
      <c r="O66" s="290"/>
      <c r="P66" s="41"/>
      <c r="Q66" s="453"/>
      <c r="R66" s="393"/>
      <c r="S66" s="298"/>
      <c r="T66" s="41"/>
      <c r="U66" s="449"/>
      <c r="V66" s="400"/>
      <c r="W66" s="435"/>
      <c r="Y66" s="454"/>
    </row>
    <row r="67" spans="1:25" s="35" customFormat="1" ht="60" customHeight="1">
      <c r="A67" s="572"/>
      <c r="B67" s="574"/>
      <c r="C67" s="618"/>
      <c r="D67" s="619">
        <v>0.2</v>
      </c>
      <c r="E67" s="588" t="s">
        <v>123</v>
      </c>
      <c r="F67" s="591" t="s">
        <v>124</v>
      </c>
      <c r="G67" s="588" t="s">
        <v>648</v>
      </c>
      <c r="H67" s="591" t="s">
        <v>124</v>
      </c>
      <c r="I67" s="588" t="s">
        <v>649</v>
      </c>
      <c r="J67" s="609" t="s">
        <v>479</v>
      </c>
      <c r="K67" s="370" t="s">
        <v>176</v>
      </c>
      <c r="L67" s="41">
        <v>0</v>
      </c>
      <c r="M67" s="351" t="s">
        <v>478</v>
      </c>
      <c r="N67" s="187">
        <v>1</v>
      </c>
      <c r="O67" s="290">
        <f>$A$9*$B$37*$C$57*$D$67*N67</f>
        <v>8.2280000000000009E-3</v>
      </c>
      <c r="P67" s="41">
        <v>0</v>
      </c>
      <c r="Q67" s="370">
        <v>10</v>
      </c>
      <c r="R67" s="188">
        <f t="shared" si="12"/>
        <v>100</v>
      </c>
      <c r="S67" s="298">
        <f t="shared" si="9"/>
        <v>0.82280000000000009</v>
      </c>
      <c r="T67" s="41">
        <v>0</v>
      </c>
      <c r="U67" s="433">
        <v>10</v>
      </c>
      <c r="V67" s="400">
        <f>100-(X67-3)*10</f>
        <v>77.400000000000006</v>
      </c>
      <c r="W67" s="435">
        <f t="shared" si="14"/>
        <v>0.63684720000000017</v>
      </c>
      <c r="X67" s="35">
        <v>5.26</v>
      </c>
      <c r="Y67" s="454">
        <f t="shared" si="1"/>
        <v>-0.18595279999999992</v>
      </c>
    </row>
    <row r="68" spans="1:25" s="35" customFormat="1" ht="48.75" hidden="1" customHeight="1">
      <c r="A68" s="572"/>
      <c r="B68" s="574"/>
      <c r="C68" s="618"/>
      <c r="D68" s="620"/>
      <c r="E68" s="589"/>
      <c r="F68" s="592"/>
      <c r="G68" s="589"/>
      <c r="H68" s="592"/>
      <c r="I68" s="589"/>
      <c r="J68" s="610"/>
      <c r="K68" s="103" t="s">
        <v>176</v>
      </c>
      <c r="L68" s="41">
        <v>0</v>
      </c>
      <c r="M68" s="351" t="s">
        <v>478</v>
      </c>
      <c r="N68" s="187">
        <v>0</v>
      </c>
      <c r="O68" s="290">
        <f>$A$9*$B$37*$C$57*$D$67*J68*N68</f>
        <v>0</v>
      </c>
      <c r="P68" s="41"/>
      <c r="Q68" s="370"/>
      <c r="R68" s="188">
        <f t="shared" si="12"/>
        <v>100</v>
      </c>
      <c r="S68" s="298">
        <f t="shared" si="9"/>
        <v>0</v>
      </c>
      <c r="T68" s="41"/>
      <c r="U68" s="433">
        <v>10</v>
      </c>
      <c r="V68" s="400">
        <f t="shared" si="13"/>
        <v>100</v>
      </c>
      <c r="W68" s="435">
        <f t="shared" si="14"/>
        <v>0</v>
      </c>
      <c r="Y68" s="454">
        <f t="shared" si="1"/>
        <v>0</v>
      </c>
    </row>
    <row r="69" spans="1:25" s="35" customFormat="1" ht="47.25" hidden="1" customHeight="1">
      <c r="A69" s="572"/>
      <c r="B69" s="574"/>
      <c r="C69" s="618"/>
      <c r="D69" s="621"/>
      <c r="E69" s="590"/>
      <c r="F69" s="593"/>
      <c r="G69" s="590"/>
      <c r="H69" s="593"/>
      <c r="I69" s="590"/>
      <c r="J69" s="611"/>
      <c r="K69" s="103" t="s">
        <v>176</v>
      </c>
      <c r="L69" s="41">
        <v>0</v>
      </c>
      <c r="M69" s="351" t="s">
        <v>478</v>
      </c>
      <c r="N69" s="187">
        <v>0</v>
      </c>
      <c r="O69" s="290">
        <f>$A$9*$B$37*$C$57*$D$67*J69*N69</f>
        <v>0</v>
      </c>
      <c r="P69" s="41"/>
      <c r="Q69" s="370"/>
      <c r="R69" s="188">
        <f t="shared" si="12"/>
        <v>100</v>
      </c>
      <c r="S69" s="298">
        <f t="shared" si="9"/>
        <v>0</v>
      </c>
      <c r="T69" s="41"/>
      <c r="U69" s="433">
        <v>10</v>
      </c>
      <c r="V69" s="400">
        <f t="shared" si="13"/>
        <v>100</v>
      </c>
      <c r="W69" s="435">
        <f t="shared" si="14"/>
        <v>0</v>
      </c>
      <c r="Y69" s="454">
        <f t="shared" si="1"/>
        <v>0</v>
      </c>
    </row>
    <row r="70" spans="1:25" s="35" customFormat="1" ht="47.25" customHeight="1">
      <c r="A70" s="572"/>
      <c r="B70" s="574"/>
      <c r="C70" s="618"/>
      <c r="D70" s="619">
        <v>0.2</v>
      </c>
      <c r="E70" s="588" t="s">
        <v>125</v>
      </c>
      <c r="F70" s="591" t="s">
        <v>126</v>
      </c>
      <c r="G70" s="588" t="s">
        <v>659</v>
      </c>
      <c r="H70" s="591" t="s">
        <v>126</v>
      </c>
      <c r="I70" s="588" t="s">
        <v>660</v>
      </c>
      <c r="J70" s="609" t="s">
        <v>480</v>
      </c>
      <c r="K70" s="370" t="s">
        <v>176</v>
      </c>
      <c r="L70" s="41">
        <v>0</v>
      </c>
      <c r="M70" s="351" t="s">
        <v>478</v>
      </c>
      <c r="N70" s="187">
        <v>1</v>
      </c>
      <c r="O70" s="290">
        <f>$A$9*$B$37*$C$57*$D$70*N70</f>
        <v>8.2280000000000009E-3</v>
      </c>
      <c r="P70" s="41">
        <v>0</v>
      </c>
      <c r="Q70" s="370">
        <v>10</v>
      </c>
      <c r="R70" s="188">
        <f t="shared" si="12"/>
        <v>100</v>
      </c>
      <c r="S70" s="298">
        <f t="shared" si="9"/>
        <v>0.82280000000000009</v>
      </c>
      <c r="T70" s="41">
        <v>0</v>
      </c>
      <c r="U70" s="433">
        <v>10</v>
      </c>
      <c r="V70" s="400">
        <f t="shared" si="13"/>
        <v>100</v>
      </c>
      <c r="W70" s="435">
        <f t="shared" si="14"/>
        <v>0.82280000000000009</v>
      </c>
      <c r="Y70" s="454">
        <f t="shared" si="1"/>
        <v>0</v>
      </c>
    </row>
    <row r="71" spans="1:25" s="35" customFormat="1" ht="47.25" hidden="1" customHeight="1">
      <c r="A71" s="572"/>
      <c r="B71" s="574"/>
      <c r="C71" s="618"/>
      <c r="D71" s="620"/>
      <c r="E71" s="589"/>
      <c r="F71" s="592"/>
      <c r="G71" s="589"/>
      <c r="H71" s="592"/>
      <c r="I71" s="589"/>
      <c r="J71" s="610"/>
      <c r="K71" s="370" t="s">
        <v>176</v>
      </c>
      <c r="L71" s="41">
        <v>0</v>
      </c>
      <c r="M71" s="351" t="s">
        <v>478</v>
      </c>
      <c r="N71" s="187">
        <v>0</v>
      </c>
      <c r="O71" s="290">
        <f>$A$9*$B$37*$C$57*$D$70*J71*N71</f>
        <v>0</v>
      </c>
      <c r="P71" s="41"/>
      <c r="Q71" s="370"/>
      <c r="R71" s="188">
        <f t="shared" si="12"/>
        <v>100</v>
      </c>
      <c r="S71" s="298">
        <f t="shared" si="9"/>
        <v>0</v>
      </c>
      <c r="T71" s="41"/>
      <c r="U71" s="433">
        <v>10</v>
      </c>
      <c r="V71" s="400">
        <f t="shared" si="13"/>
        <v>100</v>
      </c>
      <c r="W71" s="435">
        <f t="shared" si="14"/>
        <v>0</v>
      </c>
      <c r="Y71" s="454">
        <f t="shared" si="1"/>
        <v>0</v>
      </c>
    </row>
    <row r="72" spans="1:25" s="35" customFormat="1" ht="44.25" hidden="1" customHeight="1">
      <c r="A72" s="572"/>
      <c r="B72" s="574"/>
      <c r="C72" s="618"/>
      <c r="D72" s="621"/>
      <c r="E72" s="590"/>
      <c r="F72" s="593"/>
      <c r="G72" s="590"/>
      <c r="H72" s="593"/>
      <c r="I72" s="590"/>
      <c r="J72" s="611"/>
      <c r="K72" s="370" t="s">
        <v>176</v>
      </c>
      <c r="L72" s="41">
        <v>0</v>
      </c>
      <c r="M72" s="351" t="s">
        <v>478</v>
      </c>
      <c r="N72" s="187">
        <v>0</v>
      </c>
      <c r="O72" s="290">
        <f>$A$9*$B$37*$C$57*$D$70*J72*N72</f>
        <v>0</v>
      </c>
      <c r="P72" s="41"/>
      <c r="Q72" s="370"/>
      <c r="R72" s="188">
        <f t="shared" si="12"/>
        <v>100</v>
      </c>
      <c r="S72" s="298">
        <f t="shared" si="9"/>
        <v>0</v>
      </c>
      <c r="T72" s="41"/>
      <c r="U72" s="433">
        <v>10</v>
      </c>
      <c r="V72" s="400">
        <f t="shared" si="13"/>
        <v>100</v>
      </c>
      <c r="W72" s="435">
        <f t="shared" si="14"/>
        <v>0</v>
      </c>
      <c r="Y72" s="454">
        <f t="shared" si="1"/>
        <v>0</v>
      </c>
    </row>
    <row r="73" spans="1:25" s="35" customFormat="1" ht="46.5" customHeight="1">
      <c r="A73" s="572"/>
      <c r="B73" s="574"/>
      <c r="C73" s="618"/>
      <c r="D73" s="619">
        <v>0.2</v>
      </c>
      <c r="E73" s="588" t="s">
        <v>127</v>
      </c>
      <c r="F73" s="591" t="s">
        <v>128</v>
      </c>
      <c r="G73" s="588" t="s">
        <v>662</v>
      </c>
      <c r="H73" s="591" t="s">
        <v>128</v>
      </c>
      <c r="I73" s="588" t="s">
        <v>663</v>
      </c>
      <c r="J73" s="609" t="s">
        <v>481</v>
      </c>
      <c r="K73" s="370" t="s">
        <v>176</v>
      </c>
      <c r="L73" s="41">
        <v>0</v>
      </c>
      <c r="M73" s="351" t="s">
        <v>478</v>
      </c>
      <c r="N73" s="187">
        <v>1</v>
      </c>
      <c r="O73" s="290">
        <f>$A$9*$B$37*$C$57*$D$73*N73</f>
        <v>8.2280000000000009E-3</v>
      </c>
      <c r="P73" s="41">
        <v>0</v>
      </c>
      <c r="Q73" s="370">
        <v>10</v>
      </c>
      <c r="R73" s="188">
        <f t="shared" si="12"/>
        <v>100</v>
      </c>
      <c r="S73" s="298">
        <f t="shared" si="9"/>
        <v>0.82280000000000009</v>
      </c>
      <c r="T73" s="41">
        <v>0</v>
      </c>
      <c r="U73" s="433">
        <v>10</v>
      </c>
      <c r="V73" s="400">
        <f t="shared" si="13"/>
        <v>100</v>
      </c>
      <c r="W73" s="435">
        <f t="shared" si="14"/>
        <v>0.82280000000000009</v>
      </c>
      <c r="Y73" s="454">
        <f t="shared" si="1"/>
        <v>0</v>
      </c>
    </row>
    <row r="74" spans="1:25" s="35" customFormat="1" ht="46.5" hidden="1" customHeight="1">
      <c r="A74" s="572"/>
      <c r="B74" s="574"/>
      <c r="C74" s="618"/>
      <c r="D74" s="620"/>
      <c r="E74" s="589"/>
      <c r="F74" s="592"/>
      <c r="G74" s="589"/>
      <c r="H74" s="592"/>
      <c r="I74" s="589"/>
      <c r="J74" s="610"/>
      <c r="K74" s="103" t="s">
        <v>176</v>
      </c>
      <c r="L74" s="41">
        <v>0</v>
      </c>
      <c r="M74" s="230" t="s">
        <v>30</v>
      </c>
      <c r="N74" s="187">
        <v>0</v>
      </c>
      <c r="O74" s="290"/>
      <c r="P74" s="41"/>
      <c r="Q74" s="103"/>
      <c r="R74" s="188">
        <f>100-(P74-L74)*10</f>
        <v>100</v>
      </c>
      <c r="S74" s="298">
        <f t="shared" si="9"/>
        <v>0</v>
      </c>
      <c r="T74" s="41"/>
      <c r="U74" s="44"/>
      <c r="V74" s="43"/>
      <c r="W74" s="442"/>
      <c r="Y74" s="454">
        <f t="shared" si="1"/>
        <v>0</v>
      </c>
    </row>
    <row r="75" spans="1:25" s="35" customFormat="1" ht="46.5" hidden="1" customHeight="1">
      <c r="A75" s="572"/>
      <c r="B75" s="574"/>
      <c r="C75" s="618"/>
      <c r="D75" s="620"/>
      <c r="E75" s="589"/>
      <c r="F75" s="592"/>
      <c r="G75" s="589"/>
      <c r="H75" s="592"/>
      <c r="I75" s="589"/>
      <c r="J75" s="610"/>
      <c r="K75" s="103" t="s">
        <v>176</v>
      </c>
      <c r="L75" s="41">
        <v>0</v>
      </c>
      <c r="M75" s="230" t="s">
        <v>30</v>
      </c>
      <c r="N75" s="187">
        <v>0</v>
      </c>
      <c r="O75" s="290"/>
      <c r="P75" s="41"/>
      <c r="Q75" s="103"/>
      <c r="R75" s="188">
        <f>100-(P75-L75)*10</f>
        <v>100</v>
      </c>
      <c r="S75" s="298">
        <f t="shared" si="9"/>
        <v>0</v>
      </c>
      <c r="T75" s="41"/>
      <c r="U75" s="44"/>
      <c r="V75" s="43"/>
      <c r="W75" s="442"/>
      <c r="Y75" s="454">
        <f t="shared" si="1"/>
        <v>0</v>
      </c>
    </row>
    <row r="76" spans="1:25" s="35" customFormat="1" ht="29.25" hidden="1" customHeight="1">
      <c r="A76" s="572"/>
      <c r="B76" s="574"/>
      <c r="C76" s="577"/>
      <c r="D76" s="621"/>
      <c r="E76" s="590"/>
      <c r="F76" s="593"/>
      <c r="G76" s="590"/>
      <c r="H76" s="593"/>
      <c r="I76" s="590"/>
      <c r="J76" s="611"/>
      <c r="K76" s="103" t="s">
        <v>176</v>
      </c>
      <c r="L76" s="41">
        <v>0</v>
      </c>
      <c r="M76" s="230" t="s">
        <v>30</v>
      </c>
      <c r="N76" s="187">
        <v>0</v>
      </c>
      <c r="O76" s="290"/>
      <c r="P76" s="41"/>
      <c r="Q76" s="103"/>
      <c r="R76" s="188">
        <f>100-(P76-L76)*10</f>
        <v>100</v>
      </c>
      <c r="S76" s="298">
        <f t="shared" si="9"/>
        <v>0</v>
      </c>
      <c r="T76" s="41"/>
      <c r="U76" s="44"/>
      <c r="V76" s="43"/>
      <c r="W76" s="442"/>
      <c r="Y76" s="454">
        <f t="shared" si="1"/>
        <v>0</v>
      </c>
    </row>
    <row r="77" spans="1:25" s="35" customFormat="1" ht="21.95" customHeight="1">
      <c r="A77" s="572"/>
      <c r="B77" s="574"/>
      <c r="C77" s="576">
        <v>0.09</v>
      </c>
      <c r="D77" s="185"/>
      <c r="E77" s="201" t="s">
        <v>228</v>
      </c>
      <c r="F77" s="603" t="s">
        <v>73</v>
      </c>
      <c r="G77" s="604"/>
      <c r="H77" s="604"/>
      <c r="I77" s="604"/>
      <c r="J77" s="604"/>
      <c r="K77" s="604"/>
      <c r="L77" s="604"/>
      <c r="M77" s="605"/>
      <c r="N77" s="217"/>
      <c r="O77" s="291"/>
      <c r="P77" s="223"/>
      <c r="Q77" s="223"/>
      <c r="R77" s="223"/>
      <c r="S77" s="299"/>
      <c r="T77" s="223"/>
      <c r="U77" s="225"/>
      <c r="V77" s="219"/>
      <c r="W77" s="443"/>
      <c r="Y77" s="454">
        <f t="shared" si="1"/>
        <v>0</v>
      </c>
    </row>
    <row r="78" spans="1:25" s="35" customFormat="1" ht="84" customHeight="1">
      <c r="A78" s="572"/>
      <c r="B78" s="574"/>
      <c r="C78" s="618"/>
      <c r="D78" s="619">
        <v>0.25</v>
      </c>
      <c r="E78" s="588" t="s">
        <v>129</v>
      </c>
      <c r="F78" s="591" t="s">
        <v>130</v>
      </c>
      <c r="G78" s="588" t="s">
        <v>665</v>
      </c>
      <c r="H78" s="591" t="s">
        <v>130</v>
      </c>
      <c r="I78" s="588" t="s">
        <v>666</v>
      </c>
      <c r="J78" s="594" t="s">
        <v>482</v>
      </c>
      <c r="K78" s="370" t="s">
        <v>176</v>
      </c>
      <c r="L78" s="41">
        <v>0</v>
      </c>
      <c r="M78" s="351" t="s">
        <v>478</v>
      </c>
      <c r="N78" s="187">
        <v>1</v>
      </c>
      <c r="O78" s="290">
        <f>$A$9*$B$37*$C$77*$D$78*N78</f>
        <v>8.4149999999999989E-3</v>
      </c>
      <c r="P78" s="41">
        <v>0</v>
      </c>
      <c r="Q78" s="370">
        <v>10</v>
      </c>
      <c r="R78" s="188">
        <f t="shared" ref="R78:R84" si="15">100-(P78-L78)*Q78</f>
        <v>100</v>
      </c>
      <c r="S78" s="298">
        <f t="shared" si="9"/>
        <v>0.84149999999999991</v>
      </c>
      <c r="T78" s="41">
        <v>0</v>
      </c>
      <c r="U78" s="433">
        <v>10</v>
      </c>
      <c r="V78" s="400">
        <f t="shared" ref="V78:V84" si="16">100-U78*T78</f>
        <v>100</v>
      </c>
      <c r="W78" s="435">
        <f t="shared" ref="W78:W84" si="17">V78*O78</f>
        <v>0.84149999999999991</v>
      </c>
      <c r="Y78" s="454">
        <f t="shared" ref="Y78:Y141" si="18">W78-S78</f>
        <v>0</v>
      </c>
    </row>
    <row r="79" spans="1:25" s="35" customFormat="1" ht="66.75" hidden="1" customHeight="1">
      <c r="A79" s="572"/>
      <c r="B79" s="574"/>
      <c r="C79" s="618"/>
      <c r="D79" s="620"/>
      <c r="E79" s="589"/>
      <c r="F79" s="592"/>
      <c r="G79" s="589"/>
      <c r="H79" s="592"/>
      <c r="I79" s="589"/>
      <c r="J79" s="595"/>
      <c r="K79" s="370" t="s">
        <v>176</v>
      </c>
      <c r="L79" s="41">
        <v>0</v>
      </c>
      <c r="M79" s="351" t="s">
        <v>478</v>
      </c>
      <c r="N79" s="187">
        <v>0</v>
      </c>
      <c r="O79" s="290">
        <f>$A$9*$B$37*$C$77*$D$78*J79*N79</f>
        <v>0</v>
      </c>
      <c r="P79" s="41"/>
      <c r="Q79" s="370"/>
      <c r="R79" s="188">
        <f t="shared" si="15"/>
        <v>100</v>
      </c>
      <c r="S79" s="298">
        <f t="shared" si="9"/>
        <v>0</v>
      </c>
      <c r="T79" s="41"/>
      <c r="U79" s="433">
        <v>10</v>
      </c>
      <c r="V79" s="400">
        <f t="shared" si="16"/>
        <v>100</v>
      </c>
      <c r="W79" s="435">
        <f t="shared" si="17"/>
        <v>0</v>
      </c>
      <c r="Y79" s="454">
        <f t="shared" si="18"/>
        <v>0</v>
      </c>
    </row>
    <row r="80" spans="1:25" s="35" customFormat="1" ht="42.75" hidden="1" customHeight="1">
      <c r="A80" s="572"/>
      <c r="B80" s="574"/>
      <c r="C80" s="618"/>
      <c r="D80" s="620"/>
      <c r="E80" s="589"/>
      <c r="F80" s="592"/>
      <c r="G80" s="589"/>
      <c r="H80" s="592"/>
      <c r="I80" s="589"/>
      <c r="J80" s="595"/>
      <c r="K80" s="370" t="s">
        <v>176</v>
      </c>
      <c r="L80" s="41">
        <v>0</v>
      </c>
      <c r="M80" s="351" t="s">
        <v>478</v>
      </c>
      <c r="N80" s="187">
        <v>0</v>
      </c>
      <c r="O80" s="290">
        <f>$A$9*$B$37*$C$77*$D$78*J80*N80</f>
        <v>0</v>
      </c>
      <c r="P80" s="41"/>
      <c r="Q80" s="370"/>
      <c r="R80" s="188">
        <f t="shared" si="15"/>
        <v>100</v>
      </c>
      <c r="S80" s="298">
        <f t="shared" si="9"/>
        <v>0</v>
      </c>
      <c r="T80" s="41"/>
      <c r="U80" s="433">
        <v>10</v>
      </c>
      <c r="V80" s="400">
        <f t="shared" si="16"/>
        <v>100</v>
      </c>
      <c r="W80" s="435">
        <f t="shared" si="17"/>
        <v>0</v>
      </c>
      <c r="Y80" s="454">
        <f t="shared" si="18"/>
        <v>0</v>
      </c>
    </row>
    <row r="81" spans="1:25" s="35" customFormat="1" ht="43.5" hidden="1" customHeight="1">
      <c r="A81" s="572"/>
      <c r="B81" s="574"/>
      <c r="C81" s="618"/>
      <c r="D81" s="621"/>
      <c r="E81" s="590"/>
      <c r="F81" s="593"/>
      <c r="G81" s="590"/>
      <c r="H81" s="593"/>
      <c r="I81" s="590"/>
      <c r="J81" s="596"/>
      <c r="K81" s="370" t="s">
        <v>176</v>
      </c>
      <c r="L81" s="41">
        <v>0</v>
      </c>
      <c r="M81" s="351" t="s">
        <v>478</v>
      </c>
      <c r="N81" s="187">
        <v>0</v>
      </c>
      <c r="O81" s="290">
        <f>$A$9*$B$37*$C$77*$D$78*J81*N81</f>
        <v>0</v>
      </c>
      <c r="P81" s="41"/>
      <c r="Q81" s="370"/>
      <c r="R81" s="188">
        <f t="shared" si="15"/>
        <v>100</v>
      </c>
      <c r="S81" s="298">
        <f t="shared" si="9"/>
        <v>0</v>
      </c>
      <c r="T81" s="41"/>
      <c r="U81" s="433">
        <v>10</v>
      </c>
      <c r="V81" s="400">
        <f t="shared" si="16"/>
        <v>100</v>
      </c>
      <c r="W81" s="435">
        <f t="shared" si="17"/>
        <v>0</v>
      </c>
      <c r="Y81" s="454">
        <f t="shared" si="18"/>
        <v>0</v>
      </c>
    </row>
    <row r="82" spans="1:25" s="35" customFormat="1" ht="93" customHeight="1">
      <c r="A82" s="572"/>
      <c r="B82" s="574"/>
      <c r="C82" s="618"/>
      <c r="D82" s="367">
        <v>0.25</v>
      </c>
      <c r="E82" s="108" t="s">
        <v>131</v>
      </c>
      <c r="F82" s="103" t="s">
        <v>132</v>
      </c>
      <c r="G82" s="108" t="s">
        <v>670</v>
      </c>
      <c r="H82" s="103" t="s">
        <v>132</v>
      </c>
      <c r="I82" s="108" t="s">
        <v>671</v>
      </c>
      <c r="J82" s="103" t="s">
        <v>493</v>
      </c>
      <c r="K82" s="370" t="s">
        <v>176</v>
      </c>
      <c r="L82" s="41">
        <v>0</v>
      </c>
      <c r="M82" s="351" t="s">
        <v>478</v>
      </c>
      <c r="N82" s="187">
        <v>1</v>
      </c>
      <c r="O82" s="290">
        <f>$A$9*$B$37*$C$77*$D$82*N82</f>
        <v>8.4149999999999989E-3</v>
      </c>
      <c r="P82" s="41">
        <v>0</v>
      </c>
      <c r="Q82" s="370">
        <v>10</v>
      </c>
      <c r="R82" s="188">
        <f>100-(P82-L82)*Q82</f>
        <v>100</v>
      </c>
      <c r="S82" s="298">
        <f t="shared" si="9"/>
        <v>0.84149999999999991</v>
      </c>
      <c r="T82" s="41">
        <v>0</v>
      </c>
      <c r="U82" s="433">
        <v>10</v>
      </c>
      <c r="V82" s="400">
        <f t="shared" si="16"/>
        <v>100</v>
      </c>
      <c r="W82" s="435">
        <f t="shared" si="17"/>
        <v>0.84149999999999991</v>
      </c>
      <c r="Y82" s="454">
        <f t="shared" si="18"/>
        <v>0</v>
      </c>
    </row>
    <row r="83" spans="1:25" s="35" customFormat="1" ht="45" customHeight="1">
      <c r="A83" s="572"/>
      <c r="B83" s="574"/>
      <c r="C83" s="618"/>
      <c r="D83" s="367">
        <v>0.25</v>
      </c>
      <c r="E83" s="108" t="s">
        <v>133</v>
      </c>
      <c r="F83" s="255" t="s">
        <v>134</v>
      </c>
      <c r="G83" s="108" t="s">
        <v>676</v>
      </c>
      <c r="H83" s="256" t="s">
        <v>134</v>
      </c>
      <c r="I83" s="108" t="s">
        <v>677</v>
      </c>
      <c r="J83" s="256" t="s">
        <v>492</v>
      </c>
      <c r="K83" s="370" t="s">
        <v>176</v>
      </c>
      <c r="L83" s="41">
        <v>0</v>
      </c>
      <c r="M83" s="351" t="s">
        <v>478</v>
      </c>
      <c r="N83" s="187">
        <v>1</v>
      </c>
      <c r="O83" s="290">
        <f>$A$9*$B$37*$C$77*$D$82*N83</f>
        <v>8.4149999999999989E-3</v>
      </c>
      <c r="P83" s="41">
        <v>0</v>
      </c>
      <c r="Q83" s="370">
        <v>10</v>
      </c>
      <c r="R83" s="188">
        <f t="shared" si="15"/>
        <v>100</v>
      </c>
      <c r="S83" s="298">
        <f t="shared" si="9"/>
        <v>0.84149999999999991</v>
      </c>
      <c r="T83" s="41">
        <v>0</v>
      </c>
      <c r="U83" s="433">
        <v>10</v>
      </c>
      <c r="V83" s="400">
        <f t="shared" si="16"/>
        <v>100</v>
      </c>
      <c r="W83" s="435">
        <f t="shared" si="17"/>
        <v>0.84149999999999991</v>
      </c>
      <c r="Y83" s="454">
        <f t="shared" si="18"/>
        <v>0</v>
      </c>
    </row>
    <row r="84" spans="1:25" s="35" customFormat="1" ht="45">
      <c r="A84" s="572"/>
      <c r="B84" s="574"/>
      <c r="C84" s="577"/>
      <c r="D84" s="367">
        <v>0.25</v>
      </c>
      <c r="E84" s="108" t="s">
        <v>135</v>
      </c>
      <c r="F84" s="17" t="s">
        <v>136</v>
      </c>
      <c r="G84" s="108" t="s">
        <v>685</v>
      </c>
      <c r="H84" s="17" t="s">
        <v>136</v>
      </c>
      <c r="I84" s="108" t="s">
        <v>686</v>
      </c>
      <c r="J84" s="382" t="s">
        <v>513</v>
      </c>
      <c r="K84" s="370" t="s">
        <v>176</v>
      </c>
      <c r="L84" s="41">
        <v>0</v>
      </c>
      <c r="M84" s="351" t="s">
        <v>478</v>
      </c>
      <c r="N84" s="187">
        <v>1</v>
      </c>
      <c r="O84" s="290">
        <f>$A$9*$B$37*$C$77*$D$82*N84</f>
        <v>8.4149999999999989E-3</v>
      </c>
      <c r="P84" s="41">
        <v>0</v>
      </c>
      <c r="Q84" s="370">
        <v>10</v>
      </c>
      <c r="R84" s="188">
        <f t="shared" si="15"/>
        <v>100</v>
      </c>
      <c r="S84" s="298">
        <f t="shared" si="9"/>
        <v>0.84149999999999991</v>
      </c>
      <c r="T84" s="41">
        <v>0</v>
      </c>
      <c r="U84" s="433">
        <v>10</v>
      </c>
      <c r="V84" s="400">
        <f t="shared" si="16"/>
        <v>100</v>
      </c>
      <c r="W84" s="435">
        <f t="shared" si="17"/>
        <v>0.84149999999999991</v>
      </c>
      <c r="Y84" s="454">
        <f t="shared" si="18"/>
        <v>0</v>
      </c>
    </row>
    <row r="85" spans="1:25" s="35" customFormat="1" ht="27" customHeight="1">
      <c r="A85" s="572"/>
      <c r="B85" s="574"/>
      <c r="C85" s="576">
        <v>7.0000000000000007E-2</v>
      </c>
      <c r="D85" s="185"/>
      <c r="E85" s="201" t="s">
        <v>229</v>
      </c>
      <c r="F85" s="603" t="s">
        <v>74</v>
      </c>
      <c r="G85" s="604"/>
      <c r="H85" s="604"/>
      <c r="I85" s="604"/>
      <c r="J85" s="604"/>
      <c r="K85" s="604"/>
      <c r="L85" s="604"/>
      <c r="M85" s="605"/>
      <c r="N85" s="217"/>
      <c r="O85" s="291"/>
      <c r="P85" s="223"/>
      <c r="Q85" s="223"/>
      <c r="R85" s="223"/>
      <c r="S85" s="299"/>
      <c r="T85" s="223"/>
      <c r="U85" s="225"/>
      <c r="V85" s="219"/>
      <c r="W85" s="443"/>
      <c r="Y85" s="454">
        <f t="shared" si="18"/>
        <v>0</v>
      </c>
    </row>
    <row r="86" spans="1:25" s="35" customFormat="1" ht="37.5" customHeight="1">
      <c r="A86" s="572"/>
      <c r="B86" s="574"/>
      <c r="C86" s="618"/>
      <c r="D86" s="619">
        <v>0.4</v>
      </c>
      <c r="E86" s="588" t="s">
        <v>137</v>
      </c>
      <c r="F86" s="612" t="s">
        <v>138</v>
      </c>
      <c r="G86" s="588" t="s">
        <v>687</v>
      </c>
      <c r="H86" s="612" t="s">
        <v>138</v>
      </c>
      <c r="I86" s="588" t="s">
        <v>688</v>
      </c>
      <c r="J86" s="615" t="s">
        <v>494</v>
      </c>
      <c r="K86" s="370" t="s">
        <v>176</v>
      </c>
      <c r="L86" s="41">
        <v>0</v>
      </c>
      <c r="M86" s="370" t="s">
        <v>177</v>
      </c>
      <c r="N86" s="187">
        <v>1</v>
      </c>
      <c r="O86" s="290">
        <f>$A$9*$B$37*$C$85*$D$86*N86</f>
        <v>1.0472000000000002E-2</v>
      </c>
      <c r="P86" s="336">
        <v>0</v>
      </c>
      <c r="Q86" s="370">
        <v>10</v>
      </c>
      <c r="R86" s="188">
        <f t="shared" ref="R86:R97" si="19">100-(P86-L86)*Q86</f>
        <v>100</v>
      </c>
      <c r="S86" s="298">
        <f t="shared" si="9"/>
        <v>1.0472000000000001</v>
      </c>
      <c r="T86" s="336">
        <v>0</v>
      </c>
      <c r="U86" s="433">
        <v>10</v>
      </c>
      <c r="V86" s="400">
        <f t="shared" ref="V86:V92" si="20">100-U86*T86</f>
        <v>100</v>
      </c>
      <c r="W86" s="435">
        <f t="shared" ref="W86:W92" si="21">V86*O86</f>
        <v>1.0472000000000001</v>
      </c>
      <c r="X86" s="615"/>
      <c r="Y86" s="454">
        <f t="shared" si="18"/>
        <v>0</v>
      </c>
    </row>
    <row r="87" spans="1:25" s="35" customFormat="1" ht="37.5" hidden="1" customHeight="1">
      <c r="A87" s="572"/>
      <c r="B87" s="574"/>
      <c r="C87" s="618"/>
      <c r="D87" s="620"/>
      <c r="E87" s="589"/>
      <c r="F87" s="613"/>
      <c r="G87" s="589"/>
      <c r="H87" s="613"/>
      <c r="I87" s="589"/>
      <c r="J87" s="616"/>
      <c r="K87" s="370" t="s">
        <v>176</v>
      </c>
      <c r="L87" s="41">
        <v>0</v>
      </c>
      <c r="M87" s="370" t="s">
        <v>177</v>
      </c>
      <c r="N87" s="187">
        <v>0</v>
      </c>
      <c r="O87" s="290">
        <f>$A$9*$B$37*$C$85*$D$86*J87*N87</f>
        <v>0</v>
      </c>
      <c r="P87" s="41"/>
      <c r="Q87" s="370"/>
      <c r="R87" s="188">
        <f t="shared" si="19"/>
        <v>100</v>
      </c>
      <c r="S87" s="298">
        <f t="shared" si="9"/>
        <v>0</v>
      </c>
      <c r="T87" s="41"/>
      <c r="U87" s="433">
        <v>10</v>
      </c>
      <c r="V87" s="400">
        <f t="shared" si="20"/>
        <v>100</v>
      </c>
      <c r="W87" s="435">
        <f t="shared" si="21"/>
        <v>0</v>
      </c>
      <c r="X87" s="616"/>
      <c r="Y87" s="454">
        <f t="shared" si="18"/>
        <v>0</v>
      </c>
    </row>
    <row r="88" spans="1:25" s="35" customFormat="1" ht="37.5" hidden="1" customHeight="1">
      <c r="A88" s="572"/>
      <c r="B88" s="574"/>
      <c r="C88" s="618"/>
      <c r="D88" s="620"/>
      <c r="E88" s="589"/>
      <c r="F88" s="613"/>
      <c r="G88" s="589"/>
      <c r="H88" s="613"/>
      <c r="I88" s="589"/>
      <c r="J88" s="616"/>
      <c r="K88" s="370" t="s">
        <v>176</v>
      </c>
      <c r="L88" s="41">
        <v>0</v>
      </c>
      <c r="M88" s="370" t="s">
        <v>177</v>
      </c>
      <c r="N88" s="187">
        <v>0</v>
      </c>
      <c r="O88" s="290">
        <f>$A$9*$B$37*$C$85*$D$86*J88*N88</f>
        <v>0</v>
      </c>
      <c r="P88" s="41"/>
      <c r="Q88" s="370"/>
      <c r="R88" s="188">
        <f t="shared" si="19"/>
        <v>100</v>
      </c>
      <c r="S88" s="298">
        <f t="shared" si="9"/>
        <v>0</v>
      </c>
      <c r="T88" s="41"/>
      <c r="U88" s="433">
        <v>10</v>
      </c>
      <c r="V88" s="400">
        <f t="shared" si="20"/>
        <v>100</v>
      </c>
      <c r="W88" s="435">
        <f t="shared" si="21"/>
        <v>0</v>
      </c>
      <c r="X88" s="616"/>
      <c r="Y88" s="454">
        <f t="shared" si="18"/>
        <v>0</v>
      </c>
    </row>
    <row r="89" spans="1:25" s="35" customFormat="1" ht="37.5" hidden="1" customHeight="1">
      <c r="A89" s="572"/>
      <c r="B89" s="574"/>
      <c r="C89" s="618"/>
      <c r="D89" s="620"/>
      <c r="E89" s="589"/>
      <c r="F89" s="613"/>
      <c r="G89" s="589"/>
      <c r="H89" s="613"/>
      <c r="I89" s="589"/>
      <c r="J89" s="616"/>
      <c r="K89" s="370" t="s">
        <v>176</v>
      </c>
      <c r="L89" s="41">
        <v>0</v>
      </c>
      <c r="M89" s="370" t="s">
        <v>177</v>
      </c>
      <c r="N89" s="187">
        <v>0</v>
      </c>
      <c r="O89" s="290">
        <f>$A$9*$B$37*$C$85*$D$86*J89*N89</f>
        <v>0</v>
      </c>
      <c r="P89" s="41"/>
      <c r="Q89" s="370"/>
      <c r="R89" s="188">
        <f t="shared" si="19"/>
        <v>100</v>
      </c>
      <c r="S89" s="298">
        <f t="shared" si="9"/>
        <v>0</v>
      </c>
      <c r="T89" s="41"/>
      <c r="U89" s="433">
        <v>10</v>
      </c>
      <c r="V89" s="400">
        <f t="shared" si="20"/>
        <v>100</v>
      </c>
      <c r="W89" s="435">
        <f t="shared" si="21"/>
        <v>0</v>
      </c>
      <c r="X89" s="616"/>
      <c r="Y89" s="454">
        <f t="shared" si="18"/>
        <v>0</v>
      </c>
    </row>
    <row r="90" spans="1:25" s="35" customFormat="1" ht="37.5" hidden="1" customHeight="1">
      <c r="A90" s="572"/>
      <c r="B90" s="574"/>
      <c r="C90" s="618"/>
      <c r="D90" s="620"/>
      <c r="E90" s="589"/>
      <c r="F90" s="613"/>
      <c r="G90" s="589"/>
      <c r="H90" s="613"/>
      <c r="I90" s="589"/>
      <c r="J90" s="616"/>
      <c r="K90" s="370" t="s">
        <v>176</v>
      </c>
      <c r="L90" s="41">
        <v>0</v>
      </c>
      <c r="M90" s="370" t="s">
        <v>177</v>
      </c>
      <c r="N90" s="187">
        <v>0</v>
      </c>
      <c r="O90" s="290">
        <f>$A$9*$B$37*$C$85*$D$86*J90*N90</f>
        <v>0</v>
      </c>
      <c r="P90" s="41"/>
      <c r="Q90" s="370"/>
      <c r="R90" s="188">
        <f t="shared" si="19"/>
        <v>100</v>
      </c>
      <c r="S90" s="298">
        <f t="shared" si="9"/>
        <v>0</v>
      </c>
      <c r="T90" s="41"/>
      <c r="U90" s="433">
        <v>10</v>
      </c>
      <c r="V90" s="400">
        <f t="shared" si="20"/>
        <v>100</v>
      </c>
      <c r="W90" s="435">
        <f t="shared" si="21"/>
        <v>0</v>
      </c>
      <c r="X90" s="616"/>
      <c r="Y90" s="454">
        <f t="shared" si="18"/>
        <v>0</v>
      </c>
    </row>
    <row r="91" spans="1:25" s="35" customFormat="1" ht="37.5" hidden="1" customHeight="1">
      <c r="A91" s="572"/>
      <c r="B91" s="574"/>
      <c r="C91" s="618"/>
      <c r="D91" s="621"/>
      <c r="E91" s="590"/>
      <c r="F91" s="614"/>
      <c r="G91" s="590"/>
      <c r="H91" s="614"/>
      <c r="I91" s="590"/>
      <c r="J91" s="617"/>
      <c r="K91" s="370" t="s">
        <v>176</v>
      </c>
      <c r="L91" s="41">
        <v>0</v>
      </c>
      <c r="M91" s="370" t="s">
        <v>177</v>
      </c>
      <c r="N91" s="187">
        <v>0</v>
      </c>
      <c r="O91" s="290">
        <f>$A$9*$B$37*$C$85*$D$86*J91*N91</f>
        <v>0</v>
      </c>
      <c r="P91" s="41"/>
      <c r="Q91" s="370"/>
      <c r="R91" s="188">
        <f t="shared" si="19"/>
        <v>100</v>
      </c>
      <c r="S91" s="298">
        <f t="shared" si="9"/>
        <v>0</v>
      </c>
      <c r="T91" s="41"/>
      <c r="U91" s="433">
        <v>10</v>
      </c>
      <c r="V91" s="400">
        <f t="shared" si="20"/>
        <v>100</v>
      </c>
      <c r="W91" s="435">
        <f t="shared" si="21"/>
        <v>0</v>
      </c>
      <c r="X91" s="617"/>
      <c r="Y91" s="454">
        <f t="shared" si="18"/>
        <v>0</v>
      </c>
    </row>
    <row r="92" spans="1:25" s="35" customFormat="1" ht="37.5" customHeight="1">
      <c r="A92" s="572"/>
      <c r="B92" s="574"/>
      <c r="C92" s="618"/>
      <c r="D92" s="619">
        <v>0.3</v>
      </c>
      <c r="E92" s="588" t="s">
        <v>139</v>
      </c>
      <c r="F92" s="591" t="s">
        <v>140</v>
      </c>
      <c r="G92" s="588" t="s">
        <v>704</v>
      </c>
      <c r="H92" s="591" t="s">
        <v>140</v>
      </c>
      <c r="I92" s="588" t="s">
        <v>705</v>
      </c>
      <c r="J92" s="609" t="s">
        <v>483</v>
      </c>
      <c r="K92" s="370" t="s">
        <v>176</v>
      </c>
      <c r="L92" s="41">
        <v>0</v>
      </c>
      <c r="M92" s="370" t="s">
        <v>177</v>
      </c>
      <c r="N92" s="187">
        <v>1</v>
      </c>
      <c r="O92" s="290">
        <f>$A$9*$B$37*$C$85*$D$92*N92</f>
        <v>7.8539999999999999E-3</v>
      </c>
      <c r="P92" s="41">
        <v>0</v>
      </c>
      <c r="Q92" s="370">
        <v>10</v>
      </c>
      <c r="R92" s="188">
        <f t="shared" si="19"/>
        <v>100</v>
      </c>
      <c r="S92" s="298">
        <f t="shared" si="9"/>
        <v>0.78539999999999999</v>
      </c>
      <c r="T92" s="41">
        <v>0</v>
      </c>
      <c r="U92" s="433">
        <v>10</v>
      </c>
      <c r="V92" s="400">
        <f t="shared" si="20"/>
        <v>100</v>
      </c>
      <c r="W92" s="435">
        <f t="shared" si="21"/>
        <v>0.78539999999999999</v>
      </c>
      <c r="Y92" s="454">
        <f t="shared" si="18"/>
        <v>0</v>
      </c>
    </row>
    <row r="93" spans="1:25" s="35" customFormat="1" ht="37.5" hidden="1" customHeight="1">
      <c r="A93" s="572"/>
      <c r="B93" s="574"/>
      <c r="C93" s="618"/>
      <c r="D93" s="621"/>
      <c r="E93" s="590"/>
      <c r="F93" s="593"/>
      <c r="G93" s="590"/>
      <c r="H93" s="593"/>
      <c r="I93" s="590"/>
      <c r="J93" s="611"/>
      <c r="K93" s="370" t="s">
        <v>176</v>
      </c>
      <c r="L93" s="41">
        <v>0</v>
      </c>
      <c r="M93" s="370" t="s">
        <v>177</v>
      </c>
      <c r="N93" s="187">
        <v>0</v>
      </c>
      <c r="O93" s="290">
        <f>$A$9*$B$37*$C$85*$D$92*J93*N93</f>
        <v>0</v>
      </c>
      <c r="P93" s="41"/>
      <c r="Q93" s="370"/>
      <c r="R93" s="188">
        <f t="shared" si="19"/>
        <v>100</v>
      </c>
      <c r="S93" s="298">
        <f t="shared" si="9"/>
        <v>0</v>
      </c>
      <c r="T93" s="41"/>
      <c r="U93" s="44"/>
      <c r="V93" s="43"/>
      <c r="W93" s="442"/>
      <c r="Y93" s="454">
        <f t="shared" si="18"/>
        <v>0</v>
      </c>
    </row>
    <row r="94" spans="1:25" s="35" customFormat="1" ht="63.75" customHeight="1">
      <c r="A94" s="572"/>
      <c r="B94" s="574"/>
      <c r="C94" s="618"/>
      <c r="D94" s="619">
        <v>0.3</v>
      </c>
      <c r="E94" s="588" t="s">
        <v>141</v>
      </c>
      <c r="F94" s="591" t="s">
        <v>142</v>
      </c>
      <c r="G94" s="588" t="s">
        <v>712</v>
      </c>
      <c r="H94" s="591" t="s">
        <v>142</v>
      </c>
      <c r="I94" s="588" t="s">
        <v>713</v>
      </c>
      <c r="J94" s="609" t="s">
        <v>514</v>
      </c>
      <c r="K94" s="405" t="s">
        <v>859</v>
      </c>
      <c r="L94" s="413">
        <v>1</v>
      </c>
      <c r="M94" s="370" t="s">
        <v>177</v>
      </c>
      <c r="N94" s="187">
        <v>1</v>
      </c>
      <c r="O94" s="290">
        <f>$A$9*$B$37*$C$85*$D$94*N94</f>
        <v>7.8539999999999999E-3</v>
      </c>
      <c r="P94" s="41">
        <v>1</v>
      </c>
      <c r="Q94" s="370">
        <v>10</v>
      </c>
      <c r="R94" s="188">
        <f t="shared" si="19"/>
        <v>100</v>
      </c>
      <c r="S94" s="298">
        <f t="shared" si="9"/>
        <v>0.78539999999999999</v>
      </c>
      <c r="T94" s="41">
        <v>1</v>
      </c>
      <c r="U94" s="433">
        <f>T94-L94</f>
        <v>0</v>
      </c>
      <c r="V94" s="400">
        <f>100-U94*10</f>
        <v>100</v>
      </c>
      <c r="W94" s="435">
        <f t="shared" ref="W94" si="22">V94*O94</f>
        <v>0.78539999999999999</v>
      </c>
      <c r="Y94" s="454">
        <f t="shared" si="18"/>
        <v>0</v>
      </c>
    </row>
    <row r="95" spans="1:25" s="35" customFormat="1" ht="33.950000000000003" hidden="1" customHeight="1">
      <c r="A95" s="572"/>
      <c r="B95" s="574"/>
      <c r="C95" s="618"/>
      <c r="D95" s="620"/>
      <c r="E95" s="589"/>
      <c r="F95" s="592"/>
      <c r="G95" s="589"/>
      <c r="H95" s="592"/>
      <c r="I95" s="589"/>
      <c r="J95" s="610"/>
      <c r="K95" s="370" t="s">
        <v>176</v>
      </c>
      <c r="L95" s="41">
        <v>0</v>
      </c>
      <c r="M95" s="370" t="s">
        <v>177</v>
      </c>
      <c r="N95" s="187">
        <v>0</v>
      </c>
      <c r="O95" s="290"/>
      <c r="P95" s="41"/>
      <c r="Q95" s="370"/>
      <c r="R95" s="188">
        <f t="shared" si="19"/>
        <v>100</v>
      </c>
      <c r="S95" s="298">
        <f t="shared" si="9"/>
        <v>0</v>
      </c>
      <c r="T95" s="41"/>
      <c r="U95" s="44"/>
      <c r="V95" s="43"/>
      <c r="W95" s="442"/>
      <c r="Y95" s="454">
        <f t="shared" si="18"/>
        <v>0</v>
      </c>
    </row>
    <row r="96" spans="1:25" s="35" customFormat="1" ht="51" hidden="1" customHeight="1">
      <c r="A96" s="572"/>
      <c r="B96" s="574"/>
      <c r="C96" s="618"/>
      <c r="D96" s="621"/>
      <c r="E96" s="590"/>
      <c r="F96" s="593"/>
      <c r="G96" s="590"/>
      <c r="H96" s="593"/>
      <c r="I96" s="590"/>
      <c r="J96" s="611"/>
      <c r="K96" s="370" t="s">
        <v>176</v>
      </c>
      <c r="L96" s="41">
        <v>0</v>
      </c>
      <c r="M96" s="370" t="s">
        <v>177</v>
      </c>
      <c r="N96" s="187">
        <v>0</v>
      </c>
      <c r="O96" s="290"/>
      <c r="P96" s="41"/>
      <c r="Q96" s="370"/>
      <c r="R96" s="188">
        <f t="shared" si="19"/>
        <v>100</v>
      </c>
      <c r="S96" s="298">
        <f t="shared" si="9"/>
        <v>0</v>
      </c>
      <c r="T96" s="41"/>
      <c r="U96" s="44"/>
      <c r="V96" s="43"/>
      <c r="W96" s="442"/>
      <c r="Y96" s="454">
        <f t="shared" si="18"/>
        <v>0</v>
      </c>
    </row>
    <row r="97" spans="1:25" s="268" customFormat="1" ht="38.25" hidden="1" customHeight="1">
      <c r="A97" s="572"/>
      <c r="B97" s="574"/>
      <c r="C97" s="618"/>
      <c r="D97" s="619">
        <v>0</v>
      </c>
      <c r="E97" s="628" t="s">
        <v>143</v>
      </c>
      <c r="F97" s="631" t="s">
        <v>144</v>
      </c>
      <c r="G97" s="628" t="s">
        <v>143</v>
      </c>
      <c r="H97" s="631" t="s">
        <v>144</v>
      </c>
      <c r="I97" s="628" t="s">
        <v>143</v>
      </c>
      <c r="J97" s="631" t="s">
        <v>484</v>
      </c>
      <c r="K97" s="269" t="s">
        <v>176</v>
      </c>
      <c r="L97" s="270">
        <v>0</v>
      </c>
      <c r="M97" s="269" t="s">
        <v>177</v>
      </c>
      <c r="N97" s="271"/>
      <c r="O97" s="290"/>
      <c r="P97" s="270"/>
      <c r="Q97" s="269"/>
      <c r="R97" s="272">
        <f t="shared" si="19"/>
        <v>100</v>
      </c>
      <c r="S97" s="298">
        <f t="shared" si="9"/>
        <v>0</v>
      </c>
      <c r="T97" s="270"/>
      <c r="U97" s="273"/>
      <c r="V97" s="274"/>
      <c r="W97" s="445"/>
      <c r="Y97" s="454">
        <f t="shared" si="18"/>
        <v>0</v>
      </c>
    </row>
    <row r="98" spans="1:25" s="35" customFormat="1" ht="34.5" hidden="1" customHeight="1">
      <c r="A98" s="572"/>
      <c r="B98" s="574"/>
      <c r="C98" s="618"/>
      <c r="D98" s="620"/>
      <c r="E98" s="629"/>
      <c r="F98" s="632"/>
      <c r="G98" s="629"/>
      <c r="H98" s="632"/>
      <c r="I98" s="629"/>
      <c r="J98" s="632"/>
      <c r="K98" s="269" t="s">
        <v>176</v>
      </c>
      <c r="L98" s="270">
        <v>0</v>
      </c>
      <c r="M98" s="269" t="s">
        <v>30</v>
      </c>
      <c r="N98" s="271">
        <v>0</v>
      </c>
      <c r="O98" s="290"/>
      <c r="P98" s="270"/>
      <c r="Q98" s="275"/>
      <c r="R98" s="272">
        <f>100-(P98-L98)*10</f>
        <v>100</v>
      </c>
      <c r="S98" s="298">
        <f t="shared" si="9"/>
        <v>0</v>
      </c>
      <c r="T98" s="270"/>
      <c r="U98" s="273"/>
      <c r="V98" s="274"/>
      <c r="W98" s="445"/>
      <c r="Y98" s="454">
        <f t="shared" si="18"/>
        <v>0</v>
      </c>
    </row>
    <row r="99" spans="1:25" s="35" customFormat="1" ht="34.5" hidden="1" customHeight="1">
      <c r="A99" s="572"/>
      <c r="B99" s="574"/>
      <c r="C99" s="618"/>
      <c r="D99" s="620"/>
      <c r="E99" s="629"/>
      <c r="F99" s="632"/>
      <c r="G99" s="629"/>
      <c r="H99" s="632"/>
      <c r="I99" s="629"/>
      <c r="J99" s="632"/>
      <c r="K99" s="269" t="s">
        <v>176</v>
      </c>
      <c r="L99" s="270">
        <v>0</v>
      </c>
      <c r="M99" s="269" t="s">
        <v>30</v>
      </c>
      <c r="N99" s="271">
        <v>0</v>
      </c>
      <c r="O99" s="290"/>
      <c r="P99" s="270"/>
      <c r="Q99" s="275"/>
      <c r="R99" s="272">
        <f>100-(P99-L99)*10</f>
        <v>100</v>
      </c>
      <c r="S99" s="298">
        <f t="shared" si="9"/>
        <v>0</v>
      </c>
      <c r="T99" s="270"/>
      <c r="U99" s="273"/>
      <c r="V99" s="274"/>
      <c r="W99" s="445"/>
      <c r="Y99" s="454">
        <f t="shared" si="18"/>
        <v>0</v>
      </c>
    </row>
    <row r="100" spans="1:25" s="35" customFormat="1" ht="34.5" hidden="1" customHeight="1">
      <c r="A100" s="572"/>
      <c r="B100" s="574"/>
      <c r="C100" s="618"/>
      <c r="D100" s="620"/>
      <c r="E100" s="629"/>
      <c r="F100" s="632"/>
      <c r="G100" s="629"/>
      <c r="H100" s="632"/>
      <c r="I100" s="629"/>
      <c r="J100" s="632"/>
      <c r="K100" s="269" t="s">
        <v>176</v>
      </c>
      <c r="L100" s="270">
        <v>0</v>
      </c>
      <c r="M100" s="269" t="s">
        <v>30</v>
      </c>
      <c r="N100" s="271">
        <v>0</v>
      </c>
      <c r="O100" s="290"/>
      <c r="P100" s="270"/>
      <c r="Q100" s="275"/>
      <c r="R100" s="272">
        <f>100-(P100-L100)*10</f>
        <v>100</v>
      </c>
      <c r="S100" s="298">
        <f t="shared" si="9"/>
        <v>0</v>
      </c>
      <c r="T100" s="270"/>
      <c r="U100" s="273"/>
      <c r="V100" s="274"/>
      <c r="W100" s="445"/>
      <c r="Y100" s="454">
        <f t="shared" si="18"/>
        <v>0</v>
      </c>
    </row>
    <row r="101" spans="1:25" s="35" customFormat="1" ht="28.5" hidden="1" customHeight="1">
      <c r="A101" s="572"/>
      <c r="B101" s="574"/>
      <c r="C101" s="577"/>
      <c r="D101" s="621"/>
      <c r="E101" s="630"/>
      <c r="F101" s="633"/>
      <c r="G101" s="630"/>
      <c r="H101" s="633"/>
      <c r="I101" s="630"/>
      <c r="J101" s="633"/>
      <c r="K101" s="269" t="s">
        <v>176</v>
      </c>
      <c r="L101" s="270">
        <v>0</v>
      </c>
      <c r="M101" s="269" t="s">
        <v>30</v>
      </c>
      <c r="N101" s="271">
        <v>0</v>
      </c>
      <c r="O101" s="290"/>
      <c r="P101" s="270"/>
      <c r="Q101" s="275"/>
      <c r="R101" s="272">
        <f>100-(P101-L101)*10</f>
        <v>100</v>
      </c>
      <c r="S101" s="298">
        <f t="shared" si="9"/>
        <v>0</v>
      </c>
      <c r="T101" s="270"/>
      <c r="U101" s="273"/>
      <c r="V101" s="274"/>
      <c r="W101" s="445"/>
      <c r="Y101" s="454">
        <f t="shared" si="18"/>
        <v>0</v>
      </c>
    </row>
    <row r="102" spans="1:25" s="55" customFormat="1" ht="18.95" customHeight="1">
      <c r="A102" s="572"/>
      <c r="B102" s="574"/>
      <c r="C102" s="576">
        <v>0.12</v>
      </c>
      <c r="D102" s="227"/>
      <c r="E102" s="201" t="s">
        <v>220</v>
      </c>
      <c r="F102" s="603" t="s">
        <v>193</v>
      </c>
      <c r="G102" s="604"/>
      <c r="H102" s="604"/>
      <c r="I102" s="604"/>
      <c r="J102" s="604"/>
      <c r="K102" s="604"/>
      <c r="L102" s="604"/>
      <c r="M102" s="605"/>
      <c r="N102" s="217"/>
      <c r="O102" s="291"/>
      <c r="P102" s="112"/>
      <c r="Q102" s="112"/>
      <c r="R102" s="112"/>
      <c r="S102" s="299"/>
      <c r="T102" s="112"/>
      <c r="U102" s="228"/>
      <c r="V102" s="229"/>
      <c r="W102" s="444"/>
      <c r="Y102" s="454">
        <f t="shared" si="18"/>
        <v>0</v>
      </c>
    </row>
    <row r="103" spans="1:25" s="35" customFormat="1" ht="42.75" customHeight="1">
      <c r="A103" s="572"/>
      <c r="B103" s="574"/>
      <c r="C103" s="618"/>
      <c r="D103" s="619">
        <v>0.3</v>
      </c>
      <c r="E103" s="588" t="s">
        <v>145</v>
      </c>
      <c r="F103" s="591" t="s">
        <v>146</v>
      </c>
      <c r="G103" s="588" t="s">
        <v>356</v>
      </c>
      <c r="H103" s="591" t="s">
        <v>146</v>
      </c>
      <c r="I103" s="588" t="s">
        <v>720</v>
      </c>
      <c r="J103" s="594" t="s">
        <v>485</v>
      </c>
      <c r="K103" s="370" t="s">
        <v>176</v>
      </c>
      <c r="L103" s="41">
        <v>0</v>
      </c>
      <c r="M103" s="370" t="s">
        <v>177</v>
      </c>
      <c r="N103" s="187">
        <v>1</v>
      </c>
      <c r="O103" s="290">
        <f>$A$9*$B$37*$C$102*$D$103*N103</f>
        <v>1.3463999999999999E-2</v>
      </c>
      <c r="P103" s="41">
        <v>0</v>
      </c>
      <c r="Q103" s="370">
        <v>10</v>
      </c>
      <c r="R103" s="188">
        <f t="shared" ref="R103:R117" si="23">100-(P103-L103)*Q103</f>
        <v>100</v>
      </c>
      <c r="S103" s="298">
        <f t="shared" si="9"/>
        <v>1.3463999999999998</v>
      </c>
      <c r="T103" s="41">
        <v>0</v>
      </c>
      <c r="U103" s="433">
        <v>10</v>
      </c>
      <c r="V103" s="400">
        <f t="shared" ref="V103:V117" si="24">100-U103*T103</f>
        <v>100</v>
      </c>
      <c r="W103" s="435">
        <f t="shared" ref="W103:W117" si="25">V103*O103</f>
        <v>1.3463999999999998</v>
      </c>
      <c r="Y103" s="454">
        <f t="shared" si="18"/>
        <v>0</v>
      </c>
    </row>
    <row r="104" spans="1:25" s="35" customFormat="1" ht="42.75" hidden="1" customHeight="1">
      <c r="A104" s="572"/>
      <c r="B104" s="574"/>
      <c r="C104" s="618"/>
      <c r="D104" s="620"/>
      <c r="E104" s="589"/>
      <c r="F104" s="592"/>
      <c r="G104" s="589"/>
      <c r="H104" s="592"/>
      <c r="I104" s="589"/>
      <c r="J104" s="595"/>
      <c r="K104" s="370" t="s">
        <v>176</v>
      </c>
      <c r="L104" s="41">
        <v>0</v>
      </c>
      <c r="M104" s="370" t="s">
        <v>177</v>
      </c>
      <c r="N104" s="187">
        <v>0</v>
      </c>
      <c r="O104" s="290">
        <f>$A$9*$B$37*$C$102*$D$103*J104*N104</f>
        <v>0</v>
      </c>
      <c r="P104" s="41"/>
      <c r="Q104" s="370"/>
      <c r="R104" s="188">
        <f t="shared" si="23"/>
        <v>100</v>
      </c>
      <c r="S104" s="298">
        <f t="shared" ref="S104:S151" si="26">R104*O104</f>
        <v>0</v>
      </c>
      <c r="T104" s="41"/>
      <c r="U104" s="433">
        <v>10</v>
      </c>
      <c r="V104" s="400">
        <f t="shared" si="24"/>
        <v>100</v>
      </c>
      <c r="W104" s="435">
        <f t="shared" si="25"/>
        <v>0</v>
      </c>
      <c r="Y104" s="454">
        <f t="shared" si="18"/>
        <v>0</v>
      </c>
    </row>
    <row r="105" spans="1:25" s="35" customFormat="1" ht="42.75" hidden="1" customHeight="1">
      <c r="A105" s="572"/>
      <c r="B105" s="574"/>
      <c r="C105" s="618"/>
      <c r="D105" s="620"/>
      <c r="E105" s="589"/>
      <c r="F105" s="592"/>
      <c r="G105" s="589"/>
      <c r="H105" s="592"/>
      <c r="I105" s="589"/>
      <c r="J105" s="595"/>
      <c r="K105" s="370" t="s">
        <v>176</v>
      </c>
      <c r="L105" s="41">
        <v>0</v>
      </c>
      <c r="M105" s="370" t="s">
        <v>177</v>
      </c>
      <c r="N105" s="187">
        <v>0</v>
      </c>
      <c r="O105" s="290">
        <f>$A$9*$B$37*$C$102*$D$103*J105*N105</f>
        <v>0</v>
      </c>
      <c r="P105" s="41"/>
      <c r="Q105" s="370"/>
      <c r="R105" s="188">
        <f t="shared" si="23"/>
        <v>100</v>
      </c>
      <c r="S105" s="298">
        <f t="shared" si="26"/>
        <v>0</v>
      </c>
      <c r="T105" s="41"/>
      <c r="U105" s="433">
        <v>10</v>
      </c>
      <c r="V105" s="400">
        <f t="shared" si="24"/>
        <v>100</v>
      </c>
      <c r="W105" s="435">
        <f t="shared" si="25"/>
        <v>0</v>
      </c>
      <c r="Y105" s="454">
        <f t="shared" si="18"/>
        <v>0</v>
      </c>
    </row>
    <row r="106" spans="1:25" s="35" customFormat="1" ht="42.75" hidden="1" customHeight="1">
      <c r="A106" s="572"/>
      <c r="B106" s="574"/>
      <c r="C106" s="618"/>
      <c r="D106" s="620"/>
      <c r="E106" s="589"/>
      <c r="F106" s="592"/>
      <c r="G106" s="589"/>
      <c r="H106" s="592"/>
      <c r="I106" s="589"/>
      <c r="J106" s="595"/>
      <c r="K106" s="370" t="s">
        <v>176</v>
      </c>
      <c r="L106" s="41">
        <v>0</v>
      </c>
      <c r="M106" s="370" t="s">
        <v>177</v>
      </c>
      <c r="N106" s="187">
        <v>0</v>
      </c>
      <c r="O106" s="290">
        <f>$A$9*$B$37*$C$102*$D$103*J106*N106</f>
        <v>0</v>
      </c>
      <c r="P106" s="41"/>
      <c r="Q106" s="370"/>
      <c r="R106" s="188">
        <f t="shared" si="23"/>
        <v>100</v>
      </c>
      <c r="S106" s="298">
        <f t="shared" si="26"/>
        <v>0</v>
      </c>
      <c r="T106" s="41"/>
      <c r="U106" s="433">
        <v>10</v>
      </c>
      <c r="V106" s="400">
        <f t="shared" si="24"/>
        <v>100</v>
      </c>
      <c r="W106" s="435">
        <f t="shared" si="25"/>
        <v>0</v>
      </c>
      <c r="Y106" s="454">
        <f t="shared" si="18"/>
        <v>0</v>
      </c>
    </row>
    <row r="107" spans="1:25" s="35" customFormat="1" ht="42.75" hidden="1" customHeight="1">
      <c r="A107" s="572"/>
      <c r="B107" s="574"/>
      <c r="C107" s="618"/>
      <c r="D107" s="621"/>
      <c r="E107" s="590"/>
      <c r="F107" s="593"/>
      <c r="G107" s="590"/>
      <c r="H107" s="593"/>
      <c r="I107" s="590"/>
      <c r="J107" s="596"/>
      <c r="K107" s="370" t="s">
        <v>176</v>
      </c>
      <c r="L107" s="41">
        <v>0</v>
      </c>
      <c r="M107" s="370" t="s">
        <v>177</v>
      </c>
      <c r="N107" s="187">
        <v>0</v>
      </c>
      <c r="O107" s="290">
        <f>$A$9*$B$37*$C$102*$D$103*J107*N107</f>
        <v>0</v>
      </c>
      <c r="P107" s="41"/>
      <c r="Q107" s="370"/>
      <c r="R107" s="188">
        <f t="shared" si="23"/>
        <v>100</v>
      </c>
      <c r="S107" s="298">
        <f t="shared" si="26"/>
        <v>0</v>
      </c>
      <c r="T107" s="41"/>
      <c r="U107" s="433">
        <v>10</v>
      </c>
      <c r="V107" s="400">
        <f t="shared" si="24"/>
        <v>100</v>
      </c>
      <c r="W107" s="435">
        <f t="shared" si="25"/>
        <v>0</v>
      </c>
      <c r="Y107" s="454">
        <f t="shared" si="18"/>
        <v>0</v>
      </c>
    </row>
    <row r="108" spans="1:25" s="35" customFormat="1" ht="66.75" hidden="1" customHeight="1">
      <c r="A108" s="572"/>
      <c r="B108" s="574"/>
      <c r="C108" s="618"/>
      <c r="D108" s="367">
        <v>0</v>
      </c>
      <c r="E108" s="108" t="s">
        <v>76</v>
      </c>
      <c r="F108" s="370" t="s">
        <v>77</v>
      </c>
      <c r="G108" s="108" t="s">
        <v>756</v>
      </c>
      <c r="H108" s="370" t="s">
        <v>77</v>
      </c>
      <c r="I108" s="108" t="s">
        <v>757</v>
      </c>
      <c r="J108" s="103" t="s">
        <v>528</v>
      </c>
      <c r="K108" s="370" t="s">
        <v>176</v>
      </c>
      <c r="L108" s="41">
        <v>0</v>
      </c>
      <c r="M108" s="370" t="s">
        <v>177</v>
      </c>
      <c r="N108" s="187">
        <v>1</v>
      </c>
      <c r="O108" s="290">
        <f>$A$9*$B$37*$C$102*$D$108*N108</f>
        <v>0</v>
      </c>
      <c r="P108" s="41"/>
      <c r="Q108" s="370">
        <v>10</v>
      </c>
      <c r="R108" s="188">
        <f t="shared" si="23"/>
        <v>100</v>
      </c>
      <c r="S108" s="298">
        <f t="shared" si="26"/>
        <v>0</v>
      </c>
      <c r="T108" s="41"/>
      <c r="U108" s="433">
        <v>10</v>
      </c>
      <c r="V108" s="400">
        <f t="shared" si="24"/>
        <v>100</v>
      </c>
      <c r="W108" s="435">
        <f t="shared" si="25"/>
        <v>0</v>
      </c>
      <c r="Y108" s="454">
        <f t="shared" si="18"/>
        <v>0</v>
      </c>
    </row>
    <row r="109" spans="1:25" s="35" customFormat="1" ht="52.5" customHeight="1">
      <c r="A109" s="572"/>
      <c r="B109" s="574"/>
      <c r="C109" s="618"/>
      <c r="D109" s="619">
        <v>0.3</v>
      </c>
      <c r="E109" s="588" t="s">
        <v>147</v>
      </c>
      <c r="F109" s="591" t="s">
        <v>148</v>
      </c>
      <c r="G109" s="588" t="s">
        <v>760</v>
      </c>
      <c r="H109" s="591" t="s">
        <v>148</v>
      </c>
      <c r="I109" s="588" t="s">
        <v>761</v>
      </c>
      <c r="J109" s="594" t="s">
        <v>505</v>
      </c>
      <c r="K109" s="370" t="s">
        <v>176</v>
      </c>
      <c r="L109" s="41">
        <v>0</v>
      </c>
      <c r="M109" s="370" t="s">
        <v>177</v>
      </c>
      <c r="N109" s="187">
        <v>1</v>
      </c>
      <c r="O109" s="290">
        <f>$A$9*$B$37*$C$102*$D$109*N109</f>
        <v>1.3463999999999999E-2</v>
      </c>
      <c r="P109" s="41">
        <v>0</v>
      </c>
      <c r="Q109" s="370">
        <v>10</v>
      </c>
      <c r="R109" s="188">
        <f t="shared" si="23"/>
        <v>100</v>
      </c>
      <c r="S109" s="298">
        <f t="shared" si="26"/>
        <v>1.3463999999999998</v>
      </c>
      <c r="T109" s="41">
        <v>0</v>
      </c>
      <c r="U109" s="433">
        <v>10</v>
      </c>
      <c r="V109" s="400">
        <f t="shared" si="24"/>
        <v>100</v>
      </c>
      <c r="W109" s="435">
        <f t="shared" si="25"/>
        <v>1.3463999999999998</v>
      </c>
      <c r="Y109" s="454">
        <f t="shared" si="18"/>
        <v>0</v>
      </c>
    </row>
    <row r="110" spans="1:25" s="35" customFormat="1" ht="38.25" hidden="1" customHeight="1">
      <c r="A110" s="572"/>
      <c r="B110" s="574"/>
      <c r="C110" s="618"/>
      <c r="D110" s="620"/>
      <c r="E110" s="589"/>
      <c r="F110" s="592"/>
      <c r="G110" s="589"/>
      <c r="H110" s="592"/>
      <c r="I110" s="589"/>
      <c r="J110" s="595"/>
      <c r="K110" s="370" t="s">
        <v>176</v>
      </c>
      <c r="L110" s="41">
        <v>0</v>
      </c>
      <c r="M110" s="370" t="s">
        <v>177</v>
      </c>
      <c r="N110" s="187">
        <v>0</v>
      </c>
      <c r="O110" s="290">
        <f>$A$9*$B$37*$C$102*$D$109*J110*N110</f>
        <v>0</v>
      </c>
      <c r="P110" s="41"/>
      <c r="Q110" s="370"/>
      <c r="R110" s="188">
        <f t="shared" si="23"/>
        <v>100</v>
      </c>
      <c r="S110" s="298">
        <f t="shared" si="26"/>
        <v>0</v>
      </c>
      <c r="T110" s="41"/>
      <c r="U110" s="433">
        <v>10</v>
      </c>
      <c r="V110" s="400">
        <f t="shared" si="24"/>
        <v>100</v>
      </c>
      <c r="W110" s="435">
        <f t="shared" si="25"/>
        <v>0</v>
      </c>
      <c r="Y110" s="454">
        <f t="shared" si="18"/>
        <v>0</v>
      </c>
    </row>
    <row r="111" spans="1:25" s="35" customFormat="1" ht="38.25" hidden="1" customHeight="1">
      <c r="A111" s="572"/>
      <c r="B111" s="574"/>
      <c r="C111" s="618"/>
      <c r="D111" s="620"/>
      <c r="E111" s="589"/>
      <c r="F111" s="592"/>
      <c r="G111" s="589"/>
      <c r="H111" s="592"/>
      <c r="I111" s="589"/>
      <c r="J111" s="595"/>
      <c r="K111" s="370" t="s">
        <v>176</v>
      </c>
      <c r="L111" s="41">
        <v>0</v>
      </c>
      <c r="M111" s="370" t="s">
        <v>177</v>
      </c>
      <c r="N111" s="187">
        <v>0</v>
      </c>
      <c r="O111" s="290">
        <f>$A$9*$B$37*$C$102*$D$109*J111*N111</f>
        <v>0</v>
      </c>
      <c r="P111" s="41"/>
      <c r="Q111" s="370"/>
      <c r="R111" s="188">
        <f t="shared" si="23"/>
        <v>100</v>
      </c>
      <c r="S111" s="298">
        <f t="shared" si="26"/>
        <v>0</v>
      </c>
      <c r="T111" s="41"/>
      <c r="U111" s="433">
        <v>10</v>
      </c>
      <c r="V111" s="400">
        <f t="shared" si="24"/>
        <v>100</v>
      </c>
      <c r="W111" s="435">
        <f t="shared" si="25"/>
        <v>0</v>
      </c>
      <c r="Y111" s="454">
        <f t="shared" si="18"/>
        <v>0</v>
      </c>
    </row>
    <row r="112" spans="1:25" s="35" customFormat="1" ht="38.25" hidden="1" customHeight="1">
      <c r="A112" s="572"/>
      <c r="B112" s="574"/>
      <c r="C112" s="618"/>
      <c r="D112" s="621"/>
      <c r="E112" s="590"/>
      <c r="F112" s="593"/>
      <c r="G112" s="590"/>
      <c r="H112" s="593"/>
      <c r="I112" s="590"/>
      <c r="J112" s="596"/>
      <c r="K112" s="370" t="s">
        <v>176</v>
      </c>
      <c r="L112" s="41">
        <v>0</v>
      </c>
      <c r="M112" s="370" t="s">
        <v>177</v>
      </c>
      <c r="N112" s="187">
        <v>0</v>
      </c>
      <c r="O112" s="290">
        <f>$A$9*$B$37*$C$102*$D$109*J112*N112</f>
        <v>0</v>
      </c>
      <c r="P112" s="41"/>
      <c r="Q112" s="370"/>
      <c r="R112" s="188">
        <f t="shared" si="23"/>
        <v>100</v>
      </c>
      <c r="S112" s="298">
        <f t="shared" si="26"/>
        <v>0</v>
      </c>
      <c r="T112" s="41"/>
      <c r="U112" s="433">
        <v>10</v>
      </c>
      <c r="V112" s="400">
        <f t="shared" si="24"/>
        <v>100</v>
      </c>
      <c r="W112" s="435">
        <f t="shared" si="25"/>
        <v>0</v>
      </c>
      <c r="Y112" s="454">
        <f t="shared" si="18"/>
        <v>0</v>
      </c>
    </row>
    <row r="113" spans="1:25" s="35" customFormat="1" ht="47.25" customHeight="1">
      <c r="A113" s="572"/>
      <c r="B113" s="574"/>
      <c r="C113" s="618"/>
      <c r="D113" s="619">
        <v>0.4</v>
      </c>
      <c r="E113" s="588" t="s">
        <v>149</v>
      </c>
      <c r="F113" s="591" t="s">
        <v>150</v>
      </c>
      <c r="G113" s="588" t="s">
        <v>772</v>
      </c>
      <c r="H113" s="591" t="s">
        <v>150</v>
      </c>
      <c r="I113" s="588" t="s">
        <v>773</v>
      </c>
      <c r="J113" s="594" t="s">
        <v>150</v>
      </c>
      <c r="K113" s="370" t="s">
        <v>176</v>
      </c>
      <c r="L113" s="41">
        <v>0</v>
      </c>
      <c r="M113" s="370" t="s">
        <v>177</v>
      </c>
      <c r="N113" s="187">
        <v>1</v>
      </c>
      <c r="O113" s="290">
        <f>$A$9*$B$37*$C$102*$D$113*N113</f>
        <v>1.7951999999999999E-2</v>
      </c>
      <c r="P113" s="41">
        <v>0</v>
      </c>
      <c r="Q113" s="370">
        <v>10</v>
      </c>
      <c r="R113" s="188">
        <f t="shared" si="23"/>
        <v>100</v>
      </c>
      <c r="S113" s="298">
        <f t="shared" si="26"/>
        <v>1.7951999999999999</v>
      </c>
      <c r="T113" s="41">
        <v>0</v>
      </c>
      <c r="U113" s="433">
        <v>10</v>
      </c>
      <c r="V113" s="400">
        <f t="shared" si="24"/>
        <v>100</v>
      </c>
      <c r="W113" s="435">
        <f t="shared" si="25"/>
        <v>1.7951999999999999</v>
      </c>
      <c r="Y113" s="454">
        <f t="shared" si="18"/>
        <v>0</v>
      </c>
    </row>
    <row r="114" spans="1:25" s="35" customFormat="1" ht="47.25" hidden="1" customHeight="1">
      <c r="A114" s="572"/>
      <c r="B114" s="574"/>
      <c r="C114" s="618"/>
      <c r="D114" s="620"/>
      <c r="E114" s="589"/>
      <c r="F114" s="592"/>
      <c r="G114" s="589"/>
      <c r="H114" s="592"/>
      <c r="I114" s="589"/>
      <c r="J114" s="595"/>
      <c r="K114" s="370" t="s">
        <v>176</v>
      </c>
      <c r="L114" s="41">
        <v>0</v>
      </c>
      <c r="M114" s="370" t="s">
        <v>178</v>
      </c>
      <c r="N114" s="187">
        <v>0</v>
      </c>
      <c r="O114" s="290">
        <f>$A$9*$B$37*$C$102*$D$113*J114*N114</f>
        <v>0</v>
      </c>
      <c r="P114" s="41"/>
      <c r="Q114" s="370"/>
      <c r="R114" s="188">
        <f t="shared" si="23"/>
        <v>100</v>
      </c>
      <c r="S114" s="298">
        <f t="shared" si="26"/>
        <v>0</v>
      </c>
      <c r="T114" s="41"/>
      <c r="U114" s="433">
        <v>10</v>
      </c>
      <c r="V114" s="400">
        <f t="shared" si="24"/>
        <v>100</v>
      </c>
      <c r="W114" s="435">
        <f t="shared" si="25"/>
        <v>0</v>
      </c>
      <c r="Y114" s="454">
        <f t="shared" si="18"/>
        <v>0</v>
      </c>
    </row>
    <row r="115" spans="1:25" s="35" customFormat="1" ht="47.25" hidden="1" customHeight="1">
      <c r="A115" s="572"/>
      <c r="B115" s="574"/>
      <c r="C115" s="618"/>
      <c r="D115" s="620"/>
      <c r="E115" s="589"/>
      <c r="F115" s="592"/>
      <c r="G115" s="589"/>
      <c r="H115" s="592"/>
      <c r="I115" s="589"/>
      <c r="J115" s="595"/>
      <c r="K115" s="370" t="s">
        <v>176</v>
      </c>
      <c r="L115" s="41">
        <v>0</v>
      </c>
      <c r="M115" s="370" t="s">
        <v>189</v>
      </c>
      <c r="N115" s="187">
        <v>0</v>
      </c>
      <c r="O115" s="290">
        <f>$A$9*$B$37*$C$102*$D$113*J115*N115</f>
        <v>0</v>
      </c>
      <c r="P115" s="41"/>
      <c r="Q115" s="370"/>
      <c r="R115" s="188">
        <f t="shared" si="23"/>
        <v>100</v>
      </c>
      <c r="S115" s="298">
        <f t="shared" si="26"/>
        <v>0</v>
      </c>
      <c r="T115" s="41"/>
      <c r="U115" s="433">
        <v>10</v>
      </c>
      <c r="V115" s="400">
        <f t="shared" si="24"/>
        <v>100</v>
      </c>
      <c r="W115" s="435">
        <f t="shared" si="25"/>
        <v>0</v>
      </c>
      <c r="Y115" s="454">
        <f t="shared" si="18"/>
        <v>0</v>
      </c>
    </row>
    <row r="116" spans="1:25" s="35" customFormat="1" ht="45" hidden="1" customHeight="1">
      <c r="A116" s="572"/>
      <c r="B116" s="574"/>
      <c r="C116" s="618"/>
      <c r="D116" s="621"/>
      <c r="E116" s="590"/>
      <c r="F116" s="593"/>
      <c r="G116" s="590"/>
      <c r="H116" s="593"/>
      <c r="I116" s="590"/>
      <c r="J116" s="596"/>
      <c r="K116" s="370" t="s">
        <v>176</v>
      </c>
      <c r="L116" s="41">
        <v>0</v>
      </c>
      <c r="M116" s="370" t="s">
        <v>178</v>
      </c>
      <c r="N116" s="187">
        <v>0</v>
      </c>
      <c r="O116" s="290">
        <f>$A$9*$B$37*$C$102*$D$113*J116*N116</f>
        <v>0</v>
      </c>
      <c r="P116" s="41"/>
      <c r="Q116" s="370"/>
      <c r="R116" s="188">
        <f t="shared" si="23"/>
        <v>100</v>
      </c>
      <c r="S116" s="298">
        <f t="shared" si="26"/>
        <v>0</v>
      </c>
      <c r="T116" s="41"/>
      <c r="U116" s="433">
        <v>10</v>
      </c>
      <c r="V116" s="400">
        <f t="shared" si="24"/>
        <v>100</v>
      </c>
      <c r="W116" s="435">
        <f t="shared" si="25"/>
        <v>0</v>
      </c>
      <c r="Y116" s="454">
        <f t="shared" si="18"/>
        <v>0</v>
      </c>
    </row>
    <row r="117" spans="1:25" s="35" customFormat="1" ht="45" hidden="1" customHeight="1">
      <c r="A117" s="572"/>
      <c r="B117" s="574"/>
      <c r="C117" s="618"/>
      <c r="D117" s="619">
        <v>0</v>
      </c>
      <c r="E117" s="588" t="s">
        <v>151</v>
      </c>
      <c r="F117" s="591" t="s">
        <v>152</v>
      </c>
      <c r="G117" s="588" t="s">
        <v>781</v>
      </c>
      <c r="H117" s="591" t="s">
        <v>152</v>
      </c>
      <c r="I117" s="588" t="s">
        <v>782</v>
      </c>
      <c r="J117" s="594" t="s">
        <v>495</v>
      </c>
      <c r="K117" s="370" t="s">
        <v>176</v>
      </c>
      <c r="L117" s="41">
        <v>0</v>
      </c>
      <c r="M117" s="370" t="s">
        <v>177</v>
      </c>
      <c r="N117" s="187">
        <v>1</v>
      </c>
      <c r="O117" s="290">
        <f>$A$9*$B$37*$C$102*$D$117*N117</f>
        <v>0</v>
      </c>
      <c r="P117" s="41"/>
      <c r="Q117" s="370">
        <v>10</v>
      </c>
      <c r="R117" s="188">
        <f t="shared" si="23"/>
        <v>100</v>
      </c>
      <c r="S117" s="298">
        <f t="shared" si="26"/>
        <v>0</v>
      </c>
      <c r="T117" s="41"/>
      <c r="U117" s="433">
        <v>10</v>
      </c>
      <c r="V117" s="400">
        <f t="shared" si="24"/>
        <v>100</v>
      </c>
      <c r="W117" s="435">
        <f t="shared" si="25"/>
        <v>0</v>
      </c>
      <c r="Y117" s="454">
        <f t="shared" si="18"/>
        <v>0</v>
      </c>
    </row>
    <row r="118" spans="1:25" s="35" customFormat="1" ht="36.950000000000003" hidden="1" customHeight="1">
      <c r="A118" s="572"/>
      <c r="B118" s="574"/>
      <c r="C118" s="577"/>
      <c r="D118" s="621"/>
      <c r="E118" s="590"/>
      <c r="F118" s="593"/>
      <c r="G118" s="590"/>
      <c r="H118" s="593"/>
      <c r="I118" s="590"/>
      <c r="J118" s="596"/>
      <c r="K118" s="103" t="s">
        <v>176</v>
      </c>
      <c r="L118" s="41">
        <v>0</v>
      </c>
      <c r="M118" s="103" t="s">
        <v>30</v>
      </c>
      <c r="N118" s="187">
        <v>0</v>
      </c>
      <c r="O118" s="290"/>
      <c r="P118" s="41"/>
      <c r="Q118" s="103"/>
      <c r="R118" s="188">
        <f>100-(P118-L118)*10</f>
        <v>100</v>
      </c>
      <c r="S118" s="298">
        <f t="shared" si="26"/>
        <v>0</v>
      </c>
      <c r="T118" s="41"/>
      <c r="U118" s="44"/>
      <c r="V118" s="43"/>
      <c r="W118" s="442"/>
      <c r="Y118" s="454">
        <f t="shared" si="18"/>
        <v>0</v>
      </c>
    </row>
    <row r="119" spans="1:25" s="55" customFormat="1" ht="15.75" customHeight="1">
      <c r="A119" s="572"/>
      <c r="B119" s="574"/>
      <c r="C119" s="576">
        <v>0.05</v>
      </c>
      <c r="D119" s="227"/>
      <c r="E119" s="201" t="s">
        <v>230</v>
      </c>
      <c r="F119" s="603" t="s">
        <v>208</v>
      </c>
      <c r="G119" s="604"/>
      <c r="H119" s="604"/>
      <c r="I119" s="604"/>
      <c r="J119" s="604"/>
      <c r="K119" s="604"/>
      <c r="L119" s="604"/>
      <c r="M119" s="605"/>
      <c r="N119" s="217"/>
      <c r="O119" s="291"/>
      <c r="P119" s="231"/>
      <c r="Q119" s="112"/>
      <c r="R119" s="112"/>
      <c r="S119" s="299"/>
      <c r="T119" s="231"/>
      <c r="U119" s="228"/>
      <c r="V119" s="229"/>
      <c r="W119" s="444"/>
      <c r="Y119" s="454">
        <f t="shared" si="18"/>
        <v>0</v>
      </c>
    </row>
    <row r="120" spans="1:25" s="35" customFormat="1" ht="41.25" customHeight="1">
      <c r="A120" s="572"/>
      <c r="B120" s="574"/>
      <c r="C120" s="577"/>
      <c r="D120" s="367">
        <v>1</v>
      </c>
      <c r="E120" s="108" t="s">
        <v>155</v>
      </c>
      <c r="F120" s="370" t="s">
        <v>215</v>
      </c>
      <c r="G120" s="108" t="s">
        <v>786</v>
      </c>
      <c r="H120" s="370" t="s">
        <v>215</v>
      </c>
      <c r="I120" s="108" t="s">
        <v>787</v>
      </c>
      <c r="J120" s="230" t="s">
        <v>515</v>
      </c>
      <c r="K120" s="370" t="s">
        <v>176</v>
      </c>
      <c r="L120" s="41">
        <v>0</v>
      </c>
      <c r="M120" s="370" t="s">
        <v>177</v>
      </c>
      <c r="N120" s="187">
        <v>1</v>
      </c>
      <c r="O120" s="290">
        <f>$A$9*$B$37*$C$119*$D$120*N120</f>
        <v>1.8700000000000001E-2</v>
      </c>
      <c r="P120" s="41">
        <v>0</v>
      </c>
      <c r="Q120" s="370">
        <v>10</v>
      </c>
      <c r="R120" s="188">
        <f>100-(P120-L120)*Q120</f>
        <v>100</v>
      </c>
      <c r="S120" s="298">
        <f t="shared" si="26"/>
        <v>1.87</v>
      </c>
      <c r="T120" s="41">
        <v>0</v>
      </c>
      <c r="U120" s="433">
        <v>10</v>
      </c>
      <c r="V120" s="400">
        <f t="shared" ref="V120" si="27">100-U120*T120</f>
        <v>100</v>
      </c>
      <c r="W120" s="435">
        <f t="shared" ref="W120" si="28">V120*O120</f>
        <v>1.87</v>
      </c>
      <c r="Y120" s="454">
        <f t="shared" si="18"/>
        <v>0</v>
      </c>
    </row>
    <row r="121" spans="1:25" s="35" customFormat="1" ht="15.75" customHeight="1">
      <c r="A121" s="572"/>
      <c r="B121" s="574"/>
      <c r="C121" s="576">
        <v>0.05</v>
      </c>
      <c r="D121" s="185"/>
      <c r="E121" s="201" t="s">
        <v>231</v>
      </c>
      <c r="F121" s="603" t="s">
        <v>209</v>
      </c>
      <c r="G121" s="604"/>
      <c r="H121" s="604"/>
      <c r="I121" s="604"/>
      <c r="J121" s="604"/>
      <c r="K121" s="604"/>
      <c r="L121" s="604"/>
      <c r="M121" s="605"/>
      <c r="N121" s="222"/>
      <c r="O121" s="291"/>
      <c r="P121" s="231"/>
      <c r="Q121" s="223"/>
      <c r="R121" s="223"/>
      <c r="S121" s="299"/>
      <c r="T121" s="231"/>
      <c r="U121" s="225"/>
      <c r="V121" s="219"/>
      <c r="W121" s="443"/>
      <c r="Y121" s="454">
        <f t="shared" si="18"/>
        <v>0</v>
      </c>
    </row>
    <row r="122" spans="1:25" s="35" customFormat="1" ht="37.5" customHeight="1">
      <c r="A122" s="572"/>
      <c r="B122" s="574"/>
      <c r="C122" s="618"/>
      <c r="D122" s="619">
        <v>0.5</v>
      </c>
      <c r="E122" s="588" t="s">
        <v>156</v>
      </c>
      <c r="F122" s="591" t="s">
        <v>157</v>
      </c>
      <c r="G122" s="588" t="s">
        <v>790</v>
      </c>
      <c r="H122" s="591" t="s">
        <v>157</v>
      </c>
      <c r="I122" s="588" t="s">
        <v>791</v>
      </c>
      <c r="J122" s="609" t="s">
        <v>506</v>
      </c>
      <c r="K122" s="370" t="s">
        <v>176</v>
      </c>
      <c r="L122" s="41">
        <v>0</v>
      </c>
      <c r="M122" s="370" t="s">
        <v>177</v>
      </c>
      <c r="N122" s="187">
        <v>1</v>
      </c>
      <c r="O122" s="290">
        <f>$A$9*$B$37*$C$121*$D$122*N122</f>
        <v>9.3500000000000007E-3</v>
      </c>
      <c r="P122" s="41">
        <v>0</v>
      </c>
      <c r="Q122" s="370">
        <v>10</v>
      </c>
      <c r="R122" s="188">
        <f>100-(P122-L122)*Q122</f>
        <v>100</v>
      </c>
      <c r="S122" s="298">
        <f t="shared" si="26"/>
        <v>0.93500000000000005</v>
      </c>
      <c r="T122" s="41">
        <v>0</v>
      </c>
      <c r="U122" s="433">
        <v>10</v>
      </c>
      <c r="V122" s="400">
        <f t="shared" ref="V122:V124" si="29">100-U122*T122</f>
        <v>100</v>
      </c>
      <c r="W122" s="435">
        <f t="shared" ref="W122:W124" si="30">V122*O122</f>
        <v>0.93500000000000005</v>
      </c>
      <c r="Y122" s="454">
        <f t="shared" si="18"/>
        <v>0</v>
      </c>
    </row>
    <row r="123" spans="1:25" s="35" customFormat="1" ht="27.75" hidden="1" customHeight="1">
      <c r="A123" s="572"/>
      <c r="B123" s="574"/>
      <c r="C123" s="618"/>
      <c r="D123" s="621"/>
      <c r="E123" s="590"/>
      <c r="F123" s="593"/>
      <c r="G123" s="590"/>
      <c r="H123" s="593"/>
      <c r="I123" s="590"/>
      <c r="J123" s="611"/>
      <c r="K123" s="370" t="s">
        <v>176</v>
      </c>
      <c r="L123" s="41">
        <v>0</v>
      </c>
      <c r="M123" s="370" t="s">
        <v>177</v>
      </c>
      <c r="N123" s="187">
        <v>0</v>
      </c>
      <c r="O123" s="290">
        <f>$A$9*$B$37*$C$121*$D$122*J123*N123</f>
        <v>0</v>
      </c>
      <c r="P123" s="41"/>
      <c r="Q123" s="370"/>
      <c r="R123" s="188">
        <f>100-(P123-L123)*Q123</f>
        <v>100</v>
      </c>
      <c r="S123" s="298">
        <f t="shared" si="26"/>
        <v>0</v>
      </c>
      <c r="T123" s="41"/>
      <c r="U123" s="433">
        <v>10</v>
      </c>
      <c r="V123" s="400">
        <f t="shared" si="29"/>
        <v>100</v>
      </c>
      <c r="W123" s="435">
        <f t="shared" si="30"/>
        <v>0</v>
      </c>
      <c r="Y123" s="454">
        <f t="shared" si="18"/>
        <v>0</v>
      </c>
    </row>
    <row r="124" spans="1:25" s="35" customFormat="1" ht="36" customHeight="1">
      <c r="A124" s="572"/>
      <c r="B124" s="574"/>
      <c r="C124" s="577"/>
      <c r="D124" s="367">
        <v>0.5</v>
      </c>
      <c r="E124" s="108" t="s">
        <v>158</v>
      </c>
      <c r="F124" s="347" t="s">
        <v>216</v>
      </c>
      <c r="G124" s="108" t="s">
        <v>793</v>
      </c>
      <c r="H124" s="347" t="s">
        <v>216</v>
      </c>
      <c r="I124" s="108" t="s">
        <v>794</v>
      </c>
      <c r="J124" s="230" t="s">
        <v>515</v>
      </c>
      <c r="K124" s="370" t="s">
        <v>176</v>
      </c>
      <c r="L124" s="42">
        <v>0</v>
      </c>
      <c r="M124" s="370" t="s">
        <v>177</v>
      </c>
      <c r="N124" s="187">
        <v>1</v>
      </c>
      <c r="O124" s="290">
        <f>$A$9*$B$37*$C$121*$D$124*N124</f>
        <v>9.3500000000000007E-3</v>
      </c>
      <c r="P124" s="41">
        <v>0</v>
      </c>
      <c r="Q124" s="370">
        <v>10</v>
      </c>
      <c r="R124" s="188">
        <f>100-(P124-L124)*Q124</f>
        <v>100</v>
      </c>
      <c r="S124" s="298">
        <f t="shared" si="26"/>
        <v>0.93500000000000005</v>
      </c>
      <c r="T124" s="41">
        <v>0</v>
      </c>
      <c r="U124" s="433">
        <v>10</v>
      </c>
      <c r="V124" s="400">
        <f t="shared" si="29"/>
        <v>100</v>
      </c>
      <c r="W124" s="435">
        <f t="shared" si="30"/>
        <v>0.93500000000000005</v>
      </c>
      <c r="Y124" s="454">
        <f t="shared" si="18"/>
        <v>0</v>
      </c>
    </row>
    <row r="125" spans="1:25" s="35" customFormat="1" ht="15.75" customHeight="1">
      <c r="A125" s="572"/>
      <c r="B125" s="574"/>
      <c r="C125" s="576">
        <v>0.03</v>
      </c>
      <c r="D125" s="185"/>
      <c r="E125" s="201" t="s">
        <v>232</v>
      </c>
      <c r="F125" s="603" t="s">
        <v>233</v>
      </c>
      <c r="G125" s="604"/>
      <c r="H125" s="604"/>
      <c r="I125" s="604"/>
      <c r="J125" s="604"/>
      <c r="K125" s="604"/>
      <c r="L125" s="604"/>
      <c r="M125" s="605"/>
      <c r="N125" s="217"/>
      <c r="O125" s="291"/>
      <c r="P125" s="223"/>
      <c r="Q125" s="223"/>
      <c r="R125" s="223"/>
      <c r="S125" s="299"/>
      <c r="T125" s="223"/>
      <c r="U125" s="225"/>
      <c r="V125" s="219"/>
      <c r="W125" s="443"/>
      <c r="Y125" s="454">
        <f t="shared" si="18"/>
        <v>0</v>
      </c>
    </row>
    <row r="126" spans="1:25" s="35" customFormat="1" ht="41.25" customHeight="1">
      <c r="A126" s="572"/>
      <c r="B126" s="574"/>
      <c r="C126" s="577"/>
      <c r="D126" s="367">
        <v>1</v>
      </c>
      <c r="E126" s="108" t="s">
        <v>159</v>
      </c>
      <c r="F126" s="370" t="s">
        <v>430</v>
      </c>
      <c r="G126" s="108" t="s">
        <v>796</v>
      </c>
      <c r="H126" s="370" t="s">
        <v>430</v>
      </c>
      <c r="I126" s="108" t="s">
        <v>797</v>
      </c>
      <c r="J126" s="370" t="s">
        <v>430</v>
      </c>
      <c r="K126" s="370" t="s">
        <v>176</v>
      </c>
      <c r="L126" s="42">
        <v>0</v>
      </c>
      <c r="M126" s="370" t="s">
        <v>177</v>
      </c>
      <c r="N126" s="187">
        <v>1</v>
      </c>
      <c r="O126" s="290">
        <f>$A$9*$B$37*$C$125*$D$126*N126</f>
        <v>1.1219999999999999E-2</v>
      </c>
      <c r="P126" s="41">
        <v>0</v>
      </c>
      <c r="Q126" s="370">
        <v>10</v>
      </c>
      <c r="R126" s="188">
        <f>100-(P126-L126)*Q126</f>
        <v>100</v>
      </c>
      <c r="S126" s="298">
        <f t="shared" si="26"/>
        <v>1.1219999999999999</v>
      </c>
      <c r="T126" s="41">
        <v>0</v>
      </c>
      <c r="U126" s="433">
        <v>10</v>
      </c>
      <c r="V126" s="400">
        <f t="shared" ref="V126" si="31">100-U126*T126</f>
        <v>100</v>
      </c>
      <c r="W126" s="435">
        <f t="shared" ref="W126" si="32">V126*O126</f>
        <v>1.1219999999999999</v>
      </c>
      <c r="Y126" s="454">
        <f t="shared" si="18"/>
        <v>0</v>
      </c>
    </row>
    <row r="127" spans="1:25" s="35" customFormat="1" ht="23.25" customHeight="1">
      <c r="A127" s="572"/>
      <c r="B127" s="574"/>
      <c r="C127" s="576">
        <v>7.0000000000000007E-2</v>
      </c>
      <c r="D127" s="185"/>
      <c r="E127" s="201" t="s">
        <v>221</v>
      </c>
      <c r="F127" s="603" t="s">
        <v>81</v>
      </c>
      <c r="G127" s="604"/>
      <c r="H127" s="604"/>
      <c r="I127" s="604"/>
      <c r="J127" s="604"/>
      <c r="K127" s="604"/>
      <c r="L127" s="604"/>
      <c r="M127" s="605"/>
      <c r="N127" s="217"/>
      <c r="O127" s="291"/>
      <c r="P127" s="223"/>
      <c r="Q127" s="223"/>
      <c r="R127" s="223"/>
      <c r="S127" s="299"/>
      <c r="T127" s="223"/>
      <c r="U127" s="225"/>
      <c r="V127" s="219"/>
      <c r="W127" s="443"/>
      <c r="Y127" s="454">
        <f t="shared" si="18"/>
        <v>0</v>
      </c>
    </row>
    <row r="128" spans="1:25" s="35" customFormat="1" ht="30" hidden="1">
      <c r="A128" s="572"/>
      <c r="B128" s="574"/>
      <c r="C128" s="618"/>
      <c r="D128" s="367">
        <v>0</v>
      </c>
      <c r="E128" s="108" t="s">
        <v>82</v>
      </c>
      <c r="F128" s="370" t="s">
        <v>83</v>
      </c>
      <c r="G128" s="108" t="s">
        <v>798</v>
      </c>
      <c r="H128" s="370" t="s">
        <v>83</v>
      </c>
      <c r="I128" s="108" t="s">
        <v>799</v>
      </c>
      <c r="J128" s="370" t="s">
        <v>502</v>
      </c>
      <c r="K128" s="370" t="s">
        <v>176</v>
      </c>
      <c r="L128" s="41">
        <v>0</v>
      </c>
      <c r="M128" s="370" t="s">
        <v>177</v>
      </c>
      <c r="N128" s="187">
        <v>1</v>
      </c>
      <c r="O128" s="290">
        <f>$A$9*$B$37*$C$127*$D$128*N128</f>
        <v>0</v>
      </c>
      <c r="P128" s="41"/>
      <c r="Q128" s="370">
        <v>10</v>
      </c>
      <c r="R128" s="188">
        <f>100-(P128-L128)*Q128</f>
        <v>100</v>
      </c>
      <c r="S128" s="298">
        <f t="shared" si="26"/>
        <v>0</v>
      </c>
      <c r="T128" s="41"/>
      <c r="U128" s="433">
        <v>10</v>
      </c>
      <c r="V128" s="400">
        <f t="shared" ref="V128:V130" si="33">100-U128*T128</f>
        <v>100</v>
      </c>
      <c r="W128" s="435">
        <f t="shared" ref="W128:W130" si="34">V128*O128</f>
        <v>0</v>
      </c>
      <c r="Y128" s="454">
        <f t="shared" si="18"/>
        <v>0</v>
      </c>
    </row>
    <row r="129" spans="1:25" s="35" customFormat="1" ht="45">
      <c r="A129" s="572"/>
      <c r="B129" s="574"/>
      <c r="C129" s="618"/>
      <c r="D129" s="619">
        <v>1</v>
      </c>
      <c r="E129" s="588" t="s">
        <v>84</v>
      </c>
      <c r="F129" s="591" t="s">
        <v>85</v>
      </c>
      <c r="G129" s="588" t="s">
        <v>516</v>
      </c>
      <c r="H129" s="591" t="s">
        <v>85</v>
      </c>
      <c r="I129" s="348" t="s">
        <v>517</v>
      </c>
      <c r="J129" s="352" t="s">
        <v>519</v>
      </c>
      <c r="K129" s="370" t="s">
        <v>176</v>
      </c>
      <c r="L129" s="41">
        <v>0</v>
      </c>
      <c r="M129" s="370" t="s">
        <v>177</v>
      </c>
      <c r="N129" s="187">
        <v>0.5</v>
      </c>
      <c r="O129" s="290">
        <f>$A$9*$B$37*$C$127*$D$129*N129</f>
        <v>1.3090000000000001E-2</v>
      </c>
      <c r="P129" s="41">
        <v>0</v>
      </c>
      <c r="Q129" s="370">
        <v>10</v>
      </c>
      <c r="R129" s="188">
        <f>100-(P129-L129)*Q129</f>
        <v>100</v>
      </c>
      <c r="S129" s="298">
        <f>R129*O129</f>
        <v>1.3090000000000002</v>
      </c>
      <c r="T129" s="41">
        <v>0</v>
      </c>
      <c r="U129" s="433">
        <v>10</v>
      </c>
      <c r="V129" s="400">
        <f t="shared" si="33"/>
        <v>100</v>
      </c>
      <c r="W129" s="435">
        <f t="shared" si="34"/>
        <v>1.3090000000000002</v>
      </c>
      <c r="Y129" s="454">
        <f t="shared" si="18"/>
        <v>0</v>
      </c>
    </row>
    <row r="130" spans="1:25" s="35" customFormat="1" ht="39.75" customHeight="1">
      <c r="A130" s="572"/>
      <c r="B130" s="574"/>
      <c r="C130" s="618"/>
      <c r="D130" s="620"/>
      <c r="E130" s="589"/>
      <c r="F130" s="592"/>
      <c r="G130" s="589"/>
      <c r="H130" s="592"/>
      <c r="I130" s="588" t="s">
        <v>518</v>
      </c>
      <c r="J130" s="594" t="s">
        <v>860</v>
      </c>
      <c r="K130" s="370" t="s">
        <v>176</v>
      </c>
      <c r="L130" s="41">
        <v>0</v>
      </c>
      <c r="M130" s="370" t="s">
        <v>177</v>
      </c>
      <c r="N130" s="187">
        <v>0.5</v>
      </c>
      <c r="O130" s="290">
        <f>$A$9*$B$37*$C$127*$D$129*N130</f>
        <v>1.3090000000000001E-2</v>
      </c>
      <c r="P130" s="41">
        <v>0</v>
      </c>
      <c r="Q130" s="370">
        <v>10</v>
      </c>
      <c r="R130" s="188">
        <f>100-(P130-L130)*Q130</f>
        <v>100</v>
      </c>
      <c r="S130" s="298">
        <f t="shared" si="26"/>
        <v>1.3090000000000002</v>
      </c>
      <c r="T130" s="41">
        <v>0</v>
      </c>
      <c r="U130" s="433">
        <v>10</v>
      </c>
      <c r="V130" s="400">
        <f t="shared" si="33"/>
        <v>100</v>
      </c>
      <c r="W130" s="435">
        <f t="shared" si="34"/>
        <v>1.3090000000000002</v>
      </c>
      <c r="Y130" s="454">
        <f t="shared" si="18"/>
        <v>0</v>
      </c>
    </row>
    <row r="131" spans="1:25" s="35" customFormat="1" ht="51.75" hidden="1" customHeight="1">
      <c r="A131" s="572"/>
      <c r="B131" s="574"/>
      <c r="C131" s="618"/>
      <c r="D131" s="620"/>
      <c r="E131" s="589"/>
      <c r="F131" s="353"/>
      <c r="G131" s="589"/>
      <c r="H131" s="592"/>
      <c r="I131" s="589"/>
      <c r="J131" s="595"/>
      <c r="K131" s="103" t="s">
        <v>176</v>
      </c>
      <c r="L131" s="41">
        <v>0</v>
      </c>
      <c r="M131" s="103" t="s">
        <v>30</v>
      </c>
      <c r="N131" s="187">
        <v>0</v>
      </c>
      <c r="O131" s="290"/>
      <c r="P131" s="41"/>
      <c r="Q131" s="103"/>
      <c r="R131" s="188">
        <f>100-(P131-L131)*10</f>
        <v>100</v>
      </c>
      <c r="S131" s="298">
        <f t="shared" si="26"/>
        <v>0</v>
      </c>
      <c r="T131" s="41"/>
      <c r="U131" s="44"/>
      <c r="V131" s="43"/>
      <c r="W131" s="442"/>
      <c r="Y131" s="454">
        <f t="shared" si="18"/>
        <v>0</v>
      </c>
    </row>
    <row r="132" spans="1:25" s="35" customFormat="1" ht="30.95" hidden="1" customHeight="1">
      <c r="A132" s="572"/>
      <c r="B132" s="574"/>
      <c r="C132" s="577"/>
      <c r="D132" s="621"/>
      <c r="E132" s="590"/>
      <c r="F132" s="354"/>
      <c r="G132" s="590"/>
      <c r="H132" s="593"/>
      <c r="I132" s="590"/>
      <c r="J132" s="596"/>
      <c r="K132" s="103" t="s">
        <v>176</v>
      </c>
      <c r="L132" s="41">
        <v>0</v>
      </c>
      <c r="M132" s="103" t="s">
        <v>30</v>
      </c>
      <c r="N132" s="187">
        <v>0</v>
      </c>
      <c r="O132" s="290"/>
      <c r="P132" s="41"/>
      <c r="Q132" s="103"/>
      <c r="R132" s="188">
        <f>100-(P132-L132)*10</f>
        <v>100</v>
      </c>
      <c r="S132" s="298">
        <f t="shared" si="26"/>
        <v>0</v>
      </c>
      <c r="T132" s="41"/>
      <c r="U132" s="44"/>
      <c r="V132" s="43"/>
      <c r="W132" s="442"/>
      <c r="Y132" s="454">
        <f t="shared" si="18"/>
        <v>0</v>
      </c>
    </row>
    <row r="133" spans="1:25" s="35" customFormat="1" ht="21.6" customHeight="1">
      <c r="A133" s="572"/>
      <c r="B133" s="574"/>
      <c r="C133" s="576">
        <v>7.0000000000000007E-2</v>
      </c>
      <c r="D133" s="185"/>
      <c r="E133" s="201" t="s">
        <v>222</v>
      </c>
      <c r="F133" s="625" t="s">
        <v>194</v>
      </c>
      <c r="G133" s="626"/>
      <c r="H133" s="626"/>
      <c r="I133" s="626"/>
      <c r="J133" s="626"/>
      <c r="K133" s="626"/>
      <c r="L133" s="626"/>
      <c r="M133" s="627"/>
      <c r="N133" s="217"/>
      <c r="O133" s="291"/>
      <c r="P133" s="223"/>
      <c r="Q133" s="223"/>
      <c r="R133" s="223"/>
      <c r="S133" s="299"/>
      <c r="T133" s="223"/>
      <c r="U133" s="225"/>
      <c r="V133" s="219"/>
      <c r="W133" s="443"/>
      <c r="Y133" s="454">
        <f t="shared" si="18"/>
        <v>0</v>
      </c>
    </row>
    <row r="134" spans="1:25" s="35" customFormat="1" ht="49.5" hidden="1" customHeight="1">
      <c r="A134" s="572"/>
      <c r="B134" s="574"/>
      <c r="C134" s="618"/>
      <c r="D134" s="620">
        <v>0.4</v>
      </c>
      <c r="E134" s="588" t="s">
        <v>87</v>
      </c>
      <c r="F134" s="609" t="s">
        <v>88</v>
      </c>
      <c r="G134" s="588" t="s">
        <v>802</v>
      </c>
      <c r="H134" s="609" t="s">
        <v>88</v>
      </c>
      <c r="I134" s="254" t="s">
        <v>803</v>
      </c>
      <c r="J134" s="609" t="s">
        <v>520</v>
      </c>
      <c r="K134" s="103" t="s">
        <v>176</v>
      </c>
      <c r="L134" s="41">
        <v>0</v>
      </c>
      <c r="M134" s="370" t="s">
        <v>177</v>
      </c>
      <c r="N134" s="187"/>
      <c r="O134" s="290">
        <f>$A$9*$B$37*$C$133*$D$134*N134</f>
        <v>0</v>
      </c>
      <c r="P134" s="41"/>
      <c r="Q134" s="370"/>
      <c r="R134" s="188">
        <f>100-(P134-L134)*Q134</f>
        <v>100</v>
      </c>
      <c r="S134" s="298">
        <f t="shared" si="26"/>
        <v>0</v>
      </c>
      <c r="T134" s="41"/>
      <c r="U134" s="44"/>
      <c r="V134" s="43"/>
      <c r="W134" s="442"/>
      <c r="Y134" s="454">
        <f t="shared" si="18"/>
        <v>0</v>
      </c>
    </row>
    <row r="135" spans="1:25" s="35" customFormat="1" ht="33" hidden="1" customHeight="1">
      <c r="A135" s="572"/>
      <c r="B135" s="574"/>
      <c r="C135" s="618"/>
      <c r="D135" s="620"/>
      <c r="E135" s="589"/>
      <c r="F135" s="610"/>
      <c r="G135" s="589"/>
      <c r="H135" s="610"/>
      <c r="I135" s="254" t="s">
        <v>804</v>
      </c>
      <c r="J135" s="611"/>
      <c r="K135" s="103" t="s">
        <v>176</v>
      </c>
      <c r="L135" s="41">
        <v>0</v>
      </c>
      <c r="M135" s="370" t="s">
        <v>177</v>
      </c>
      <c r="N135" s="187">
        <v>0</v>
      </c>
      <c r="O135" s="290">
        <f>$A$9*$B$37*$C$133*$D$134*J135*N135</f>
        <v>0</v>
      </c>
      <c r="P135" s="41"/>
      <c r="Q135" s="370"/>
      <c r="R135" s="188">
        <f>100-(P135-L135)*Q135</f>
        <v>100</v>
      </c>
      <c r="S135" s="298">
        <f t="shared" si="26"/>
        <v>0</v>
      </c>
      <c r="T135" s="41"/>
      <c r="U135" s="44"/>
      <c r="V135" s="43"/>
      <c r="W135" s="442"/>
      <c r="Y135" s="454">
        <f t="shared" si="18"/>
        <v>0</v>
      </c>
    </row>
    <row r="136" spans="1:25" s="35" customFormat="1" ht="49.5" customHeight="1">
      <c r="A136" s="572"/>
      <c r="B136" s="574"/>
      <c r="C136" s="618"/>
      <c r="D136" s="621"/>
      <c r="E136" s="590"/>
      <c r="F136" s="611"/>
      <c r="G136" s="590"/>
      <c r="H136" s="611"/>
      <c r="I136" s="254" t="s">
        <v>804</v>
      </c>
      <c r="J136" s="352" t="s">
        <v>522</v>
      </c>
      <c r="K136" s="370" t="s">
        <v>176</v>
      </c>
      <c r="L136" s="41">
        <v>0</v>
      </c>
      <c r="M136" s="370" t="s">
        <v>177</v>
      </c>
      <c r="N136" s="187">
        <v>1</v>
      </c>
      <c r="O136" s="290">
        <f>$A$9*$B$37*$C$133*$D$134*N136</f>
        <v>1.0472000000000002E-2</v>
      </c>
      <c r="P136" s="41">
        <v>0</v>
      </c>
      <c r="Q136" s="370">
        <v>10</v>
      </c>
      <c r="R136" s="188">
        <f>100-(P136-L136)*Q136</f>
        <v>100</v>
      </c>
      <c r="S136" s="298">
        <f t="shared" si="26"/>
        <v>1.0472000000000001</v>
      </c>
      <c r="T136" s="41">
        <v>0</v>
      </c>
      <c r="U136" s="433">
        <v>10</v>
      </c>
      <c r="V136" s="400">
        <f t="shared" ref="V136:V138" si="35">100-U136*T136</f>
        <v>100</v>
      </c>
      <c r="W136" s="435">
        <f t="shared" ref="W136:W138" si="36">V136*O136</f>
        <v>1.0472000000000001</v>
      </c>
      <c r="Y136" s="454">
        <f t="shared" si="18"/>
        <v>0</v>
      </c>
    </row>
    <row r="137" spans="1:25" s="35" customFormat="1" ht="30">
      <c r="A137" s="572"/>
      <c r="B137" s="574"/>
      <c r="C137" s="618"/>
      <c r="D137" s="367">
        <v>0.3</v>
      </c>
      <c r="E137" s="108" t="s">
        <v>160</v>
      </c>
      <c r="F137" s="103" t="s">
        <v>161</v>
      </c>
      <c r="G137" s="108" t="s">
        <v>807</v>
      </c>
      <c r="H137" s="230" t="s">
        <v>161</v>
      </c>
      <c r="I137" s="108" t="s">
        <v>808</v>
      </c>
      <c r="J137" s="103" t="s">
        <v>521</v>
      </c>
      <c r="K137" s="370" t="s">
        <v>176</v>
      </c>
      <c r="L137" s="41">
        <v>0</v>
      </c>
      <c r="M137" s="370" t="s">
        <v>177</v>
      </c>
      <c r="N137" s="187">
        <v>1</v>
      </c>
      <c r="O137" s="290">
        <f>$A$9*$B$37*$C$133*$D$137*N137</f>
        <v>7.8539999999999999E-3</v>
      </c>
      <c r="P137" s="41">
        <v>0</v>
      </c>
      <c r="Q137" s="370">
        <v>10</v>
      </c>
      <c r="R137" s="188">
        <f>100-(P137-L137)*Q137</f>
        <v>100</v>
      </c>
      <c r="S137" s="298">
        <f t="shared" si="26"/>
        <v>0.78539999999999999</v>
      </c>
      <c r="T137" s="41">
        <v>0</v>
      </c>
      <c r="U137" s="433">
        <v>10</v>
      </c>
      <c r="V137" s="400">
        <f t="shared" si="35"/>
        <v>100</v>
      </c>
      <c r="W137" s="435">
        <f t="shared" si="36"/>
        <v>0.78539999999999999</v>
      </c>
      <c r="Y137" s="454">
        <f t="shared" si="18"/>
        <v>0</v>
      </c>
    </row>
    <row r="138" spans="1:25" s="35" customFormat="1" ht="39" customHeight="1">
      <c r="A138" s="572"/>
      <c r="B138" s="574"/>
      <c r="C138" s="618"/>
      <c r="D138" s="619">
        <v>0.3</v>
      </c>
      <c r="E138" s="588" t="s">
        <v>243</v>
      </c>
      <c r="F138" s="591" t="s">
        <v>162</v>
      </c>
      <c r="G138" s="588" t="s">
        <v>809</v>
      </c>
      <c r="H138" s="591" t="s">
        <v>162</v>
      </c>
      <c r="I138" s="588" t="s">
        <v>810</v>
      </c>
      <c r="J138" s="594" t="s">
        <v>496</v>
      </c>
      <c r="K138" s="370" t="s">
        <v>176</v>
      </c>
      <c r="L138" s="41">
        <v>0</v>
      </c>
      <c r="M138" s="370" t="s">
        <v>177</v>
      </c>
      <c r="N138" s="187">
        <v>1</v>
      </c>
      <c r="O138" s="290">
        <f>$A$9*$B$37*$C$133*$D$138*N138</f>
        <v>7.8539999999999999E-3</v>
      </c>
      <c r="P138" s="41">
        <v>0</v>
      </c>
      <c r="Q138" s="370">
        <v>10</v>
      </c>
      <c r="R138" s="188">
        <f>100-(P138-L138)*Q138</f>
        <v>100</v>
      </c>
      <c r="S138" s="298">
        <f t="shared" si="26"/>
        <v>0.78539999999999999</v>
      </c>
      <c r="T138" s="41">
        <v>0</v>
      </c>
      <c r="U138" s="433">
        <v>10</v>
      </c>
      <c r="V138" s="400">
        <f t="shared" si="35"/>
        <v>100</v>
      </c>
      <c r="W138" s="435">
        <f t="shared" si="36"/>
        <v>0.78539999999999999</v>
      </c>
      <c r="Y138" s="454">
        <f t="shared" si="18"/>
        <v>0</v>
      </c>
    </row>
    <row r="139" spans="1:25" s="35" customFormat="1" ht="30" hidden="1" customHeight="1">
      <c r="A139" s="572"/>
      <c r="B139" s="574"/>
      <c r="C139" s="618"/>
      <c r="D139" s="620"/>
      <c r="E139" s="589"/>
      <c r="F139" s="592"/>
      <c r="G139" s="589"/>
      <c r="H139" s="592"/>
      <c r="I139" s="589"/>
      <c r="J139" s="595"/>
      <c r="K139" s="103" t="s">
        <v>176</v>
      </c>
      <c r="L139" s="41">
        <v>0</v>
      </c>
      <c r="M139" s="103" t="s">
        <v>30</v>
      </c>
      <c r="N139" s="187">
        <v>0</v>
      </c>
      <c r="O139" s="290"/>
      <c r="P139" s="41"/>
      <c r="Q139" s="103"/>
      <c r="R139" s="188">
        <f>100-(P139-L139)*10</f>
        <v>100</v>
      </c>
      <c r="S139" s="298">
        <f t="shared" si="26"/>
        <v>0</v>
      </c>
      <c r="T139" s="41"/>
      <c r="U139" s="44"/>
      <c r="V139" s="43"/>
      <c r="W139" s="442"/>
      <c r="Y139" s="454">
        <f t="shared" si="18"/>
        <v>0</v>
      </c>
    </row>
    <row r="140" spans="1:25" s="35" customFormat="1" ht="30" hidden="1" customHeight="1">
      <c r="A140" s="572"/>
      <c r="B140" s="574"/>
      <c r="C140" s="618"/>
      <c r="D140" s="620"/>
      <c r="E140" s="589"/>
      <c r="F140" s="592"/>
      <c r="G140" s="589"/>
      <c r="H140" s="592"/>
      <c r="I140" s="589"/>
      <c r="J140" s="595"/>
      <c r="K140" s="103" t="s">
        <v>176</v>
      </c>
      <c r="L140" s="41">
        <v>0</v>
      </c>
      <c r="M140" s="103" t="s">
        <v>30</v>
      </c>
      <c r="N140" s="187">
        <v>0</v>
      </c>
      <c r="O140" s="290"/>
      <c r="P140" s="41"/>
      <c r="Q140" s="103"/>
      <c r="R140" s="188">
        <f>100-(P140-L140)*10</f>
        <v>100</v>
      </c>
      <c r="S140" s="298">
        <f t="shared" si="26"/>
        <v>0</v>
      </c>
      <c r="T140" s="41"/>
      <c r="U140" s="44"/>
      <c r="V140" s="43"/>
      <c r="W140" s="442"/>
      <c r="Y140" s="454">
        <f t="shared" si="18"/>
        <v>0</v>
      </c>
    </row>
    <row r="141" spans="1:25" s="35" customFormat="1" ht="30" hidden="1" customHeight="1">
      <c r="A141" s="572"/>
      <c r="B141" s="574"/>
      <c r="C141" s="577"/>
      <c r="D141" s="621"/>
      <c r="E141" s="590"/>
      <c r="F141" s="593"/>
      <c r="G141" s="590"/>
      <c r="H141" s="593"/>
      <c r="I141" s="590"/>
      <c r="J141" s="596"/>
      <c r="K141" s="103" t="s">
        <v>176</v>
      </c>
      <c r="L141" s="41">
        <v>0</v>
      </c>
      <c r="M141" s="103" t="s">
        <v>30</v>
      </c>
      <c r="N141" s="187">
        <v>0</v>
      </c>
      <c r="O141" s="290"/>
      <c r="P141" s="41"/>
      <c r="Q141" s="103"/>
      <c r="R141" s="188">
        <f>100-(P141-L141)*10</f>
        <v>100</v>
      </c>
      <c r="S141" s="298">
        <f t="shared" si="26"/>
        <v>0</v>
      </c>
      <c r="T141" s="41"/>
      <c r="U141" s="44"/>
      <c r="V141" s="43"/>
      <c r="W141" s="442"/>
      <c r="Y141" s="454">
        <f t="shared" si="18"/>
        <v>0</v>
      </c>
    </row>
    <row r="142" spans="1:25" s="55" customFormat="1" ht="21.95" customHeight="1">
      <c r="A142" s="572"/>
      <c r="B142" s="574"/>
      <c r="C142" s="576">
        <v>0.02</v>
      </c>
      <c r="D142" s="227"/>
      <c r="E142" s="201" t="s">
        <v>234</v>
      </c>
      <c r="F142" s="625" t="s">
        <v>89</v>
      </c>
      <c r="G142" s="626"/>
      <c r="H142" s="626"/>
      <c r="I142" s="626"/>
      <c r="J142" s="626"/>
      <c r="K142" s="626"/>
      <c r="L142" s="626"/>
      <c r="M142" s="627"/>
      <c r="N142" s="220"/>
      <c r="O142" s="291"/>
      <c r="P142" s="112"/>
      <c r="Q142" s="112"/>
      <c r="R142" s="112"/>
      <c r="S142" s="299"/>
      <c r="T142" s="112"/>
      <c r="U142" s="228"/>
      <c r="V142" s="229"/>
      <c r="W142" s="444"/>
      <c r="Y142" s="454">
        <f t="shared" ref="Y142:Y172" si="37">W142-S142</f>
        <v>0</v>
      </c>
    </row>
    <row r="143" spans="1:25" s="55" customFormat="1" ht="63" customHeight="1">
      <c r="A143" s="572"/>
      <c r="B143" s="574"/>
      <c r="C143" s="618"/>
      <c r="D143" s="367">
        <v>1</v>
      </c>
      <c r="E143" s="369" t="s">
        <v>163</v>
      </c>
      <c r="F143" s="103" t="s">
        <v>164</v>
      </c>
      <c r="G143" s="369" t="s">
        <v>813</v>
      </c>
      <c r="H143" s="103" t="s">
        <v>164</v>
      </c>
      <c r="I143" s="369" t="s">
        <v>814</v>
      </c>
      <c r="J143" s="103" t="s">
        <v>499</v>
      </c>
      <c r="K143" s="370" t="s">
        <v>176</v>
      </c>
      <c r="L143" s="41">
        <v>0</v>
      </c>
      <c r="M143" s="370" t="s">
        <v>177</v>
      </c>
      <c r="N143" s="187">
        <v>1</v>
      </c>
      <c r="O143" s="290">
        <f>$A$9*$B$37*$C$142*$D$143*N143</f>
        <v>7.4800000000000005E-3</v>
      </c>
      <c r="P143" s="41">
        <v>0</v>
      </c>
      <c r="Q143" s="370">
        <v>10</v>
      </c>
      <c r="R143" s="188">
        <f>100-(P143-L143)*Q143</f>
        <v>100</v>
      </c>
      <c r="S143" s="298">
        <f t="shared" si="26"/>
        <v>0.748</v>
      </c>
      <c r="T143" s="41">
        <v>0</v>
      </c>
      <c r="U143" s="433">
        <v>10</v>
      </c>
      <c r="V143" s="400">
        <f t="shared" ref="V143" si="38">100-U143*T143</f>
        <v>100</v>
      </c>
      <c r="W143" s="435">
        <f t="shared" ref="W143" si="39">V143*O143</f>
        <v>0.748</v>
      </c>
      <c r="Y143" s="454">
        <f t="shared" si="37"/>
        <v>0</v>
      </c>
    </row>
    <row r="144" spans="1:25" s="344" customFormat="1" ht="43.5" hidden="1" customHeight="1">
      <c r="A144" s="572"/>
      <c r="B144" s="574"/>
      <c r="C144" s="618"/>
      <c r="D144" s="333">
        <v>0</v>
      </c>
      <c r="E144" s="332" t="s">
        <v>165</v>
      </c>
      <c r="F144" s="337" t="s">
        <v>166</v>
      </c>
      <c r="G144" s="332" t="s">
        <v>815</v>
      </c>
      <c r="H144" s="337" t="s">
        <v>166</v>
      </c>
      <c r="I144" s="332" t="s">
        <v>816</v>
      </c>
      <c r="J144" s="337" t="s">
        <v>497</v>
      </c>
      <c r="K144" s="334" t="s">
        <v>176</v>
      </c>
      <c r="L144" s="336">
        <v>0</v>
      </c>
      <c r="M144" s="334" t="s">
        <v>177</v>
      </c>
      <c r="N144" s="338">
        <v>1</v>
      </c>
      <c r="O144" s="339">
        <f>$A$9*$B$37*$C$142*$D$144*N144</f>
        <v>0</v>
      </c>
      <c r="P144" s="336"/>
      <c r="Q144" s="334">
        <v>10</v>
      </c>
      <c r="R144" s="340">
        <f>100-(P144-L144)*Q144</f>
        <v>100</v>
      </c>
      <c r="S144" s="341">
        <f t="shared" si="26"/>
        <v>0</v>
      </c>
      <c r="T144" s="336"/>
      <c r="U144" s="342"/>
      <c r="V144" s="343"/>
      <c r="W144" s="446"/>
      <c r="Y144" s="454">
        <f t="shared" si="37"/>
        <v>0</v>
      </c>
    </row>
    <row r="145" spans="1:25" s="35" customFormat="1" ht="33.6" hidden="1" customHeight="1">
      <c r="A145" s="572"/>
      <c r="B145" s="574"/>
      <c r="C145" s="577"/>
      <c r="D145" s="367"/>
      <c r="E145" s="369" t="s">
        <v>90</v>
      </c>
      <c r="F145" s="103" t="s">
        <v>91</v>
      </c>
      <c r="G145" s="369" t="s">
        <v>817</v>
      </c>
      <c r="H145" s="103" t="s">
        <v>91</v>
      </c>
      <c r="I145" s="369" t="s">
        <v>544</v>
      </c>
      <c r="J145" s="103" t="s">
        <v>523</v>
      </c>
      <c r="K145" s="103" t="s">
        <v>176</v>
      </c>
      <c r="L145" s="41">
        <v>0</v>
      </c>
      <c r="M145" s="370" t="s">
        <v>177</v>
      </c>
      <c r="N145" s="187">
        <v>1</v>
      </c>
      <c r="O145" s="290">
        <f>$A$9*$B$37*$C$142*$D$145*N145</f>
        <v>0</v>
      </c>
      <c r="P145" s="41"/>
      <c r="Q145" s="370">
        <v>10</v>
      </c>
      <c r="R145" s="188">
        <f>100-(P145-L145)*Q145</f>
        <v>100</v>
      </c>
      <c r="S145" s="298">
        <f t="shared" si="26"/>
        <v>0</v>
      </c>
      <c r="T145" s="41"/>
      <c r="U145" s="44"/>
      <c r="V145" s="43"/>
      <c r="W145" s="442"/>
      <c r="Y145" s="454">
        <f t="shared" si="37"/>
        <v>0</v>
      </c>
    </row>
    <row r="146" spans="1:25" s="35" customFormat="1" ht="25.7" customHeight="1">
      <c r="A146" s="572"/>
      <c r="B146" s="574"/>
      <c r="C146" s="576">
        <v>7.0000000000000007E-2</v>
      </c>
      <c r="D146" s="185"/>
      <c r="E146" s="201" t="s">
        <v>223</v>
      </c>
      <c r="F146" s="622" t="s">
        <v>195</v>
      </c>
      <c r="G146" s="623"/>
      <c r="H146" s="623"/>
      <c r="I146" s="623"/>
      <c r="J146" s="623"/>
      <c r="K146" s="623"/>
      <c r="L146" s="623"/>
      <c r="M146" s="624"/>
      <c r="N146" s="232"/>
      <c r="O146" s="291"/>
      <c r="P146" s="228"/>
      <c r="Q146" s="228"/>
      <c r="R146" s="229"/>
      <c r="S146" s="299"/>
      <c r="T146" s="228"/>
      <c r="U146" s="225"/>
      <c r="V146" s="219"/>
      <c r="W146" s="443"/>
      <c r="Y146" s="454">
        <f t="shared" si="37"/>
        <v>0</v>
      </c>
    </row>
    <row r="147" spans="1:25" s="35" customFormat="1" ht="33.6" customHeight="1">
      <c r="A147" s="572"/>
      <c r="B147" s="574"/>
      <c r="C147" s="618"/>
      <c r="D147" s="367">
        <v>0.55000000000000004</v>
      </c>
      <c r="E147" s="12" t="s">
        <v>167</v>
      </c>
      <c r="F147" s="103" t="s">
        <v>848</v>
      </c>
      <c r="G147" s="12" t="s">
        <v>818</v>
      </c>
      <c r="H147" s="103" t="s">
        <v>848</v>
      </c>
      <c r="I147" s="289" t="s">
        <v>819</v>
      </c>
      <c r="J147" s="103" t="s">
        <v>850</v>
      </c>
      <c r="K147" s="103" t="s">
        <v>861</v>
      </c>
      <c r="L147" s="41">
        <v>1316</v>
      </c>
      <c r="M147" s="370" t="s">
        <v>177</v>
      </c>
      <c r="N147" s="187">
        <v>1</v>
      </c>
      <c r="O147" s="290">
        <f>$A$9*$B$37*$C$146*$D$147*N147</f>
        <v>1.4399000000000002E-2</v>
      </c>
      <c r="P147" s="41">
        <f>52+1293</f>
        <v>1345</v>
      </c>
      <c r="Q147" s="404">
        <f>P147/L147*100</f>
        <v>102.20364741641336</v>
      </c>
      <c r="R147" s="298">
        <f>IF(AND((100+(Q147-100)*5)&gt;30,(100+(Q147-100)*5)&lt;=120),100+(Q147-100)*5,IF((100+(Q147-100)*5)&lt;30,0,100))</f>
        <v>111.0182370820668</v>
      </c>
      <c r="S147" s="250">
        <f>R147*O147</f>
        <v>1.5985515957446801</v>
      </c>
      <c r="T147" s="41">
        <v>1327</v>
      </c>
      <c r="U147" s="189">
        <f>T147/L147*100</f>
        <v>100.83586626139818</v>
      </c>
      <c r="V147" s="431">
        <f>IF((U147-100)&gt;0,100,IF((100+(U147-100)*10)&gt;30,(100+(U147-100)*10),0))</f>
        <v>100</v>
      </c>
      <c r="W147" s="442">
        <f>V147*O147</f>
        <v>1.4399000000000002</v>
      </c>
      <c r="Y147" s="454">
        <f t="shared" si="37"/>
        <v>-0.15865159574467991</v>
      </c>
    </row>
    <row r="148" spans="1:25" s="35" customFormat="1" ht="30">
      <c r="A148" s="572"/>
      <c r="B148" s="574"/>
      <c r="C148" s="577"/>
      <c r="D148" s="367">
        <v>0.45</v>
      </c>
      <c r="E148" s="12" t="s">
        <v>170</v>
      </c>
      <c r="F148" s="103" t="s">
        <v>171</v>
      </c>
      <c r="G148" s="12" t="s">
        <v>822</v>
      </c>
      <c r="H148" s="103" t="s">
        <v>171</v>
      </c>
      <c r="I148" s="289" t="s">
        <v>823</v>
      </c>
      <c r="J148" s="103" t="s">
        <v>498</v>
      </c>
      <c r="K148" s="370" t="s">
        <v>176</v>
      </c>
      <c r="L148" s="41">
        <v>0</v>
      </c>
      <c r="M148" s="370" t="s">
        <v>177</v>
      </c>
      <c r="N148" s="187">
        <v>1</v>
      </c>
      <c r="O148" s="290">
        <f>$A$9*$B$37*$C$146*$D$148*N148</f>
        <v>1.1781000000000002E-2</v>
      </c>
      <c r="P148" s="41">
        <v>0</v>
      </c>
      <c r="Q148" s="370">
        <v>10</v>
      </c>
      <c r="R148" s="188">
        <f>100-(P148-L148)*Q148</f>
        <v>100</v>
      </c>
      <c r="S148" s="298">
        <f t="shared" si="26"/>
        <v>1.1781000000000001</v>
      </c>
      <c r="T148" s="41">
        <v>0</v>
      </c>
      <c r="U148" s="433">
        <v>10</v>
      </c>
      <c r="V148" s="400">
        <f t="shared" ref="V148" si="40">100-U148*T148</f>
        <v>100</v>
      </c>
      <c r="W148" s="435">
        <f t="shared" ref="W148" si="41">V148*O148</f>
        <v>1.1781000000000001</v>
      </c>
      <c r="Y148" s="454">
        <f t="shared" si="37"/>
        <v>0</v>
      </c>
    </row>
    <row r="149" spans="1:25" s="35" customFormat="1" ht="24.6" customHeight="1">
      <c r="A149" s="572"/>
      <c r="B149" s="574"/>
      <c r="C149" s="576">
        <v>7.0000000000000007E-2</v>
      </c>
      <c r="D149" s="185"/>
      <c r="E149" s="221" t="s">
        <v>224</v>
      </c>
      <c r="F149" s="625" t="s">
        <v>196</v>
      </c>
      <c r="G149" s="626"/>
      <c r="H149" s="626"/>
      <c r="I149" s="626"/>
      <c r="J149" s="626"/>
      <c r="K149" s="626"/>
      <c r="L149" s="626"/>
      <c r="M149" s="627"/>
      <c r="N149" s="232"/>
      <c r="O149" s="291"/>
      <c r="P149" s="225"/>
      <c r="Q149" s="225"/>
      <c r="R149" s="219"/>
      <c r="S149" s="299"/>
      <c r="T149" s="225"/>
      <c r="U149" s="225"/>
      <c r="V149" s="219"/>
      <c r="W149" s="443"/>
      <c r="Y149" s="454">
        <f t="shared" si="37"/>
        <v>0</v>
      </c>
    </row>
    <row r="150" spans="1:25" s="35" customFormat="1" ht="66.75" customHeight="1">
      <c r="A150" s="572"/>
      <c r="B150" s="574"/>
      <c r="C150" s="618"/>
      <c r="D150" s="619">
        <v>0.5</v>
      </c>
      <c r="E150" s="591" t="s">
        <v>94</v>
      </c>
      <c r="F150" s="591" t="s">
        <v>95</v>
      </c>
      <c r="G150" s="591" t="s">
        <v>824</v>
      </c>
      <c r="H150" s="591" t="s">
        <v>509</v>
      </c>
      <c r="I150" s="591" t="s">
        <v>825</v>
      </c>
      <c r="J150" s="594" t="s">
        <v>524</v>
      </c>
      <c r="K150" s="327" t="s">
        <v>526</v>
      </c>
      <c r="L150" s="41">
        <v>0</v>
      </c>
      <c r="M150" s="56" t="s">
        <v>177</v>
      </c>
      <c r="N150" s="187">
        <v>1</v>
      </c>
      <c r="O150" s="290">
        <f>$A$9*$B$37*$C$149*$D$150*N150</f>
        <v>1.3090000000000001E-2</v>
      </c>
      <c r="P150" s="41">
        <v>0</v>
      </c>
      <c r="Q150" s="370">
        <v>50</v>
      </c>
      <c r="R150" s="188">
        <f>100-(P150-L150)*Q150</f>
        <v>100</v>
      </c>
      <c r="S150" s="298">
        <f t="shared" si="26"/>
        <v>1.3090000000000002</v>
      </c>
      <c r="T150" s="41">
        <v>0</v>
      </c>
      <c r="U150" s="398">
        <v>50</v>
      </c>
      <c r="V150" s="431">
        <f>100-U150*T150</f>
        <v>100</v>
      </c>
      <c r="W150" s="442">
        <f>V150*O150</f>
        <v>1.3090000000000002</v>
      </c>
      <c r="Y150" s="454">
        <f t="shared" si="37"/>
        <v>0</v>
      </c>
    </row>
    <row r="151" spans="1:25" s="35" customFormat="1" ht="1.5" hidden="1" customHeight="1">
      <c r="A151" s="572"/>
      <c r="B151" s="574"/>
      <c r="C151" s="618"/>
      <c r="D151" s="621"/>
      <c r="E151" s="593"/>
      <c r="F151" s="593"/>
      <c r="G151" s="593"/>
      <c r="H151" s="593"/>
      <c r="I151" s="593"/>
      <c r="J151" s="596"/>
      <c r="K151" s="327" t="s">
        <v>176</v>
      </c>
      <c r="L151" s="41">
        <v>0</v>
      </c>
      <c r="M151" s="56" t="s">
        <v>177</v>
      </c>
      <c r="N151" s="187">
        <v>0</v>
      </c>
      <c r="O151" s="290">
        <f>$A$9*$B$37*$C$149*$D$150*J151*N151</f>
        <v>0</v>
      </c>
      <c r="P151" s="41"/>
      <c r="Q151" s="370"/>
      <c r="R151" s="188">
        <f>100-(P151-L151)*Q151</f>
        <v>100</v>
      </c>
      <c r="S151" s="298">
        <f t="shared" si="26"/>
        <v>0</v>
      </c>
      <c r="T151" s="41"/>
      <c r="U151" s="398">
        <v>51</v>
      </c>
      <c r="V151" s="431">
        <f t="shared" ref="V151:V152" si="42">100-U151*T151</f>
        <v>100</v>
      </c>
      <c r="W151" s="442">
        <f t="shared" ref="W151:W152" si="43">V151*O151</f>
        <v>0</v>
      </c>
      <c r="Y151" s="454">
        <f t="shared" si="37"/>
        <v>0</v>
      </c>
    </row>
    <row r="152" spans="1:25" s="35" customFormat="1" ht="46.5" customHeight="1">
      <c r="A152" s="572"/>
      <c r="B152" s="574"/>
      <c r="C152" s="618"/>
      <c r="D152" s="379">
        <v>0.5</v>
      </c>
      <c r="E152" s="380" t="s">
        <v>96</v>
      </c>
      <c r="F152" s="380" t="s">
        <v>97</v>
      </c>
      <c r="G152" s="380" t="s">
        <v>826</v>
      </c>
      <c r="H152" s="380" t="s">
        <v>508</v>
      </c>
      <c r="I152" s="380" t="s">
        <v>827</v>
      </c>
      <c r="J152" s="381" t="s">
        <v>525</v>
      </c>
      <c r="K152" s="234" t="s">
        <v>527</v>
      </c>
      <c r="L152" s="336" t="s">
        <v>862</v>
      </c>
      <c r="M152" s="56" t="s">
        <v>177</v>
      </c>
      <c r="N152" s="187">
        <v>1</v>
      </c>
      <c r="O152" s="290">
        <f>$A$9*$B$37*$C$149*$D$152*N152</f>
        <v>1.3090000000000001E-2</v>
      </c>
      <c r="P152" s="428">
        <v>74</v>
      </c>
      <c r="Q152" s="370">
        <v>100</v>
      </c>
      <c r="R152" s="188">
        <v>100</v>
      </c>
      <c r="S152" s="298">
        <f>R152*O152</f>
        <v>1.3090000000000002</v>
      </c>
      <c r="T152" s="430">
        <v>74.599999999999994</v>
      </c>
      <c r="U152" s="398">
        <v>0</v>
      </c>
      <c r="V152" s="431">
        <f t="shared" si="42"/>
        <v>100</v>
      </c>
      <c r="W152" s="442">
        <f t="shared" si="43"/>
        <v>1.3090000000000002</v>
      </c>
      <c r="Y152" s="454">
        <f t="shared" si="37"/>
        <v>0</v>
      </c>
    </row>
    <row r="153" spans="1:25" s="35" customFormat="1" ht="27.75" customHeight="1">
      <c r="A153" s="572"/>
      <c r="B153" s="574"/>
      <c r="C153" s="576">
        <v>0</v>
      </c>
      <c r="D153" s="185"/>
      <c r="E153" s="201" t="s">
        <v>225</v>
      </c>
      <c r="F153" s="600" t="s">
        <v>197</v>
      </c>
      <c r="G153" s="601"/>
      <c r="H153" s="601"/>
      <c r="I153" s="601"/>
      <c r="J153" s="601"/>
      <c r="K153" s="601"/>
      <c r="L153" s="601"/>
      <c r="M153" s="602"/>
      <c r="N153" s="232"/>
      <c r="O153" s="291"/>
      <c r="P153" s="225"/>
      <c r="Q153" s="225"/>
      <c r="R153" s="219"/>
      <c r="S153" s="299"/>
      <c r="T153" s="225"/>
      <c r="U153" s="225"/>
      <c r="V153" s="219"/>
      <c r="W153" s="443"/>
      <c r="Y153" s="454">
        <f t="shared" si="37"/>
        <v>0</v>
      </c>
    </row>
    <row r="154" spans="1:25" s="35" customFormat="1" ht="38.25" hidden="1" customHeight="1">
      <c r="A154" s="572"/>
      <c r="B154" s="575"/>
      <c r="C154" s="577"/>
      <c r="D154" s="367">
        <v>1</v>
      </c>
      <c r="E154" s="370" t="s">
        <v>99</v>
      </c>
      <c r="F154" s="103" t="s">
        <v>100</v>
      </c>
      <c r="G154" s="370" t="s">
        <v>829</v>
      </c>
      <c r="H154" s="103" t="s">
        <v>486</v>
      </c>
      <c r="I154" s="371" t="s">
        <v>830</v>
      </c>
      <c r="J154" s="230" t="s">
        <v>868</v>
      </c>
      <c r="K154" s="372" t="s">
        <v>527</v>
      </c>
      <c r="L154" s="41">
        <v>100</v>
      </c>
      <c r="M154" s="56" t="s">
        <v>177</v>
      </c>
      <c r="N154" s="187">
        <v>1</v>
      </c>
      <c r="O154" s="290">
        <f>$A$9*$B$37*$C$153*$D$154*N154</f>
        <v>0</v>
      </c>
      <c r="P154" s="336"/>
      <c r="Q154" s="370">
        <v>10</v>
      </c>
      <c r="R154" s="188">
        <f>+P154/L154*100</f>
        <v>0</v>
      </c>
      <c r="S154" s="298">
        <f>R154*O154</f>
        <v>0</v>
      </c>
      <c r="T154" s="336"/>
      <c r="U154" s="44"/>
      <c r="V154" s="43"/>
      <c r="W154" s="442"/>
      <c r="Y154" s="454">
        <f t="shared" si="37"/>
        <v>0</v>
      </c>
    </row>
    <row r="155" spans="1:25" s="35" customFormat="1" ht="21" customHeight="1">
      <c r="A155" s="572"/>
      <c r="B155" s="323"/>
      <c r="C155" s="323"/>
      <c r="D155" s="323"/>
      <c r="E155" s="324"/>
      <c r="F155" s="256"/>
      <c r="G155" s="373"/>
      <c r="H155" s="256"/>
      <c r="I155" s="371"/>
      <c r="J155" s="374"/>
      <c r="K155" s="234"/>
      <c r="L155" s="375"/>
      <c r="M155" s="57"/>
      <c r="N155" s="276"/>
      <c r="O155" s="290"/>
      <c r="P155" s="41"/>
      <c r="Q155" s="370"/>
      <c r="R155" s="188"/>
      <c r="S155" s="298"/>
      <c r="T155" s="41"/>
      <c r="U155" s="44"/>
      <c r="V155" s="43"/>
      <c r="W155" s="442"/>
      <c r="Y155" s="454">
        <f t="shared" si="37"/>
        <v>0</v>
      </c>
    </row>
    <row r="156" spans="1:25" s="35" customFormat="1" ht="42.75" customHeight="1">
      <c r="A156" s="572"/>
      <c r="B156" s="573">
        <v>0.12</v>
      </c>
      <c r="C156" s="321"/>
      <c r="D156" s="111"/>
      <c r="E156" s="265" t="s">
        <v>852</v>
      </c>
      <c r="F156" s="578" t="s">
        <v>851</v>
      </c>
      <c r="G156" s="579"/>
      <c r="H156" s="579"/>
      <c r="I156" s="579"/>
      <c r="J156" s="579"/>
      <c r="K156" s="579"/>
      <c r="L156" s="579"/>
      <c r="M156" s="580"/>
      <c r="N156" s="315"/>
      <c r="O156" s="316"/>
      <c r="P156" s="317"/>
      <c r="Q156" s="318"/>
      <c r="R156" s="319"/>
      <c r="S156" s="322">
        <f>SUM(S157:S164)</f>
        <v>10.0776</v>
      </c>
      <c r="T156" s="317"/>
      <c r="U156" s="320"/>
      <c r="V156" s="263"/>
      <c r="W156" s="441"/>
      <c r="Y156" s="454">
        <f t="shared" si="37"/>
        <v>-10.0776</v>
      </c>
    </row>
    <row r="157" spans="1:25" s="35" customFormat="1" ht="57.75" customHeight="1">
      <c r="A157" s="572"/>
      <c r="B157" s="574"/>
      <c r="C157" s="107">
        <v>0.12</v>
      </c>
      <c r="D157" s="367">
        <v>1</v>
      </c>
      <c r="E157" s="195" t="s">
        <v>16</v>
      </c>
      <c r="F157" s="355" t="s">
        <v>48</v>
      </c>
      <c r="G157" s="355" t="s">
        <v>560</v>
      </c>
      <c r="H157" s="355" t="s">
        <v>48</v>
      </c>
      <c r="I157" s="355" t="s">
        <v>561</v>
      </c>
      <c r="J157" s="352" t="s">
        <v>466</v>
      </c>
      <c r="K157" s="370" t="s">
        <v>176</v>
      </c>
      <c r="L157" s="38">
        <v>0</v>
      </c>
      <c r="M157" s="197" t="s">
        <v>177</v>
      </c>
      <c r="N157" s="198">
        <v>1</v>
      </c>
      <c r="O157" s="290">
        <f>$A$9*$B$156*$C$157*$D$157*N157</f>
        <v>1.2239999999999999E-2</v>
      </c>
      <c r="P157" s="37">
        <v>-1</v>
      </c>
      <c r="Q157" s="251">
        <v>10</v>
      </c>
      <c r="R157" s="188">
        <f>100-(L157-P157)*Q157</f>
        <v>90</v>
      </c>
      <c r="S157" s="189">
        <f>R157*O157</f>
        <v>1.1015999999999999</v>
      </c>
      <c r="T157" s="37">
        <v>1</v>
      </c>
      <c r="U157" s="433">
        <v>10</v>
      </c>
      <c r="V157" s="400">
        <f t="shared" ref="V157:V159" si="44">100-U157*T157</f>
        <v>90</v>
      </c>
      <c r="W157" s="435">
        <f t="shared" ref="W157:W163" si="45">V157*O157</f>
        <v>1.1015999999999999</v>
      </c>
      <c r="X157" s="429" t="s">
        <v>870</v>
      </c>
      <c r="Y157" s="454">
        <f t="shared" si="37"/>
        <v>0</v>
      </c>
    </row>
    <row r="158" spans="1:25" s="35" customFormat="1" ht="39" hidden="1" customHeight="1">
      <c r="A158" s="572"/>
      <c r="B158" s="574"/>
      <c r="C158" s="107">
        <v>0</v>
      </c>
      <c r="D158" s="367">
        <v>1</v>
      </c>
      <c r="E158" s="348" t="s">
        <v>69</v>
      </c>
      <c r="F158" s="351" t="s">
        <v>70</v>
      </c>
      <c r="G158" s="348" t="s">
        <v>616</v>
      </c>
      <c r="H158" s="351" t="s">
        <v>504</v>
      </c>
      <c r="I158" s="348" t="s">
        <v>617</v>
      </c>
      <c r="J158" s="352" t="s">
        <v>501</v>
      </c>
      <c r="K158" s="370" t="s">
        <v>176</v>
      </c>
      <c r="L158" s="41">
        <v>0</v>
      </c>
      <c r="M158" s="351" t="s">
        <v>177</v>
      </c>
      <c r="N158" s="187">
        <v>1</v>
      </c>
      <c r="O158" s="290">
        <f>$A$9*$B$156*$C$158*$D$158*N158</f>
        <v>0</v>
      </c>
      <c r="P158" s="41"/>
      <c r="Q158" s="370">
        <v>10</v>
      </c>
      <c r="R158" s="188">
        <f t="shared" ref="R158:R163" si="46">100-(P158-L158)*Q158</f>
        <v>100</v>
      </c>
      <c r="S158" s="189">
        <f t="shared" ref="S158:S164" si="47">R158*O158</f>
        <v>0</v>
      </c>
      <c r="T158" s="41"/>
      <c r="U158" s="433">
        <v>10</v>
      </c>
      <c r="V158" s="400">
        <f t="shared" si="44"/>
        <v>100</v>
      </c>
      <c r="W158" s="435">
        <f t="shared" si="45"/>
        <v>0</v>
      </c>
      <c r="Y158" s="454">
        <f t="shared" si="37"/>
        <v>0</v>
      </c>
    </row>
    <row r="159" spans="1:25" s="35" customFormat="1" ht="41.25" customHeight="1">
      <c r="A159" s="572"/>
      <c r="B159" s="574"/>
      <c r="C159" s="107">
        <v>0.12</v>
      </c>
      <c r="D159" s="358">
        <v>1</v>
      </c>
      <c r="E159" s="348" t="s">
        <v>87</v>
      </c>
      <c r="F159" s="368" t="s">
        <v>88</v>
      </c>
      <c r="G159" s="348" t="s">
        <v>802</v>
      </c>
      <c r="H159" s="368" t="s">
        <v>88</v>
      </c>
      <c r="I159" s="348" t="s">
        <v>803</v>
      </c>
      <c r="J159" s="345" t="s">
        <v>503</v>
      </c>
      <c r="K159" s="370" t="s">
        <v>176</v>
      </c>
      <c r="L159" s="41">
        <v>0</v>
      </c>
      <c r="M159" s="370" t="s">
        <v>177</v>
      </c>
      <c r="N159" s="187">
        <v>1</v>
      </c>
      <c r="O159" s="290">
        <f>$A$9*$B$156*$C$159*$D$159*N159</f>
        <v>1.2239999999999999E-2</v>
      </c>
      <c r="P159" s="41">
        <v>0</v>
      </c>
      <c r="Q159" s="370">
        <v>10</v>
      </c>
      <c r="R159" s="188">
        <f t="shared" si="46"/>
        <v>100</v>
      </c>
      <c r="S159" s="189">
        <f t="shared" si="47"/>
        <v>1.224</v>
      </c>
      <c r="T159" s="41">
        <v>0</v>
      </c>
      <c r="U159" s="433">
        <v>10</v>
      </c>
      <c r="V159" s="400">
        <f t="shared" si="44"/>
        <v>100</v>
      </c>
      <c r="W159" s="435">
        <f t="shared" si="45"/>
        <v>1.224</v>
      </c>
      <c r="Y159" s="454">
        <f t="shared" si="37"/>
        <v>0</v>
      </c>
    </row>
    <row r="160" spans="1:25" s="35" customFormat="1" ht="69.75" customHeight="1">
      <c r="A160" s="572"/>
      <c r="B160" s="574"/>
      <c r="C160" s="576">
        <v>0.22</v>
      </c>
      <c r="D160" s="581">
        <v>1</v>
      </c>
      <c r="E160" s="582" t="s">
        <v>90</v>
      </c>
      <c r="F160" s="584" t="s">
        <v>91</v>
      </c>
      <c r="G160" s="586" t="s">
        <v>817</v>
      </c>
      <c r="H160" s="587" t="s">
        <v>91</v>
      </c>
      <c r="I160" s="308" t="s">
        <v>544</v>
      </c>
      <c r="J160" s="410" t="s">
        <v>863</v>
      </c>
      <c r="K160" s="411" t="s">
        <v>864</v>
      </c>
      <c r="L160" s="41">
        <v>24</v>
      </c>
      <c r="M160" s="370" t="s">
        <v>177</v>
      </c>
      <c r="N160" s="187">
        <v>0.5</v>
      </c>
      <c r="O160" s="290">
        <f>$A$9*$B$156*$C$160*$D$160*N160</f>
        <v>1.1219999999999999E-2</v>
      </c>
      <c r="P160" s="41">
        <v>24</v>
      </c>
      <c r="Q160" s="370">
        <v>10</v>
      </c>
      <c r="R160" s="188">
        <f>100-(L160-P160)*Q160</f>
        <v>100</v>
      </c>
      <c r="S160" s="189">
        <f t="shared" si="47"/>
        <v>1.1219999999999999</v>
      </c>
      <c r="T160" s="41">
        <v>24</v>
      </c>
      <c r="U160" s="44">
        <f>T160-L160</f>
        <v>0</v>
      </c>
      <c r="V160" s="401">
        <f>100-U160*10</f>
        <v>100</v>
      </c>
      <c r="W160" s="442">
        <f t="shared" si="45"/>
        <v>1.1219999999999999</v>
      </c>
      <c r="Y160" s="454">
        <f t="shared" si="37"/>
        <v>0</v>
      </c>
    </row>
    <row r="161" spans="1:25" s="35" customFormat="1" ht="63.75" customHeight="1">
      <c r="A161" s="572"/>
      <c r="B161" s="574"/>
      <c r="C161" s="577"/>
      <c r="D161" s="581"/>
      <c r="E161" s="583"/>
      <c r="F161" s="585"/>
      <c r="G161" s="586"/>
      <c r="H161" s="587"/>
      <c r="I161" s="280" t="s">
        <v>543</v>
      </c>
      <c r="J161" s="392" t="s">
        <v>447</v>
      </c>
      <c r="K161" s="370" t="s">
        <v>176</v>
      </c>
      <c r="L161" s="41">
        <v>0</v>
      </c>
      <c r="M161" s="370" t="s">
        <v>177</v>
      </c>
      <c r="N161" s="276">
        <v>0.5</v>
      </c>
      <c r="O161" s="290">
        <f>$A$9*$B$156*$C$160*$D$160*N161</f>
        <v>1.1219999999999999E-2</v>
      </c>
      <c r="P161" s="41">
        <v>0</v>
      </c>
      <c r="Q161" s="370">
        <v>10</v>
      </c>
      <c r="R161" s="188">
        <f t="shared" si="46"/>
        <v>100</v>
      </c>
      <c r="S161" s="189">
        <f t="shared" si="47"/>
        <v>1.1219999999999999</v>
      </c>
      <c r="T161" s="41">
        <v>0</v>
      </c>
      <c r="U161" s="433">
        <v>10</v>
      </c>
      <c r="V161" s="400">
        <f t="shared" ref="V161" si="48">100-U161*T161</f>
        <v>100</v>
      </c>
      <c r="W161" s="435">
        <f t="shared" si="45"/>
        <v>1.1219999999999999</v>
      </c>
      <c r="Y161" s="454">
        <f t="shared" si="37"/>
        <v>0</v>
      </c>
    </row>
    <row r="162" spans="1:25" s="35" customFormat="1" ht="52.5" customHeight="1">
      <c r="A162" s="572"/>
      <c r="B162" s="574"/>
      <c r="C162" s="107">
        <v>0.22</v>
      </c>
      <c r="D162" s="357">
        <v>1</v>
      </c>
      <c r="E162" s="351" t="s">
        <v>94</v>
      </c>
      <c r="F162" s="351" t="s">
        <v>95</v>
      </c>
      <c r="G162" s="351" t="s">
        <v>824</v>
      </c>
      <c r="H162" s="351" t="s">
        <v>509</v>
      </c>
      <c r="I162" s="280" t="s">
        <v>545</v>
      </c>
      <c r="J162" s="412" t="s">
        <v>451</v>
      </c>
      <c r="K162" s="38" t="s">
        <v>865</v>
      </c>
      <c r="L162" s="41">
        <v>1</v>
      </c>
      <c r="M162" s="56" t="s">
        <v>177</v>
      </c>
      <c r="N162" s="187">
        <v>1</v>
      </c>
      <c r="O162" s="290">
        <f>$A$9*$B$156*$C$162*$D$162*N162</f>
        <v>2.2439999999999998E-2</v>
      </c>
      <c r="P162" s="41">
        <v>1</v>
      </c>
      <c r="Q162" s="370">
        <v>10</v>
      </c>
      <c r="R162" s="188">
        <v>100</v>
      </c>
      <c r="S162" s="189">
        <f t="shared" si="47"/>
        <v>2.2439999999999998</v>
      </c>
      <c r="T162" s="41">
        <v>1</v>
      </c>
      <c r="U162" s="44">
        <f>T162-L162</f>
        <v>0</v>
      </c>
      <c r="V162" s="401">
        <f>100-U162*100</f>
        <v>100</v>
      </c>
      <c r="W162" s="442">
        <f t="shared" si="45"/>
        <v>2.2439999999999998</v>
      </c>
      <c r="Y162" s="454">
        <f t="shared" si="37"/>
        <v>0</v>
      </c>
    </row>
    <row r="163" spans="1:25" s="35" customFormat="1" ht="51" customHeight="1">
      <c r="A163" s="572"/>
      <c r="B163" s="574"/>
      <c r="C163" s="107">
        <v>0.2</v>
      </c>
      <c r="D163" s="357">
        <v>1</v>
      </c>
      <c r="E163" s="351" t="s">
        <v>96</v>
      </c>
      <c r="F163" s="351" t="s">
        <v>97</v>
      </c>
      <c r="G163" s="351" t="s">
        <v>826</v>
      </c>
      <c r="H163" s="351" t="s">
        <v>508</v>
      </c>
      <c r="I163" s="280" t="s">
        <v>828</v>
      </c>
      <c r="J163" s="412" t="s">
        <v>453</v>
      </c>
      <c r="K163" s="38" t="s">
        <v>865</v>
      </c>
      <c r="L163" s="41">
        <v>1</v>
      </c>
      <c r="M163" s="56" t="s">
        <v>177</v>
      </c>
      <c r="N163" s="187">
        <v>1</v>
      </c>
      <c r="O163" s="290">
        <f>$A$9*$B$156*$C$163*$D$163*N163</f>
        <v>2.0400000000000001E-2</v>
      </c>
      <c r="P163" s="41">
        <v>1</v>
      </c>
      <c r="Q163" s="370">
        <v>10</v>
      </c>
      <c r="R163" s="188">
        <f t="shared" si="46"/>
        <v>100</v>
      </c>
      <c r="S163" s="189">
        <f t="shared" si="47"/>
        <v>2.04</v>
      </c>
      <c r="T163" s="41">
        <v>1</v>
      </c>
      <c r="U163" s="44">
        <f>T163-L163</f>
        <v>0</v>
      </c>
      <c r="V163" s="401">
        <f>100-U163*100</f>
        <v>100</v>
      </c>
      <c r="W163" s="442">
        <f t="shared" si="45"/>
        <v>2.04</v>
      </c>
      <c r="Y163" s="454">
        <f t="shared" si="37"/>
        <v>0</v>
      </c>
    </row>
    <row r="164" spans="1:25" s="35" customFormat="1" ht="45" customHeight="1">
      <c r="A164" s="572"/>
      <c r="B164" s="575"/>
      <c r="C164" s="107">
        <v>0.12</v>
      </c>
      <c r="D164" s="367">
        <v>1</v>
      </c>
      <c r="E164" s="370" t="s">
        <v>99</v>
      </c>
      <c r="F164" s="103" t="s">
        <v>100</v>
      </c>
      <c r="G164" s="370" t="s">
        <v>829</v>
      </c>
      <c r="H164" s="103" t="s">
        <v>486</v>
      </c>
      <c r="I164" s="370" t="s">
        <v>830</v>
      </c>
      <c r="J164" s="103" t="s">
        <v>507</v>
      </c>
      <c r="K164" s="327" t="s">
        <v>527</v>
      </c>
      <c r="L164" s="430">
        <v>95</v>
      </c>
      <c r="M164" s="56" t="s">
        <v>177</v>
      </c>
      <c r="N164" s="187">
        <v>1</v>
      </c>
      <c r="O164" s="290">
        <f>$A$9*$B$156*$C$164*$D$164*N164</f>
        <v>1.2239999999999999E-2</v>
      </c>
      <c r="P164" s="430">
        <v>95</v>
      </c>
      <c r="Q164" s="370">
        <v>100</v>
      </c>
      <c r="R164" s="188">
        <f>+P164/L164*100</f>
        <v>100</v>
      </c>
      <c r="S164" s="189">
        <f t="shared" si="47"/>
        <v>1.224</v>
      </c>
      <c r="T164" s="270">
        <v>97</v>
      </c>
      <c r="U164" s="44"/>
      <c r="V164" s="401">
        <v>100</v>
      </c>
      <c r="W164" s="442">
        <f>V164*O164</f>
        <v>1.224</v>
      </c>
      <c r="Y164" s="454">
        <f t="shared" si="37"/>
        <v>0</v>
      </c>
    </row>
    <row r="165" spans="1:25" s="35" customFormat="1" ht="21" customHeight="1">
      <c r="D165" s="259"/>
      <c r="E165" s="58"/>
      <c r="F165" s="58"/>
      <c r="G165" s="233"/>
      <c r="H165" s="46"/>
      <c r="I165" s="46"/>
      <c r="J165" s="46"/>
      <c r="K165" s="234"/>
      <c r="L165" s="47"/>
      <c r="M165" s="57"/>
      <c r="N165" s="235"/>
      <c r="O165" s="290"/>
      <c r="P165" s="44"/>
      <c r="Q165" s="44"/>
      <c r="R165" s="43"/>
      <c r="S165" s="301"/>
      <c r="T165" s="44"/>
      <c r="U165" s="44"/>
      <c r="V165" s="43"/>
      <c r="W165" s="442"/>
      <c r="Y165" s="454">
        <f t="shared" si="37"/>
        <v>0</v>
      </c>
    </row>
    <row r="166" spans="1:25" s="35" customFormat="1" ht="42.75" customHeight="1">
      <c r="A166" s="557"/>
      <c r="B166" s="557"/>
      <c r="C166" s="557"/>
      <c r="D166" s="558"/>
      <c r="E166" s="325" t="s">
        <v>198</v>
      </c>
      <c r="F166" s="559" t="s">
        <v>199</v>
      </c>
      <c r="G166" s="560"/>
      <c r="H166" s="560"/>
      <c r="I166" s="560"/>
      <c r="J166" s="560"/>
      <c r="K166" s="560"/>
      <c r="L166" s="560"/>
      <c r="M166" s="561"/>
      <c r="N166" s="236"/>
      <c r="O166" s="293"/>
      <c r="P166" s="237"/>
      <c r="Q166" s="237"/>
      <c r="R166" s="253"/>
      <c r="S166" s="302">
        <f>SUM(S167:S171)</f>
        <v>15</v>
      </c>
      <c r="T166" s="237"/>
      <c r="U166" s="237"/>
      <c r="V166" s="238"/>
      <c r="W166" s="447"/>
      <c r="Y166" s="454">
        <f t="shared" si="37"/>
        <v>-15</v>
      </c>
    </row>
    <row r="167" spans="1:25" s="35" customFormat="1" ht="41.25" customHeight="1">
      <c r="A167" s="562">
        <v>0.15</v>
      </c>
      <c r="B167" s="111">
        <v>0.7</v>
      </c>
      <c r="C167" s="107">
        <v>1</v>
      </c>
      <c r="D167" s="367">
        <v>1</v>
      </c>
      <c r="E167" s="359" t="s">
        <v>836</v>
      </c>
      <c r="F167" s="103" t="s">
        <v>200</v>
      </c>
      <c r="G167" s="359" t="s">
        <v>839</v>
      </c>
      <c r="H167" s="103" t="s">
        <v>200</v>
      </c>
      <c r="I167" s="359" t="s">
        <v>841</v>
      </c>
      <c r="J167" s="103" t="s">
        <v>200</v>
      </c>
      <c r="K167" s="327" t="s">
        <v>176</v>
      </c>
      <c r="L167" s="41">
        <v>0</v>
      </c>
      <c r="M167" s="56" t="s">
        <v>177</v>
      </c>
      <c r="N167" s="187">
        <v>1</v>
      </c>
      <c r="O167" s="290">
        <f>$A$167*$B$167*$C$167*$D$167*N167</f>
        <v>0.105</v>
      </c>
      <c r="P167" s="41">
        <v>0</v>
      </c>
      <c r="Q167" s="44"/>
      <c r="R167" s="188">
        <f>100-(P167-L167)*10</f>
        <v>100</v>
      </c>
      <c r="S167" s="298">
        <f>$A$167*$B$167*$C$167*$D$167*N167*R167</f>
        <v>10.5</v>
      </c>
      <c r="T167" s="41">
        <v>0</v>
      </c>
      <c r="U167" s="44"/>
      <c r="V167" s="401">
        <v>100</v>
      </c>
      <c r="W167" s="442">
        <f>V167*O167</f>
        <v>10.5</v>
      </c>
      <c r="Y167" s="454">
        <f t="shared" si="37"/>
        <v>0</v>
      </c>
    </row>
    <row r="168" spans="1:25" s="35" customFormat="1" ht="40.5" customHeight="1">
      <c r="A168" s="563"/>
      <c r="B168" s="111">
        <v>0.3</v>
      </c>
      <c r="C168" s="107">
        <v>1</v>
      </c>
      <c r="D168" s="367">
        <v>1</v>
      </c>
      <c r="E168" s="191" t="s">
        <v>837</v>
      </c>
      <c r="F168" s="103" t="s">
        <v>201</v>
      </c>
      <c r="G168" s="191" t="s">
        <v>835</v>
      </c>
      <c r="H168" s="103" t="s">
        <v>201</v>
      </c>
      <c r="I168" s="191" t="s">
        <v>842</v>
      </c>
      <c r="J168" s="103" t="s">
        <v>201</v>
      </c>
      <c r="K168" s="327" t="s">
        <v>176</v>
      </c>
      <c r="L168" s="41">
        <v>0</v>
      </c>
      <c r="M168" s="56" t="s">
        <v>177</v>
      </c>
      <c r="N168" s="187">
        <v>1</v>
      </c>
      <c r="O168" s="290">
        <f>$A$167*$B$168*$C$168*$D$168*N168</f>
        <v>4.4999999999999998E-2</v>
      </c>
      <c r="P168" s="41">
        <v>0</v>
      </c>
      <c r="Q168" s="44"/>
      <c r="R168" s="188">
        <f>100-(P168-L168)*10</f>
        <v>100</v>
      </c>
      <c r="S168" s="298">
        <f>$A$167*$B$168*$C$168*$D$168*N168*R168</f>
        <v>4.5</v>
      </c>
      <c r="T168" s="41">
        <v>0</v>
      </c>
      <c r="U168" s="44"/>
      <c r="V168" s="401">
        <v>100</v>
      </c>
      <c r="W168" s="442">
        <f>V168*O168</f>
        <v>4.5</v>
      </c>
      <c r="Y168" s="454">
        <f t="shared" si="37"/>
        <v>0</v>
      </c>
    </row>
    <row r="169" spans="1:25" s="35" customFormat="1" ht="62.25" customHeight="1">
      <c r="E169" s="239" t="s">
        <v>64</v>
      </c>
      <c r="F169" s="564" t="s">
        <v>202</v>
      </c>
      <c r="G169" s="565"/>
      <c r="H169" s="565"/>
      <c r="I169" s="565"/>
      <c r="J169" s="565"/>
      <c r="K169" s="565"/>
      <c r="L169" s="565"/>
      <c r="M169" s="566"/>
      <c r="N169" s="236"/>
      <c r="O169" s="236"/>
      <c r="P169" s="237"/>
      <c r="Q169" s="237"/>
      <c r="R169" s="238"/>
      <c r="S169" s="303"/>
      <c r="T169" s="237"/>
      <c r="U169" s="237"/>
      <c r="V169" s="238"/>
      <c r="W169" s="240"/>
      <c r="Y169" s="454">
        <f t="shared" si="37"/>
        <v>0</v>
      </c>
    </row>
    <row r="170" spans="1:25" s="35" customFormat="1" ht="62.25" customHeight="1">
      <c r="E170" s="359" t="s">
        <v>16</v>
      </c>
      <c r="F170" s="116" t="s">
        <v>487</v>
      </c>
      <c r="G170" s="359" t="s">
        <v>560</v>
      </c>
      <c r="H170" s="116" t="s">
        <v>487</v>
      </c>
      <c r="I170" s="359" t="s">
        <v>561</v>
      </c>
      <c r="J170" s="116" t="s">
        <v>487</v>
      </c>
      <c r="K170" s="327" t="s">
        <v>858</v>
      </c>
      <c r="L170" s="41">
        <v>0</v>
      </c>
      <c r="M170" s="56" t="s">
        <v>177</v>
      </c>
      <c r="N170" s="187">
        <v>1</v>
      </c>
      <c r="O170" s="187"/>
      <c r="P170" s="41">
        <v>0</v>
      </c>
      <c r="Q170" s="44"/>
      <c r="R170" s="41">
        <v>0</v>
      </c>
      <c r="S170" s="304">
        <v>0</v>
      </c>
      <c r="T170" s="44"/>
      <c r="U170" s="44"/>
      <c r="V170" s="116"/>
      <c r="W170" s="49"/>
      <c r="Y170" s="454">
        <f t="shared" si="37"/>
        <v>0</v>
      </c>
    </row>
    <row r="171" spans="1:25" s="35" customFormat="1" ht="36.950000000000003" customHeight="1">
      <c r="E171" s="191" t="s">
        <v>838</v>
      </c>
      <c r="F171" s="116" t="s">
        <v>488</v>
      </c>
      <c r="G171" s="191" t="s">
        <v>840</v>
      </c>
      <c r="H171" s="116" t="s">
        <v>488</v>
      </c>
      <c r="I171" s="191" t="s">
        <v>843</v>
      </c>
      <c r="J171" s="116" t="s">
        <v>488</v>
      </c>
      <c r="K171" s="327" t="s">
        <v>858</v>
      </c>
      <c r="L171" s="41">
        <v>0</v>
      </c>
      <c r="M171" s="56" t="s">
        <v>177</v>
      </c>
      <c r="N171" s="187">
        <v>1</v>
      </c>
      <c r="O171" s="187"/>
      <c r="P171" s="41">
        <v>0</v>
      </c>
      <c r="Q171" s="44"/>
      <c r="R171" s="41">
        <v>0</v>
      </c>
      <c r="S171" s="304">
        <v>0</v>
      </c>
      <c r="T171" s="44"/>
      <c r="U171" s="44"/>
      <c r="V171" s="116"/>
      <c r="W171" s="49"/>
      <c r="Y171" s="454">
        <f t="shared" si="37"/>
        <v>0</v>
      </c>
    </row>
    <row r="172" spans="1:25" s="241" customFormat="1">
      <c r="E172" s="597" t="s">
        <v>203</v>
      </c>
      <c r="F172" s="598"/>
      <c r="G172" s="598"/>
      <c r="H172" s="598"/>
      <c r="I172" s="598"/>
      <c r="J172" s="598"/>
      <c r="K172" s="598"/>
      <c r="L172" s="598"/>
      <c r="M172" s="598"/>
      <c r="N172" s="598"/>
      <c r="O172" s="598"/>
      <c r="P172" s="598"/>
      <c r="Q172" s="598"/>
      <c r="R172" s="599"/>
      <c r="S172" s="391">
        <f>SUM(S10+S37+S156+S166)</f>
        <v>95.666061595744679</v>
      </c>
      <c r="T172" s="242"/>
      <c r="U172" s="242"/>
      <c r="V172" s="243"/>
      <c r="W172" s="244">
        <f>SUM(W12:W171)</f>
        <v>95.321457200000026</v>
      </c>
      <c r="Y172" s="454">
        <f t="shared" si="37"/>
        <v>-0.3446043957446534</v>
      </c>
    </row>
    <row r="173" spans="1:25">
      <c r="E173" s="567" t="s">
        <v>489</v>
      </c>
      <c r="F173" s="568"/>
      <c r="G173" s="568"/>
      <c r="H173" s="568"/>
      <c r="I173" s="568"/>
      <c r="J173" s="568"/>
      <c r="K173" s="568"/>
      <c r="L173" s="568"/>
      <c r="M173" s="568"/>
      <c r="N173" s="568"/>
      <c r="O173" s="568"/>
      <c r="P173" s="568"/>
      <c r="Q173" s="568"/>
      <c r="R173" s="569"/>
      <c r="S173" s="305" t="str">
        <f>IF(S172&gt;105,"A",IF(AND(S172&gt;100,S172&lt;=105),"B",IF(AND(S172&gt;=95,S172&lt;=100),"C",IF(AND(S172&gt;=90,S172&lt;95),"D",IF(S172&lt;90,"E",0)))))</f>
        <v>C</v>
      </c>
      <c r="T173" s="267"/>
      <c r="U173" s="267"/>
      <c r="V173" s="267"/>
      <c r="W173" s="267"/>
    </row>
    <row r="174" spans="1:25">
      <c r="E174" s="58"/>
      <c r="F174" s="58"/>
      <c r="G174" s="245"/>
      <c r="H174" s="130"/>
      <c r="I174" s="130"/>
      <c r="J174" s="130"/>
      <c r="K174" s="30"/>
      <c r="L174" s="246"/>
      <c r="M174" s="59"/>
      <c r="N174" s="247"/>
      <c r="O174" s="247"/>
      <c r="P174" s="126"/>
      <c r="Q174" s="126"/>
      <c r="R174" s="127"/>
    </row>
    <row r="175" spans="1:25" s="62" customFormat="1">
      <c r="E175" s="50"/>
      <c r="F175" s="50"/>
      <c r="G175" s="50"/>
      <c r="H175" s="102" t="s">
        <v>210</v>
      </c>
      <c r="I175" s="102"/>
      <c r="J175" s="102"/>
      <c r="K175" s="61"/>
      <c r="N175" s="570" t="s">
        <v>211</v>
      </c>
      <c r="O175" s="570"/>
      <c r="P175" s="570"/>
      <c r="Q175" s="570"/>
      <c r="R175" s="570"/>
      <c r="S175" s="570"/>
      <c r="T175" s="570"/>
      <c r="U175" s="356"/>
      <c r="V175" s="55"/>
      <c r="W175" s="55"/>
      <c r="X175" s="55"/>
    </row>
    <row r="176" spans="1:25">
      <c r="E176" s="58"/>
      <c r="F176" s="58"/>
      <c r="G176" s="245"/>
      <c r="H176" s="130"/>
      <c r="I176" s="130"/>
      <c r="J176" s="130"/>
      <c r="K176" s="30"/>
      <c r="L176" s="246"/>
      <c r="M176" s="59"/>
      <c r="N176" s="247"/>
      <c r="O176" s="247"/>
      <c r="P176" s="126"/>
      <c r="Q176" s="126"/>
      <c r="R176" s="127"/>
    </row>
    <row r="177" spans="5:18">
      <c r="E177" s="58"/>
      <c r="F177" s="58"/>
      <c r="G177" s="245"/>
      <c r="H177" s="130"/>
      <c r="I177" s="130"/>
      <c r="J177" s="130"/>
      <c r="K177" s="30"/>
      <c r="L177" s="246"/>
      <c r="M177" s="59"/>
      <c r="N177" s="247"/>
      <c r="O177" s="247"/>
      <c r="P177" s="126"/>
      <c r="Q177" s="126"/>
      <c r="R177" s="127"/>
    </row>
  </sheetData>
  <mergeCells count="280">
    <mergeCell ref="X86:X91"/>
    <mergeCell ref="C3:C6"/>
    <mergeCell ref="D3:D6"/>
    <mergeCell ref="C18:C32"/>
    <mergeCell ref="F18:H18"/>
    <mergeCell ref="D19:D21"/>
    <mergeCell ref="E19:E21"/>
    <mergeCell ref="B9:D9"/>
    <mergeCell ref="F9:M9"/>
    <mergeCell ref="B10:B35"/>
    <mergeCell ref="F10:M10"/>
    <mergeCell ref="C11:C15"/>
    <mergeCell ref="F11:M11"/>
    <mergeCell ref="D12:D13"/>
    <mergeCell ref="E12:E13"/>
    <mergeCell ref="F12:F13"/>
    <mergeCell ref="D14:D15"/>
    <mergeCell ref="I18:K18"/>
    <mergeCell ref="E22:E23"/>
    <mergeCell ref="F22:F23"/>
    <mergeCell ref="D24:D27"/>
    <mergeCell ref="E24:E27"/>
    <mergeCell ref="F24:F27"/>
    <mergeCell ref="D29:D32"/>
    <mergeCell ref="A1:H2"/>
    <mergeCell ref="S1:W1"/>
    <mergeCell ref="I2:J2"/>
    <mergeCell ref="K2:N2"/>
    <mergeCell ref="P2:R2"/>
    <mergeCell ref="S2:V2"/>
    <mergeCell ref="I1:R1"/>
    <mergeCell ref="E3:E6"/>
    <mergeCell ref="F3:F6"/>
    <mergeCell ref="N3:N6"/>
    <mergeCell ref="P3:W4"/>
    <mergeCell ref="K4:K6"/>
    <mergeCell ref="L4:L6"/>
    <mergeCell ref="P5:S5"/>
    <mergeCell ref="O3:O6"/>
    <mergeCell ref="T5:W5"/>
    <mergeCell ref="G3:G6"/>
    <mergeCell ref="H3:H6"/>
    <mergeCell ref="K3:L3"/>
    <mergeCell ref="I3:I6"/>
    <mergeCell ref="J3:J6"/>
    <mergeCell ref="M3:M6"/>
    <mergeCell ref="A3:A6"/>
    <mergeCell ref="B3:B6"/>
    <mergeCell ref="F29:F32"/>
    <mergeCell ref="E14:E15"/>
    <mergeCell ref="F14:F15"/>
    <mergeCell ref="F16:M16"/>
    <mergeCell ref="G29:G31"/>
    <mergeCell ref="H29:H31"/>
    <mergeCell ref="H25:H26"/>
    <mergeCell ref="J29:J31"/>
    <mergeCell ref="F19:F21"/>
    <mergeCell ref="I29:I31"/>
    <mergeCell ref="G40:G43"/>
    <mergeCell ref="D22:D23"/>
    <mergeCell ref="E29:E32"/>
    <mergeCell ref="C33:C35"/>
    <mergeCell ref="F33:M33"/>
    <mergeCell ref="E34:E35"/>
    <mergeCell ref="F34:F35"/>
    <mergeCell ref="G25:G26"/>
    <mergeCell ref="C39:C53"/>
    <mergeCell ref="F39:M39"/>
    <mergeCell ref="D40:D43"/>
    <mergeCell ref="J49:J51"/>
    <mergeCell ref="E40:E43"/>
    <mergeCell ref="F44:F45"/>
    <mergeCell ref="F49:F51"/>
    <mergeCell ref="D52:D53"/>
    <mergeCell ref="E52:E53"/>
    <mergeCell ref="F52:F53"/>
    <mergeCell ref="I40:I43"/>
    <mergeCell ref="J40:J43"/>
    <mergeCell ref="G44:G45"/>
    <mergeCell ref="H44:H45"/>
    <mergeCell ref="I44:I45"/>
    <mergeCell ref="J44:J45"/>
    <mergeCell ref="D44:D45"/>
    <mergeCell ref="E49:E51"/>
    <mergeCell ref="C54:C56"/>
    <mergeCell ref="F54:M54"/>
    <mergeCell ref="I52:I53"/>
    <mergeCell ref="J52:J53"/>
    <mergeCell ref="H52:H53"/>
    <mergeCell ref="G52:G53"/>
    <mergeCell ref="G46:G48"/>
    <mergeCell ref="H46:H48"/>
    <mergeCell ref="I46:I48"/>
    <mergeCell ref="J46:J48"/>
    <mergeCell ref="G49:G51"/>
    <mergeCell ref="H49:H51"/>
    <mergeCell ref="I49:I51"/>
    <mergeCell ref="D49:D51"/>
    <mergeCell ref="C85:C101"/>
    <mergeCell ref="F85:M85"/>
    <mergeCell ref="D86:D91"/>
    <mergeCell ref="E86:E91"/>
    <mergeCell ref="F86:F91"/>
    <mergeCell ref="D92:D93"/>
    <mergeCell ref="E92:E93"/>
    <mergeCell ref="F67:F69"/>
    <mergeCell ref="D70:D72"/>
    <mergeCell ref="E70:E72"/>
    <mergeCell ref="F70:F72"/>
    <mergeCell ref="D73:D76"/>
    <mergeCell ref="E73:E76"/>
    <mergeCell ref="F73:F76"/>
    <mergeCell ref="C57:C76"/>
    <mergeCell ref="F57:M57"/>
    <mergeCell ref="D58:D61"/>
    <mergeCell ref="E58:E61"/>
    <mergeCell ref="D62:D65"/>
    <mergeCell ref="E62:E65"/>
    <mergeCell ref="F62:F65"/>
    <mergeCell ref="D67:D69"/>
    <mergeCell ref="E67:E69"/>
    <mergeCell ref="F92:F93"/>
    <mergeCell ref="D94:D96"/>
    <mergeCell ref="E94:E96"/>
    <mergeCell ref="F94:F96"/>
    <mergeCell ref="D97:D101"/>
    <mergeCell ref="E97:E101"/>
    <mergeCell ref="F97:F101"/>
    <mergeCell ref="J94:J96"/>
    <mergeCell ref="G97:G101"/>
    <mergeCell ref="H97:H101"/>
    <mergeCell ref="I97:I101"/>
    <mergeCell ref="J97:J101"/>
    <mergeCell ref="C119:C120"/>
    <mergeCell ref="F119:M119"/>
    <mergeCell ref="J113:J116"/>
    <mergeCell ref="G117:G118"/>
    <mergeCell ref="H117:H118"/>
    <mergeCell ref="I117:I118"/>
    <mergeCell ref="C102:C118"/>
    <mergeCell ref="F102:M102"/>
    <mergeCell ref="D103:D107"/>
    <mergeCell ref="E103:E107"/>
    <mergeCell ref="F103:F107"/>
    <mergeCell ref="D109:D112"/>
    <mergeCell ref="E109:E112"/>
    <mergeCell ref="F109:F112"/>
    <mergeCell ref="D113:D116"/>
    <mergeCell ref="E113:E116"/>
    <mergeCell ref="G113:G116"/>
    <mergeCell ref="H113:H116"/>
    <mergeCell ref="I113:I116"/>
    <mergeCell ref="J117:J118"/>
    <mergeCell ref="H103:H107"/>
    <mergeCell ref="I103:I107"/>
    <mergeCell ref="J103:J107"/>
    <mergeCell ref="D117:D118"/>
    <mergeCell ref="C127:C132"/>
    <mergeCell ref="C121:C124"/>
    <mergeCell ref="F121:M121"/>
    <mergeCell ref="D122:D123"/>
    <mergeCell ref="E122:E123"/>
    <mergeCell ref="F122:F123"/>
    <mergeCell ref="G122:G123"/>
    <mergeCell ref="H122:H123"/>
    <mergeCell ref="I122:I123"/>
    <mergeCell ref="J122:J123"/>
    <mergeCell ref="D129:D132"/>
    <mergeCell ref="C125:C126"/>
    <mergeCell ref="F125:M125"/>
    <mergeCell ref="C133:C141"/>
    <mergeCell ref="F133:M133"/>
    <mergeCell ref="D138:D141"/>
    <mergeCell ref="E138:E141"/>
    <mergeCell ref="F138:F141"/>
    <mergeCell ref="G138:G141"/>
    <mergeCell ref="H138:H141"/>
    <mergeCell ref="J134:J135"/>
    <mergeCell ref="I138:I141"/>
    <mergeCell ref="J138:J141"/>
    <mergeCell ref="D134:D136"/>
    <mergeCell ref="E134:E136"/>
    <mergeCell ref="F134:F136"/>
    <mergeCell ref="C146:C148"/>
    <mergeCell ref="F146:M146"/>
    <mergeCell ref="C149:C152"/>
    <mergeCell ref="F149:M149"/>
    <mergeCell ref="D150:D151"/>
    <mergeCell ref="E150:E151"/>
    <mergeCell ref="F150:F151"/>
    <mergeCell ref="C142:C145"/>
    <mergeCell ref="F142:M142"/>
    <mergeCell ref="G67:G69"/>
    <mergeCell ref="H67:H69"/>
    <mergeCell ref="I67:I69"/>
    <mergeCell ref="J67:J69"/>
    <mergeCell ref="G70:G72"/>
    <mergeCell ref="H70:H72"/>
    <mergeCell ref="I70:I72"/>
    <mergeCell ref="C77:C84"/>
    <mergeCell ref="H40:H43"/>
    <mergeCell ref="I73:I76"/>
    <mergeCell ref="J73:J76"/>
    <mergeCell ref="G78:G81"/>
    <mergeCell ref="H78:H81"/>
    <mergeCell ref="I78:I81"/>
    <mergeCell ref="J78:J81"/>
    <mergeCell ref="F77:M77"/>
    <mergeCell ref="D78:D81"/>
    <mergeCell ref="E78:E81"/>
    <mergeCell ref="F78:F81"/>
    <mergeCell ref="E44:E45"/>
    <mergeCell ref="D46:D48"/>
    <mergeCell ref="E46:E48"/>
    <mergeCell ref="F46:F48"/>
    <mergeCell ref="F40:F43"/>
    <mergeCell ref="F37:M37"/>
    <mergeCell ref="F58:F61"/>
    <mergeCell ref="G134:G136"/>
    <mergeCell ref="H134:H136"/>
    <mergeCell ref="J70:J72"/>
    <mergeCell ref="G58:G61"/>
    <mergeCell ref="H58:H61"/>
    <mergeCell ref="I58:I61"/>
    <mergeCell ref="J58:J61"/>
    <mergeCell ref="G62:G65"/>
    <mergeCell ref="H62:H65"/>
    <mergeCell ref="I62:I65"/>
    <mergeCell ref="J62:J65"/>
    <mergeCell ref="G86:G91"/>
    <mergeCell ref="H86:H91"/>
    <mergeCell ref="I86:I91"/>
    <mergeCell ref="J86:J91"/>
    <mergeCell ref="G92:G93"/>
    <mergeCell ref="H92:H93"/>
    <mergeCell ref="I92:I93"/>
    <mergeCell ref="J92:J93"/>
    <mergeCell ref="G73:G76"/>
    <mergeCell ref="H73:H76"/>
    <mergeCell ref="G103:G107"/>
    <mergeCell ref="E172:R172"/>
    <mergeCell ref="G150:G151"/>
    <mergeCell ref="H150:H151"/>
    <mergeCell ref="I150:I151"/>
    <mergeCell ref="J150:J151"/>
    <mergeCell ref="F153:M153"/>
    <mergeCell ref="F113:F116"/>
    <mergeCell ref="F127:M127"/>
    <mergeCell ref="H129:H132"/>
    <mergeCell ref="G129:G132"/>
    <mergeCell ref="E129:E132"/>
    <mergeCell ref="I130:I132"/>
    <mergeCell ref="J130:J132"/>
    <mergeCell ref="F129:F130"/>
    <mergeCell ref="F117:F118"/>
    <mergeCell ref="E117:E118"/>
    <mergeCell ref="A166:D166"/>
    <mergeCell ref="F166:M166"/>
    <mergeCell ref="A167:A168"/>
    <mergeCell ref="F169:M169"/>
    <mergeCell ref="E173:R173"/>
    <mergeCell ref="N175:T175"/>
    <mergeCell ref="A9:A164"/>
    <mergeCell ref="B37:B154"/>
    <mergeCell ref="C153:C154"/>
    <mergeCell ref="B156:B164"/>
    <mergeCell ref="F156:M156"/>
    <mergeCell ref="C160:C161"/>
    <mergeCell ref="D160:D161"/>
    <mergeCell ref="E160:E161"/>
    <mergeCell ref="F160:F161"/>
    <mergeCell ref="G160:G161"/>
    <mergeCell ref="H160:H161"/>
    <mergeCell ref="G109:G112"/>
    <mergeCell ref="H109:H112"/>
    <mergeCell ref="I109:I112"/>
    <mergeCell ref="J109:J112"/>
    <mergeCell ref="G94:G96"/>
    <mergeCell ref="H94:H96"/>
    <mergeCell ref="I94:I96"/>
  </mergeCells>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LUC YEN </vt:lpstr>
      <vt:lpstr>MTCN- DL LUC YEN</vt:lpstr>
      <vt:lpstr> KPI GIAM DOC</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2018-05-21T14:29:44Z</cp:lastPrinted>
  <dcterms:created xsi:type="dcterms:W3CDTF">2016-11-18T02:13:24Z</dcterms:created>
  <dcterms:modified xsi:type="dcterms:W3CDTF">2018-10-17T02:28:01Z</dcterms:modified>
</cp:coreProperties>
</file>