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360" windowWidth="15480" windowHeight="7395" firstSheet="3" activeTab="4"/>
  </bookViews>
  <sheets>
    <sheet name="Ban do chien luoc PCYB" sheetId="17" r:id="rId1"/>
    <sheet name="BSC PCYB" sheetId="2" r:id="rId2"/>
    <sheet name="Ma tran chuc năng PCYB" sheetId="13" r:id="rId3"/>
    <sheet name="MA TRAN CHUC NANG - DIEN LUC" sheetId="37" r:id="rId4"/>
    <sheet name="KPI DIEN LUC"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LUC'!$3:$8</definedName>
    <definedName name="SFF" localSheetId="3" hidden="1">#REF!</definedName>
    <definedName name="SFF"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3" i="39" l="1"/>
  <c r="X14" i="39"/>
  <c r="X15" i="39"/>
  <c r="X16" i="39"/>
  <c r="X17" i="39"/>
  <c r="X18" i="39"/>
  <c r="X19" i="39"/>
  <c r="X20" i="39"/>
  <c r="X21" i="39"/>
  <c r="X22" i="39"/>
  <c r="X24" i="39"/>
  <c r="X25" i="39"/>
  <c r="X26" i="39"/>
  <c r="X27" i="39"/>
  <c r="X28" i="39"/>
  <c r="X29" i="39"/>
  <c r="X30" i="39"/>
  <c r="X31" i="39"/>
  <c r="X32" i="39"/>
  <c r="X33" i="39"/>
  <c r="X34" i="39"/>
  <c r="X35" i="39"/>
  <c r="X36" i="39"/>
  <c r="X37" i="39"/>
  <c r="X38" i="39"/>
  <c r="X39" i="39"/>
  <c r="X40" i="39"/>
  <c r="X41" i="39"/>
  <c r="X42" i="39"/>
  <c r="X43" i="39"/>
  <c r="X44" i="39"/>
  <c r="X45" i="39"/>
  <c r="X47" i="39"/>
  <c r="X48" i="39"/>
  <c r="X49" i="39"/>
  <c r="X50" i="39"/>
  <c r="X51" i="39"/>
  <c r="X52" i="39"/>
  <c r="X53" i="39"/>
  <c r="X54" i="39"/>
  <c r="X55" i="39"/>
  <c r="X56" i="39"/>
  <c r="X58" i="39"/>
  <c r="X59" i="39"/>
  <c r="X60" i="39"/>
  <c r="X61" i="39"/>
  <c r="X62" i="39"/>
  <c r="X63" i="39"/>
  <c r="X64" i="39"/>
  <c r="X65" i="39"/>
  <c r="X66" i="39"/>
  <c r="X67" i="39"/>
  <c r="X68" i="39"/>
  <c r="X69" i="39"/>
  <c r="X70" i="39"/>
  <c r="X71" i="39"/>
  <c r="X72" i="39"/>
  <c r="X73" i="39"/>
  <c r="X74" i="39"/>
  <c r="X75" i="39"/>
  <c r="X76" i="39"/>
  <c r="X77" i="39"/>
  <c r="X78" i="39"/>
  <c r="X79" i="39"/>
  <c r="X80" i="39"/>
  <c r="X81" i="39"/>
  <c r="X82" i="39"/>
  <c r="X83" i="39"/>
  <c r="X84" i="39"/>
  <c r="X85" i="39"/>
  <c r="X86" i="39"/>
  <c r="X87" i="39"/>
  <c r="X88" i="39"/>
  <c r="X89" i="39"/>
  <c r="X90" i="39"/>
  <c r="X91" i="39"/>
  <c r="X92" i="39"/>
  <c r="X93" i="39"/>
  <c r="X94" i="39"/>
  <c r="X95" i="39"/>
  <c r="X96" i="39"/>
  <c r="X97" i="39"/>
  <c r="X98" i="39"/>
  <c r="X12" i="39"/>
  <c r="V91" i="39" l="1"/>
  <c r="V90" i="39"/>
  <c r="V88" i="39"/>
  <c r="V87" i="39"/>
  <c r="U86" i="39"/>
  <c r="V86" i="39" s="1"/>
  <c r="V84" i="39"/>
  <c r="V83" i="39"/>
  <c r="V81" i="39"/>
  <c r="U81" i="39"/>
  <c r="V80" i="39"/>
  <c r="V79" i="39"/>
  <c r="V78" i="39"/>
  <c r="V76" i="39"/>
  <c r="V75" i="39"/>
  <c r="V74" i="39"/>
  <c r="V72" i="39"/>
  <c r="V70" i="39"/>
  <c r="V69" i="39"/>
  <c r="V67" i="39"/>
  <c r="V66" i="39"/>
  <c r="V64" i="39"/>
  <c r="V63" i="39"/>
  <c r="V62" i="39"/>
  <c r="V61" i="39"/>
  <c r="V60" i="39"/>
  <c r="U58" i="39"/>
  <c r="V58" i="39" s="1"/>
  <c r="V57" i="39"/>
  <c r="V56" i="39"/>
  <c r="V54" i="39"/>
  <c r="V53" i="39"/>
  <c r="V52" i="39"/>
  <c r="V51" i="39"/>
  <c r="V49" i="39"/>
  <c r="V48" i="39"/>
  <c r="U47" i="39"/>
  <c r="V47" i="39" s="1"/>
  <c r="V45" i="39"/>
  <c r="V44" i="39"/>
  <c r="V42" i="39"/>
  <c r="V41" i="39"/>
  <c r="V40" i="39"/>
  <c r="V38" i="39"/>
  <c r="V37" i="39"/>
  <c r="V36" i="39"/>
  <c r="V35" i="39"/>
  <c r="V34" i="39"/>
  <c r="U29" i="39"/>
  <c r="V29" i="39" s="1"/>
  <c r="V27" i="39"/>
  <c r="U24" i="39"/>
  <c r="V24" i="39" s="1"/>
  <c r="U23" i="39"/>
  <c r="V23" i="39" s="1"/>
  <c r="V22" i="39"/>
  <c r="U22" i="39"/>
  <c r="U21" i="39"/>
  <c r="V21" i="39" s="1"/>
  <c r="U20" i="39"/>
  <c r="V20" i="39" s="1"/>
  <c r="U19" i="39"/>
  <c r="V19" i="39" s="1"/>
  <c r="V17" i="39"/>
  <c r="W17" i="39" s="1"/>
  <c r="V15" i="39"/>
  <c r="U15" i="39"/>
  <c r="U14" i="39"/>
  <c r="V14" i="39" s="1"/>
  <c r="U13" i="39"/>
  <c r="V13" i="39" s="1"/>
  <c r="U12" i="39"/>
  <c r="V12" i="39" s="1"/>
  <c r="O81" i="39" l="1"/>
  <c r="S81" i="39" s="1"/>
  <c r="Q93" i="39"/>
  <c r="R86" i="39"/>
  <c r="Q49" i="39"/>
  <c r="R49" i="39" s="1"/>
  <c r="Q48" i="39"/>
  <c r="R48" i="39" s="1"/>
  <c r="Q47" i="39"/>
  <c r="R47" i="39" s="1"/>
  <c r="R45" i="39"/>
  <c r="Q45" i="39"/>
  <c r="R44" i="39"/>
  <c r="Q44" i="39"/>
  <c r="Q35" i="39"/>
  <c r="R35" i="39" s="1"/>
  <c r="Q34" i="39"/>
  <c r="R34" i="39" s="1"/>
  <c r="Q29" i="39"/>
  <c r="R27" i="39"/>
  <c r="R24" i="39"/>
  <c r="R23" i="39"/>
  <c r="R22" i="39"/>
  <c r="Q21" i="39"/>
  <c r="R21" i="39" s="1"/>
  <c r="Q20" i="39"/>
  <c r="R20" i="39" s="1"/>
  <c r="R19" i="39"/>
  <c r="Q19" i="39"/>
  <c r="R15" i="39"/>
  <c r="Q15" i="39"/>
  <c r="Q14" i="39"/>
  <c r="R14" i="39" s="1"/>
  <c r="R13" i="39"/>
  <c r="Q13" i="39"/>
  <c r="R12" i="39"/>
  <c r="Q12" i="39"/>
  <c r="W81" i="39" l="1"/>
  <c r="S22" i="39"/>
  <c r="O22" i="39"/>
  <c r="W22" i="39" s="1"/>
  <c r="O23" i="39"/>
  <c r="O24" i="39"/>
  <c r="S23" i="39" l="1"/>
  <c r="W23" i="39"/>
  <c r="X23" i="39" s="1"/>
  <c r="S24" i="39"/>
  <c r="W24" i="39"/>
  <c r="I25" i="2"/>
  <c r="O76" i="39"/>
  <c r="W76" i="39" s="1"/>
  <c r="O93" i="39"/>
  <c r="W93" i="39" s="1"/>
  <c r="O91" i="39"/>
  <c r="W91" i="39" s="1"/>
  <c r="O90" i="39"/>
  <c r="W90" i="39" s="1"/>
  <c r="O87" i="39"/>
  <c r="W87" i="39" s="1"/>
  <c r="O88" i="39"/>
  <c r="W88" i="39" s="1"/>
  <c r="O86" i="39"/>
  <c r="W86" i="39" s="1"/>
  <c r="O84" i="39"/>
  <c r="W84" i="39" s="1"/>
  <c r="O83" i="39"/>
  <c r="W83" i="39" s="1"/>
  <c r="O80" i="39"/>
  <c r="W80" i="39" s="1"/>
  <c r="O79" i="39"/>
  <c r="W79" i="39" s="1"/>
  <c r="O78" i="39"/>
  <c r="W78" i="39" s="1"/>
  <c r="O75" i="39"/>
  <c r="W75" i="39" s="1"/>
  <c r="O74" i="39"/>
  <c r="W74" i="39" s="1"/>
  <c r="O72" i="39"/>
  <c r="W72" i="39" s="1"/>
  <c r="O70" i="39"/>
  <c r="W70" i="39" s="1"/>
  <c r="O69" i="39"/>
  <c r="W69" i="39" s="1"/>
  <c r="O67" i="39"/>
  <c r="W67" i="39" s="1"/>
  <c r="O66" i="39"/>
  <c r="W66" i="39" s="1"/>
  <c r="O61" i="39"/>
  <c r="W61" i="39" s="1"/>
  <c r="O62" i="39"/>
  <c r="W62" i="39" s="1"/>
  <c r="O63" i="39"/>
  <c r="W63" i="39" s="1"/>
  <c r="O64" i="39"/>
  <c r="W64" i="39" s="1"/>
  <c r="O60" i="39"/>
  <c r="W60" i="39" s="1"/>
  <c r="O57" i="39"/>
  <c r="W57" i="39" s="1"/>
  <c r="O58" i="39"/>
  <c r="W58" i="39" s="1"/>
  <c r="O56" i="39"/>
  <c r="W56" i="39" s="1"/>
  <c r="O52" i="39"/>
  <c r="W52" i="39" s="1"/>
  <c r="O53" i="39"/>
  <c r="W53" i="39" s="1"/>
  <c r="O54" i="39"/>
  <c r="W54" i="39" s="1"/>
  <c r="O51" i="39"/>
  <c r="W51" i="39" s="1"/>
  <c r="O47" i="39"/>
  <c r="W47" i="39" s="1"/>
  <c r="O48" i="39"/>
  <c r="W48" i="39" s="1"/>
  <c r="O49" i="39"/>
  <c r="W49" i="39" s="1"/>
  <c r="O45" i="39"/>
  <c r="W45" i="39" s="1"/>
  <c r="O44" i="39"/>
  <c r="W44" i="39" s="1"/>
  <c r="O42" i="39"/>
  <c r="W42" i="39" s="1"/>
  <c r="O41" i="39"/>
  <c r="W41" i="39" s="1"/>
  <c r="O40" i="39"/>
  <c r="W40" i="39" s="1"/>
  <c r="O36" i="39"/>
  <c r="W36" i="39" s="1"/>
  <c r="O37" i="39"/>
  <c r="W37" i="39" s="1"/>
  <c r="O38" i="39"/>
  <c r="W38" i="39" s="1"/>
  <c r="O35" i="39"/>
  <c r="W35" i="39" s="1"/>
  <c r="O34" i="39"/>
  <c r="W34" i="39" s="1"/>
  <c r="O29" i="39"/>
  <c r="W29" i="39" s="1"/>
  <c r="O27" i="39"/>
  <c r="W27" i="39" s="1"/>
  <c r="O26" i="39"/>
  <c r="W26" i="39" s="1"/>
  <c r="O25" i="39"/>
  <c r="W25" i="39" s="1"/>
  <c r="O21" i="39"/>
  <c r="W21" i="39" s="1"/>
  <c r="O20" i="39"/>
  <c r="W20" i="39" s="1"/>
  <c r="O19" i="39"/>
  <c r="W19" i="39" s="1"/>
  <c r="O17" i="39"/>
  <c r="O15" i="39"/>
  <c r="W15" i="39" s="1"/>
  <c r="O14" i="39"/>
  <c r="W14" i="39" s="1"/>
  <c r="O13" i="39"/>
  <c r="W13" i="39" s="1"/>
  <c r="O12" i="39"/>
  <c r="W12" i="39" s="1"/>
  <c r="I31" i="2"/>
  <c r="I30" i="2"/>
  <c r="I29" i="2"/>
  <c r="I28" i="2"/>
  <c r="I27" i="2"/>
  <c r="I24" i="2"/>
  <c r="I23" i="2"/>
  <c r="I22" i="2"/>
  <c r="I21" i="2"/>
  <c r="I20" i="2"/>
  <c r="I19" i="2"/>
  <c r="I18" i="2"/>
  <c r="I17" i="2"/>
  <c r="I16" i="2"/>
  <c r="I15" i="2"/>
  <c r="I13" i="2"/>
  <c r="I12" i="2"/>
  <c r="I11" i="2"/>
  <c r="I10" i="2"/>
  <c r="I9" i="2"/>
  <c r="I8" i="2"/>
  <c r="I7" i="2"/>
  <c r="I6" i="2"/>
  <c r="K6" i="17"/>
  <c r="K13" i="17"/>
  <c r="K19" i="17"/>
  <c r="K33" i="17"/>
  <c r="B40" i="17"/>
  <c r="D41" i="17"/>
  <c r="H41" i="17"/>
  <c r="D42" i="17"/>
  <c r="H42" i="17"/>
  <c r="D43" i="17"/>
  <c r="H43" i="17"/>
  <c r="D44" i="17"/>
  <c r="H44" i="17"/>
  <c r="D45" i="17"/>
  <c r="H45" i="17"/>
  <c r="D46" i="17"/>
  <c r="H46" i="17"/>
  <c r="D47" i="17"/>
  <c r="H47" i="17"/>
  <c r="D48" i="17"/>
  <c r="H48" i="17"/>
  <c r="D49" i="17"/>
  <c r="H49" i="17"/>
  <c r="D50" i="17"/>
  <c r="H50" i="17"/>
  <c r="D51" i="17"/>
  <c r="H51" i="17"/>
  <c r="D52" i="17"/>
  <c r="H52" i="17"/>
  <c r="D53" i="17"/>
  <c r="H53" i="17"/>
  <c r="D54" i="17"/>
  <c r="H54" i="17"/>
  <c r="D55" i="17"/>
  <c r="H55" i="17"/>
  <c r="D56" i="17"/>
  <c r="H56" i="17"/>
  <c r="D57" i="17"/>
  <c r="H57" i="17"/>
  <c r="D58" i="17"/>
  <c r="H58" i="17"/>
  <c r="D59"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X57" i="39" l="1"/>
  <c r="W99" i="39"/>
  <c r="S12" i="39"/>
  <c r="S14" i="39"/>
  <c r="S20" i="39"/>
  <c r="S27" i="39"/>
  <c r="S34" i="39"/>
  <c r="S38" i="39"/>
  <c r="S41" i="39"/>
  <c r="S44" i="39"/>
  <c r="S49" i="39"/>
  <c r="S47" i="39"/>
  <c r="S54" i="39"/>
  <c r="S52" i="39"/>
  <c r="S58" i="39"/>
  <c r="S60" i="39"/>
  <c r="S63" i="39"/>
  <c r="S61" i="39"/>
  <c r="S67" i="39"/>
  <c r="S70" i="39"/>
  <c r="S78" i="39"/>
  <c r="S80" i="39"/>
  <c r="S84" i="39"/>
  <c r="S88" i="39"/>
  <c r="S90" i="39"/>
  <c r="S93" i="39"/>
  <c r="I33" i="2"/>
  <c r="S74" i="39"/>
  <c r="S13" i="39"/>
  <c r="S15" i="39"/>
  <c r="S19" i="39"/>
  <c r="S21" i="39"/>
  <c r="S26" i="39"/>
  <c r="S29" i="39"/>
  <c r="S35" i="39"/>
  <c r="S40" i="39"/>
  <c r="S45" i="39"/>
  <c r="S48" i="39"/>
  <c r="S51" i="39"/>
  <c r="S53" i="39"/>
  <c r="S56" i="39"/>
  <c r="S57" i="39"/>
  <c r="S62" i="39"/>
  <c r="S66" i="39"/>
  <c r="S69" i="39"/>
  <c r="S72" i="39"/>
  <c r="S75" i="39"/>
  <c r="S79" i="39"/>
  <c r="S83" i="39"/>
  <c r="S86" i="39"/>
  <c r="S91" i="39"/>
  <c r="S64" i="39"/>
  <c r="S42" i="39"/>
  <c r="H91" i="17"/>
  <c r="S37" i="39"/>
  <c r="S36" i="39"/>
  <c r="S25" i="39"/>
  <c r="S76" i="39"/>
  <c r="S17" i="39"/>
  <c r="O94" i="39"/>
  <c r="S99" i="39" l="1"/>
</calcChain>
</file>

<file path=xl/sharedStrings.xml><?xml version="1.0" encoding="utf-8"?>
<sst xmlns="http://schemas.openxmlformats.org/spreadsheetml/2006/main" count="2784" uniqueCount="983">
  <si>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</si>
  <si>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</si>
  <si>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</si>
  <si>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</si>
  <si>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</si>
  <si>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</si>
  <si>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</si>
  <si>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</si>
  <si>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</si>
  <si>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</si>
  <si>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</si>
  <si>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</si>
  <si>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</si>
  <si>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</si>
  <si>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</si>
  <si>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</si>
  <si>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</si>
  <si>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</si>
  <si>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</si>
  <si>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</si>
  <si>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</si>
  <si>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</si>
  <si>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</si>
  <si>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</si>
  <si>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</si>
  <si>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</si>
  <si>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</si>
  <si>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</si>
  <si>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</si>
  <si>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</si>
  <si>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</si>
  <si>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</si>
  <si>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</si>
  <si>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</si>
  <si>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</si>
  <si>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</si>
  <si>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</si>
  <si>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</si>
  <si>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</si>
  <si>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</si>
  <si>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</si>
  <si>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</si>
  <si>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</si>
  <si>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</si>
  <si>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</si>
  <si>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</si>
  <si>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</si>
  <si>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</si>
  <si>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</si>
  <si>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</si>
  <si>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</si>
  <si>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</si>
  <si>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</si>
  <si>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</si>
  <si>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</si>
  <si>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</si>
  <si>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</si>
  <si>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</si>
  <si>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</si>
  <si>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</si>
  <si>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</si>
  <si>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</si>
  <si>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</si>
  <si>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</si>
  <si>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</si>
  <si>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</si>
  <si>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</si>
  <si>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</si>
  <si>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</si>
  <si>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</si>
  <si>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</si>
  <si>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</si>
  <si>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</si>
  <si>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</si>
  <si>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</si>
  <si>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</si>
  <si>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</si>
  <si>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</si>
  <si>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</si>
  <si>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</si>
  <si>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</si>
  <si>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</si>
  <si>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</si>
  <si>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</si>
  <si>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</si>
  <si>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</si>
  <si>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</si>
  <si>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</si>
  <si>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</si>
  <si>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</si>
  <si>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</si>
  <si>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</si>
  <si>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</si>
  <si>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</si>
  <si>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</si>
  <si>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</si>
  <si>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</si>
  <si>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</si>
  <si>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</si>
  <si>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</si>
  <si>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</si>
  <si>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</si>
  <si>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</si>
  <si>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</si>
  <si>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</si>
  <si>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</si>
  <si>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</si>
  <si>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</si>
  <si>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</si>
  <si>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</si>
  <si>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</si>
  <si>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</si>
  <si>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</si>
  <si>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</si>
  <si>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</si>
  <si>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</si>
  <si>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</si>
  <si>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</si>
  <si>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</si>
  <si>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</si>
  <si>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</si>
  <si>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</si>
  <si>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</si>
  <si>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</si>
  <si>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</si>
  <si>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</si>
  <si>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</si>
  <si>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</si>
  <si>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</si>
  <si>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</si>
  <si>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</si>
  <si>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</si>
  <si>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</si>
  <si>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</si>
  <si>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</si>
  <si>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</si>
  <si>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</si>
  <si>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</si>
  <si>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</si>
  <si>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</si>
  <si>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</si>
  <si>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</si>
  <si>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</si>
  <si>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</si>
  <si>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</si>
  <si>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</si>
  <si>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</si>
  <si>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</si>
  <si>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</si>
  <si>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</si>
  <si>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</si>
  <si>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</si>
  <si>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</si>
  <si>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</si>
  <si>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</si>
  <si>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</si>
  <si>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</si>
  <si>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</si>
  <si>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</si>
  <si>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</si>
  <si>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</si>
  <si>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</si>
  <si>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</si>
  <si>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</si>
  <si>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</si>
  <si>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</si>
  <si>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</si>
  <si>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</si>
  <si>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</si>
  <si>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</si>
  <si>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</si>
  <si>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</si>
  <si>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</si>
  <si>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</si>
  <si>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</si>
  <si>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</si>
  <si>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</si>
  <si>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</si>
  <si>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</si>
  <si>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</si>
  <si>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</si>
  <si>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</si>
  <si>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</si>
  <si>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</si>
  <si>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</si>
  <si>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</si>
  <si>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</si>
  <si>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</si>
  <si>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</si>
  <si>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</si>
  <si>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</si>
  <si>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</si>
  <si>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</si>
  <si>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</si>
  <si>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</si>
  <si>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</si>
  <si>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</si>
  <si>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</si>
  <si>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</si>
  <si>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</si>
  <si>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</si>
  <si>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</si>
  <si>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</si>
  <si>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</si>
  <si>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</si>
  <si>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</si>
  <si>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</si>
  <si>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</si>
  <si>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</si>
  <si>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</si>
  <si>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</si>
  <si>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</si>
  <si>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</si>
  <si>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</si>
  <si>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</si>
  <si>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</si>
  <si>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</si>
  <si>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</si>
  <si>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</si>
  <si>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</si>
  <si>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</si>
  <si>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</si>
  <si>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</si>
  <si>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</si>
  <si>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</si>
  <si>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</si>
  <si>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</si>
  <si>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</si>
  <si>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</si>
  <si>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</si>
  <si>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</si>
  <si>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</si>
  <si>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</si>
  <si>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</si>
  <si>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</si>
  <si>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</si>
  <si>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</si>
  <si>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</si>
  <si>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</si>
  <si>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</si>
  <si>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</si>
  <si>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</si>
  <si>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</si>
  <si>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</si>
  <si>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</si>
  <si>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</si>
  <si>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</si>
  <si>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</si>
  <si>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</si>
  <si>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</si>
  <si>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</si>
  <si>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</si>
  <si>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</si>
  <si>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</si>
  <si>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</si>
  <si>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</si>
  <si>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</si>
  <si>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</si>
  <si>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</si>
  <si>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</si>
  <si>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</si>
  <si>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</si>
  <si>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</si>
  <si>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</si>
  <si>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</si>
  <si>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</si>
  <si>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</si>
  <si>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</si>
  <si>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</si>
  <si>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</si>
  <si>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</si>
  <si>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</si>
  <si>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</si>
  <si>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</si>
  <si>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</si>
  <si>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</si>
  <si>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</si>
  <si>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</si>
  <si>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</si>
  <si>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</si>
  <si>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</si>
  <si>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</si>
  <si>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</si>
  <si>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</si>
  <si>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</si>
  <si>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</si>
  <si>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</si>
  <si>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</si>
  <si>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</si>
  <si>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</si>
  <si>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</si>
  <si>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</si>
  <si>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</si>
  <si>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</si>
  <si>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</si>
  <si>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</si>
  <si>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</si>
  <si>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</si>
  <si>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</si>
  <si>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</si>
  <si>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</si>
  <si>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</si>
  <si>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</si>
  <si>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</si>
  <si>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</si>
  <si>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</si>
  <si>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</si>
  <si>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</si>
  <si>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</si>
  <si>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</si>
  <si>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</si>
  <si>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</si>
  <si>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</si>
  <si>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</si>
  <si>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</si>
  <si>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</si>
  <si>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</si>
  <si>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</si>
  <si>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</si>
  <si>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</si>
  <si>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</si>
  <si>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</si>
  <si>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</si>
  <si>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</si>
  <si>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</si>
  <si>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</si>
  <si>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</si>
  <si>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</si>
  <si>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</si>
  <si>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</si>
  <si>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</si>
  <si>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</si>
  <si>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</si>
  <si>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</si>
  <si>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</si>
  <si>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</si>
  <si>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</si>
  <si>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</si>
  <si>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</si>
  <si>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</si>
  <si>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</si>
  <si>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</si>
  <si>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</si>
  <si>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</si>
  <si>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</si>
  <si>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</si>
  <si>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</si>
  <si>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</si>
  <si>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</si>
  <si>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</si>
  <si>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</si>
  <si>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</si>
  <si>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</si>
  <si>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</si>
  <si>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</si>
  <si>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</si>
  <si>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</si>
  <si>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</si>
  <si>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</si>
  <si>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</si>
  <si>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</si>
  <si>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</si>
  <si>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</si>
  <si>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</si>
  <si>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</si>
  <si>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</si>
  <si>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</si>
  <si>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</si>
  <si>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</si>
  <si>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</si>
  <si>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</si>
  <si>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</si>
  <si>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</si>
  <si>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</si>
  <si>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</si>
  <si>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</si>
  <si>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</si>
  <si>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</si>
  <si>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</si>
  <si>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</si>
  <si>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</si>
  <si>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</si>
  <si>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</si>
  <si>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</si>
  <si>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</si>
  <si>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</si>
  <si>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</si>
  <si>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</si>
  <si>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</si>
  <si>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</si>
  <si>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</si>
  <si>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</si>
  <si>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</si>
  <si>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</si>
  <si>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</si>
  <si>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</si>
  <si>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</si>
  <si>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</si>
  <si>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</si>
  <si>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</si>
  <si>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</si>
  <si>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</si>
  <si>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</si>
  <si>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</si>
  <si>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</si>
  <si>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</si>
  <si>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</si>
  <si>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</si>
  <si>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</si>
  <si>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</si>
  <si>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</si>
  <si>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</si>
  <si>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</si>
  <si>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</si>
  <si>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</si>
  <si>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</si>
  <si>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</si>
  <si>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</si>
  <si>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</si>
  <si>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</si>
  <si>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</si>
  <si>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</si>
  <si>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</si>
  <si>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</si>
  <si>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</si>
  <si>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</si>
  <si>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</si>
  <si>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</si>
  <si>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</si>
  <si>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</si>
  <si>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</si>
  <si>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</si>
  <si>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</si>
  <si>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</si>
  <si>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</si>
  <si>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</si>
  <si>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</si>
  <si>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</si>
  <si>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</si>
  <si>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</si>
  <si>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</si>
  <si>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</si>
  <si>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</si>
  <si>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</si>
  <si>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</si>
  <si>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</si>
  <si>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</si>
  <si>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</si>
  <si>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</si>
  <si>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</si>
  <si>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</si>
  <si>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</si>
  <si>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</si>
  <si>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</si>
  <si>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</si>
  <si>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</si>
  <si>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</si>
  <si>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</si>
  <si>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</si>
  <si>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</si>
  <si>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</si>
  <si>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</si>
  <si>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</si>
  <si>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</si>
  <si>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</si>
  <si>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</si>
  <si>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</si>
  <si>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</si>
  <si>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</si>
  <si>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</si>
  <si>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</si>
  <si>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</si>
  <si>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</si>
  <si>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</si>
  <si>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</si>
  <si>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</si>
  <si>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</si>
  <si>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</si>
  <si>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</si>
  <si>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</si>
  <si>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</si>
  <si>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</si>
  <si>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</si>
  <si>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</si>
  <si>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</si>
  <si>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</si>
  <si>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</si>
  <si>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</si>
  <si>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</si>
  <si>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</si>
  <si>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</si>
  <si>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</si>
  <si>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</si>
  <si>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</si>
  <si>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</si>
  <si>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</si>
  <si>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</si>
  <si>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</si>
  <si>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</si>
  <si>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</si>
  <si>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</si>
  <si>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</si>
  <si>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</si>
  <si>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</si>
  <si>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</si>
  <si>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</si>
  <si>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</si>
  <si>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</si>
  <si>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</si>
  <si>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</si>
  <si>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</si>
  <si>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</si>
  <si>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</si>
  <si>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</si>
  <si>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</si>
  <si>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</si>
  <si>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</si>
  <si>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</si>
  <si>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</si>
  <si>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</si>
  <si>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</si>
  <si>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</si>
  <si>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</si>
  <si>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</si>
  <si>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</si>
  <si>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</si>
  <si>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</si>
  <si>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</si>
  <si>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</si>
  <si>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</si>
  <si>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</si>
  <si>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</si>
  <si>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</si>
  <si>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</si>
  <si>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</si>
  <si>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</si>
  <si>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</si>
  <si>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</si>
  <si>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</si>
  <si>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</si>
  <si>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</si>
  <si>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</si>
  <si>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</si>
  <si>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</si>
  <si>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</si>
  <si>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</si>
  <si>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</si>
  <si>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</si>
  <si>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</si>
  <si>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</si>
  <si>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</si>
  <si>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</si>
  <si>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</si>
  <si>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</si>
  <si>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</si>
  <si>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</si>
  <si>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</si>
  <si>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</si>
  <si>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</si>
  <si>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</si>
  <si>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</si>
  <si>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</si>
  <si>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</si>
  <si>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</si>
  <si>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</si>
  <si>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</si>
  <si>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</si>
  <si>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</si>
  <si>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</si>
  <si>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</si>
  <si>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</si>
  <si>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</si>
  <si>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</si>
  <si>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</si>
  <si>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</si>
  <si>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</si>
  <si>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</si>
  <si>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</si>
  <si>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</si>
  <si>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</si>
  <si>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</si>
  <si>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</si>
  <si>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</si>
  <si>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</si>
  <si>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</si>
  <si>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</si>
  <si>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</si>
  <si>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</si>
  <si>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</si>
  <si>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</si>
  <si>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</si>
  <si>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</si>
  <si>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</si>
  <si>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</si>
  <si>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</si>
  <si>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</si>
  <si>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</si>
  <si>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</si>
  <si>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</si>
  <si>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</si>
  <si>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</si>
  <si>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</si>
  <si>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</si>
  <si>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</si>
  <si>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</si>
  <si>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</si>
  <si>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</si>
  <si>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</si>
  <si>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</si>
  <si>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</si>
  <si>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</si>
  <si>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</si>
  <si>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</si>
  <si>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</si>
  <si>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</si>
  <si>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</si>
  <si>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</si>
  <si>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</si>
  <si>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</si>
  <si>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</si>
  <si>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</si>
  <si>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</si>
  <si>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</si>
  <si>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</si>
  <si>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</si>
  <si>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</si>
  <si>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</si>
  <si>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</si>
  <si>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</si>
  <si>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</si>
  <si>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</si>
  <si>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</si>
  <si>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</si>
  <si>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</si>
  <si>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</si>
  <si>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</si>
  <si>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</si>
  <si>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</si>
  <si>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</si>
  <si>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</si>
  <si>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</si>
  <si>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</si>
  <si>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</si>
  <si>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</si>
  <si>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</si>
  <si>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</si>
  <si>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</si>
  <si>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</si>
  <si>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</si>
  <si>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</si>
  <si>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</si>
  <si>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</si>
  <si>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</si>
  <si>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</si>
  <si>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</si>
  <si>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</si>
  <si>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</si>
  <si>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</si>
  <si>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</si>
  <si>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</si>
  <si>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</si>
  <si>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</si>
  <si>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</si>
  <si>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</si>
  <si>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</si>
  <si>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</si>
  <si>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</si>
  <si>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</si>
  <si>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</si>
  <si>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</si>
  <si>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</si>
  <si>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</si>
  <si>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</si>
  <si>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</si>
  <si>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</si>
  <si>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</si>
  <si>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</si>
  <si>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</si>
  <si>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</si>
  <si>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</si>
  <si>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</si>
  <si>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</si>
  <si>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</si>
  <si>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</si>
  <si>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</si>
  <si>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</si>
  <si>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</si>
  <si>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</si>
  <si>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</si>
  <si>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</si>
  <si>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</si>
  <si>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</si>
  <si>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</si>
  <si>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</si>
  <si>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</si>
  <si>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</si>
  <si>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</si>
  <si>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</si>
  <si>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</si>
  <si>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</si>
  <si>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</si>
  <si>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</si>
  <si>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</si>
  <si>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</si>
  <si>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</si>
  <si>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</si>
  <si>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</si>
  <si>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</si>
  <si>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</si>
  <si>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</si>
  <si>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</si>
  <si>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</si>
  <si>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</si>
  <si>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</si>
  <si>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</si>
  <si>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</si>
  <si>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</si>
  <si>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</si>
  <si>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</si>
  <si>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</si>
  <si>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</si>
  <si>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</si>
  <si>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</si>
  <si>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</si>
  <si>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</si>
  <si>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</si>
  <si>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</si>
  <si>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</si>
  <si>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</si>
  <si>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</si>
  <si>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</si>
  <si>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</si>
  <si>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</si>
  <si>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</si>
  <si>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</si>
  <si>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</si>
  <si>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</si>
  <si>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</si>
  <si>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</si>
  <si>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</si>
  <si>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</si>
  <si>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</si>
  <si>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</si>
  <si>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</si>
  <si>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</si>
  <si>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</si>
  <si>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</si>
  <si>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</si>
  <si>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</si>
  <si>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</si>
  <si>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</si>
  <si>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</si>
  <si>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</si>
  <si>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</si>
  <si>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</si>
  <si>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</si>
  <si>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</si>
  <si>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</si>
  <si>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</si>
  <si>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</si>
  <si>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</si>
  <si>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</si>
  <si>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</si>
  <si>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</si>
  <si>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</si>
  <si>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</si>
  <si>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</si>
  <si>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</si>
  <si>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</si>
  <si>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</si>
  <si>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</si>
  <si>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</si>
  <si>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</si>
  <si>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</si>
  <si>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</si>
  <si>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</si>
  <si>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</si>
  <si>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</si>
  <si>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</si>
  <si>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</si>
  <si>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</si>
  <si>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</si>
  <si>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</si>
  <si>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</si>
  <si>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</si>
  <si>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</si>
  <si>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</si>
  <si>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</si>
  <si>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</si>
  <si>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</si>
  <si>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</si>
  <si>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</si>
  <si>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</si>
  <si>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</si>
  <si>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</si>
  <si>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</si>
  <si>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</si>
  <si>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</si>
  <si>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</si>
  <si>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</si>
  <si>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</si>
  <si>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</si>
  <si>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</si>
  <si>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</si>
  <si>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</si>
  <si>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</si>
  <si>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</si>
  <si>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</si>
  <si>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</si>
  <si>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</si>
  <si>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</si>
  <si>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</si>
  <si>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</si>
  <si>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</si>
  <si>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</si>
  <si>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</si>
  <si>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</si>
  <si>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</si>
  <si>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</si>
  <si>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</si>
  <si>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</si>
  <si>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</si>
  <si>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</si>
  <si>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</si>
  <si>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</si>
  <si>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</si>
  <si>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</si>
  <si>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</si>
  <si>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</si>
  <si>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</si>
  <si>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</si>
  <si>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</si>
  <si>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</si>
  <si>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</si>
  <si>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</si>
  <si>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</si>
  <si>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</si>
  <si>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</si>
  <si>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</si>
  <si>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</si>
  <si>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</si>
  <si>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</si>
  <si>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</si>
  <si>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</si>
  <si>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</si>
  <si>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</si>
  <si>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</si>
  <si>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</si>
  <si>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</si>
  <si>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</si>
  <si>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</si>
  <si>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</si>
  <si>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</si>
  <si>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</si>
  <si>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</si>
  <si>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</si>
  <si>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</si>
  <si>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</si>
  <si>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</si>
  <si>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</si>
  <si>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</si>
  <si>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</si>
  <si>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</si>
  <si>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</si>
  <si>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</si>
  <si>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</si>
  <si>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</si>
  <si>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</si>
  <si>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</si>
  <si>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</si>
  <si>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</si>
  <si>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</si>
  <si>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</si>
  <si>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</si>
  <si>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</si>
  <si>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</si>
  <si>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</si>
  <si>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</si>
  <si>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</si>
  <si>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</si>
  <si>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</si>
  <si>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</si>
  <si>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</si>
  <si>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</si>
  <si>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</si>
  <si>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</si>
  <si>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</si>
  <si>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</si>
  <si>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</si>
  <si>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</si>
  <si>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</si>
  <si>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</si>
  <si>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</si>
  <si>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</si>
  <si>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</si>
  <si>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</si>
  <si>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</si>
  <si>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</si>
  <si>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</si>
  <si>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</si>
  <si>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</si>
  <si>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</si>
  <si>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</si>
  <si>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</si>
  <si>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</si>
  <si>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</si>
  <si>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</si>
  <si>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</si>
  <si>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</si>
  <si>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</si>
  <si>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</si>
  <si>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</si>
  <si>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</si>
  <si>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</si>
  <si>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</si>
  <si>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</si>
  <si>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</si>
  <si>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</si>
  <si>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</si>
  <si>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</si>
  <si>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</si>
  <si>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</si>
  <si>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</si>
  <si>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</si>
  <si>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</si>
  <si>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</si>
  <si>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</si>
  <si>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</si>
  <si>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</si>
  <si>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</si>
  <si>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</si>
  <si>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</si>
  <si>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</si>
  <si>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</si>
  <si>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</si>
  <si>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</si>
  <si>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</si>
  <si>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</si>
  <si>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</si>
  <si>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</si>
  <si>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</si>
  <si>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</si>
  <si>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</si>
  <si>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</si>
  <si>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</si>
  <si>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</si>
  <si>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</si>
  <si>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</si>
  <si>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</si>
  <si>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</si>
  <si>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</si>
  <si>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</si>
  <si>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</si>
  <si>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</si>
  <si>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</si>
  <si>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</si>
  <si>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</si>
  <si>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</si>
  <si>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</si>
  <si>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</si>
  <si>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</si>
  <si>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</si>
  <si>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</si>
  <si>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</si>
  <si>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</si>
  <si>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</si>
  <si>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</si>
  <si>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</si>
  <si>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</si>
  <si>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</si>
  <si>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</si>
  <si>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</si>
  <si>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</si>
  <si>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</si>
  <si>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</si>
  <si>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</si>
  <si>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</si>
  <si>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</si>
  <si>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</si>
  <si>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NGHĨA LỘ</t>
  </si>
  <si>
    <t>ĐLNL</t>
  </si>
  <si>
    <t>20; 40; 100</t>
  </si>
  <si>
    <t>Ngày 04 tháng 10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</si>
</sst>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86">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
      <sz val="12"/>
      <color theme="1"/>
      <name val="Calibri"/>
      <family val="2"/>
      <scheme val="minor"/>
    </font>
    <font>
      <sz val="11"/>
      <color theme="1"/>
      <name val="Times New Roman"/>
      <family val="1"/>
      <charset val="163"/>
    </font>
  </fonts>
  <fills count="2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9">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84" fillId="0" borderId="0"/>
  </cellStyleXfs>
  <cellXfs count="788">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48" fillId="22" borderId="5" xfId="0" applyFont="1" applyFill="1" applyBorder="1" applyAlignment="1">
      <alignment vertical="center" wrapText="1"/>
    </xf>
    <xf numFmtId="0" fontId="57" fillId="22" borderId="5" xfId="0" applyFont="1" applyFill="1" applyBorder="1" applyAlignment="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60"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175" fontId="57" fillId="0" borderId="5" xfId="0" applyNumberFormat="1" applyFont="1" applyFill="1" applyBorder="1"/>
    <xf numFmtId="43"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8" fillId="22"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9" fontId="34" fillId="17" borderId="0" xfId="0" applyNumberFormat="1" applyFont="1" applyFill="1" applyBorder="1" applyAlignment="1">
      <alignment horizontal="center" vertical="center" textRotation="90"/>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2" fontId="35" fillId="0" borderId="5" xfId="0" applyNumberFormat="1" applyFont="1" applyFill="1" applyBorder="1" applyAlignment="1">
      <alignment horizontal="center" vertical="center" wrapText="1"/>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20" borderId="5" xfId="124" applyFont="1" applyFill="1" applyBorder="1" applyAlignment="1">
      <alignment horizontal="center" vertical="center" wrapText="1"/>
    </xf>
    <xf numFmtId="0" fontId="78" fillId="20" borderId="13" xfId="0" applyFont="1" applyFill="1" applyBorder="1" applyAlignment="1">
      <alignment horizontal="center" vertical="center" wrapText="1"/>
    </xf>
    <xf numFmtId="9" fontId="78" fillId="20" borderId="5" xfId="0" applyNumberFormat="1" applyFont="1" applyFill="1" applyBorder="1" applyAlignment="1">
      <alignment horizontal="center" vertical="center" wrapText="1"/>
    </xf>
    <xf numFmtId="10" fontId="78" fillId="20" borderId="5" xfId="0" applyNumberFormat="1" applyFont="1" applyFill="1" applyBorder="1" applyAlignment="1">
      <alignment horizontal="center" vertical="center" wrapText="1"/>
    </xf>
    <xf numFmtId="0" fontId="67" fillId="0" borderId="0" xfId="0" applyFont="1" applyFill="1"/>
    <xf numFmtId="0" fontId="78" fillId="23" borderId="5" xfId="0" applyFont="1" applyFill="1" applyBorder="1" applyAlignment="1">
      <alignment horizontal="center" vertical="center"/>
    </xf>
    <xf numFmtId="0" fontId="78" fillId="23" borderId="5" xfId="0" applyFont="1" applyFill="1" applyBorder="1" applyAlignment="1">
      <alignment vertical="center" wrapText="1"/>
    </xf>
    <xf numFmtId="2" fontId="67" fillId="23" borderId="5" xfId="0" applyNumberFormat="1" applyFont="1" applyFill="1" applyBorder="1" applyAlignment="1">
      <alignment horizontal="center" vertical="center" wrapText="1"/>
    </xf>
    <xf numFmtId="0" fontId="67" fillId="23" borderId="5" xfId="0" applyFont="1" applyFill="1" applyBorder="1" applyAlignment="1">
      <alignment horizontal="center" vertical="center" wrapText="1"/>
    </xf>
    <xf numFmtId="0" fontId="67" fillId="23" borderId="0" xfId="0" applyFont="1" applyFill="1"/>
    <xf numFmtId="9" fontId="77" fillId="24" borderId="5" xfId="0" applyNumberFormat="1" applyFont="1" applyFill="1" applyBorder="1" applyAlignment="1">
      <alignment horizontal="center" vertical="center" textRotation="90"/>
    </xf>
    <xf numFmtId="0" fontId="79" fillId="23" borderId="5" xfId="0" applyFont="1" applyFill="1" applyBorder="1" applyAlignment="1">
      <alignment horizontal="center" vertical="center"/>
    </xf>
    <xf numFmtId="0" fontId="78" fillId="23" borderId="5" xfId="0" applyFont="1" applyFill="1" applyBorder="1" applyAlignment="1">
      <alignment horizontal="left" vertical="center" wrapText="1"/>
    </xf>
    <xf numFmtId="0" fontId="78" fillId="23" borderId="5" xfId="0" applyFont="1" applyFill="1" applyBorder="1" applyAlignment="1">
      <alignment horizontal="center" vertical="center" wrapText="1"/>
    </xf>
    <xf numFmtId="0" fontId="67" fillId="23" borderId="5" xfId="92" applyFont="1" applyFill="1" applyBorder="1" applyAlignment="1">
      <alignment horizontal="center" vertical="center" wrapText="1"/>
    </xf>
    <xf numFmtId="9" fontId="78" fillId="23" borderId="5" xfId="125" applyFont="1" applyFill="1" applyBorder="1" applyAlignment="1">
      <alignment horizontal="center" vertical="center" wrapText="1"/>
    </xf>
    <xf numFmtId="10" fontId="78" fillId="23" borderId="5" xfId="125" applyNumberFormat="1" applyFont="1" applyFill="1" applyBorder="1" applyAlignment="1">
      <alignment horizontal="center" vertical="center" wrapText="1"/>
    </xf>
    <xf numFmtId="0" fontId="77" fillId="23" borderId="5" xfId="0" applyNumberFormat="1" applyFont="1" applyFill="1" applyBorder="1" applyAlignment="1">
      <alignment horizontal="center" vertical="center" wrapText="1"/>
    </xf>
    <xf numFmtId="0" fontId="67" fillId="23" borderId="0" xfId="0" applyFont="1" applyFill="1" applyBorder="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1" fillId="0" borderId="5" xfId="124" applyFont="1" applyFill="1" applyBorder="1" applyAlignment="1">
      <alignment horizontal="center" vertical="center" wrapText="1"/>
    </xf>
    <xf numFmtId="0" fontId="72" fillId="0" borderId="5" xfId="124" applyFont="1" applyFill="1" applyBorder="1" applyAlignment="1">
      <alignment horizontal="center" vertical="center" wrapText="1"/>
    </xf>
    <xf numFmtId="0" fontId="82"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6" fillId="20" borderId="5" xfId="0" applyNumberFormat="1"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xf>
    <xf numFmtId="0" fontId="76" fillId="23" borderId="13" xfId="0" applyFont="1" applyFill="1" applyBorder="1" applyAlignment="1">
      <alignment horizontal="left" vertical="center" wrapText="1"/>
    </xf>
    <xf numFmtId="0" fontId="71" fillId="23" borderId="5" xfId="124" applyFont="1" applyFill="1" applyBorder="1" applyAlignment="1">
      <alignment horizontal="center" vertical="center" wrapText="1"/>
    </xf>
    <xf numFmtId="0" fontId="76" fillId="23" borderId="13" xfId="0" applyFont="1" applyFill="1" applyBorder="1" applyAlignment="1">
      <alignment horizontal="center" vertical="center" wrapText="1"/>
    </xf>
    <xf numFmtId="9" fontId="76" fillId="23" borderId="5" xfId="0" applyNumberFormat="1" applyFont="1" applyFill="1" applyBorder="1" applyAlignment="1">
      <alignment horizontal="center" vertical="center" wrapText="1"/>
    </xf>
    <xf numFmtId="10" fontId="76" fillId="23" borderId="5" xfId="0" applyNumberFormat="1" applyFont="1" applyFill="1" applyBorder="1" applyAlignment="1">
      <alignment horizontal="center" vertical="center" wrapText="1"/>
    </xf>
    <xf numFmtId="0" fontId="83" fillId="23" borderId="5" xfId="136" applyNumberFormat="1" applyFont="1" applyFill="1" applyBorder="1" applyAlignment="1" applyProtection="1">
      <alignment horizontal="center" vertical="center" wrapText="1"/>
    </xf>
    <xf numFmtId="0" fontId="48" fillId="0" borderId="13"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49" fillId="0" borderId="13" xfId="0" applyFont="1" applyFill="1" applyBorder="1" applyAlignment="1">
      <alignment horizontal="center" vertical="center"/>
    </xf>
    <xf numFmtId="0" fontId="49" fillId="0" borderId="5" xfId="0" applyFont="1" applyFill="1" applyBorder="1" applyAlignment="1">
      <alignment horizontal="center" vertical="center"/>
    </xf>
    <xf numFmtId="0" fontId="54" fillId="2"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0" fontId="72" fillId="0" borderId="5" xfId="0" applyFont="1" applyFill="1" applyBorder="1" applyAlignment="1">
      <alignment horizontal="center" vertical="center" wrapText="1"/>
    </xf>
    <xf numFmtId="0" fontId="78" fillId="2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49" fillId="0" borderId="0" xfId="0" applyFont="1" applyAlignment="1">
      <alignment horizontal="center"/>
    </xf>
    <xf numFmtId="0" fontId="54" fillId="2" borderId="30" xfId="0" applyNumberFormat="1"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73" fillId="0" borderId="13" xfId="0" applyFont="1" applyFill="1" applyBorder="1" applyAlignment="1">
      <alignment horizontal="center" vertical="center" wrapText="1"/>
    </xf>
    <xf numFmtId="0" fontId="50" fillId="0" borderId="5" xfId="0" applyFont="1" applyBorder="1" applyAlignment="1">
      <alignment vertical="center" wrapText="1"/>
    </xf>
    <xf numFmtId="0" fontId="78" fillId="0" borderId="5" xfId="0" applyFont="1" applyBorder="1" applyAlignment="1">
      <alignment vertical="center" wrapText="1"/>
    </xf>
    <xf numFmtId="0" fontId="78" fillId="19" borderId="5" xfId="0" applyNumberFormat="1" applyFont="1" applyFill="1" applyBorder="1" applyAlignment="1">
      <alignment vertical="center" wrapText="1"/>
    </xf>
    <xf numFmtId="0" fontId="50" fillId="0" borderId="5" xfId="0" applyFont="1" applyFill="1" applyBorder="1" applyAlignment="1">
      <alignment horizontal="justify" vertical="center"/>
    </xf>
    <xf numFmtId="0" fontId="72" fillId="22" borderId="13" xfId="0" applyFont="1" applyFill="1" applyBorder="1" applyAlignment="1">
      <alignment horizontal="center" vertical="center" wrapText="1"/>
    </xf>
    <xf numFmtId="4" fontId="35" fillId="22" borderId="5" xfId="8" applyNumberFormat="1" applyFont="1" applyFill="1" applyBorder="1" applyAlignment="1">
      <alignment horizontal="center" vertical="center" wrapText="1"/>
    </xf>
    <xf numFmtId="0" fontId="71" fillId="22" borderId="5" xfId="87" applyFont="1" applyFill="1" applyBorder="1" applyAlignment="1">
      <alignment horizontal="center" vertical="center" wrapText="1"/>
    </xf>
    <xf numFmtId="0" fontId="35" fillId="22" borderId="5" xfId="92" applyFont="1" applyFill="1" applyBorder="1" applyAlignment="1">
      <alignment horizontal="center" vertical="center" wrapText="1"/>
    </xf>
    <xf numFmtId="2" fontId="50"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1" fontId="50" fillId="0" borderId="5" xfId="0" applyNumberFormat="1" applyFont="1" applyFill="1" applyBorder="1" applyAlignment="1">
      <alignment horizontal="center" vertical="center" wrapText="1"/>
    </xf>
    <xf numFmtId="164" fontId="50" fillId="0" borderId="5" xfId="0" applyNumberFormat="1" applyFont="1" applyFill="1" applyBorder="1" applyAlignment="1">
      <alignment horizontal="center" vertical="center" wrapText="1"/>
    </xf>
    <xf numFmtId="176" fontId="50" fillId="0" borderId="5" xfId="0" applyNumberFormat="1" applyFont="1" applyFill="1" applyBorder="1" applyAlignment="1">
      <alignment horizontal="center" vertical="center" wrapText="1"/>
    </xf>
    <xf numFmtId="0" fontId="85" fillId="0" borderId="5" xfId="0" applyNumberFormat="1" applyFont="1" applyFill="1" applyBorder="1" applyAlignment="1">
      <alignment horizontal="center" vertical="center" wrapText="1"/>
    </xf>
    <xf numFmtId="1" fontId="85" fillId="0" borderId="5" xfId="0" applyNumberFormat="1" applyFont="1" applyFill="1" applyBorder="1" applyAlignment="1">
      <alignment horizontal="center" vertical="center" wrapText="1"/>
    </xf>
    <xf numFmtId="0" fontId="34" fillId="0" borderId="5" xfId="138" applyFont="1" applyFill="1" applyBorder="1" applyAlignment="1">
      <alignment horizontal="center" vertical="center" wrapText="1"/>
    </xf>
    <xf numFmtId="176" fontId="35" fillId="0" borderId="5" xfId="0" applyNumberFormat="1" applyFont="1" applyFill="1" applyBorder="1" applyAlignment="1">
      <alignment horizontal="center" vertical="center" wrapText="1"/>
    </xf>
    <xf numFmtId="0" fontId="49" fillId="21" borderId="5" xfId="0" applyNumberFormat="1" applyFont="1" applyFill="1" applyBorder="1" applyAlignment="1">
      <alignment vertical="center" wrapText="1"/>
    </xf>
    <xf numFmtId="0" fontId="49" fillId="21" borderId="5" xfId="0" applyFont="1" applyFill="1" applyBorder="1" applyAlignment="1">
      <alignment horizontal="center" vertical="center" wrapText="1"/>
    </xf>
    <xf numFmtId="0" fontId="50" fillId="0" borderId="5" xfId="0" applyNumberFormat="1" applyFont="1" applyFill="1" applyBorder="1" applyAlignment="1">
      <alignment vertical="center" wrapText="1"/>
    </xf>
    <xf numFmtId="0" fontId="49" fillId="0" borderId="5" xfId="0" applyNumberFormat="1" applyFont="1" applyFill="1" applyBorder="1" applyAlignment="1">
      <alignment vertical="center" wrapText="1"/>
    </xf>
    <xf numFmtId="0" fontId="35" fillId="0" borderId="5" xfId="0" applyNumberFormat="1" applyFont="1" applyFill="1" applyBorder="1" applyAlignment="1">
      <alignment horizontal="center" vertical="center" wrapText="1"/>
    </xf>
    <xf numFmtId="9" fontId="34" fillId="8" borderId="13" xfId="0" applyNumberFormat="1" applyFont="1" applyFill="1" applyBorder="1" applyAlignment="1">
      <alignment horizontal="center" vertical="center" textRotation="90"/>
    </xf>
    <xf numFmtId="0" fontId="34" fillId="0" borderId="5" xfId="0" applyFont="1" applyFill="1" applyBorder="1" applyAlignment="1">
      <alignment horizontal="center" vertical="center" wrapText="1"/>
    </xf>
    <xf numFmtId="1" fontId="35" fillId="0" borderId="5" xfId="0" applyNumberFormat="1" applyFont="1" applyFill="1" applyBorder="1" applyAlignment="1">
      <alignment horizontal="center" vertical="center" wrapText="1"/>
    </xf>
    <xf numFmtId="0" fontId="71" fillId="0" borderId="5" xfId="0" applyFont="1" applyFill="1" applyBorder="1" applyAlignment="1">
      <alignment horizontal="center" vertical="center" wrapText="1"/>
    </xf>
    <xf numFmtId="1" fontId="71" fillId="0" borderId="5" xfId="0" applyNumberFormat="1" applyFont="1" applyFill="1" applyBorder="1" applyAlignment="1">
      <alignment horizontal="center" vertical="center" wrapText="1"/>
    </xf>
    <xf numFmtId="0" fontId="74" fillId="23" borderId="5" xfId="0" applyFont="1" applyFill="1" applyBorder="1" applyAlignment="1">
      <alignment horizontal="center" vertical="center" wrapText="1"/>
    </xf>
    <xf numFmtId="176" fontId="35" fillId="19" borderId="5" xfId="0" applyNumberFormat="1" applyFont="1" applyFill="1" applyBorder="1" applyAlignment="1">
      <alignment horizontal="center" vertical="center" wrapText="1"/>
    </xf>
    <xf numFmtId="1" fontId="35" fillId="19" borderId="5" xfId="0" applyNumberFormat="1" applyFont="1" applyFill="1" applyBorder="1" applyAlignment="1">
      <alignment horizontal="center" vertical="center" wrapText="1"/>
    </xf>
    <xf numFmtId="0" fontId="34" fillId="0" borderId="5" xfId="0"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center" vertical="center"/>
    </xf>
    <xf numFmtId="0" fontId="49" fillId="0" borderId="13" xfId="0" applyFont="1" applyFill="1" applyBorder="1" applyAlignment="1">
      <alignment horizontal="left" vertical="center" wrapText="1"/>
    </xf>
    <xf numFmtId="2" fontId="35" fillId="22" borderId="5" xfId="0" applyNumberFormat="1" applyFont="1" applyFill="1" applyBorder="1"/>
    <xf numFmtId="2" fontId="38" fillId="22" borderId="5" xfId="10" applyNumberFormat="1" applyFont="1" applyFill="1" applyBorder="1" applyAlignment="1" applyProtection="1">
      <alignment horizontal="center" vertical="center" wrapText="1"/>
    </xf>
    <xf numFmtId="2" fontId="38" fillId="0" borderId="5" xfId="10" applyNumberFormat="1" applyFont="1" applyFill="1" applyBorder="1" applyAlignment="1" applyProtection="1">
      <alignment horizontal="center" vertical="center" wrapText="1"/>
    </xf>
    <xf numFmtId="2" fontId="83" fillId="0" borderId="5" xfId="10" applyNumberFormat="1" applyFont="1" applyFill="1" applyBorder="1" applyAlignment="1" applyProtection="1">
      <alignment horizontal="center" vertical="center" wrapText="1"/>
    </xf>
    <xf numFmtId="2" fontId="71" fillId="0" borderId="5" xfId="0" applyNumberFormat="1" applyFont="1" applyFill="1" applyBorder="1" applyAlignment="1">
      <alignment horizontal="center" vertical="center" wrapText="1"/>
    </xf>
    <xf numFmtId="2" fontId="38" fillId="22" borderId="7" xfId="10" applyNumberFormat="1" applyFont="1" applyFill="1" applyBorder="1" applyAlignment="1" applyProtection="1">
      <alignment horizontal="center" vertical="center" wrapText="1"/>
    </xf>
    <xf numFmtId="2" fontId="34" fillId="0" borderId="5" xfId="0" applyNumberFormat="1" applyFont="1" applyFill="1" applyBorder="1"/>
    <xf numFmtId="2" fontId="56" fillId="22" borderId="5" xfId="10" applyNumberFormat="1" applyFont="1" applyFill="1" applyBorder="1" applyAlignment="1" applyProtection="1">
      <alignment horizontal="center" vertical="center" wrapText="1"/>
    </xf>
    <xf numFmtId="2" fontId="58" fillId="22" borderId="5" xfId="10" applyNumberFormat="1" applyFont="1" applyFill="1" applyBorder="1" applyAlignment="1" applyProtection="1">
      <alignment horizontal="center" vertical="center" wrapText="1"/>
    </xf>
    <xf numFmtId="2" fontId="56" fillId="0" borderId="5" xfId="10" applyNumberFormat="1" applyFont="1" applyFill="1" applyBorder="1" applyAlignment="1" applyProtection="1">
      <alignment horizontal="center" vertical="center" wrapText="1"/>
    </xf>
    <xf numFmtId="2" fontId="35" fillId="0" borderId="0" xfId="0" applyNumberFormat="1" applyFont="1" applyFill="1"/>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18" fillId="7" borderId="7" xfId="87" applyFont="1" applyFill="1" applyBorder="1" applyAlignment="1">
      <alignment horizontal="center" vertical="center" wrapText="1"/>
    </xf>
    <xf numFmtId="0" fontId="21" fillId="3" borderId="11"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9" fontId="19" fillId="2" borderId="26" xfId="87" applyNumberFormat="1" applyFont="1" applyFill="1" applyBorder="1" applyAlignment="1">
      <alignment horizontal="center" vertical="center" wrapText="1"/>
    </xf>
    <xf numFmtId="0" fontId="22" fillId="4" borderId="0" xfId="87"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5" xfId="109" applyFont="1" applyFill="1" applyBorder="1" applyAlignment="1">
      <alignment horizontal="center" vertical="center" wrapText="1"/>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9" fontId="24" fillId="0" borderId="13" xfId="109" applyNumberFormat="1" applyFont="1" applyFill="1" applyBorder="1" applyAlignment="1">
      <alignment horizontal="center" vertical="center" wrapText="1"/>
    </xf>
    <xf numFmtId="9" fontId="24" fillId="0" borderId="25" xfId="109" applyNumberFormat="1" applyFont="1" applyFill="1" applyBorder="1" applyAlignment="1">
      <alignment horizontal="center" vertical="center" wrapText="1"/>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25"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25"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67" fillId="19" borderId="7" xfId="0" applyNumberFormat="1" applyFont="1" applyFill="1" applyBorder="1" applyAlignment="1">
      <alignment horizontal="left" vertical="center" wrapText="1"/>
    </xf>
    <xf numFmtId="0" fontId="35" fillId="0" borderId="7" xfId="0" applyFont="1" applyBorder="1" applyAlignment="1">
      <alignment horizontal="center"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5" xfId="0" applyFont="1" applyFill="1" applyBorder="1" applyAlignment="1">
      <alignment horizontal="center"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4" fillId="15" borderId="2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4" fillId="15" borderId="13" xfId="0" applyNumberFormat="1" applyFont="1" applyFill="1" applyBorder="1" applyAlignment="1">
      <alignment horizontal="center" vertical="center" wrapText="1"/>
    </xf>
    <xf numFmtId="0" fontId="34" fillId="15" borderId="7" xfId="0" applyNumberFormat="1" applyFont="1" applyFill="1" applyBorder="1" applyAlignment="1">
      <alignment horizontal="center"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xf numFmtId="0" fontId="34" fillId="0" borderId="2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9" fontId="34" fillId="8" borderId="7" xfId="0" applyNumberFormat="1" applyFont="1" applyFill="1" applyBorder="1" applyAlignment="1">
      <alignment horizontal="center" vertical="center" textRotation="90"/>
    </xf>
    <xf numFmtId="9" fontId="34" fillId="8" borderId="5" xfId="125" applyFont="1" applyFill="1" applyBorder="1" applyAlignment="1">
      <alignment horizontal="center" vertical="center" textRotation="90" wrapText="1"/>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9" fontId="34" fillId="17" borderId="5" xfId="0" applyNumberFormat="1" applyFont="1" applyFill="1" applyBorder="1" applyAlignment="1">
      <alignment horizontal="center" vertical="center" textRotation="90"/>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48" fillId="0" borderId="5" xfId="0" applyFont="1" applyFill="1" applyBorder="1" applyAlignment="1">
      <alignment horizontal="center" vertical="center"/>
    </xf>
    <xf numFmtId="0" fontId="50" fillId="0" borderId="5" xfId="0"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9" fontId="34" fillId="17"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34" fillId="0" borderId="0" xfId="0" applyFont="1" applyFill="1" applyAlignment="1">
      <alignment horizontal="center"/>
    </xf>
    <xf numFmtId="0" fontId="34" fillId="8" borderId="7" xfId="0" applyFont="1" applyFill="1" applyBorder="1" applyAlignment="1">
      <alignment horizontal="center" vertical="center" textRotation="90"/>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0" fontId="49" fillId="0" borderId="5" xfId="0" applyFont="1" applyFill="1" applyBorder="1" applyAlignment="1">
      <alignment horizontal="left" vertical="center" wrapText="1"/>
    </xf>
  </cellXfs>
  <cellStyles count="139">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16" xfId="138"/>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 xmlns:a16="http://schemas.microsoft.com/office/drawing/2014/main"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a:extLst>
            <a:ext uri="{FF2B5EF4-FFF2-40B4-BE49-F238E27FC236}">
              <a16:creationId xmlns="" xmlns:a16="http://schemas.microsoft.com/office/drawing/2014/main"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 xmlns:a16="http://schemas.microsoft.com/office/drawing/2014/main"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67" t="s">
        <v>146</v>
      </c>
      <c r="B1" s="567"/>
      <c r="C1" s="567"/>
      <c r="D1" s="567"/>
      <c r="E1" s="567"/>
      <c r="F1" s="567"/>
      <c r="G1" s="567"/>
      <c r="H1" s="567"/>
      <c r="I1" s="567"/>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68"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69"/>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69"/>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69"/>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69"/>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69"/>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69"/>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69"/>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70"/>
      <c r="B11" s="21"/>
      <c r="C11" s="134"/>
      <c r="D11" s="571" t="s">
        <v>143</v>
      </c>
      <c r="E11" s="571"/>
      <c r="F11" s="571"/>
      <c r="G11" s="571"/>
      <c r="H11" s="571"/>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68" t="s">
        <v>4</v>
      </c>
      <c r="B13" s="572">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69"/>
      <c r="B14" s="572"/>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69"/>
      <c r="B15" s="572"/>
      <c r="C15" s="133"/>
      <c r="D15" s="573"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69"/>
      <c r="B16" s="572"/>
      <c r="C16" s="133"/>
      <c r="D16" s="574"/>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70"/>
      <c r="B17" s="572"/>
      <c r="C17" s="134"/>
      <c r="D17" s="22"/>
      <c r="E17" s="25"/>
      <c r="F17" s="575"/>
      <c r="G17" s="575"/>
      <c r="H17" s="575"/>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76">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69" t="s">
        <v>115</v>
      </c>
      <c r="B20" s="576"/>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69"/>
      <c r="B21" s="576"/>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69"/>
      <c r="B22" s="576"/>
      <c r="C22" s="133"/>
      <c r="D22" s="42" t="s">
        <v>14</v>
      </c>
      <c r="E22" s="12"/>
      <c r="F22" s="579"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69"/>
      <c r="B23" s="576"/>
      <c r="C23" s="133"/>
      <c r="D23" s="42" t="s">
        <v>15</v>
      </c>
      <c r="E23" s="12"/>
      <c r="F23" s="580"/>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69"/>
      <c r="B24" s="576"/>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69"/>
      <c r="B25" s="576"/>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69"/>
      <c r="B26" s="576"/>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69"/>
      <c r="B27" s="576"/>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69"/>
      <c r="B28" s="576"/>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69"/>
      <c r="B29" s="576"/>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69"/>
      <c r="B30" s="576"/>
      <c r="C30" s="133"/>
      <c r="D30" s="577" t="s">
        <v>18</v>
      </c>
      <c r="E30" s="577"/>
      <c r="F30" s="577"/>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76"/>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69" t="s">
        <v>144</v>
      </c>
      <c r="B33" s="572">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69"/>
      <c r="B34" s="572"/>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69"/>
      <c r="B35" s="572"/>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69"/>
      <c r="B36" s="572"/>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69"/>
      <c r="B37" s="572"/>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69"/>
      <c r="B38" s="572"/>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70"/>
      <c r="B39" s="578"/>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37.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B19:B31"/>
    <mergeCell ref="A20:A30"/>
    <mergeCell ref="D30:F30"/>
    <mergeCell ref="A33:A39"/>
    <mergeCell ref="B33:B39"/>
    <mergeCell ref="F22:F23"/>
    <mergeCell ref="A1:I1"/>
    <mergeCell ref="A3:A11"/>
    <mergeCell ref="D11:H11"/>
    <mergeCell ref="A13:A17"/>
    <mergeCell ref="B13:B17"/>
    <mergeCell ref="D15:D16"/>
    <mergeCell ref="F17:H17"/>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582" t="s">
        <v>127</v>
      </c>
      <c r="B4" s="582"/>
      <c r="C4" s="582"/>
      <c r="D4" s="582"/>
      <c r="E4" s="583" t="s">
        <v>69</v>
      </c>
      <c r="F4" s="583" t="s">
        <v>70</v>
      </c>
      <c r="G4" s="584" t="s">
        <v>71</v>
      </c>
      <c r="H4" s="583" t="s">
        <v>72</v>
      </c>
      <c r="I4" s="581" t="s">
        <v>73</v>
      </c>
      <c r="J4" s="197"/>
      <c r="K4" s="609" t="s">
        <v>74</v>
      </c>
      <c r="L4" s="583" t="s">
        <v>75</v>
      </c>
      <c r="M4" s="596" t="s">
        <v>345</v>
      </c>
      <c r="N4" s="596" t="s">
        <v>346</v>
      </c>
      <c r="O4" s="596" t="s">
        <v>219</v>
      </c>
      <c r="P4" s="596" t="s">
        <v>344</v>
      </c>
      <c r="Q4" s="596" t="s">
        <v>347</v>
      </c>
      <c r="R4" s="586" t="s">
        <v>222</v>
      </c>
      <c r="S4" s="586" t="s">
        <v>223</v>
      </c>
      <c r="T4" s="586" t="s">
        <v>224</v>
      </c>
      <c r="U4" s="586" t="s">
        <v>225</v>
      </c>
      <c r="V4" s="586" t="s">
        <v>226</v>
      </c>
      <c r="W4" s="586" t="s">
        <v>227</v>
      </c>
      <c r="X4" s="586" t="s">
        <v>228</v>
      </c>
      <c r="Y4" s="586" t="s">
        <v>229</v>
      </c>
      <c r="Z4" s="586" t="s">
        <v>230</v>
      </c>
      <c r="AA4" s="586" t="s">
        <v>231</v>
      </c>
      <c r="AB4" s="586" t="s">
        <v>232</v>
      </c>
      <c r="AC4" s="586" t="s">
        <v>233</v>
      </c>
      <c r="AD4" s="586" t="s">
        <v>348</v>
      </c>
      <c r="AE4" s="586" t="s">
        <v>349</v>
      </c>
    </row>
    <row r="5" spans="1:31" ht="57.6" customHeight="1">
      <c r="A5" s="582"/>
      <c r="B5" s="582"/>
      <c r="C5" s="582"/>
      <c r="D5" s="582"/>
      <c r="E5" s="583"/>
      <c r="F5" s="583"/>
      <c r="G5" s="585"/>
      <c r="H5" s="583"/>
      <c r="I5" s="581"/>
      <c r="J5" s="95" t="s">
        <v>76</v>
      </c>
      <c r="K5" s="609"/>
      <c r="L5" s="583"/>
      <c r="M5" s="597"/>
      <c r="N5" s="597"/>
      <c r="O5" s="597"/>
      <c r="P5" s="597"/>
      <c r="Q5" s="597"/>
      <c r="R5" s="587"/>
      <c r="S5" s="587"/>
      <c r="T5" s="587"/>
      <c r="U5" s="587"/>
      <c r="V5" s="587"/>
      <c r="W5" s="587"/>
      <c r="X5" s="587"/>
      <c r="Y5" s="587"/>
      <c r="Z5" s="587"/>
      <c r="AA5" s="587"/>
      <c r="AB5" s="587"/>
      <c r="AC5" s="587"/>
      <c r="AD5" s="587"/>
      <c r="AE5" s="587"/>
    </row>
    <row r="6" spans="1:31" ht="43.7" customHeight="1">
      <c r="A6" s="588" t="s">
        <v>77</v>
      </c>
      <c r="B6" s="589">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588"/>
      <c r="B7" s="589"/>
      <c r="C7" s="590" t="s">
        <v>25</v>
      </c>
      <c r="D7" s="592" t="s">
        <v>3</v>
      </c>
      <c r="E7" s="594">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588"/>
      <c r="B8" s="589"/>
      <c r="C8" s="591"/>
      <c r="D8" s="593"/>
      <c r="E8" s="595"/>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588"/>
      <c r="B9" s="589"/>
      <c r="C9" s="621" t="s">
        <v>27</v>
      </c>
      <c r="D9" s="613" t="s">
        <v>2</v>
      </c>
      <c r="E9" s="594">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588"/>
      <c r="B10" s="589"/>
      <c r="C10" s="623"/>
      <c r="D10" s="615"/>
      <c r="E10" s="619"/>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588"/>
      <c r="B11" s="589"/>
      <c r="C11" s="620" t="s">
        <v>29</v>
      </c>
      <c r="D11" s="613" t="s">
        <v>123</v>
      </c>
      <c r="E11" s="622">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588"/>
      <c r="B12" s="589"/>
      <c r="C12" s="621"/>
      <c r="D12" s="615"/>
      <c r="E12" s="622"/>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588" t="s">
        <v>81</v>
      </c>
      <c r="B13" s="589">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588"/>
      <c r="B14" s="589"/>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598" t="s">
        <v>83</v>
      </c>
      <c r="B15" s="601">
        <v>0.45</v>
      </c>
      <c r="C15" s="604" t="s">
        <v>5</v>
      </c>
      <c r="D15" s="606" t="s">
        <v>6</v>
      </c>
      <c r="E15" s="594">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599"/>
      <c r="B16" s="602"/>
      <c r="C16" s="605"/>
      <c r="D16" s="607"/>
      <c r="E16" s="595"/>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599"/>
      <c r="B17" s="602"/>
      <c r="C17" s="605"/>
      <c r="D17" s="608"/>
      <c r="E17" s="595"/>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599"/>
      <c r="B18" s="602"/>
      <c r="C18" s="610" t="s">
        <v>7</v>
      </c>
      <c r="D18" s="613" t="s">
        <v>8</v>
      </c>
      <c r="E18" s="594">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599"/>
      <c r="B19" s="602"/>
      <c r="C19" s="612"/>
      <c r="D19" s="615"/>
      <c r="E19" s="619"/>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599"/>
      <c r="B20" s="602"/>
      <c r="C20" s="610" t="s">
        <v>16</v>
      </c>
      <c r="D20" s="613" t="s">
        <v>10</v>
      </c>
      <c r="E20" s="594">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599"/>
      <c r="B21" s="602"/>
      <c r="C21" s="611"/>
      <c r="D21" s="614"/>
      <c r="E21" s="595"/>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599"/>
      <c r="B22" s="602"/>
      <c r="C22" s="611"/>
      <c r="D22" s="615"/>
      <c r="E22" s="595"/>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599"/>
      <c r="B23" s="602"/>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599"/>
      <c r="B24" s="602"/>
      <c r="C24" s="610" t="s">
        <v>11</v>
      </c>
      <c r="D24" s="613" t="s">
        <v>104</v>
      </c>
      <c r="E24" s="594">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599"/>
      <c r="B25" s="602"/>
      <c r="C25" s="612"/>
      <c r="D25" s="615"/>
      <c r="E25" s="619"/>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600"/>
      <c r="B26" s="603"/>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588" t="s">
        <v>142</v>
      </c>
      <c r="B27" s="589">
        <v>0.15</v>
      </c>
      <c r="C27" s="610" t="s">
        <v>43</v>
      </c>
      <c r="D27" s="613" t="s">
        <v>138</v>
      </c>
      <c r="E27" s="616">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588"/>
      <c r="B28" s="589"/>
      <c r="C28" s="611"/>
      <c r="D28" s="614"/>
      <c r="E28" s="617"/>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588"/>
      <c r="B29" s="589"/>
      <c r="C29" s="612"/>
      <c r="D29" s="615"/>
      <c r="E29" s="618"/>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588"/>
      <c r="B30" s="589"/>
      <c r="C30" s="610" t="s">
        <v>45</v>
      </c>
      <c r="D30" s="613" t="s">
        <v>140</v>
      </c>
      <c r="E30" s="616">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588"/>
      <c r="B31" s="589"/>
      <c r="C31" s="611"/>
      <c r="D31" s="615"/>
      <c r="E31" s="617"/>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588"/>
      <c r="B32" s="589"/>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 ref="A27:A32"/>
    <mergeCell ref="B27:B32"/>
    <mergeCell ref="C27:C29"/>
    <mergeCell ref="D27:D29"/>
    <mergeCell ref="E27:E29"/>
    <mergeCell ref="C30:C31"/>
    <mergeCell ref="D30:D31"/>
    <mergeCell ref="E30:E31"/>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I4:I5"/>
    <mergeCell ref="A4:D5"/>
    <mergeCell ref="E4:E5"/>
    <mergeCell ref="F4:F5"/>
    <mergeCell ref="G4:G5"/>
    <mergeCell ref="H4:H5"/>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26" t="s">
        <v>216</v>
      </c>
      <c r="B1" s="626"/>
      <c r="C1" s="626"/>
      <c r="D1" s="626"/>
      <c r="E1" s="147"/>
      <c r="F1" s="147"/>
      <c r="G1" s="147"/>
      <c r="H1" s="147"/>
      <c r="I1" s="147"/>
      <c r="J1" s="147"/>
    </row>
    <row r="2" spans="1:29" s="150" customFormat="1" ht="40.5" hidden="1" customHeight="1">
      <c r="A2" s="627" t="s">
        <v>391</v>
      </c>
      <c r="B2" s="627"/>
      <c r="C2" s="627"/>
      <c r="D2" s="627"/>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25">
        <v>2</v>
      </c>
      <c r="B6" s="625"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25"/>
      <c r="B7" s="625"/>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25"/>
      <c r="B8" s="625"/>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25"/>
      <c r="B9" s="625"/>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25"/>
      <c r="B10" s="625"/>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25"/>
      <c r="B11" s="625"/>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25"/>
      <c r="B12" s="625"/>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25">
        <v>3</v>
      </c>
      <c r="B13" s="625"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25"/>
      <c r="B14" s="625"/>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25"/>
      <c r="B15" s="625"/>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25"/>
      <c r="B16" s="625"/>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24">
        <v>4</v>
      </c>
      <c r="B17" s="625"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24"/>
      <c r="B18" s="625"/>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24"/>
      <c r="B19" s="625"/>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24"/>
      <c r="B20" s="625"/>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24"/>
      <c r="B21" s="625"/>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24">
        <v>5</v>
      </c>
      <c r="B22" s="625"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24"/>
      <c r="B23" s="625"/>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24"/>
      <c r="B24" s="625"/>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24"/>
      <c r="B25" s="625"/>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24"/>
      <c r="B26" s="625"/>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24">
        <v>6</v>
      </c>
      <c r="B27" s="625"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24"/>
      <c r="B28" s="625"/>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24"/>
      <c r="B29" s="625"/>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24"/>
      <c r="B30" s="625"/>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24">
        <v>7</v>
      </c>
      <c r="B31" s="625"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24"/>
      <c r="B32" s="625"/>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24"/>
      <c r="B33" s="625"/>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24"/>
      <c r="B34" s="625"/>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24"/>
      <c r="B35" s="625"/>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24">
        <v>8</v>
      </c>
      <c r="B36" s="625"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24"/>
      <c r="B37" s="625"/>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24"/>
      <c r="B38" s="625"/>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24"/>
      <c r="B39" s="625"/>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24">
        <v>9</v>
      </c>
      <c r="B40" s="625"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24"/>
      <c r="B41" s="625"/>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24"/>
      <c r="B42" s="625"/>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24"/>
      <c r="B43" s="625"/>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24">
        <v>11</v>
      </c>
      <c r="B45" s="625"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24"/>
      <c r="B46" s="625"/>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24"/>
      <c r="B47" s="625"/>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24"/>
      <c r="B48" s="625"/>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24"/>
      <c r="B49" s="625"/>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24">
        <v>12</v>
      </c>
      <c r="B50" s="625"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24"/>
      <c r="B51" s="625"/>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24"/>
      <c r="B52" s="625"/>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24"/>
      <c r="B53" s="625"/>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24"/>
      <c r="B54" s="625"/>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24"/>
      <c r="B55" s="625"/>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24"/>
      <c r="B56" s="625"/>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24">
        <v>13</v>
      </c>
      <c r="B57" s="625"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24"/>
      <c r="B58" s="625"/>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24"/>
      <c r="B59" s="625"/>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24">
        <v>14</v>
      </c>
      <c r="B60" s="625"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24"/>
      <c r="B61" s="625"/>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24"/>
      <c r="B62" s="625"/>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24">
        <v>15</v>
      </c>
      <c r="B63" s="625"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24"/>
      <c r="B64" s="625"/>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24"/>
      <c r="B65" s="625"/>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24"/>
      <c r="B66" s="625"/>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24"/>
      <c r="B67" s="625"/>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24"/>
      <c r="B68" s="625"/>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24">
        <v>16</v>
      </c>
      <c r="B69" s="625"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24"/>
      <c r="B70" s="625"/>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 ref="A36:A39"/>
    <mergeCell ref="B36:B39"/>
    <mergeCell ref="A50:A56"/>
    <mergeCell ref="B50:B56"/>
    <mergeCell ref="A40:A43"/>
    <mergeCell ref="B40:B43"/>
    <mergeCell ref="A45:A49"/>
    <mergeCell ref="B45:B49"/>
    <mergeCell ref="A57:A59"/>
    <mergeCell ref="B57:B59"/>
    <mergeCell ref="A60:A62"/>
    <mergeCell ref="B60:B62"/>
    <mergeCell ref="A63:A68"/>
    <mergeCell ref="B63:B68"/>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26" t="s">
        <v>394</v>
      </c>
      <c r="B1" s="626"/>
      <c r="C1" s="626"/>
      <c r="D1" s="626"/>
      <c r="I1" s="147"/>
      <c r="J1" s="147"/>
      <c r="K1" s="147"/>
      <c r="L1" s="213"/>
    </row>
    <row r="2" spans="1:16" s="150" customFormat="1">
      <c r="A2" s="627" t="s">
        <v>391</v>
      </c>
      <c r="B2" s="627"/>
      <c r="C2" s="627"/>
      <c r="D2" s="627"/>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25">
        <v>2</v>
      </c>
      <c r="B6" s="625" t="s">
        <v>169</v>
      </c>
      <c r="C6" s="648" t="s">
        <v>256</v>
      </c>
      <c r="D6" s="651" t="s">
        <v>413</v>
      </c>
      <c r="E6" s="165" t="s">
        <v>729</v>
      </c>
      <c r="F6" s="217" t="s">
        <v>416</v>
      </c>
      <c r="G6" s="217" t="s">
        <v>730</v>
      </c>
      <c r="H6" s="217" t="s">
        <v>416</v>
      </c>
      <c r="I6" s="169" t="s">
        <v>168</v>
      </c>
      <c r="J6" s="167" t="s">
        <v>172</v>
      </c>
      <c r="K6" s="167" t="s">
        <v>390</v>
      </c>
      <c r="L6" s="218"/>
      <c r="M6" s="165" t="s">
        <v>389</v>
      </c>
      <c r="N6" s="194" t="s">
        <v>172</v>
      </c>
      <c r="O6" s="165"/>
      <c r="P6" s="181"/>
    </row>
    <row r="7" spans="1:16" ht="31.5">
      <c r="A7" s="625"/>
      <c r="B7" s="625"/>
      <c r="C7" s="649"/>
      <c r="D7" s="652"/>
      <c r="E7" s="165" t="s">
        <v>810</v>
      </c>
      <c r="F7" s="217" t="s">
        <v>415</v>
      </c>
      <c r="G7" s="217" t="s">
        <v>831</v>
      </c>
      <c r="H7" s="217" t="s">
        <v>415</v>
      </c>
      <c r="I7" s="169" t="s">
        <v>168</v>
      </c>
      <c r="J7" s="167" t="s">
        <v>390</v>
      </c>
      <c r="K7" s="167"/>
      <c r="L7" s="218"/>
      <c r="M7" s="165"/>
      <c r="N7" s="194" t="s">
        <v>389</v>
      </c>
      <c r="O7" s="165"/>
      <c r="P7" s="181"/>
    </row>
    <row r="8" spans="1:16" ht="31.5">
      <c r="A8" s="625"/>
      <c r="B8" s="625"/>
      <c r="C8" s="649"/>
      <c r="D8" s="652"/>
      <c r="E8" s="165" t="s">
        <v>811</v>
      </c>
      <c r="F8" s="217" t="s">
        <v>417</v>
      </c>
      <c r="G8" s="217" t="s">
        <v>832</v>
      </c>
      <c r="H8" s="217" t="s">
        <v>417</v>
      </c>
      <c r="I8" s="169" t="s">
        <v>168</v>
      </c>
      <c r="J8" s="167" t="s">
        <v>390</v>
      </c>
      <c r="K8" s="167"/>
      <c r="L8" s="218"/>
      <c r="M8" s="165"/>
      <c r="N8" s="194" t="s">
        <v>389</v>
      </c>
      <c r="O8" s="165"/>
      <c r="P8" s="181"/>
    </row>
    <row r="9" spans="1:16" ht="31.5">
      <c r="A9" s="625"/>
      <c r="B9" s="625"/>
      <c r="C9" s="649"/>
      <c r="D9" s="652"/>
      <c r="E9" s="165" t="s">
        <v>812</v>
      </c>
      <c r="F9" s="217" t="s">
        <v>418</v>
      </c>
      <c r="G9" s="217" t="s">
        <v>833</v>
      </c>
      <c r="H9" s="217" t="s">
        <v>418</v>
      </c>
      <c r="I9" s="169" t="s">
        <v>168</v>
      </c>
      <c r="J9" s="167" t="s">
        <v>390</v>
      </c>
      <c r="K9" s="167"/>
      <c r="L9" s="218"/>
      <c r="M9" s="165"/>
      <c r="N9" s="194" t="s">
        <v>389</v>
      </c>
      <c r="O9" s="165"/>
      <c r="P9" s="181"/>
    </row>
    <row r="10" spans="1:16">
      <c r="A10" s="625"/>
      <c r="B10" s="625"/>
      <c r="C10" s="649"/>
      <c r="D10" s="653"/>
      <c r="E10" s="165" t="s">
        <v>813</v>
      </c>
      <c r="F10" s="148" t="s">
        <v>414</v>
      </c>
      <c r="G10" s="217" t="s">
        <v>834</v>
      </c>
      <c r="H10" s="148" t="s">
        <v>414</v>
      </c>
      <c r="I10" s="169" t="s">
        <v>168</v>
      </c>
      <c r="J10" s="167" t="s">
        <v>390</v>
      </c>
      <c r="K10" s="167"/>
      <c r="L10" s="218"/>
      <c r="M10" s="165"/>
      <c r="N10" s="194" t="s">
        <v>389</v>
      </c>
      <c r="O10" s="165"/>
      <c r="P10" s="181"/>
    </row>
    <row r="11" spans="1:16">
      <c r="A11" s="625"/>
      <c r="B11" s="625"/>
      <c r="C11" s="648" t="s">
        <v>257</v>
      </c>
      <c r="D11" s="651"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25"/>
      <c r="B12" s="625"/>
      <c r="C12" s="649"/>
      <c r="D12" s="652"/>
      <c r="E12" s="165" t="s">
        <v>814</v>
      </c>
      <c r="F12" s="204" t="s">
        <v>420</v>
      </c>
      <c r="G12" s="204" t="s">
        <v>835</v>
      </c>
      <c r="H12" s="204" t="s">
        <v>420</v>
      </c>
      <c r="I12" s="169" t="s">
        <v>168</v>
      </c>
      <c r="J12" s="169"/>
      <c r="K12" s="169"/>
      <c r="L12" s="169"/>
      <c r="M12" s="165" t="s">
        <v>389</v>
      </c>
      <c r="N12" s="194"/>
      <c r="O12" s="194"/>
      <c r="P12" s="194"/>
    </row>
    <row r="13" spans="1:16">
      <c r="A13" s="625"/>
      <c r="B13" s="625"/>
      <c r="C13" s="649"/>
      <c r="D13" s="652"/>
      <c r="E13" s="165" t="s">
        <v>815</v>
      </c>
      <c r="F13" s="204" t="s">
        <v>421</v>
      </c>
      <c r="G13" s="204" t="s">
        <v>836</v>
      </c>
      <c r="H13" s="204" t="s">
        <v>421</v>
      </c>
      <c r="I13" s="169" t="s">
        <v>168</v>
      </c>
      <c r="J13" s="169"/>
      <c r="K13" s="169" t="s">
        <v>390</v>
      </c>
      <c r="L13" s="169"/>
      <c r="M13" s="169" t="s">
        <v>389</v>
      </c>
      <c r="N13" s="169"/>
      <c r="O13" s="169"/>
      <c r="P13" s="169" t="s">
        <v>389</v>
      </c>
    </row>
    <row r="14" spans="1:16">
      <c r="A14" s="625"/>
      <c r="B14" s="625"/>
      <c r="C14" s="649"/>
      <c r="D14" s="652"/>
      <c r="E14" s="165" t="s">
        <v>816</v>
      </c>
      <c r="F14" s="204" t="s">
        <v>422</v>
      </c>
      <c r="G14" s="204" t="s">
        <v>837</v>
      </c>
      <c r="H14" s="204" t="s">
        <v>422</v>
      </c>
      <c r="I14" s="169" t="s">
        <v>168</v>
      </c>
      <c r="J14" s="169"/>
      <c r="K14" s="169" t="s">
        <v>172</v>
      </c>
      <c r="L14" s="169"/>
      <c r="M14" s="165" t="s">
        <v>389</v>
      </c>
      <c r="N14" s="194"/>
      <c r="O14" s="194"/>
      <c r="P14" s="194" t="s">
        <v>389</v>
      </c>
    </row>
    <row r="15" spans="1:16" ht="47.25">
      <c r="A15" s="625"/>
      <c r="B15" s="625"/>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25"/>
      <c r="B16" s="625"/>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25"/>
      <c r="B17" s="625"/>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70"/>
      <c r="B18" s="670"/>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70"/>
      <c r="B19" s="670"/>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70"/>
      <c r="B20" s="670"/>
      <c r="C20" s="235" t="s">
        <v>269</v>
      </c>
      <c r="D20" s="254" t="s">
        <v>270</v>
      </c>
      <c r="E20" s="234" t="s">
        <v>654</v>
      </c>
      <c r="F20" s="203" t="s">
        <v>386</v>
      </c>
      <c r="G20" s="422" t="s">
        <v>741</v>
      </c>
      <c r="H20" s="203" t="s">
        <v>386</v>
      </c>
      <c r="I20" s="167" t="s">
        <v>390</v>
      </c>
      <c r="J20" s="167"/>
      <c r="K20" s="167" t="s">
        <v>389</v>
      </c>
      <c r="L20" s="218"/>
      <c r="M20" s="167" t="s">
        <v>389</v>
      </c>
      <c r="N20" s="167"/>
      <c r="O20" s="167"/>
      <c r="P20" s="167"/>
    </row>
    <row r="21" spans="1:16" ht="31.5">
      <c r="A21" s="678">
        <v>4</v>
      </c>
      <c r="B21" s="673" t="s">
        <v>178</v>
      </c>
      <c r="C21" s="634" t="s">
        <v>271</v>
      </c>
      <c r="D21" s="636" t="s">
        <v>272</v>
      </c>
      <c r="E21" s="628" t="s">
        <v>655</v>
      </c>
      <c r="F21" s="631" t="s">
        <v>565</v>
      </c>
      <c r="G21" s="223" t="s">
        <v>742</v>
      </c>
      <c r="H21" s="223" t="s">
        <v>540</v>
      </c>
      <c r="I21" s="195" t="s">
        <v>168</v>
      </c>
      <c r="J21" s="195" t="s">
        <v>390</v>
      </c>
      <c r="K21" s="167"/>
      <c r="L21" s="218"/>
      <c r="M21" s="194"/>
      <c r="N21" s="194" t="s">
        <v>389</v>
      </c>
      <c r="O21" s="194"/>
      <c r="P21" s="167"/>
    </row>
    <row r="22" spans="1:16">
      <c r="A22" s="679"/>
      <c r="B22" s="670"/>
      <c r="C22" s="635"/>
      <c r="D22" s="637"/>
      <c r="E22" s="629"/>
      <c r="F22" s="632"/>
      <c r="G22" s="223" t="s">
        <v>841</v>
      </c>
      <c r="H22" s="432" t="s">
        <v>796</v>
      </c>
      <c r="I22" s="195" t="s">
        <v>168</v>
      </c>
      <c r="J22" s="195" t="s">
        <v>390</v>
      </c>
      <c r="K22" s="167"/>
      <c r="L22" s="218"/>
      <c r="M22" s="194"/>
      <c r="N22" s="194" t="s">
        <v>389</v>
      </c>
      <c r="O22" s="194"/>
      <c r="P22" s="167"/>
    </row>
    <row r="23" spans="1:16">
      <c r="A23" s="679"/>
      <c r="B23" s="670"/>
      <c r="C23" s="635"/>
      <c r="D23" s="637"/>
      <c r="E23" s="629"/>
      <c r="F23" s="632"/>
      <c r="G23" s="223" t="s">
        <v>842</v>
      </c>
      <c r="H23" s="223" t="s">
        <v>541</v>
      </c>
      <c r="I23" s="195" t="s">
        <v>168</v>
      </c>
      <c r="J23" s="195" t="s">
        <v>390</v>
      </c>
      <c r="K23" s="167"/>
      <c r="L23" s="218"/>
      <c r="M23" s="194"/>
      <c r="N23" s="194" t="s">
        <v>389</v>
      </c>
      <c r="O23" s="194"/>
      <c r="P23" s="167"/>
    </row>
    <row r="24" spans="1:16" ht="31.5">
      <c r="A24" s="679"/>
      <c r="B24" s="670"/>
      <c r="C24" s="635"/>
      <c r="D24" s="637"/>
      <c r="E24" s="629"/>
      <c r="F24" s="632"/>
      <c r="G24" s="223" t="s">
        <v>843</v>
      </c>
      <c r="H24" s="223" t="s">
        <v>542</v>
      </c>
      <c r="I24" s="195" t="s">
        <v>168</v>
      </c>
      <c r="J24" s="195" t="s">
        <v>390</v>
      </c>
      <c r="K24" s="167"/>
      <c r="L24" s="218"/>
      <c r="M24" s="194"/>
      <c r="N24" s="194" t="s">
        <v>389</v>
      </c>
      <c r="O24" s="165"/>
      <c r="P24" s="167"/>
    </row>
    <row r="25" spans="1:16" ht="31.5">
      <c r="A25" s="679"/>
      <c r="B25" s="670"/>
      <c r="C25" s="635"/>
      <c r="D25" s="637"/>
      <c r="E25" s="629"/>
      <c r="F25" s="632"/>
      <c r="G25" s="223" t="s">
        <v>844</v>
      </c>
      <c r="H25" s="232" t="s">
        <v>543</v>
      </c>
      <c r="I25" s="195" t="s">
        <v>168</v>
      </c>
      <c r="J25" s="195" t="s">
        <v>390</v>
      </c>
      <c r="K25" s="167"/>
      <c r="L25" s="218"/>
      <c r="M25" s="194"/>
      <c r="N25" s="194" t="s">
        <v>389</v>
      </c>
      <c r="O25" s="165"/>
      <c r="P25" s="167"/>
    </row>
    <row r="26" spans="1:16" ht="31.5">
      <c r="A26" s="679"/>
      <c r="B26" s="670"/>
      <c r="C26" s="635"/>
      <c r="D26" s="637"/>
      <c r="E26" s="629"/>
      <c r="F26" s="632"/>
      <c r="G26" s="223" t="s">
        <v>845</v>
      </c>
      <c r="H26" s="232" t="s">
        <v>568</v>
      </c>
      <c r="I26" s="195" t="s">
        <v>168</v>
      </c>
      <c r="J26" s="195" t="s">
        <v>390</v>
      </c>
      <c r="K26" s="167"/>
      <c r="L26" s="218"/>
      <c r="M26" s="194"/>
      <c r="N26" s="194" t="s">
        <v>389</v>
      </c>
      <c r="O26" s="165"/>
      <c r="P26" s="167"/>
    </row>
    <row r="27" spans="1:16" ht="63">
      <c r="A27" s="679"/>
      <c r="B27" s="670"/>
      <c r="C27" s="635"/>
      <c r="D27" s="637"/>
      <c r="E27" s="629"/>
      <c r="F27" s="632"/>
      <c r="G27" s="223" t="s">
        <v>846</v>
      </c>
      <c r="H27" s="223" t="s">
        <v>426</v>
      </c>
      <c r="I27" s="195" t="s">
        <v>168</v>
      </c>
      <c r="J27" s="195" t="s">
        <v>390</v>
      </c>
      <c r="K27" s="167"/>
      <c r="L27" s="218"/>
      <c r="M27" s="194"/>
      <c r="N27" s="194" t="s">
        <v>389</v>
      </c>
      <c r="O27" s="165"/>
      <c r="P27" s="167"/>
    </row>
    <row r="28" spans="1:16" ht="63">
      <c r="A28" s="679"/>
      <c r="B28" s="670"/>
      <c r="C28" s="635"/>
      <c r="D28" s="637"/>
      <c r="E28" s="629"/>
      <c r="F28" s="632"/>
      <c r="G28" s="223" t="s">
        <v>847</v>
      </c>
      <c r="H28" s="243" t="s">
        <v>395</v>
      </c>
      <c r="I28" s="195" t="s">
        <v>168</v>
      </c>
      <c r="J28" s="195" t="s">
        <v>390</v>
      </c>
      <c r="K28" s="167"/>
      <c r="L28" s="218"/>
      <c r="M28" s="194"/>
      <c r="N28" s="194" t="s">
        <v>389</v>
      </c>
      <c r="O28" s="165"/>
      <c r="P28" s="167"/>
    </row>
    <row r="29" spans="1:16">
      <c r="A29" s="679"/>
      <c r="B29" s="670"/>
      <c r="C29" s="635"/>
      <c r="D29" s="637"/>
      <c r="E29" s="630"/>
      <c r="F29" s="633"/>
      <c r="G29" s="223" t="s">
        <v>848</v>
      </c>
      <c r="H29" s="243" t="s">
        <v>396</v>
      </c>
      <c r="I29" s="195" t="s">
        <v>168</v>
      </c>
      <c r="J29" s="195" t="s">
        <v>390</v>
      </c>
      <c r="K29" s="167"/>
      <c r="L29" s="218"/>
      <c r="M29" s="194"/>
      <c r="N29" s="194" t="s">
        <v>389</v>
      </c>
      <c r="O29" s="165"/>
      <c r="P29" s="167" t="s">
        <v>389</v>
      </c>
    </row>
    <row r="30" spans="1:16" ht="78.75">
      <c r="A30" s="679"/>
      <c r="B30" s="670"/>
      <c r="C30" s="635"/>
      <c r="D30" s="638"/>
      <c r="E30" s="225" t="s">
        <v>817</v>
      </c>
      <c r="F30" s="243" t="s">
        <v>529</v>
      </c>
      <c r="G30" s="225" t="s">
        <v>849</v>
      </c>
      <c r="H30" s="243" t="s">
        <v>529</v>
      </c>
      <c r="I30" s="195" t="s">
        <v>168</v>
      </c>
      <c r="J30" s="195" t="s">
        <v>390</v>
      </c>
      <c r="K30" s="167"/>
      <c r="L30" s="218"/>
      <c r="M30" s="194"/>
      <c r="N30" s="194" t="s">
        <v>389</v>
      </c>
      <c r="O30" s="165"/>
      <c r="P30" s="167" t="s">
        <v>389</v>
      </c>
    </row>
    <row r="31" spans="1:16" ht="31.5">
      <c r="A31" s="679"/>
      <c r="B31" s="670"/>
      <c r="C31" s="634" t="s">
        <v>273</v>
      </c>
      <c r="D31" s="636" t="s">
        <v>274</v>
      </c>
      <c r="E31" s="628" t="s">
        <v>656</v>
      </c>
      <c r="F31" s="631" t="s">
        <v>274</v>
      </c>
      <c r="G31" s="225" t="s">
        <v>743</v>
      </c>
      <c r="H31" s="223" t="s">
        <v>385</v>
      </c>
      <c r="I31" s="195" t="s">
        <v>168</v>
      </c>
      <c r="J31" s="195" t="s">
        <v>390</v>
      </c>
      <c r="K31" s="167"/>
      <c r="L31" s="218"/>
      <c r="M31" s="194"/>
      <c r="N31" s="194" t="s">
        <v>389</v>
      </c>
      <c r="O31" s="165"/>
      <c r="P31" s="167" t="s">
        <v>389</v>
      </c>
    </row>
    <row r="32" spans="1:16" ht="31.5" customHeight="1">
      <c r="A32" s="679"/>
      <c r="B32" s="670"/>
      <c r="C32" s="635"/>
      <c r="D32" s="637"/>
      <c r="E32" s="629"/>
      <c r="F32" s="632"/>
      <c r="G32" s="225" t="s">
        <v>850</v>
      </c>
      <c r="H32" s="243" t="s">
        <v>544</v>
      </c>
      <c r="I32" s="195" t="s">
        <v>168</v>
      </c>
      <c r="J32" s="195" t="s">
        <v>390</v>
      </c>
      <c r="K32" s="167"/>
      <c r="L32" s="218"/>
      <c r="M32" s="194"/>
      <c r="N32" s="194" t="s">
        <v>389</v>
      </c>
      <c r="O32" s="165"/>
      <c r="P32" s="167" t="s">
        <v>389</v>
      </c>
    </row>
    <row r="33" spans="1:16" ht="31.5">
      <c r="A33" s="679"/>
      <c r="B33" s="670"/>
      <c r="C33" s="635"/>
      <c r="D33" s="637"/>
      <c r="E33" s="629"/>
      <c r="F33" s="632"/>
      <c r="G33" s="225" t="s">
        <v>851</v>
      </c>
      <c r="H33" s="243" t="s">
        <v>545</v>
      </c>
      <c r="I33" s="195" t="s">
        <v>168</v>
      </c>
      <c r="J33" s="195" t="s">
        <v>390</v>
      </c>
      <c r="K33" s="167"/>
      <c r="L33" s="218"/>
      <c r="M33" s="194"/>
      <c r="N33" s="194" t="s">
        <v>389</v>
      </c>
      <c r="O33" s="165"/>
      <c r="P33" s="167" t="s">
        <v>389</v>
      </c>
    </row>
    <row r="34" spans="1:16" ht="31.5" customHeight="1">
      <c r="A34" s="679"/>
      <c r="B34" s="670"/>
      <c r="C34" s="635"/>
      <c r="D34" s="637"/>
      <c r="E34" s="629"/>
      <c r="F34" s="632"/>
      <c r="G34" s="225" t="s">
        <v>852</v>
      </c>
      <c r="H34" s="223" t="s">
        <v>569</v>
      </c>
      <c r="I34" s="195" t="s">
        <v>168</v>
      </c>
      <c r="J34" s="195" t="s">
        <v>390</v>
      </c>
      <c r="K34" s="167"/>
      <c r="L34" s="218"/>
      <c r="M34" s="194"/>
      <c r="N34" s="194" t="s">
        <v>389</v>
      </c>
      <c r="O34" s="165"/>
      <c r="P34" s="167" t="s">
        <v>389</v>
      </c>
    </row>
    <row r="35" spans="1:16" ht="31.5">
      <c r="A35" s="679"/>
      <c r="B35" s="670"/>
      <c r="C35" s="635"/>
      <c r="D35" s="637"/>
      <c r="E35" s="629"/>
      <c r="F35" s="632"/>
      <c r="G35" s="225" t="s">
        <v>853</v>
      </c>
      <c r="H35" s="223" t="s">
        <v>546</v>
      </c>
      <c r="I35" s="195" t="s">
        <v>168</v>
      </c>
      <c r="J35" s="195" t="s">
        <v>390</v>
      </c>
      <c r="K35" s="167"/>
      <c r="L35" s="218"/>
      <c r="M35" s="194"/>
      <c r="N35" s="194" t="s">
        <v>389</v>
      </c>
      <c r="O35" s="165"/>
      <c r="P35" s="167" t="s">
        <v>389</v>
      </c>
    </row>
    <row r="36" spans="1:16" ht="31.5">
      <c r="A36" s="679"/>
      <c r="B36" s="670"/>
      <c r="C36" s="635"/>
      <c r="D36" s="637"/>
      <c r="E36" s="630"/>
      <c r="F36" s="633"/>
      <c r="G36" s="225" t="s">
        <v>854</v>
      </c>
      <c r="H36" s="223" t="s">
        <v>397</v>
      </c>
      <c r="I36" s="195" t="s">
        <v>168</v>
      </c>
      <c r="J36" s="195" t="s">
        <v>390</v>
      </c>
      <c r="K36" s="167"/>
      <c r="L36" s="218"/>
      <c r="M36" s="194"/>
      <c r="N36" s="194" t="s">
        <v>389</v>
      </c>
      <c r="O36" s="165"/>
      <c r="P36" s="167"/>
    </row>
    <row r="37" spans="1:16" ht="31.5">
      <c r="A37" s="679"/>
      <c r="B37" s="670"/>
      <c r="C37" s="635"/>
      <c r="D37" s="637"/>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79"/>
      <c r="B38" s="670"/>
      <c r="C38" s="634" t="s">
        <v>275</v>
      </c>
      <c r="D38" s="675" t="s">
        <v>425</v>
      </c>
      <c r="E38" s="628" t="s">
        <v>657</v>
      </c>
      <c r="F38" s="636" t="s">
        <v>425</v>
      </c>
      <c r="G38" s="225" t="s">
        <v>744</v>
      </c>
      <c r="H38" s="243" t="s">
        <v>570</v>
      </c>
      <c r="I38" s="195" t="s">
        <v>168</v>
      </c>
      <c r="J38" s="195" t="s">
        <v>390</v>
      </c>
      <c r="K38" s="167"/>
      <c r="L38" s="218"/>
      <c r="M38" s="194"/>
      <c r="N38" s="194" t="s">
        <v>389</v>
      </c>
      <c r="O38" s="165"/>
      <c r="P38" s="167"/>
    </row>
    <row r="39" spans="1:16">
      <c r="A39" s="679"/>
      <c r="B39" s="670"/>
      <c r="C39" s="635"/>
      <c r="D39" s="676"/>
      <c r="E39" s="629"/>
      <c r="F39" s="637"/>
      <c r="G39" s="225" t="s">
        <v>856</v>
      </c>
      <c r="H39" s="243" t="s">
        <v>547</v>
      </c>
      <c r="I39" s="195" t="s">
        <v>168</v>
      </c>
      <c r="J39" s="195" t="s">
        <v>390</v>
      </c>
      <c r="K39" s="167"/>
      <c r="L39" s="218"/>
      <c r="M39" s="194"/>
      <c r="N39" s="194" t="s">
        <v>389</v>
      </c>
      <c r="O39" s="165"/>
      <c r="P39" s="167"/>
    </row>
    <row r="40" spans="1:16">
      <c r="A40" s="679"/>
      <c r="B40" s="670"/>
      <c r="C40" s="635"/>
      <c r="D40" s="676"/>
      <c r="E40" s="629"/>
      <c r="F40" s="637"/>
      <c r="G40" s="225" t="s">
        <v>857</v>
      </c>
      <c r="H40" s="243" t="s">
        <v>548</v>
      </c>
      <c r="I40" s="195" t="s">
        <v>168</v>
      </c>
      <c r="J40" s="195" t="s">
        <v>390</v>
      </c>
      <c r="K40" s="182"/>
      <c r="L40" s="218"/>
      <c r="M40" s="165"/>
      <c r="N40" s="194"/>
      <c r="O40" s="165"/>
      <c r="P40" s="167" t="s">
        <v>389</v>
      </c>
    </row>
    <row r="41" spans="1:16">
      <c r="A41" s="679"/>
      <c r="B41" s="670"/>
      <c r="C41" s="635"/>
      <c r="D41" s="676"/>
      <c r="E41" s="629"/>
      <c r="F41" s="637"/>
      <c r="G41" s="225" t="s">
        <v>858</v>
      </c>
      <c r="H41" s="204" t="s">
        <v>571</v>
      </c>
      <c r="I41" s="195" t="s">
        <v>168</v>
      </c>
      <c r="J41" s="195" t="s">
        <v>390</v>
      </c>
      <c r="K41" s="167"/>
      <c r="L41" s="218"/>
      <c r="M41" s="194"/>
      <c r="N41" s="194" t="s">
        <v>389</v>
      </c>
      <c r="O41" s="165"/>
      <c r="P41" s="167"/>
    </row>
    <row r="42" spans="1:16">
      <c r="A42" s="679"/>
      <c r="B42" s="670"/>
      <c r="C42" s="635"/>
      <c r="D42" s="676"/>
      <c r="E42" s="629"/>
      <c r="F42" s="637"/>
      <c r="G42" s="225" t="s">
        <v>859</v>
      </c>
      <c r="H42" s="204" t="s">
        <v>549</v>
      </c>
      <c r="I42" s="182" t="s">
        <v>168</v>
      </c>
      <c r="J42" s="182"/>
      <c r="K42" s="182" t="s">
        <v>390</v>
      </c>
      <c r="L42" s="218"/>
      <c r="M42" s="165" t="s">
        <v>389</v>
      </c>
      <c r="N42" s="194"/>
      <c r="O42" s="165"/>
      <c r="P42" s="167"/>
    </row>
    <row r="43" spans="1:16">
      <c r="A43" s="679"/>
      <c r="B43" s="670"/>
      <c r="C43" s="635"/>
      <c r="D43" s="676"/>
      <c r="E43" s="629"/>
      <c r="F43" s="637"/>
      <c r="G43" s="225" t="s">
        <v>860</v>
      </c>
      <c r="H43" s="204" t="s">
        <v>572</v>
      </c>
      <c r="I43" s="195" t="s">
        <v>168</v>
      </c>
      <c r="J43" s="195" t="s">
        <v>390</v>
      </c>
      <c r="K43" s="182"/>
      <c r="L43" s="218"/>
      <c r="M43" s="165"/>
      <c r="N43" s="194"/>
      <c r="O43" s="165"/>
      <c r="P43" s="167" t="s">
        <v>389</v>
      </c>
    </row>
    <row r="44" spans="1:16">
      <c r="A44" s="679"/>
      <c r="B44" s="670"/>
      <c r="C44" s="635"/>
      <c r="D44" s="676"/>
      <c r="E44" s="629"/>
      <c r="F44" s="637"/>
      <c r="G44" s="225" t="s">
        <v>861</v>
      </c>
      <c r="H44" s="204" t="s">
        <v>795</v>
      </c>
      <c r="I44" s="195" t="s">
        <v>168</v>
      </c>
      <c r="J44" s="195" t="s">
        <v>390</v>
      </c>
      <c r="K44" s="182"/>
      <c r="L44" s="218"/>
      <c r="M44" s="165" t="s">
        <v>389</v>
      </c>
      <c r="N44" s="194" t="s">
        <v>389</v>
      </c>
      <c r="O44" s="165"/>
      <c r="P44" s="167" t="s">
        <v>389</v>
      </c>
    </row>
    <row r="45" spans="1:16" ht="31.5">
      <c r="A45" s="679"/>
      <c r="B45" s="670"/>
      <c r="C45" s="635"/>
      <c r="D45" s="676"/>
      <c r="E45" s="629"/>
      <c r="F45" s="637"/>
      <c r="G45" s="225" t="s">
        <v>862</v>
      </c>
      <c r="H45" s="181" t="s">
        <v>550</v>
      </c>
      <c r="I45" s="182" t="s">
        <v>168</v>
      </c>
      <c r="J45" s="182" t="s">
        <v>390</v>
      </c>
      <c r="K45" s="182"/>
      <c r="L45" s="218"/>
      <c r="M45" s="165"/>
      <c r="N45" s="194" t="s">
        <v>389</v>
      </c>
      <c r="O45" s="165"/>
      <c r="P45" s="167"/>
    </row>
    <row r="46" spans="1:16" ht="31.5">
      <c r="A46" s="679"/>
      <c r="B46" s="670"/>
      <c r="C46" s="647"/>
      <c r="D46" s="677"/>
      <c r="E46" s="630"/>
      <c r="F46" s="638"/>
      <c r="G46" s="225" t="s">
        <v>863</v>
      </c>
      <c r="H46" s="181" t="s">
        <v>551</v>
      </c>
      <c r="I46" s="182" t="s">
        <v>168</v>
      </c>
      <c r="J46" s="182" t="s">
        <v>390</v>
      </c>
      <c r="K46" s="182"/>
      <c r="L46" s="218"/>
      <c r="M46" s="165"/>
      <c r="N46" s="194" t="s">
        <v>389</v>
      </c>
      <c r="O46" s="165"/>
      <c r="P46" s="167" t="s">
        <v>389</v>
      </c>
    </row>
    <row r="47" spans="1:16">
      <c r="A47" s="679"/>
      <c r="B47" s="670"/>
      <c r="C47" s="634" t="s">
        <v>276</v>
      </c>
      <c r="D47" s="636" t="s">
        <v>277</v>
      </c>
      <c r="E47" s="634" t="s">
        <v>658</v>
      </c>
      <c r="F47" s="636" t="s">
        <v>277</v>
      </c>
      <c r="G47" s="165" t="s">
        <v>745</v>
      </c>
      <c r="H47" s="204" t="s">
        <v>375</v>
      </c>
      <c r="I47" s="182" t="s">
        <v>168</v>
      </c>
      <c r="J47" s="182" t="s">
        <v>390</v>
      </c>
      <c r="K47" s="182"/>
      <c r="L47" s="218"/>
      <c r="M47" s="165"/>
      <c r="N47" s="194" t="s">
        <v>389</v>
      </c>
      <c r="O47" s="165"/>
      <c r="P47" s="167"/>
    </row>
    <row r="48" spans="1:16" ht="31.5">
      <c r="A48" s="679"/>
      <c r="B48" s="670"/>
      <c r="C48" s="635"/>
      <c r="D48" s="637"/>
      <c r="E48" s="635"/>
      <c r="F48" s="637"/>
      <c r="G48" s="165" t="s">
        <v>864</v>
      </c>
      <c r="H48" s="204" t="s">
        <v>398</v>
      </c>
      <c r="I48" s="182" t="s">
        <v>168</v>
      </c>
      <c r="J48" s="182" t="s">
        <v>390</v>
      </c>
      <c r="K48" s="182"/>
      <c r="L48" s="218"/>
      <c r="M48" s="165"/>
      <c r="N48" s="194" t="s">
        <v>389</v>
      </c>
      <c r="O48" s="165"/>
      <c r="P48" s="167" t="s">
        <v>172</v>
      </c>
    </row>
    <row r="49" spans="1:16">
      <c r="A49" s="679"/>
      <c r="B49" s="670"/>
      <c r="C49" s="634" t="s">
        <v>278</v>
      </c>
      <c r="D49" s="636" t="s">
        <v>279</v>
      </c>
      <c r="E49" s="634" t="s">
        <v>659</v>
      </c>
      <c r="F49" s="636" t="s">
        <v>279</v>
      </c>
      <c r="G49" s="165" t="s">
        <v>746</v>
      </c>
      <c r="H49" s="204" t="s">
        <v>384</v>
      </c>
      <c r="I49" s="182" t="s">
        <v>168</v>
      </c>
      <c r="J49" s="182" t="s">
        <v>390</v>
      </c>
      <c r="K49" s="182"/>
      <c r="L49" s="218"/>
      <c r="M49" s="165"/>
      <c r="N49" s="194" t="s">
        <v>389</v>
      </c>
      <c r="O49" s="165"/>
      <c r="P49" s="167"/>
    </row>
    <row r="50" spans="1:16" ht="31.5">
      <c r="A50" s="679"/>
      <c r="B50" s="670"/>
      <c r="C50" s="635"/>
      <c r="D50" s="637"/>
      <c r="E50" s="635"/>
      <c r="F50" s="637"/>
      <c r="G50" s="165" t="s">
        <v>865</v>
      </c>
      <c r="H50" s="204" t="s">
        <v>428</v>
      </c>
      <c r="I50" s="182" t="s">
        <v>168</v>
      </c>
      <c r="J50" s="182" t="s">
        <v>390</v>
      </c>
      <c r="K50" s="182"/>
      <c r="L50" s="218"/>
      <c r="M50" s="165"/>
      <c r="N50" s="194" t="s">
        <v>389</v>
      </c>
      <c r="O50" s="165"/>
      <c r="P50" s="167" t="s">
        <v>389</v>
      </c>
    </row>
    <row r="51" spans="1:16" ht="31.5" customHeight="1">
      <c r="A51" s="678">
        <v>5</v>
      </c>
      <c r="B51" s="673" t="s">
        <v>179</v>
      </c>
      <c r="C51" s="671" t="s">
        <v>280</v>
      </c>
      <c r="D51" s="672" t="s">
        <v>281</v>
      </c>
      <c r="E51" s="660" t="s">
        <v>660</v>
      </c>
      <c r="F51" s="657" t="s">
        <v>281</v>
      </c>
      <c r="G51" s="234" t="s">
        <v>747</v>
      </c>
      <c r="H51" s="222" t="s">
        <v>552</v>
      </c>
      <c r="I51" s="167" t="s">
        <v>168</v>
      </c>
      <c r="J51" s="167" t="s">
        <v>390</v>
      </c>
      <c r="K51" s="167"/>
      <c r="L51" s="218"/>
      <c r="M51" s="167"/>
      <c r="N51" s="167" t="s">
        <v>389</v>
      </c>
      <c r="O51" s="167"/>
      <c r="P51" s="167"/>
    </row>
    <row r="52" spans="1:16" ht="31.5">
      <c r="A52" s="679"/>
      <c r="B52" s="670"/>
      <c r="C52" s="671"/>
      <c r="D52" s="672"/>
      <c r="E52" s="661"/>
      <c r="F52" s="658"/>
      <c r="G52" s="420" t="s">
        <v>866</v>
      </c>
      <c r="H52" s="222" t="s">
        <v>553</v>
      </c>
      <c r="I52" s="167" t="s">
        <v>168</v>
      </c>
      <c r="J52" s="167"/>
      <c r="K52" s="167"/>
      <c r="L52" s="167" t="s">
        <v>389</v>
      </c>
      <c r="M52" s="167"/>
      <c r="N52" s="167"/>
      <c r="O52" s="167"/>
      <c r="P52" s="167"/>
    </row>
    <row r="53" spans="1:16" ht="31.5">
      <c r="A53" s="679"/>
      <c r="B53" s="670"/>
      <c r="C53" s="671"/>
      <c r="D53" s="672"/>
      <c r="E53" s="661"/>
      <c r="F53" s="658"/>
      <c r="G53" s="420" t="s">
        <v>867</v>
      </c>
      <c r="H53" s="200" t="s">
        <v>429</v>
      </c>
      <c r="I53" s="167" t="s">
        <v>168</v>
      </c>
      <c r="J53" s="167"/>
      <c r="K53" s="167"/>
      <c r="L53" s="167" t="s">
        <v>389</v>
      </c>
      <c r="M53" s="167"/>
      <c r="N53" s="167"/>
      <c r="O53" s="167"/>
      <c r="P53" s="167"/>
    </row>
    <row r="54" spans="1:16">
      <c r="A54" s="679"/>
      <c r="B54" s="670"/>
      <c r="C54" s="671"/>
      <c r="D54" s="672"/>
      <c r="E54" s="662"/>
      <c r="F54" s="659"/>
      <c r="G54" s="420" t="s">
        <v>868</v>
      </c>
      <c r="H54" s="200" t="s">
        <v>403</v>
      </c>
      <c r="I54" s="167" t="s">
        <v>168</v>
      </c>
      <c r="J54" s="167"/>
      <c r="K54" s="167"/>
      <c r="L54" s="167" t="s">
        <v>389</v>
      </c>
      <c r="M54" s="167"/>
      <c r="N54" s="167"/>
      <c r="O54" s="167"/>
      <c r="P54" s="167"/>
    </row>
    <row r="55" spans="1:16" ht="47.25">
      <c r="A55" s="679"/>
      <c r="B55" s="670"/>
      <c r="C55" s="648" t="s">
        <v>282</v>
      </c>
      <c r="D55" s="651" t="s">
        <v>283</v>
      </c>
      <c r="E55" s="660" t="s">
        <v>661</v>
      </c>
      <c r="F55" s="651" t="s">
        <v>283</v>
      </c>
      <c r="G55" s="234" t="s">
        <v>748</v>
      </c>
      <c r="H55" s="200" t="s">
        <v>431</v>
      </c>
      <c r="I55" s="167" t="s">
        <v>168</v>
      </c>
      <c r="J55" s="167"/>
      <c r="K55" s="167"/>
      <c r="L55" s="167" t="s">
        <v>389</v>
      </c>
      <c r="M55" s="167"/>
      <c r="N55" s="167"/>
      <c r="O55" s="167"/>
      <c r="P55" s="167"/>
    </row>
    <row r="56" spans="1:16" ht="31.5">
      <c r="A56" s="679"/>
      <c r="B56" s="670"/>
      <c r="C56" s="649"/>
      <c r="D56" s="652"/>
      <c r="E56" s="661"/>
      <c r="F56" s="652"/>
      <c r="G56" s="420" t="s">
        <v>869</v>
      </c>
      <c r="H56" s="200" t="s">
        <v>401</v>
      </c>
      <c r="I56" s="167" t="s">
        <v>168</v>
      </c>
      <c r="J56" s="167"/>
      <c r="K56" s="167"/>
      <c r="L56" s="167" t="s">
        <v>389</v>
      </c>
      <c r="M56" s="167"/>
      <c r="N56" s="167"/>
      <c r="O56" s="167"/>
      <c r="P56" s="167"/>
    </row>
    <row r="57" spans="1:16" ht="31.5">
      <c r="A57" s="679"/>
      <c r="B57" s="670"/>
      <c r="C57" s="649"/>
      <c r="D57" s="652"/>
      <c r="E57" s="661"/>
      <c r="F57" s="652"/>
      <c r="G57" s="420" t="s">
        <v>870</v>
      </c>
      <c r="H57" s="176" t="s">
        <v>573</v>
      </c>
      <c r="I57" s="167" t="s">
        <v>168</v>
      </c>
      <c r="J57" s="167"/>
      <c r="K57" s="167" t="s">
        <v>172</v>
      </c>
      <c r="L57" s="167" t="s">
        <v>172</v>
      </c>
      <c r="M57" s="167" t="s">
        <v>389</v>
      </c>
      <c r="N57" s="167"/>
      <c r="O57" s="167"/>
      <c r="P57" s="167"/>
    </row>
    <row r="58" spans="1:16" ht="31.5" customHeight="1">
      <c r="A58" s="679"/>
      <c r="B58" s="670"/>
      <c r="C58" s="649"/>
      <c r="D58" s="652"/>
      <c r="E58" s="661"/>
      <c r="F58" s="652"/>
      <c r="G58" s="420" t="s">
        <v>871</v>
      </c>
      <c r="H58" s="176" t="s">
        <v>402</v>
      </c>
      <c r="I58" s="167" t="s">
        <v>168</v>
      </c>
      <c r="J58" s="167"/>
      <c r="K58" s="167"/>
      <c r="L58" s="167" t="s">
        <v>389</v>
      </c>
      <c r="M58" s="167"/>
      <c r="N58" s="167"/>
      <c r="O58" s="167"/>
      <c r="P58" s="167"/>
    </row>
    <row r="59" spans="1:16" ht="31.5">
      <c r="A59" s="679"/>
      <c r="B59" s="670"/>
      <c r="C59" s="649"/>
      <c r="D59" s="652"/>
      <c r="E59" s="662"/>
      <c r="F59" s="652"/>
      <c r="G59" s="420" t="s">
        <v>872</v>
      </c>
      <c r="H59" s="200" t="s">
        <v>400</v>
      </c>
      <c r="I59" s="167" t="s">
        <v>168</v>
      </c>
      <c r="J59" s="167"/>
      <c r="K59" s="167"/>
      <c r="L59" s="167" t="s">
        <v>389</v>
      </c>
      <c r="M59" s="167"/>
      <c r="N59" s="167"/>
      <c r="O59" s="167"/>
      <c r="P59" s="167"/>
    </row>
    <row r="60" spans="1:16" ht="31.5">
      <c r="A60" s="679"/>
      <c r="B60" s="670"/>
      <c r="C60" s="648" t="s">
        <v>284</v>
      </c>
      <c r="D60" s="648" t="s">
        <v>285</v>
      </c>
      <c r="E60" s="660" t="s">
        <v>662</v>
      </c>
      <c r="F60" s="648" t="s">
        <v>285</v>
      </c>
      <c r="G60" s="236" t="s">
        <v>749</v>
      </c>
      <c r="H60" s="248" t="s">
        <v>432</v>
      </c>
      <c r="I60" s="167" t="s">
        <v>168</v>
      </c>
      <c r="J60" s="167"/>
      <c r="K60" s="167"/>
      <c r="L60" s="167" t="s">
        <v>389</v>
      </c>
      <c r="M60" s="167"/>
      <c r="N60" s="167"/>
      <c r="O60" s="167"/>
      <c r="P60" s="167"/>
    </row>
    <row r="61" spans="1:16" ht="31.5">
      <c r="A61" s="679"/>
      <c r="B61" s="670"/>
      <c r="C61" s="649"/>
      <c r="D61" s="649"/>
      <c r="E61" s="661"/>
      <c r="F61" s="649"/>
      <c r="G61" s="433" t="s">
        <v>873</v>
      </c>
      <c r="H61" s="248" t="s">
        <v>433</v>
      </c>
      <c r="I61" s="167" t="s">
        <v>168</v>
      </c>
      <c r="J61" s="167"/>
      <c r="K61" s="167"/>
      <c r="L61" s="167" t="s">
        <v>389</v>
      </c>
      <c r="M61" s="167"/>
      <c r="N61" s="167"/>
      <c r="O61" s="167"/>
      <c r="P61" s="167"/>
    </row>
    <row r="62" spans="1:16" ht="47.25">
      <c r="A62" s="679"/>
      <c r="B62" s="670"/>
      <c r="C62" s="649"/>
      <c r="D62" s="649"/>
      <c r="E62" s="661"/>
      <c r="F62" s="649"/>
      <c r="G62" s="433" t="s">
        <v>874</v>
      </c>
      <c r="H62" s="248" t="s">
        <v>434</v>
      </c>
      <c r="I62" s="167" t="s">
        <v>168</v>
      </c>
      <c r="J62" s="167"/>
      <c r="K62" s="167"/>
      <c r="L62" s="167" t="s">
        <v>389</v>
      </c>
      <c r="M62" s="167"/>
      <c r="N62" s="167"/>
      <c r="O62" s="167"/>
      <c r="P62" s="167"/>
    </row>
    <row r="63" spans="1:16" ht="31.5">
      <c r="A63" s="679"/>
      <c r="B63" s="670"/>
      <c r="C63" s="649"/>
      <c r="D63" s="649"/>
      <c r="E63" s="661"/>
      <c r="F63" s="649"/>
      <c r="G63" s="433" t="s">
        <v>875</v>
      </c>
      <c r="H63" s="248" t="s">
        <v>435</v>
      </c>
      <c r="I63" s="167" t="s">
        <v>168</v>
      </c>
      <c r="J63" s="167"/>
      <c r="K63" s="167"/>
      <c r="L63" s="167" t="s">
        <v>389</v>
      </c>
      <c r="M63" s="167"/>
      <c r="N63" s="167"/>
      <c r="O63" s="167"/>
      <c r="P63" s="167"/>
    </row>
    <row r="64" spans="1:16">
      <c r="A64" s="679"/>
      <c r="B64" s="670"/>
      <c r="C64" s="649"/>
      <c r="D64" s="649"/>
      <c r="E64" s="661"/>
      <c r="F64" s="649"/>
      <c r="G64" s="433" t="s">
        <v>876</v>
      </c>
      <c r="H64" s="248" t="s">
        <v>436</v>
      </c>
      <c r="I64" s="167" t="s">
        <v>168</v>
      </c>
      <c r="J64" s="167"/>
      <c r="K64" s="167"/>
      <c r="L64" s="167" t="s">
        <v>389</v>
      </c>
      <c r="M64" s="167"/>
      <c r="N64" s="167"/>
      <c r="O64" s="167"/>
      <c r="P64" s="167"/>
    </row>
    <row r="65" spans="1:16">
      <c r="A65" s="679"/>
      <c r="B65" s="670"/>
      <c r="C65" s="649"/>
      <c r="D65" s="649"/>
      <c r="E65" s="661"/>
      <c r="F65" s="649"/>
      <c r="G65" s="433" t="s">
        <v>877</v>
      </c>
      <c r="H65" s="248" t="s">
        <v>437</v>
      </c>
      <c r="I65" s="167" t="s">
        <v>168</v>
      </c>
      <c r="J65" s="167"/>
      <c r="K65" s="167"/>
      <c r="L65" s="167" t="s">
        <v>389</v>
      </c>
      <c r="M65" s="167"/>
      <c r="N65" s="167"/>
      <c r="O65" s="167"/>
      <c r="P65" s="167"/>
    </row>
    <row r="66" spans="1:16">
      <c r="A66" s="679"/>
      <c r="B66" s="670"/>
      <c r="C66" s="649"/>
      <c r="D66" s="649"/>
      <c r="E66" s="661"/>
      <c r="F66" s="649"/>
      <c r="G66" s="433" t="s">
        <v>878</v>
      </c>
      <c r="H66" s="248" t="s">
        <v>438</v>
      </c>
      <c r="I66" s="167" t="s">
        <v>168</v>
      </c>
      <c r="J66" s="167"/>
      <c r="K66" s="167"/>
      <c r="L66" s="167" t="s">
        <v>389</v>
      </c>
      <c r="M66" s="167"/>
      <c r="N66" s="167"/>
      <c r="O66" s="167"/>
      <c r="P66" s="167"/>
    </row>
    <row r="67" spans="1:16">
      <c r="A67" s="679"/>
      <c r="B67" s="670"/>
      <c r="C67" s="650"/>
      <c r="D67" s="650"/>
      <c r="E67" s="662"/>
      <c r="F67" s="650"/>
      <c r="G67" s="433" t="s">
        <v>879</v>
      </c>
      <c r="H67" s="248" t="s">
        <v>439</v>
      </c>
      <c r="I67" s="167" t="s">
        <v>168</v>
      </c>
      <c r="J67" s="167"/>
      <c r="K67" s="167"/>
      <c r="L67" s="167" t="s">
        <v>389</v>
      </c>
      <c r="M67" s="167"/>
      <c r="N67" s="167"/>
      <c r="O67" s="167"/>
      <c r="P67" s="167"/>
    </row>
    <row r="68" spans="1:16" ht="44.25" customHeight="1">
      <c r="A68" s="680"/>
      <c r="B68" s="674"/>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78">
        <v>6</v>
      </c>
      <c r="B69" s="673" t="s">
        <v>180</v>
      </c>
      <c r="C69" s="634" t="s">
        <v>289</v>
      </c>
      <c r="D69" s="634" t="s">
        <v>290</v>
      </c>
      <c r="E69" s="171" t="s">
        <v>664</v>
      </c>
      <c r="F69" s="192" t="s">
        <v>443</v>
      </c>
      <c r="G69" s="171" t="s">
        <v>751</v>
      </c>
      <c r="H69" s="192" t="s">
        <v>443</v>
      </c>
      <c r="I69" s="182"/>
      <c r="J69" s="182"/>
      <c r="K69" s="182" t="s">
        <v>168</v>
      </c>
      <c r="L69" s="218"/>
      <c r="M69" s="165" t="s">
        <v>389</v>
      </c>
      <c r="N69" s="194"/>
      <c r="O69" s="165"/>
      <c r="P69" s="165"/>
    </row>
    <row r="70" spans="1:16" ht="78.75">
      <c r="A70" s="679"/>
      <c r="B70" s="670"/>
      <c r="C70" s="635"/>
      <c r="D70" s="635"/>
      <c r="E70" s="634" t="s">
        <v>819</v>
      </c>
      <c r="F70" s="636" t="s">
        <v>566</v>
      </c>
      <c r="G70" s="171" t="s">
        <v>880</v>
      </c>
      <c r="H70" s="192" t="s">
        <v>469</v>
      </c>
      <c r="I70" s="182"/>
      <c r="J70" s="182"/>
      <c r="K70" s="182" t="s">
        <v>168</v>
      </c>
      <c r="L70" s="218"/>
      <c r="M70" s="165" t="s">
        <v>389</v>
      </c>
      <c r="N70" s="194"/>
      <c r="O70" s="165"/>
      <c r="P70" s="165"/>
    </row>
    <row r="71" spans="1:16" ht="31.5">
      <c r="A71" s="679"/>
      <c r="B71" s="670"/>
      <c r="C71" s="635"/>
      <c r="D71" s="635"/>
      <c r="E71" s="635"/>
      <c r="F71" s="637"/>
      <c r="G71" s="171" t="s">
        <v>881</v>
      </c>
      <c r="H71" s="148" t="s">
        <v>470</v>
      </c>
      <c r="I71" s="182"/>
      <c r="J71" s="182"/>
      <c r="K71" s="182" t="s">
        <v>168</v>
      </c>
      <c r="L71" s="218"/>
      <c r="M71" s="165" t="s">
        <v>389</v>
      </c>
      <c r="N71" s="194"/>
      <c r="O71" s="165"/>
      <c r="P71" s="165" t="s">
        <v>389</v>
      </c>
    </row>
    <row r="72" spans="1:16" ht="31.5">
      <c r="A72" s="679"/>
      <c r="B72" s="670"/>
      <c r="C72" s="635"/>
      <c r="D72" s="635"/>
      <c r="E72" s="635"/>
      <c r="F72" s="637"/>
      <c r="G72" s="171" t="s">
        <v>882</v>
      </c>
      <c r="H72" s="192" t="s">
        <v>441</v>
      </c>
      <c r="I72" s="182"/>
      <c r="J72" s="182"/>
      <c r="K72" s="182" t="s">
        <v>168</v>
      </c>
      <c r="L72" s="218"/>
      <c r="M72" s="165" t="s">
        <v>389</v>
      </c>
      <c r="N72" s="194"/>
      <c r="O72" s="165"/>
      <c r="P72" s="165"/>
    </row>
    <row r="73" spans="1:16" ht="31.5">
      <c r="A73" s="679"/>
      <c r="B73" s="670"/>
      <c r="C73" s="635"/>
      <c r="D73" s="635"/>
      <c r="E73" s="635"/>
      <c r="F73" s="637"/>
      <c r="G73" s="171" t="s">
        <v>883</v>
      </c>
      <c r="H73" s="192" t="s">
        <v>445</v>
      </c>
      <c r="I73" s="182"/>
      <c r="J73" s="182"/>
      <c r="K73" s="182" t="s">
        <v>168</v>
      </c>
      <c r="L73" s="218"/>
      <c r="M73" s="165" t="s">
        <v>389</v>
      </c>
      <c r="N73" s="194"/>
      <c r="O73" s="165"/>
      <c r="P73" s="165"/>
    </row>
    <row r="74" spans="1:16">
      <c r="A74" s="679"/>
      <c r="B74" s="670"/>
      <c r="C74" s="635"/>
      <c r="D74" s="635"/>
      <c r="E74" s="647"/>
      <c r="F74" s="638"/>
      <c r="G74" s="171" t="s">
        <v>884</v>
      </c>
      <c r="H74" s="245" t="s">
        <v>442</v>
      </c>
      <c r="I74" s="182"/>
      <c r="J74" s="182"/>
      <c r="K74" s="182" t="s">
        <v>168</v>
      </c>
      <c r="L74" s="218"/>
      <c r="M74" s="165" t="s">
        <v>389</v>
      </c>
      <c r="N74" s="194"/>
      <c r="O74" s="165"/>
      <c r="P74" s="165" t="s">
        <v>389</v>
      </c>
    </row>
    <row r="75" spans="1:16" ht="31.5" customHeight="1">
      <c r="A75" s="679"/>
      <c r="B75" s="670"/>
      <c r="C75" s="635"/>
      <c r="D75" s="635"/>
      <c r="E75" s="634" t="s">
        <v>820</v>
      </c>
      <c r="F75" s="636" t="s">
        <v>444</v>
      </c>
      <c r="G75" s="171" t="s">
        <v>885</v>
      </c>
      <c r="H75" s="239" t="s">
        <v>555</v>
      </c>
      <c r="I75" s="182"/>
      <c r="J75" s="182"/>
      <c r="K75" s="182" t="s">
        <v>168</v>
      </c>
      <c r="L75" s="218"/>
      <c r="M75" s="165" t="s">
        <v>389</v>
      </c>
      <c r="N75" s="194"/>
      <c r="O75" s="165"/>
      <c r="P75" s="165"/>
    </row>
    <row r="76" spans="1:16" ht="31.5">
      <c r="A76" s="679"/>
      <c r="B76" s="670"/>
      <c r="C76" s="635"/>
      <c r="D76" s="635"/>
      <c r="E76" s="647"/>
      <c r="F76" s="638"/>
      <c r="G76" s="171" t="s">
        <v>886</v>
      </c>
      <c r="H76" s="239" t="s">
        <v>554</v>
      </c>
      <c r="I76" s="182"/>
      <c r="J76" s="182"/>
      <c r="K76" s="182" t="s">
        <v>168</v>
      </c>
      <c r="L76" s="218"/>
      <c r="M76" s="165" t="s">
        <v>390</v>
      </c>
      <c r="N76" s="194"/>
      <c r="O76" s="165"/>
      <c r="P76" s="165" t="s">
        <v>389</v>
      </c>
    </row>
    <row r="77" spans="1:16">
      <c r="A77" s="679"/>
      <c r="B77" s="670"/>
      <c r="C77" s="635"/>
      <c r="D77" s="635"/>
      <c r="E77" s="171" t="s">
        <v>821</v>
      </c>
      <c r="F77" s="249" t="s">
        <v>446</v>
      </c>
      <c r="G77" s="171" t="s">
        <v>887</v>
      </c>
      <c r="H77" s="249" t="s">
        <v>446</v>
      </c>
      <c r="I77" s="182"/>
      <c r="J77" s="182"/>
      <c r="K77" s="182" t="s">
        <v>168</v>
      </c>
      <c r="L77" s="218"/>
      <c r="M77" s="165" t="s">
        <v>389</v>
      </c>
      <c r="N77" s="194"/>
      <c r="O77" s="165"/>
      <c r="P77" s="165"/>
    </row>
    <row r="78" spans="1:16" ht="31.5">
      <c r="A78" s="679"/>
      <c r="B78" s="670"/>
      <c r="C78" s="635"/>
      <c r="D78" s="635"/>
      <c r="E78" s="634" t="s">
        <v>822</v>
      </c>
      <c r="F78" s="654" t="s">
        <v>567</v>
      </c>
      <c r="G78" s="171" t="s">
        <v>888</v>
      </c>
      <c r="H78" s="249" t="s">
        <v>448</v>
      </c>
      <c r="I78" s="182"/>
      <c r="J78" s="182"/>
      <c r="K78" s="182" t="s">
        <v>168</v>
      </c>
      <c r="L78" s="218"/>
      <c r="M78" s="165" t="s">
        <v>390</v>
      </c>
      <c r="N78" s="194"/>
      <c r="O78" s="165"/>
      <c r="P78" s="165" t="s">
        <v>389</v>
      </c>
    </row>
    <row r="79" spans="1:16" ht="31.5">
      <c r="A79" s="679"/>
      <c r="B79" s="670"/>
      <c r="C79" s="635"/>
      <c r="D79" s="635"/>
      <c r="E79" s="635"/>
      <c r="F79" s="655"/>
      <c r="G79" s="171" t="s">
        <v>889</v>
      </c>
      <c r="H79" s="239" t="s">
        <v>447</v>
      </c>
      <c r="I79" s="182"/>
      <c r="J79" s="182"/>
      <c r="K79" s="182" t="s">
        <v>168</v>
      </c>
      <c r="L79" s="218"/>
      <c r="M79" s="165" t="s">
        <v>390</v>
      </c>
      <c r="N79" s="194"/>
      <c r="O79" s="165"/>
      <c r="P79" s="165" t="s">
        <v>389</v>
      </c>
    </row>
    <row r="80" spans="1:16" ht="31.5">
      <c r="A80" s="679"/>
      <c r="B80" s="670"/>
      <c r="C80" s="635"/>
      <c r="D80" s="635"/>
      <c r="E80" s="647"/>
      <c r="F80" s="656"/>
      <c r="G80" s="171" t="s">
        <v>890</v>
      </c>
      <c r="H80" s="249" t="s">
        <v>449</v>
      </c>
      <c r="I80" s="182"/>
      <c r="J80" s="182"/>
      <c r="K80" s="182" t="s">
        <v>168</v>
      </c>
      <c r="L80" s="218"/>
      <c r="M80" s="165"/>
      <c r="N80" s="194"/>
      <c r="O80" s="165"/>
      <c r="P80" s="165" t="s">
        <v>389</v>
      </c>
    </row>
    <row r="81" spans="1:16">
      <c r="A81" s="679"/>
      <c r="B81" s="670"/>
      <c r="C81" s="634" t="s">
        <v>291</v>
      </c>
      <c r="D81" s="636" t="s">
        <v>292</v>
      </c>
      <c r="E81" s="634" t="s">
        <v>823</v>
      </c>
      <c r="F81" s="636" t="s">
        <v>292</v>
      </c>
      <c r="G81" s="165" t="s">
        <v>752</v>
      </c>
      <c r="H81" s="205" t="s">
        <v>467</v>
      </c>
      <c r="I81" s="182"/>
      <c r="J81" s="182"/>
      <c r="K81" s="182" t="s">
        <v>168</v>
      </c>
      <c r="L81" s="218"/>
      <c r="M81" s="165"/>
      <c r="N81" s="194"/>
      <c r="O81" s="165" t="s">
        <v>389</v>
      </c>
      <c r="P81" s="165"/>
    </row>
    <row r="82" spans="1:16">
      <c r="A82" s="679"/>
      <c r="B82" s="670"/>
      <c r="C82" s="635"/>
      <c r="D82" s="637"/>
      <c r="E82" s="635"/>
      <c r="F82" s="637"/>
      <c r="G82" s="165" t="s">
        <v>891</v>
      </c>
      <c r="H82" s="205" t="s">
        <v>574</v>
      </c>
      <c r="I82" s="182" t="s">
        <v>168</v>
      </c>
      <c r="J82" s="182"/>
      <c r="K82" s="182" t="s">
        <v>390</v>
      </c>
      <c r="L82" s="218"/>
      <c r="M82" s="165"/>
      <c r="N82" s="194"/>
      <c r="O82" s="165" t="s">
        <v>389</v>
      </c>
      <c r="P82" s="165" t="s">
        <v>389</v>
      </c>
    </row>
    <row r="83" spans="1:16">
      <c r="A83" s="679"/>
      <c r="B83" s="670"/>
      <c r="C83" s="635"/>
      <c r="D83" s="637"/>
      <c r="E83" s="635"/>
      <c r="F83" s="637"/>
      <c r="G83" s="165" t="s">
        <v>892</v>
      </c>
      <c r="H83" s="205" t="s">
        <v>468</v>
      </c>
      <c r="I83" s="182"/>
      <c r="J83" s="182"/>
      <c r="K83" s="182" t="s">
        <v>168</v>
      </c>
      <c r="L83" s="218"/>
      <c r="M83" s="165" t="s">
        <v>389</v>
      </c>
      <c r="N83" s="194"/>
      <c r="O83" s="165" t="s">
        <v>389</v>
      </c>
      <c r="P83" s="165"/>
    </row>
    <row r="84" spans="1:16">
      <c r="A84" s="679"/>
      <c r="B84" s="670"/>
      <c r="C84" s="635"/>
      <c r="D84" s="637"/>
      <c r="E84" s="635"/>
      <c r="F84" s="637"/>
      <c r="G84" s="165" t="s">
        <v>893</v>
      </c>
      <c r="H84" s="204" t="s">
        <v>472</v>
      </c>
      <c r="I84" s="182"/>
      <c r="J84" s="182"/>
      <c r="K84" s="182" t="s">
        <v>168</v>
      </c>
      <c r="L84" s="218"/>
      <c r="M84" s="165"/>
      <c r="N84" s="194"/>
      <c r="O84" s="165" t="s">
        <v>389</v>
      </c>
      <c r="P84" s="165"/>
    </row>
    <row r="85" spans="1:16">
      <c r="A85" s="679"/>
      <c r="B85" s="670"/>
      <c r="C85" s="635"/>
      <c r="D85" s="637"/>
      <c r="E85" s="635"/>
      <c r="F85" s="637"/>
      <c r="G85" s="165" t="s">
        <v>894</v>
      </c>
      <c r="H85" s="205" t="s">
        <v>556</v>
      </c>
      <c r="I85" s="182" t="s">
        <v>168</v>
      </c>
      <c r="J85" s="182" t="s">
        <v>390</v>
      </c>
      <c r="K85" s="182" t="s">
        <v>390</v>
      </c>
      <c r="L85" s="218"/>
      <c r="M85" s="165"/>
      <c r="N85" s="194" t="s">
        <v>389</v>
      </c>
      <c r="O85" s="165" t="s">
        <v>389</v>
      </c>
      <c r="P85" s="165"/>
    </row>
    <row r="86" spans="1:16">
      <c r="A86" s="679"/>
      <c r="B86" s="670"/>
      <c r="C86" s="635"/>
      <c r="D86" s="637"/>
      <c r="E86" s="635"/>
      <c r="F86" s="637"/>
      <c r="G86" s="165" t="s">
        <v>895</v>
      </c>
      <c r="H86" s="205" t="s">
        <v>557</v>
      </c>
      <c r="I86" s="182" t="s">
        <v>168</v>
      </c>
      <c r="J86" s="182" t="s">
        <v>390</v>
      </c>
      <c r="K86" s="182" t="s">
        <v>390</v>
      </c>
      <c r="L86" s="218"/>
      <c r="M86" s="165" t="s">
        <v>389</v>
      </c>
      <c r="N86" s="194" t="s">
        <v>389</v>
      </c>
      <c r="O86" s="165"/>
      <c r="P86" s="165" t="s">
        <v>389</v>
      </c>
    </row>
    <row r="87" spans="1:16">
      <c r="A87" s="679"/>
      <c r="B87" s="670"/>
      <c r="C87" s="647"/>
      <c r="D87" s="638"/>
      <c r="E87" s="647"/>
      <c r="F87" s="638"/>
      <c r="G87" s="165" t="s">
        <v>896</v>
      </c>
      <c r="H87" s="205" t="s">
        <v>471</v>
      </c>
      <c r="I87" s="182"/>
      <c r="J87" s="182"/>
      <c r="K87" s="182" t="s">
        <v>168</v>
      </c>
      <c r="L87" s="218"/>
      <c r="M87" s="165" t="s">
        <v>389</v>
      </c>
      <c r="N87" s="194"/>
      <c r="O87" s="165" t="s">
        <v>389</v>
      </c>
      <c r="P87" s="165"/>
    </row>
    <row r="88" spans="1:16" ht="47.25">
      <c r="A88" s="679"/>
      <c r="B88" s="670"/>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79"/>
      <c r="B89" s="670"/>
      <c r="C89" s="634" t="s">
        <v>295</v>
      </c>
      <c r="D89" s="636" t="s">
        <v>296</v>
      </c>
      <c r="E89" s="634" t="s">
        <v>824</v>
      </c>
      <c r="F89" s="636" t="s">
        <v>296</v>
      </c>
      <c r="G89" s="171" t="s">
        <v>897</v>
      </c>
      <c r="H89" s="191" t="s">
        <v>475</v>
      </c>
      <c r="I89" s="183"/>
      <c r="J89" s="183"/>
      <c r="K89" s="182" t="s">
        <v>168</v>
      </c>
      <c r="L89" s="218"/>
      <c r="M89" s="165" t="s">
        <v>389</v>
      </c>
      <c r="N89" s="194"/>
      <c r="O89" s="165"/>
      <c r="P89" s="194"/>
    </row>
    <row r="90" spans="1:16">
      <c r="A90" s="679"/>
      <c r="B90" s="670"/>
      <c r="C90" s="635"/>
      <c r="D90" s="637"/>
      <c r="E90" s="635"/>
      <c r="F90" s="637"/>
      <c r="G90" s="171" t="s">
        <v>898</v>
      </c>
      <c r="H90" s="191" t="s">
        <v>474</v>
      </c>
      <c r="I90" s="183"/>
      <c r="J90" s="183"/>
      <c r="K90" s="182" t="s">
        <v>168</v>
      </c>
      <c r="L90" s="218"/>
      <c r="M90" s="165" t="s">
        <v>389</v>
      </c>
      <c r="N90" s="194"/>
      <c r="O90" s="165"/>
      <c r="P90" s="194"/>
    </row>
    <row r="91" spans="1:16" ht="15.75" customHeight="1">
      <c r="A91" s="679"/>
      <c r="B91" s="670"/>
      <c r="C91" s="635"/>
      <c r="D91" s="637"/>
      <c r="E91" s="635"/>
      <c r="F91" s="637"/>
      <c r="G91" s="171" t="s">
        <v>899</v>
      </c>
      <c r="H91" s="191" t="s">
        <v>558</v>
      </c>
      <c r="I91" s="183" t="s">
        <v>168</v>
      </c>
      <c r="J91" s="183" t="s">
        <v>172</v>
      </c>
      <c r="K91" s="182" t="s">
        <v>390</v>
      </c>
      <c r="L91" s="218"/>
      <c r="M91" s="165" t="s">
        <v>389</v>
      </c>
      <c r="N91" s="194" t="s">
        <v>172</v>
      </c>
      <c r="O91" s="165"/>
      <c r="P91" s="194"/>
    </row>
    <row r="92" spans="1:16" ht="31.5">
      <c r="A92" s="679"/>
      <c r="B92" s="670"/>
      <c r="C92" s="635"/>
      <c r="D92" s="637"/>
      <c r="E92" s="635"/>
      <c r="F92" s="637"/>
      <c r="G92" s="171" t="s">
        <v>900</v>
      </c>
      <c r="H92" s="191" t="s">
        <v>559</v>
      </c>
      <c r="I92" s="183" t="s">
        <v>168</v>
      </c>
      <c r="J92" s="183"/>
      <c r="K92" s="182" t="s">
        <v>390</v>
      </c>
      <c r="L92" s="218"/>
      <c r="M92" s="165" t="s">
        <v>389</v>
      </c>
      <c r="N92" s="194"/>
      <c r="O92" s="165"/>
      <c r="P92" s="194"/>
    </row>
    <row r="93" spans="1:16" ht="31.5" customHeight="1">
      <c r="A93" s="679"/>
      <c r="B93" s="670"/>
      <c r="C93" s="635"/>
      <c r="D93" s="637"/>
      <c r="E93" s="635"/>
      <c r="F93" s="637"/>
      <c r="G93" s="171" t="s">
        <v>901</v>
      </c>
      <c r="H93" s="191" t="s">
        <v>560</v>
      </c>
      <c r="I93" s="183"/>
      <c r="J93" s="183"/>
      <c r="K93" s="183" t="s">
        <v>168</v>
      </c>
      <c r="L93" s="218"/>
      <c r="M93" s="165" t="s">
        <v>389</v>
      </c>
      <c r="N93" s="194"/>
      <c r="O93" s="165"/>
      <c r="P93" s="194"/>
    </row>
    <row r="94" spans="1:16">
      <c r="A94" s="679"/>
      <c r="B94" s="670"/>
      <c r="C94" s="635"/>
      <c r="D94" s="637"/>
      <c r="E94" s="647"/>
      <c r="F94" s="637"/>
      <c r="G94" s="171" t="s">
        <v>902</v>
      </c>
      <c r="H94" s="191" t="s">
        <v>561</v>
      </c>
      <c r="I94" s="183" t="s">
        <v>168</v>
      </c>
      <c r="J94" s="183" t="s">
        <v>172</v>
      </c>
      <c r="K94" s="183" t="s">
        <v>390</v>
      </c>
      <c r="L94" s="218"/>
      <c r="M94" s="165" t="s">
        <v>172</v>
      </c>
      <c r="N94" s="194" t="s">
        <v>172</v>
      </c>
      <c r="O94" s="165"/>
      <c r="P94" s="194" t="s">
        <v>389</v>
      </c>
    </row>
    <row r="95" spans="1:16" ht="31.5">
      <c r="A95" s="678">
        <v>7</v>
      </c>
      <c r="B95" s="673" t="s">
        <v>181</v>
      </c>
      <c r="C95" s="641" t="s">
        <v>297</v>
      </c>
      <c r="D95" s="644" t="s">
        <v>478</v>
      </c>
      <c r="E95" s="648" t="s">
        <v>406</v>
      </c>
      <c r="F95" s="651" t="s">
        <v>407</v>
      </c>
      <c r="G95" s="167" t="s">
        <v>754</v>
      </c>
      <c r="H95" s="232" t="s">
        <v>450</v>
      </c>
      <c r="I95" s="206"/>
      <c r="J95" s="206"/>
      <c r="K95" s="206" t="s">
        <v>168</v>
      </c>
      <c r="L95" s="206"/>
      <c r="M95" s="206" t="s">
        <v>389</v>
      </c>
      <c r="N95" s="206"/>
      <c r="O95" s="209"/>
      <c r="P95" s="209"/>
    </row>
    <row r="96" spans="1:16" ht="31.5">
      <c r="A96" s="679"/>
      <c r="B96" s="670"/>
      <c r="C96" s="642"/>
      <c r="D96" s="645"/>
      <c r="E96" s="649"/>
      <c r="F96" s="652"/>
      <c r="G96" s="167" t="s">
        <v>903</v>
      </c>
      <c r="H96" s="232" t="s">
        <v>451</v>
      </c>
      <c r="I96" s="206"/>
      <c r="J96" s="206"/>
      <c r="K96" s="206" t="s">
        <v>168</v>
      </c>
      <c r="L96" s="206"/>
      <c r="M96" s="206" t="s">
        <v>389</v>
      </c>
      <c r="N96" s="194" t="s">
        <v>389</v>
      </c>
      <c r="O96" s="194" t="s">
        <v>389</v>
      </c>
      <c r="P96" s="194" t="s">
        <v>389</v>
      </c>
    </row>
    <row r="97" spans="1:16" ht="31.5">
      <c r="A97" s="679"/>
      <c r="B97" s="670"/>
      <c r="C97" s="642"/>
      <c r="D97" s="645"/>
      <c r="E97" s="649"/>
      <c r="F97" s="652"/>
      <c r="G97" s="167" t="s">
        <v>904</v>
      </c>
      <c r="H97" s="232" t="s">
        <v>536</v>
      </c>
      <c r="I97" s="206"/>
      <c r="J97" s="206"/>
      <c r="K97" s="206" t="s">
        <v>168</v>
      </c>
      <c r="L97" s="206"/>
      <c r="M97" s="206" t="s">
        <v>389</v>
      </c>
      <c r="N97" s="206"/>
      <c r="O97" s="209" t="s">
        <v>172</v>
      </c>
      <c r="P97" s="209" t="s">
        <v>389</v>
      </c>
    </row>
    <row r="98" spans="1:16" ht="31.5">
      <c r="A98" s="679"/>
      <c r="B98" s="670"/>
      <c r="C98" s="642"/>
      <c r="D98" s="645"/>
      <c r="E98" s="649"/>
      <c r="F98" s="652"/>
      <c r="G98" s="167" t="s">
        <v>905</v>
      </c>
      <c r="H98" s="232" t="s">
        <v>537</v>
      </c>
      <c r="I98" s="206"/>
      <c r="J98" s="206"/>
      <c r="K98" s="206" t="s">
        <v>168</v>
      </c>
      <c r="L98" s="206"/>
      <c r="M98" s="206" t="s">
        <v>389</v>
      </c>
      <c r="N98" s="206"/>
      <c r="O98" s="209" t="s">
        <v>389</v>
      </c>
      <c r="P98" s="209"/>
    </row>
    <row r="99" spans="1:16" ht="31.5">
      <c r="A99" s="679"/>
      <c r="B99" s="670"/>
      <c r="C99" s="642"/>
      <c r="D99" s="645"/>
      <c r="E99" s="649"/>
      <c r="F99" s="652"/>
      <c r="G99" s="167" t="s">
        <v>906</v>
      </c>
      <c r="H99" s="232" t="s">
        <v>452</v>
      </c>
      <c r="I99" s="206"/>
      <c r="J99" s="206"/>
      <c r="K99" s="206" t="s">
        <v>168</v>
      </c>
      <c r="L99" s="206"/>
      <c r="M99" s="206" t="s">
        <v>389</v>
      </c>
      <c r="N99" s="206" t="s">
        <v>389</v>
      </c>
      <c r="O99" s="209" t="s">
        <v>389</v>
      </c>
      <c r="P99" s="209" t="s">
        <v>389</v>
      </c>
    </row>
    <row r="100" spans="1:16" ht="31.5">
      <c r="A100" s="679"/>
      <c r="B100" s="670"/>
      <c r="C100" s="642"/>
      <c r="D100" s="645"/>
      <c r="E100" s="649"/>
      <c r="F100" s="652"/>
      <c r="G100" s="167" t="s">
        <v>907</v>
      </c>
      <c r="H100" s="232" t="s">
        <v>453</v>
      </c>
      <c r="I100" s="206" t="s">
        <v>168</v>
      </c>
      <c r="J100" s="206"/>
      <c r="K100" s="206" t="s">
        <v>390</v>
      </c>
      <c r="L100" s="206"/>
      <c r="M100" s="206" t="s">
        <v>389</v>
      </c>
      <c r="N100" s="206"/>
      <c r="O100" s="209" t="s">
        <v>389</v>
      </c>
      <c r="P100" s="209" t="s">
        <v>389</v>
      </c>
    </row>
    <row r="101" spans="1:16" ht="31.5">
      <c r="A101" s="679"/>
      <c r="B101" s="670"/>
      <c r="C101" s="642"/>
      <c r="D101" s="645"/>
      <c r="E101" s="650"/>
      <c r="F101" s="653"/>
      <c r="G101" s="167" t="s">
        <v>908</v>
      </c>
      <c r="H101" s="232" t="s">
        <v>454</v>
      </c>
      <c r="I101" s="206" t="s">
        <v>168</v>
      </c>
      <c r="J101" s="206"/>
      <c r="K101" s="206" t="s">
        <v>390</v>
      </c>
      <c r="L101" s="206"/>
      <c r="M101" s="206" t="s">
        <v>389</v>
      </c>
      <c r="N101" s="206"/>
      <c r="O101" s="209"/>
      <c r="P101" s="209"/>
    </row>
    <row r="102" spans="1:16" ht="31.5">
      <c r="A102" s="679"/>
      <c r="B102" s="670"/>
      <c r="C102" s="642"/>
      <c r="D102" s="645"/>
      <c r="E102" s="648" t="s">
        <v>408</v>
      </c>
      <c r="F102" s="651" t="s">
        <v>562</v>
      </c>
      <c r="G102" s="167" t="s">
        <v>909</v>
      </c>
      <c r="H102" s="176" t="s">
        <v>476</v>
      </c>
      <c r="I102" s="206"/>
      <c r="J102" s="206"/>
      <c r="K102" s="206" t="s">
        <v>168</v>
      </c>
      <c r="L102" s="206"/>
      <c r="M102" s="206" t="s">
        <v>389</v>
      </c>
      <c r="N102" s="206"/>
      <c r="O102" s="209"/>
      <c r="P102" s="209"/>
    </row>
    <row r="103" spans="1:16" ht="31.5">
      <c r="A103" s="679"/>
      <c r="B103" s="670"/>
      <c r="C103" s="642"/>
      <c r="D103" s="645"/>
      <c r="E103" s="649"/>
      <c r="F103" s="653"/>
      <c r="G103" s="167" t="s">
        <v>910</v>
      </c>
      <c r="H103" s="176" t="s">
        <v>477</v>
      </c>
      <c r="I103" s="206" t="s">
        <v>168</v>
      </c>
      <c r="J103" s="206"/>
      <c r="K103" s="206"/>
      <c r="L103" s="206"/>
      <c r="M103" s="206" t="s">
        <v>389</v>
      </c>
      <c r="N103" s="206"/>
      <c r="O103" s="209"/>
      <c r="P103" s="209"/>
    </row>
    <row r="104" spans="1:16">
      <c r="A104" s="679"/>
      <c r="B104" s="670"/>
      <c r="C104" s="642"/>
      <c r="D104" s="645"/>
      <c r="E104" s="648" t="s">
        <v>409</v>
      </c>
      <c r="F104" s="651" t="s">
        <v>479</v>
      </c>
      <c r="G104" s="167" t="s">
        <v>911</v>
      </c>
      <c r="H104" s="176" t="s">
        <v>481</v>
      </c>
      <c r="I104" s="206"/>
      <c r="J104" s="206"/>
      <c r="K104" s="206" t="s">
        <v>168</v>
      </c>
      <c r="L104" s="206"/>
      <c r="M104" s="206" t="s">
        <v>389</v>
      </c>
      <c r="N104" s="206"/>
      <c r="O104" s="209"/>
      <c r="P104" s="209"/>
    </row>
    <row r="105" spans="1:16" ht="31.5">
      <c r="A105" s="679"/>
      <c r="B105" s="670"/>
      <c r="C105" s="642"/>
      <c r="D105" s="645"/>
      <c r="E105" s="649"/>
      <c r="F105" s="652"/>
      <c r="G105" s="167" t="s">
        <v>912</v>
      </c>
      <c r="H105" s="250" t="s">
        <v>455</v>
      </c>
      <c r="I105" s="206"/>
      <c r="J105" s="206"/>
      <c r="K105" s="206" t="s">
        <v>168</v>
      </c>
      <c r="L105" s="206"/>
      <c r="M105" s="206" t="s">
        <v>389</v>
      </c>
      <c r="N105" s="206"/>
      <c r="O105" s="209"/>
      <c r="P105" s="209"/>
    </row>
    <row r="106" spans="1:16" ht="31.5">
      <c r="A106" s="679"/>
      <c r="B106" s="670"/>
      <c r="C106" s="642"/>
      <c r="D106" s="645"/>
      <c r="E106" s="649"/>
      <c r="F106" s="652"/>
      <c r="G106" s="167" t="s">
        <v>913</v>
      </c>
      <c r="H106" s="232" t="s">
        <v>482</v>
      </c>
      <c r="I106" s="206" t="s">
        <v>168</v>
      </c>
      <c r="J106" s="206"/>
      <c r="K106" s="206" t="s">
        <v>390</v>
      </c>
      <c r="L106" s="206"/>
      <c r="M106" s="206" t="s">
        <v>389</v>
      </c>
      <c r="N106" s="206"/>
      <c r="O106" s="209"/>
      <c r="P106" s="209"/>
    </row>
    <row r="107" spans="1:16" ht="47.25">
      <c r="A107" s="679"/>
      <c r="B107" s="670"/>
      <c r="C107" s="642"/>
      <c r="D107" s="645"/>
      <c r="E107" s="649"/>
      <c r="F107" s="652"/>
      <c r="G107" s="167" t="s">
        <v>914</v>
      </c>
      <c r="H107" s="250" t="s">
        <v>456</v>
      </c>
      <c r="I107" s="206"/>
      <c r="J107" s="206"/>
      <c r="K107" s="206" t="s">
        <v>168</v>
      </c>
      <c r="L107" s="206"/>
      <c r="M107" s="206" t="s">
        <v>389</v>
      </c>
      <c r="N107" s="206"/>
      <c r="O107" s="209"/>
      <c r="P107" s="209" t="s">
        <v>389</v>
      </c>
    </row>
    <row r="108" spans="1:16" ht="31.5">
      <c r="A108" s="679"/>
      <c r="B108" s="670"/>
      <c r="C108" s="642"/>
      <c r="D108" s="645"/>
      <c r="E108" s="649"/>
      <c r="F108" s="652"/>
      <c r="G108" s="167" t="s">
        <v>915</v>
      </c>
      <c r="H108" s="250" t="s">
        <v>480</v>
      </c>
      <c r="I108" s="206"/>
      <c r="J108" s="206"/>
      <c r="K108" s="206" t="s">
        <v>168</v>
      </c>
      <c r="L108" s="206"/>
      <c r="M108" s="206" t="s">
        <v>389</v>
      </c>
      <c r="N108" s="206"/>
      <c r="O108" s="209"/>
      <c r="P108" s="209"/>
    </row>
    <row r="109" spans="1:16">
      <c r="A109" s="679"/>
      <c r="B109" s="670"/>
      <c r="C109" s="642"/>
      <c r="D109" s="645"/>
      <c r="E109" s="650"/>
      <c r="F109" s="653"/>
      <c r="G109" s="167" t="s">
        <v>916</v>
      </c>
      <c r="H109" s="232" t="s">
        <v>457</v>
      </c>
      <c r="I109" s="206"/>
      <c r="J109" s="206"/>
      <c r="K109" s="206" t="s">
        <v>168</v>
      </c>
      <c r="L109" s="206"/>
      <c r="M109" s="206" t="s">
        <v>389</v>
      </c>
      <c r="N109" s="206"/>
      <c r="O109" s="209"/>
      <c r="P109" s="209"/>
    </row>
    <row r="110" spans="1:16" ht="31.5">
      <c r="A110" s="679"/>
      <c r="B110" s="670"/>
      <c r="C110" s="642"/>
      <c r="D110" s="645"/>
      <c r="E110" s="648" t="s">
        <v>410</v>
      </c>
      <c r="F110" s="651" t="s">
        <v>483</v>
      </c>
      <c r="G110" s="224" t="s">
        <v>917</v>
      </c>
      <c r="H110" s="176" t="s">
        <v>489</v>
      </c>
      <c r="I110" s="206"/>
      <c r="J110" s="206"/>
      <c r="K110" s="206" t="s">
        <v>168</v>
      </c>
      <c r="L110" s="206"/>
      <c r="M110" s="206" t="s">
        <v>389</v>
      </c>
      <c r="N110" s="206"/>
      <c r="O110" s="209"/>
      <c r="P110" s="209"/>
    </row>
    <row r="111" spans="1:16" ht="31.5">
      <c r="A111" s="679"/>
      <c r="B111" s="670"/>
      <c r="C111" s="642"/>
      <c r="D111" s="645"/>
      <c r="E111" s="649"/>
      <c r="F111" s="652"/>
      <c r="G111" s="224" t="s">
        <v>918</v>
      </c>
      <c r="H111" s="246" t="s">
        <v>484</v>
      </c>
      <c r="I111" s="206"/>
      <c r="J111" s="206"/>
      <c r="K111" s="206" t="s">
        <v>168</v>
      </c>
      <c r="L111" s="206"/>
      <c r="M111" s="206" t="s">
        <v>389</v>
      </c>
      <c r="N111" s="206"/>
      <c r="O111" s="209"/>
      <c r="P111" s="209"/>
    </row>
    <row r="112" spans="1:16" ht="47.25">
      <c r="A112" s="679"/>
      <c r="B112" s="670"/>
      <c r="C112" s="642"/>
      <c r="D112" s="645"/>
      <c r="E112" s="649"/>
      <c r="F112" s="652"/>
      <c r="G112" s="224" t="s">
        <v>919</v>
      </c>
      <c r="H112" s="232" t="s">
        <v>458</v>
      </c>
      <c r="I112" s="206"/>
      <c r="J112" s="206"/>
      <c r="K112" s="206" t="s">
        <v>168</v>
      </c>
      <c r="L112" s="206"/>
      <c r="M112" s="206" t="s">
        <v>389</v>
      </c>
      <c r="N112" s="206"/>
      <c r="O112" s="209"/>
      <c r="P112" s="209" t="s">
        <v>389</v>
      </c>
    </row>
    <row r="113" spans="1:16">
      <c r="A113" s="679"/>
      <c r="B113" s="670"/>
      <c r="C113" s="642"/>
      <c r="D113" s="645"/>
      <c r="E113" s="650"/>
      <c r="F113" s="653"/>
      <c r="G113" s="224" t="s">
        <v>920</v>
      </c>
      <c r="H113" s="232" t="s">
        <v>459</v>
      </c>
      <c r="I113" s="206"/>
      <c r="J113" s="206"/>
      <c r="K113" s="206" t="s">
        <v>168</v>
      </c>
      <c r="L113" s="206"/>
      <c r="M113" s="206" t="s">
        <v>389</v>
      </c>
      <c r="N113" s="206"/>
      <c r="O113" s="209"/>
      <c r="P113" s="209"/>
    </row>
    <row r="114" spans="1:16" ht="31.5">
      <c r="A114" s="679"/>
      <c r="B114" s="670"/>
      <c r="C114" s="642"/>
      <c r="D114" s="645"/>
      <c r="E114" s="648" t="s">
        <v>825</v>
      </c>
      <c r="F114" s="651" t="s">
        <v>460</v>
      </c>
      <c r="G114" s="167" t="s">
        <v>921</v>
      </c>
      <c r="H114" s="232" t="s">
        <v>486</v>
      </c>
      <c r="I114" s="206"/>
      <c r="J114" s="206"/>
      <c r="K114" s="206" t="s">
        <v>168</v>
      </c>
      <c r="L114" s="206"/>
      <c r="M114" s="206" t="s">
        <v>389</v>
      </c>
      <c r="N114" s="206"/>
      <c r="O114" s="209"/>
      <c r="P114" s="209"/>
    </row>
    <row r="115" spans="1:16" ht="47.25">
      <c r="A115" s="679"/>
      <c r="B115" s="670"/>
      <c r="C115" s="642"/>
      <c r="D115" s="645"/>
      <c r="E115" s="649"/>
      <c r="F115" s="652"/>
      <c r="G115" s="167" t="s">
        <v>922</v>
      </c>
      <c r="H115" s="232" t="s">
        <v>461</v>
      </c>
      <c r="I115" s="206"/>
      <c r="J115" s="206"/>
      <c r="K115" s="206" t="s">
        <v>168</v>
      </c>
      <c r="L115" s="206"/>
      <c r="M115" s="206" t="s">
        <v>390</v>
      </c>
      <c r="N115" s="206"/>
      <c r="O115" s="209"/>
      <c r="P115" s="209" t="s">
        <v>389</v>
      </c>
    </row>
    <row r="116" spans="1:16" ht="47.25">
      <c r="A116" s="679"/>
      <c r="B116" s="670"/>
      <c r="C116" s="642"/>
      <c r="D116" s="645"/>
      <c r="E116" s="649"/>
      <c r="F116" s="652"/>
      <c r="G116" s="167" t="s">
        <v>923</v>
      </c>
      <c r="H116" s="232" t="s">
        <v>462</v>
      </c>
      <c r="I116" s="206"/>
      <c r="J116" s="206"/>
      <c r="K116" s="206" t="s">
        <v>168</v>
      </c>
      <c r="L116" s="206"/>
      <c r="M116" s="206" t="s">
        <v>389</v>
      </c>
      <c r="N116" s="206"/>
      <c r="O116" s="209"/>
      <c r="P116" s="209"/>
    </row>
    <row r="117" spans="1:16" ht="78.75">
      <c r="A117" s="679"/>
      <c r="B117" s="670"/>
      <c r="C117" s="642"/>
      <c r="D117" s="645"/>
      <c r="E117" s="649"/>
      <c r="F117" s="652"/>
      <c r="G117" s="167" t="s">
        <v>924</v>
      </c>
      <c r="H117" s="232" t="s">
        <v>801</v>
      </c>
      <c r="I117" s="206"/>
      <c r="J117" s="206"/>
      <c r="K117" s="206" t="s">
        <v>168</v>
      </c>
      <c r="L117" s="206"/>
      <c r="M117" s="206" t="s">
        <v>390</v>
      </c>
      <c r="N117" s="206"/>
      <c r="O117" s="209"/>
      <c r="P117" s="209" t="s">
        <v>389</v>
      </c>
    </row>
    <row r="118" spans="1:16" ht="63">
      <c r="A118" s="679"/>
      <c r="B118" s="670"/>
      <c r="C118" s="642"/>
      <c r="D118" s="645"/>
      <c r="E118" s="649"/>
      <c r="F118" s="652"/>
      <c r="G118" s="167" t="s">
        <v>925</v>
      </c>
      <c r="H118" s="232" t="s">
        <v>487</v>
      </c>
      <c r="I118" s="206" t="s">
        <v>168</v>
      </c>
      <c r="J118" s="206"/>
      <c r="K118" s="206" t="s">
        <v>390</v>
      </c>
      <c r="L118" s="206"/>
      <c r="M118" s="206" t="s">
        <v>389</v>
      </c>
      <c r="N118" s="206"/>
      <c r="O118" s="209"/>
      <c r="P118" s="209"/>
    </row>
    <row r="119" spans="1:16">
      <c r="A119" s="679"/>
      <c r="B119" s="670"/>
      <c r="C119" s="642"/>
      <c r="D119" s="645"/>
      <c r="E119" s="649"/>
      <c r="F119" s="652"/>
      <c r="G119" s="167" t="s">
        <v>926</v>
      </c>
      <c r="H119" s="232" t="s">
        <v>463</v>
      </c>
      <c r="I119" s="206" t="s">
        <v>168</v>
      </c>
      <c r="J119" s="206"/>
      <c r="K119" s="206" t="s">
        <v>390</v>
      </c>
      <c r="L119" s="206"/>
      <c r="M119" s="206" t="s">
        <v>389</v>
      </c>
      <c r="N119" s="206"/>
      <c r="O119" s="209"/>
      <c r="P119" s="209" t="s">
        <v>389</v>
      </c>
    </row>
    <row r="120" spans="1:16" ht="31.5">
      <c r="A120" s="679"/>
      <c r="B120" s="670"/>
      <c r="C120" s="642"/>
      <c r="D120" s="645"/>
      <c r="E120" s="649"/>
      <c r="F120" s="652"/>
      <c r="G120" s="167" t="s">
        <v>927</v>
      </c>
      <c r="H120" s="232" t="s">
        <v>485</v>
      </c>
      <c r="I120" s="206"/>
      <c r="J120" s="206"/>
      <c r="K120" s="206" t="s">
        <v>168</v>
      </c>
      <c r="L120" s="206"/>
      <c r="M120" s="206" t="s">
        <v>389</v>
      </c>
      <c r="N120" s="206"/>
      <c r="O120" s="209"/>
      <c r="P120" s="209"/>
    </row>
    <row r="121" spans="1:16">
      <c r="A121" s="679"/>
      <c r="B121" s="670"/>
      <c r="C121" s="642"/>
      <c r="D121" s="645"/>
      <c r="E121" s="650"/>
      <c r="F121" s="653"/>
      <c r="G121" s="167" t="s">
        <v>928</v>
      </c>
      <c r="H121" s="232" t="s">
        <v>457</v>
      </c>
      <c r="I121" s="206"/>
      <c r="J121" s="206"/>
      <c r="K121" s="206" t="s">
        <v>168</v>
      </c>
      <c r="L121" s="206"/>
      <c r="M121" s="206" t="s">
        <v>389</v>
      </c>
      <c r="N121" s="206"/>
      <c r="O121" s="209"/>
      <c r="P121" s="209"/>
    </row>
    <row r="122" spans="1:16" ht="31.5">
      <c r="A122" s="679"/>
      <c r="B122" s="670"/>
      <c r="C122" s="642"/>
      <c r="D122" s="645"/>
      <c r="E122" s="648" t="s">
        <v>826</v>
      </c>
      <c r="F122" s="651" t="s">
        <v>491</v>
      </c>
      <c r="G122" s="167" t="s">
        <v>929</v>
      </c>
      <c r="H122" s="232" t="s">
        <v>800</v>
      </c>
      <c r="I122" s="206" t="s">
        <v>168</v>
      </c>
      <c r="J122" s="206"/>
      <c r="K122" s="206" t="s">
        <v>390</v>
      </c>
      <c r="L122" s="206"/>
      <c r="M122" s="206"/>
      <c r="N122" s="206"/>
      <c r="O122" s="209"/>
      <c r="P122" s="209" t="s">
        <v>389</v>
      </c>
    </row>
    <row r="123" spans="1:16" ht="31.5">
      <c r="A123" s="679"/>
      <c r="B123" s="670"/>
      <c r="C123" s="642"/>
      <c r="D123" s="645"/>
      <c r="E123" s="649"/>
      <c r="F123" s="652"/>
      <c r="G123" s="167" t="s">
        <v>930</v>
      </c>
      <c r="H123" s="232" t="s">
        <v>488</v>
      </c>
      <c r="I123" s="206"/>
      <c r="J123" s="206"/>
      <c r="K123" s="206" t="s">
        <v>168</v>
      </c>
      <c r="L123" s="206"/>
      <c r="M123" s="206"/>
      <c r="N123" s="206"/>
      <c r="O123" s="209"/>
      <c r="P123" s="209" t="s">
        <v>389</v>
      </c>
    </row>
    <row r="124" spans="1:16" ht="47.25">
      <c r="A124" s="679"/>
      <c r="B124" s="670"/>
      <c r="C124" s="642"/>
      <c r="D124" s="645"/>
      <c r="E124" s="649"/>
      <c r="F124" s="652"/>
      <c r="G124" s="167" t="s">
        <v>931</v>
      </c>
      <c r="H124" s="232" t="s">
        <v>493</v>
      </c>
      <c r="I124" s="206"/>
      <c r="J124" s="206"/>
      <c r="K124" s="206" t="s">
        <v>168</v>
      </c>
      <c r="L124" s="206"/>
      <c r="M124" s="206" t="s">
        <v>389</v>
      </c>
      <c r="N124" s="206"/>
      <c r="O124" s="209" t="s">
        <v>389</v>
      </c>
      <c r="P124" s="209" t="s">
        <v>389</v>
      </c>
    </row>
    <row r="125" spans="1:16" ht="31.5">
      <c r="A125" s="679"/>
      <c r="B125" s="670"/>
      <c r="C125" s="642"/>
      <c r="D125" s="645"/>
      <c r="E125" s="649"/>
      <c r="F125" s="652"/>
      <c r="G125" s="167" t="s">
        <v>932</v>
      </c>
      <c r="H125" s="232" t="s">
        <v>464</v>
      </c>
      <c r="I125" s="206" t="s">
        <v>168</v>
      </c>
      <c r="J125" s="206"/>
      <c r="K125" s="206" t="s">
        <v>389</v>
      </c>
      <c r="L125" s="206"/>
      <c r="M125" s="206" t="s">
        <v>389</v>
      </c>
      <c r="N125" s="206"/>
      <c r="O125" s="209"/>
      <c r="P125" s="209"/>
    </row>
    <row r="126" spans="1:16" ht="51" customHeight="1">
      <c r="A126" s="679"/>
      <c r="B126" s="670"/>
      <c r="C126" s="642"/>
      <c r="D126" s="645"/>
      <c r="E126" s="649"/>
      <c r="F126" s="652"/>
      <c r="G126" s="167" t="s">
        <v>933</v>
      </c>
      <c r="H126" s="232" t="s">
        <v>492</v>
      </c>
      <c r="I126" s="206" t="s">
        <v>168</v>
      </c>
      <c r="J126" s="206"/>
      <c r="K126" s="206" t="s">
        <v>389</v>
      </c>
      <c r="L126" s="206"/>
      <c r="M126" s="206" t="s">
        <v>389</v>
      </c>
      <c r="N126" s="206"/>
      <c r="O126" s="209"/>
      <c r="P126" s="209"/>
    </row>
    <row r="127" spans="1:16" ht="31.5">
      <c r="A127" s="679"/>
      <c r="B127" s="670"/>
      <c r="C127" s="642"/>
      <c r="D127" s="646"/>
      <c r="E127" s="649"/>
      <c r="F127" s="653"/>
      <c r="G127" s="167" t="s">
        <v>934</v>
      </c>
      <c r="H127" s="176" t="s">
        <v>490</v>
      </c>
      <c r="I127" s="206" t="s">
        <v>168</v>
      </c>
      <c r="J127" s="206"/>
      <c r="K127" s="206" t="s">
        <v>389</v>
      </c>
      <c r="L127" s="206"/>
      <c r="M127" s="206" t="s">
        <v>389</v>
      </c>
      <c r="N127" s="206"/>
      <c r="O127" s="209"/>
      <c r="P127" s="209"/>
    </row>
    <row r="128" spans="1:16" ht="31.5">
      <c r="A128" s="679"/>
      <c r="B128" s="670"/>
      <c r="C128" s="641" t="s">
        <v>182</v>
      </c>
      <c r="D128" s="644" t="s">
        <v>183</v>
      </c>
      <c r="E128" s="641" t="s">
        <v>667</v>
      </c>
      <c r="F128" s="644" t="s">
        <v>183</v>
      </c>
      <c r="G128" s="167" t="s">
        <v>755</v>
      </c>
      <c r="H128" s="191" t="s">
        <v>494</v>
      </c>
      <c r="I128" s="206" t="s">
        <v>168</v>
      </c>
      <c r="J128" s="206"/>
      <c r="K128" s="206" t="s">
        <v>389</v>
      </c>
      <c r="L128" s="206"/>
      <c r="M128" s="206" t="s">
        <v>389</v>
      </c>
      <c r="N128" s="206"/>
      <c r="O128" s="206"/>
      <c r="P128" s="206"/>
    </row>
    <row r="129" spans="1:16">
      <c r="A129" s="679"/>
      <c r="B129" s="670"/>
      <c r="C129" s="642"/>
      <c r="D129" s="645"/>
      <c r="E129" s="642"/>
      <c r="F129" s="645"/>
      <c r="G129" s="167" t="s">
        <v>935</v>
      </c>
      <c r="H129" s="250" t="s">
        <v>495</v>
      </c>
      <c r="I129" s="206" t="s">
        <v>168</v>
      </c>
      <c r="J129" s="206"/>
      <c r="K129" s="206" t="s">
        <v>389</v>
      </c>
      <c r="L129" s="206"/>
      <c r="M129" s="206" t="s">
        <v>389</v>
      </c>
      <c r="N129" s="206"/>
      <c r="O129" s="206"/>
      <c r="P129" s="206"/>
    </row>
    <row r="130" spans="1:16">
      <c r="A130" s="679"/>
      <c r="B130" s="670"/>
      <c r="C130" s="642"/>
      <c r="D130" s="646"/>
      <c r="E130" s="642"/>
      <c r="F130" s="646"/>
      <c r="G130" s="167" t="s">
        <v>936</v>
      </c>
      <c r="H130" s="250" t="s">
        <v>496</v>
      </c>
      <c r="I130" s="206" t="s">
        <v>168</v>
      </c>
      <c r="J130" s="206"/>
      <c r="K130" s="206" t="s">
        <v>389</v>
      </c>
      <c r="L130" s="206"/>
      <c r="M130" s="206" t="s">
        <v>389</v>
      </c>
      <c r="N130" s="206"/>
      <c r="O130" s="206"/>
      <c r="P130" s="206" t="s">
        <v>389</v>
      </c>
    </row>
    <row r="131" spans="1:16" ht="31.5">
      <c r="A131" s="679"/>
      <c r="B131" s="670"/>
      <c r="C131" s="641" t="s">
        <v>299</v>
      </c>
      <c r="D131" s="644" t="s">
        <v>501</v>
      </c>
      <c r="E131" s="648" t="s">
        <v>668</v>
      </c>
      <c r="F131" s="636" t="s">
        <v>411</v>
      </c>
      <c r="G131" s="167" t="s">
        <v>756</v>
      </c>
      <c r="H131" s="191" t="s">
        <v>497</v>
      </c>
      <c r="I131" s="206"/>
      <c r="J131" s="206"/>
      <c r="K131" s="206" t="s">
        <v>168</v>
      </c>
      <c r="L131" s="206"/>
      <c r="M131" s="206" t="s">
        <v>389</v>
      </c>
      <c r="N131" s="206"/>
      <c r="O131" s="206"/>
      <c r="P131" s="206" t="s">
        <v>389</v>
      </c>
    </row>
    <row r="132" spans="1:16" ht="31.5">
      <c r="A132" s="679"/>
      <c r="B132" s="670"/>
      <c r="C132" s="642"/>
      <c r="D132" s="645"/>
      <c r="E132" s="649"/>
      <c r="F132" s="637"/>
      <c r="G132" s="167" t="s">
        <v>937</v>
      </c>
      <c r="H132" s="191" t="s">
        <v>503</v>
      </c>
      <c r="I132" s="206"/>
      <c r="J132" s="206"/>
      <c r="K132" s="206" t="s">
        <v>168</v>
      </c>
      <c r="L132" s="206"/>
      <c r="M132" s="206" t="s">
        <v>389</v>
      </c>
      <c r="N132" s="206"/>
      <c r="O132" s="206"/>
      <c r="P132" s="206" t="s">
        <v>389</v>
      </c>
    </row>
    <row r="133" spans="1:16" ht="31.5">
      <c r="A133" s="679"/>
      <c r="B133" s="670"/>
      <c r="C133" s="642"/>
      <c r="D133" s="645"/>
      <c r="E133" s="649"/>
      <c r="F133" s="637"/>
      <c r="G133" s="167" t="s">
        <v>938</v>
      </c>
      <c r="H133" s="148" t="s">
        <v>498</v>
      </c>
      <c r="I133" s="206"/>
      <c r="J133" s="206"/>
      <c r="K133" s="206" t="s">
        <v>168</v>
      </c>
      <c r="L133" s="206"/>
      <c r="M133" s="206" t="s">
        <v>389</v>
      </c>
      <c r="N133" s="206"/>
      <c r="O133" s="206"/>
      <c r="P133" s="206" t="s">
        <v>389</v>
      </c>
    </row>
    <row r="134" spans="1:16" ht="31.5">
      <c r="A134" s="679"/>
      <c r="B134" s="670"/>
      <c r="C134" s="642"/>
      <c r="D134" s="645"/>
      <c r="E134" s="648" t="s">
        <v>827</v>
      </c>
      <c r="F134" s="636" t="s">
        <v>500</v>
      </c>
      <c r="G134" s="167" t="s">
        <v>939</v>
      </c>
      <c r="H134" s="191" t="s">
        <v>499</v>
      </c>
      <c r="I134" s="206"/>
      <c r="J134" s="206"/>
      <c r="K134" s="206" t="s">
        <v>168</v>
      </c>
      <c r="L134" s="206"/>
      <c r="M134" s="206" t="s">
        <v>390</v>
      </c>
      <c r="N134" s="206" t="s">
        <v>389</v>
      </c>
      <c r="O134" s="206"/>
      <c r="P134" s="206" t="s">
        <v>389</v>
      </c>
    </row>
    <row r="135" spans="1:16" ht="31.5">
      <c r="A135" s="679"/>
      <c r="B135" s="670"/>
      <c r="C135" s="642"/>
      <c r="D135" s="645"/>
      <c r="E135" s="649"/>
      <c r="F135" s="637"/>
      <c r="G135" s="167" t="s">
        <v>940</v>
      </c>
      <c r="H135" s="191" t="s">
        <v>502</v>
      </c>
      <c r="I135" s="206"/>
      <c r="J135" s="206"/>
      <c r="K135" s="206" t="s">
        <v>168</v>
      </c>
      <c r="L135" s="206"/>
      <c r="M135" s="206" t="s">
        <v>389</v>
      </c>
      <c r="N135" s="206"/>
      <c r="O135" s="206"/>
      <c r="P135" s="206" t="s">
        <v>389</v>
      </c>
    </row>
    <row r="136" spans="1:16" ht="31.5">
      <c r="A136" s="679"/>
      <c r="B136" s="670"/>
      <c r="C136" s="642"/>
      <c r="D136" s="645"/>
      <c r="E136" s="649"/>
      <c r="F136" s="637"/>
      <c r="G136" s="167" t="s">
        <v>941</v>
      </c>
      <c r="H136" s="148" t="s">
        <v>504</v>
      </c>
      <c r="I136" s="206"/>
      <c r="J136" s="206"/>
      <c r="K136" s="206" t="s">
        <v>168</v>
      </c>
      <c r="L136" s="206"/>
      <c r="M136" s="206" t="s">
        <v>389</v>
      </c>
      <c r="N136" s="206"/>
      <c r="O136" s="206"/>
      <c r="P136" s="206" t="s">
        <v>389</v>
      </c>
    </row>
    <row r="137" spans="1:16" ht="31.5">
      <c r="A137" s="679"/>
      <c r="B137" s="670"/>
      <c r="C137" s="642"/>
      <c r="D137" s="645"/>
      <c r="E137" s="648" t="s">
        <v>828</v>
      </c>
      <c r="F137" s="636" t="s">
        <v>412</v>
      </c>
      <c r="G137" s="167" t="s">
        <v>942</v>
      </c>
      <c r="H137" s="191" t="s">
        <v>505</v>
      </c>
      <c r="I137" s="206" t="s">
        <v>168</v>
      </c>
      <c r="J137" s="206"/>
      <c r="K137" s="206" t="s">
        <v>390</v>
      </c>
      <c r="L137" s="206"/>
      <c r="M137" s="206" t="s">
        <v>389</v>
      </c>
      <c r="N137" s="206"/>
      <c r="O137" s="206"/>
      <c r="P137" s="206" t="s">
        <v>389</v>
      </c>
    </row>
    <row r="138" spans="1:16" ht="47.25">
      <c r="A138" s="679"/>
      <c r="B138" s="670"/>
      <c r="C138" s="642"/>
      <c r="D138" s="645"/>
      <c r="E138" s="649"/>
      <c r="F138" s="637"/>
      <c r="G138" s="167" t="s">
        <v>943</v>
      </c>
      <c r="H138" s="191" t="s">
        <v>507</v>
      </c>
      <c r="I138" s="206"/>
      <c r="J138" s="206"/>
      <c r="K138" s="206" t="s">
        <v>168</v>
      </c>
      <c r="L138" s="206"/>
      <c r="M138" s="206" t="s">
        <v>389</v>
      </c>
      <c r="N138" s="206"/>
      <c r="O138" s="206"/>
      <c r="P138" s="206" t="s">
        <v>389</v>
      </c>
    </row>
    <row r="139" spans="1:16" ht="47.25" customHeight="1">
      <c r="A139" s="679"/>
      <c r="B139" s="670"/>
      <c r="C139" s="642"/>
      <c r="D139" s="645"/>
      <c r="E139" s="649"/>
      <c r="F139" s="638"/>
      <c r="G139" s="167" t="s">
        <v>944</v>
      </c>
      <c r="H139" s="148" t="s">
        <v>506</v>
      </c>
      <c r="I139" s="206"/>
      <c r="J139" s="206"/>
      <c r="K139" s="206" t="s">
        <v>168</v>
      </c>
      <c r="L139" s="206"/>
      <c r="M139" s="206" t="s">
        <v>389</v>
      </c>
      <c r="N139" s="206"/>
      <c r="O139" s="206"/>
      <c r="P139" s="206" t="s">
        <v>389</v>
      </c>
    </row>
    <row r="140" spans="1:16">
      <c r="A140" s="679"/>
      <c r="B140" s="670"/>
      <c r="C140" s="641" t="s">
        <v>301</v>
      </c>
      <c r="D140" s="644" t="s">
        <v>302</v>
      </c>
      <c r="E140" s="641" t="s">
        <v>669</v>
      </c>
      <c r="F140" s="644" t="s">
        <v>302</v>
      </c>
      <c r="G140" s="167" t="s">
        <v>757</v>
      </c>
      <c r="H140" s="176" t="s">
        <v>465</v>
      </c>
      <c r="I140" s="206" t="s">
        <v>168</v>
      </c>
      <c r="J140" s="206"/>
      <c r="K140" s="206" t="s">
        <v>390</v>
      </c>
      <c r="L140" s="206"/>
      <c r="M140" s="206" t="s">
        <v>389</v>
      </c>
      <c r="N140" s="206"/>
      <c r="O140" s="206"/>
      <c r="P140" s="206"/>
    </row>
    <row r="141" spans="1:16" ht="36" customHeight="1">
      <c r="A141" s="679"/>
      <c r="B141" s="670"/>
      <c r="C141" s="642"/>
      <c r="D141" s="645"/>
      <c r="E141" s="642"/>
      <c r="F141" s="645"/>
      <c r="G141" s="167" t="s">
        <v>945</v>
      </c>
      <c r="H141" s="176" t="s">
        <v>509</v>
      </c>
      <c r="I141" s="206" t="s">
        <v>168</v>
      </c>
      <c r="J141" s="206"/>
      <c r="K141" s="206" t="s">
        <v>390</v>
      </c>
      <c r="L141" s="206"/>
      <c r="M141" s="206" t="s">
        <v>389</v>
      </c>
      <c r="N141" s="206"/>
      <c r="O141" s="206"/>
      <c r="P141" s="206" t="s">
        <v>389</v>
      </c>
    </row>
    <row r="142" spans="1:16">
      <c r="A142" s="679"/>
      <c r="B142" s="670"/>
      <c r="C142" s="642"/>
      <c r="D142" s="645"/>
      <c r="E142" s="642"/>
      <c r="F142" s="645"/>
      <c r="G142" s="167" t="s">
        <v>946</v>
      </c>
      <c r="H142" s="232" t="s">
        <v>563</v>
      </c>
      <c r="I142" s="206"/>
      <c r="J142" s="206"/>
      <c r="K142" s="206" t="s">
        <v>168</v>
      </c>
      <c r="L142" s="206"/>
      <c r="M142" s="206" t="s">
        <v>389</v>
      </c>
      <c r="N142" s="206"/>
      <c r="O142" s="206"/>
      <c r="P142" s="206" t="s">
        <v>389</v>
      </c>
    </row>
    <row r="143" spans="1:16" ht="47.25">
      <c r="A143" s="679"/>
      <c r="B143" s="670"/>
      <c r="C143" s="642"/>
      <c r="D143" s="645"/>
      <c r="E143" s="642"/>
      <c r="F143" s="645"/>
      <c r="G143" s="167" t="s">
        <v>947</v>
      </c>
      <c r="H143" s="232" t="s">
        <v>508</v>
      </c>
      <c r="I143" s="206"/>
      <c r="J143" s="206"/>
      <c r="K143" s="206" t="s">
        <v>168</v>
      </c>
      <c r="L143" s="206"/>
      <c r="M143" s="206" t="s">
        <v>389</v>
      </c>
      <c r="N143" s="206"/>
      <c r="O143" s="206"/>
      <c r="P143" s="206" t="s">
        <v>389</v>
      </c>
    </row>
    <row r="144" spans="1:16" ht="31.5">
      <c r="A144" s="679"/>
      <c r="B144" s="670"/>
      <c r="C144" s="642"/>
      <c r="D144" s="645"/>
      <c r="E144" s="642"/>
      <c r="F144" s="645"/>
      <c r="G144" s="167" t="s">
        <v>948</v>
      </c>
      <c r="H144" s="232" t="s">
        <v>512</v>
      </c>
      <c r="I144" s="206" t="s">
        <v>168</v>
      </c>
      <c r="J144" s="206"/>
      <c r="K144" s="206" t="s">
        <v>390</v>
      </c>
      <c r="L144" s="206"/>
      <c r="M144" s="206" t="s">
        <v>389</v>
      </c>
      <c r="N144" s="206"/>
      <c r="O144" s="206"/>
      <c r="P144" s="206"/>
    </row>
    <row r="145" spans="1:16" ht="31.5">
      <c r="A145" s="679"/>
      <c r="B145" s="670"/>
      <c r="C145" s="642"/>
      <c r="D145" s="645"/>
      <c r="E145" s="642"/>
      <c r="F145" s="645"/>
      <c r="G145" s="167" t="s">
        <v>949</v>
      </c>
      <c r="H145" s="232" t="s">
        <v>466</v>
      </c>
      <c r="I145" s="206"/>
      <c r="J145" s="206"/>
      <c r="K145" s="206" t="s">
        <v>168</v>
      </c>
      <c r="L145" s="206"/>
      <c r="M145" s="206" t="s">
        <v>389</v>
      </c>
      <c r="N145" s="206"/>
      <c r="O145" s="206"/>
      <c r="P145" s="206"/>
    </row>
    <row r="146" spans="1:16" ht="43.5" customHeight="1">
      <c r="A146" s="679"/>
      <c r="B146" s="670"/>
      <c r="C146" s="642"/>
      <c r="D146" s="645"/>
      <c r="E146" s="642"/>
      <c r="F146" s="645"/>
      <c r="G146" s="167" t="s">
        <v>950</v>
      </c>
      <c r="H146" s="232" t="s">
        <v>510</v>
      </c>
      <c r="I146" s="206" t="s">
        <v>168</v>
      </c>
      <c r="J146" s="206"/>
      <c r="K146" s="206" t="s">
        <v>390</v>
      </c>
      <c r="L146" s="206"/>
      <c r="M146" s="206" t="s">
        <v>389</v>
      </c>
      <c r="N146" s="206"/>
      <c r="O146" s="206" t="s">
        <v>389</v>
      </c>
      <c r="P146" s="206" t="s">
        <v>389</v>
      </c>
    </row>
    <row r="147" spans="1:16" ht="31.5">
      <c r="A147" s="679"/>
      <c r="B147" s="670"/>
      <c r="C147" s="642"/>
      <c r="D147" s="645"/>
      <c r="E147" s="642"/>
      <c r="F147" s="645"/>
      <c r="G147" s="167" t="s">
        <v>951</v>
      </c>
      <c r="H147" s="232" t="s">
        <v>511</v>
      </c>
      <c r="I147" s="206" t="s">
        <v>168</v>
      </c>
      <c r="J147" s="206"/>
      <c r="K147" s="206" t="s">
        <v>390</v>
      </c>
      <c r="L147" s="206"/>
      <c r="M147" s="206" t="s">
        <v>389</v>
      </c>
      <c r="N147" s="206"/>
      <c r="O147" s="206"/>
      <c r="P147" s="206" t="s">
        <v>389</v>
      </c>
    </row>
    <row r="148" spans="1:16">
      <c r="A148" s="679"/>
      <c r="B148" s="670"/>
      <c r="C148" s="641" t="s">
        <v>303</v>
      </c>
      <c r="D148" s="644" t="s">
        <v>304</v>
      </c>
      <c r="E148" s="641" t="s">
        <v>670</v>
      </c>
      <c r="F148" s="644" t="s">
        <v>304</v>
      </c>
      <c r="G148" s="206" t="s">
        <v>758</v>
      </c>
      <c r="H148" s="176" t="s">
        <v>404</v>
      </c>
      <c r="I148" s="206"/>
      <c r="J148" s="206"/>
      <c r="K148" s="206" t="s">
        <v>168</v>
      </c>
      <c r="L148" s="206"/>
      <c r="M148" s="206" t="s">
        <v>389</v>
      </c>
      <c r="N148" s="206"/>
      <c r="O148" s="206"/>
      <c r="P148" s="206"/>
    </row>
    <row r="149" spans="1:16">
      <c r="A149" s="679"/>
      <c r="B149" s="670"/>
      <c r="C149" s="642"/>
      <c r="D149" s="645"/>
      <c r="E149" s="642"/>
      <c r="F149" s="645"/>
      <c r="G149" s="430" t="s">
        <v>952</v>
      </c>
      <c r="H149" s="176" t="s">
        <v>405</v>
      </c>
      <c r="I149" s="206"/>
      <c r="J149" s="206"/>
      <c r="K149" s="206" t="s">
        <v>168</v>
      </c>
      <c r="L149" s="206"/>
      <c r="M149" s="206" t="s">
        <v>389</v>
      </c>
      <c r="N149" s="206"/>
      <c r="O149" s="206"/>
      <c r="P149" s="206"/>
    </row>
    <row r="150" spans="1:16" ht="31.5">
      <c r="A150" s="678">
        <v>8</v>
      </c>
      <c r="B150" s="673"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79"/>
      <c r="B151" s="670"/>
      <c r="C151" s="663" t="s">
        <v>307</v>
      </c>
      <c r="D151" s="664" t="s">
        <v>393</v>
      </c>
      <c r="E151" s="663" t="s">
        <v>672</v>
      </c>
      <c r="F151" s="664" t="s">
        <v>393</v>
      </c>
      <c r="G151" s="209" t="s">
        <v>762</v>
      </c>
      <c r="H151" s="148" t="s">
        <v>513</v>
      </c>
      <c r="I151" s="219" t="s">
        <v>168</v>
      </c>
      <c r="J151" s="219"/>
      <c r="K151" s="219" t="s">
        <v>172</v>
      </c>
      <c r="L151" s="206"/>
      <c r="M151" s="209" t="s">
        <v>389</v>
      </c>
      <c r="N151" s="209"/>
      <c r="O151" s="209"/>
      <c r="P151" s="212"/>
    </row>
    <row r="152" spans="1:16">
      <c r="A152" s="679"/>
      <c r="B152" s="670"/>
      <c r="C152" s="663"/>
      <c r="D152" s="665"/>
      <c r="E152" s="663"/>
      <c r="F152" s="665"/>
      <c r="G152" s="425" t="s">
        <v>953</v>
      </c>
      <c r="H152" s="208" t="s">
        <v>514</v>
      </c>
      <c r="I152" s="219" t="s">
        <v>168</v>
      </c>
      <c r="J152" s="219"/>
      <c r="K152" s="219" t="s">
        <v>172</v>
      </c>
      <c r="L152" s="206"/>
      <c r="M152" s="209" t="s">
        <v>389</v>
      </c>
      <c r="N152" s="209"/>
      <c r="O152" s="209"/>
      <c r="P152" s="212"/>
    </row>
    <row r="153" spans="1:16">
      <c r="A153" s="679"/>
      <c r="B153" s="670"/>
      <c r="C153" s="663"/>
      <c r="D153" s="666"/>
      <c r="E153" s="663"/>
      <c r="F153" s="666"/>
      <c r="G153" s="425" t="s">
        <v>954</v>
      </c>
      <c r="H153" s="208" t="s">
        <v>515</v>
      </c>
      <c r="I153" s="219" t="s">
        <v>168</v>
      </c>
      <c r="J153" s="219"/>
      <c r="K153" s="219" t="s">
        <v>172</v>
      </c>
      <c r="L153" s="206"/>
      <c r="M153" s="209" t="s">
        <v>389</v>
      </c>
      <c r="N153" s="209"/>
      <c r="O153" s="209"/>
      <c r="P153" s="212"/>
    </row>
    <row r="154" spans="1:16" ht="31.5">
      <c r="A154" s="678">
        <v>9</v>
      </c>
      <c r="B154" s="673" t="s">
        <v>185</v>
      </c>
      <c r="C154" s="641" t="s">
        <v>310</v>
      </c>
      <c r="D154" s="644" t="s">
        <v>311</v>
      </c>
      <c r="E154" s="641" t="s">
        <v>673</v>
      </c>
      <c r="F154" s="667" t="s">
        <v>311</v>
      </c>
      <c r="G154" s="206" t="s">
        <v>764</v>
      </c>
      <c r="H154" s="176" t="s">
        <v>516</v>
      </c>
      <c r="I154" s="219" t="s">
        <v>168</v>
      </c>
      <c r="J154" s="219"/>
      <c r="K154" s="219" t="s">
        <v>390</v>
      </c>
      <c r="L154" s="206"/>
      <c r="M154" s="209" t="s">
        <v>389</v>
      </c>
      <c r="N154" s="206"/>
      <c r="O154" s="206"/>
      <c r="P154" s="206"/>
    </row>
    <row r="155" spans="1:16" ht="31.5">
      <c r="A155" s="679"/>
      <c r="B155" s="670"/>
      <c r="C155" s="642"/>
      <c r="D155" s="645"/>
      <c r="E155" s="642"/>
      <c r="F155" s="668"/>
      <c r="G155" s="430" t="s">
        <v>955</v>
      </c>
      <c r="H155" s="176" t="s">
        <v>517</v>
      </c>
      <c r="I155" s="219" t="s">
        <v>168</v>
      </c>
      <c r="J155" s="219"/>
      <c r="K155" s="219" t="s">
        <v>390</v>
      </c>
      <c r="L155" s="206"/>
      <c r="M155" s="209" t="s">
        <v>389</v>
      </c>
      <c r="N155" s="206"/>
      <c r="O155" s="206"/>
      <c r="P155" s="206"/>
    </row>
    <row r="156" spans="1:16">
      <c r="A156" s="679"/>
      <c r="B156" s="670"/>
      <c r="C156" s="641" t="s">
        <v>312</v>
      </c>
      <c r="D156" s="644" t="s">
        <v>360</v>
      </c>
      <c r="E156" s="641" t="s">
        <v>829</v>
      </c>
      <c r="F156" s="667" t="s">
        <v>360</v>
      </c>
      <c r="G156" s="206" t="s">
        <v>956</v>
      </c>
      <c r="H156" s="176" t="s">
        <v>518</v>
      </c>
      <c r="I156" s="206" t="s">
        <v>390</v>
      </c>
      <c r="J156" s="206"/>
      <c r="K156" s="206" t="s">
        <v>389</v>
      </c>
      <c r="L156" s="206"/>
      <c r="M156" s="206" t="s">
        <v>389</v>
      </c>
      <c r="N156" s="206"/>
      <c r="O156" s="206"/>
      <c r="P156" s="206"/>
    </row>
    <row r="157" spans="1:16" ht="31.5">
      <c r="A157" s="680"/>
      <c r="B157" s="674"/>
      <c r="C157" s="643"/>
      <c r="D157" s="646"/>
      <c r="E157" s="643"/>
      <c r="F157" s="669"/>
      <c r="G157" s="430"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79"/>
      <c r="B159" s="670"/>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79"/>
      <c r="B160" s="670"/>
      <c r="C160" s="641" t="s">
        <v>194</v>
      </c>
      <c r="D160" s="644" t="s">
        <v>195</v>
      </c>
      <c r="E160" s="641" t="s">
        <v>677</v>
      </c>
      <c r="F160" s="644" t="s">
        <v>195</v>
      </c>
      <c r="G160" s="209" t="s">
        <v>771</v>
      </c>
      <c r="H160" s="220" t="s">
        <v>382</v>
      </c>
      <c r="I160" s="219" t="s">
        <v>168</v>
      </c>
      <c r="J160" s="219"/>
      <c r="K160" s="219"/>
      <c r="L160" s="209" t="s">
        <v>389</v>
      </c>
      <c r="M160" s="209"/>
      <c r="N160" s="209"/>
      <c r="O160" s="209"/>
      <c r="P160" s="206"/>
    </row>
    <row r="161" spans="1:16" ht="47.25">
      <c r="A161" s="679"/>
      <c r="B161" s="670"/>
      <c r="C161" s="642"/>
      <c r="D161" s="645"/>
      <c r="E161" s="642"/>
      <c r="F161" s="645"/>
      <c r="G161" s="425" t="s">
        <v>770</v>
      </c>
      <c r="H161" s="220" t="s">
        <v>520</v>
      </c>
      <c r="I161" s="219" t="s">
        <v>168</v>
      </c>
      <c r="J161" s="219"/>
      <c r="K161" s="219"/>
      <c r="L161" s="209" t="s">
        <v>389</v>
      </c>
      <c r="M161" s="219"/>
      <c r="N161" s="219"/>
      <c r="O161" s="219"/>
      <c r="P161" s="206"/>
    </row>
    <row r="162" spans="1:16" ht="31.5">
      <c r="A162" s="679"/>
      <c r="B162" s="670"/>
      <c r="C162" s="642"/>
      <c r="D162" s="645"/>
      <c r="E162" s="642"/>
      <c r="F162" s="645"/>
      <c r="G162" s="425" t="s">
        <v>958</v>
      </c>
      <c r="H162" s="220" t="s">
        <v>381</v>
      </c>
      <c r="I162" s="219" t="s">
        <v>168</v>
      </c>
      <c r="J162" s="219"/>
      <c r="K162" s="219"/>
      <c r="L162" s="209" t="s">
        <v>389</v>
      </c>
      <c r="M162" s="219"/>
      <c r="N162" s="219"/>
      <c r="O162" s="219"/>
      <c r="P162" s="206"/>
    </row>
    <row r="163" spans="1:16">
      <c r="A163" s="680"/>
      <c r="B163" s="674"/>
      <c r="C163" s="643"/>
      <c r="D163" s="646"/>
      <c r="E163" s="643"/>
      <c r="F163" s="646"/>
      <c r="G163" s="425" t="s">
        <v>959</v>
      </c>
      <c r="H163" s="148" t="s">
        <v>521</v>
      </c>
      <c r="I163" s="219" t="s">
        <v>168</v>
      </c>
      <c r="J163" s="219"/>
      <c r="K163" s="219"/>
      <c r="L163" s="209" t="s">
        <v>389</v>
      </c>
      <c r="M163" s="209"/>
      <c r="N163" s="209"/>
      <c r="O163" s="209"/>
      <c r="P163" s="206"/>
    </row>
    <row r="164" spans="1:16" ht="36" customHeight="1">
      <c r="A164" s="678">
        <v>12</v>
      </c>
      <c r="B164" s="673" t="s">
        <v>198</v>
      </c>
      <c r="C164" s="641" t="s">
        <v>199</v>
      </c>
      <c r="D164" s="644" t="s">
        <v>200</v>
      </c>
      <c r="E164" s="641" t="s">
        <v>678</v>
      </c>
      <c r="F164" s="639" t="s">
        <v>200</v>
      </c>
      <c r="G164" s="206" t="s">
        <v>772</v>
      </c>
      <c r="H164" s="208" t="s">
        <v>376</v>
      </c>
      <c r="I164" s="219" t="s">
        <v>168</v>
      </c>
      <c r="J164" s="219"/>
      <c r="K164" s="219"/>
      <c r="L164" s="209" t="s">
        <v>389</v>
      </c>
      <c r="M164" s="206"/>
      <c r="N164" s="206"/>
      <c r="O164" s="206"/>
      <c r="P164" s="206"/>
    </row>
    <row r="165" spans="1:16" ht="41.25" customHeight="1">
      <c r="A165" s="679"/>
      <c r="B165" s="670"/>
      <c r="C165" s="642"/>
      <c r="D165" s="645"/>
      <c r="E165" s="643"/>
      <c r="F165" s="640"/>
      <c r="G165" s="430" t="s">
        <v>960</v>
      </c>
      <c r="H165" s="208" t="s">
        <v>380</v>
      </c>
      <c r="I165" s="219" t="s">
        <v>168</v>
      </c>
      <c r="J165" s="219"/>
      <c r="K165" s="219"/>
      <c r="L165" s="209" t="s">
        <v>389</v>
      </c>
      <c r="M165" s="206"/>
      <c r="N165" s="206"/>
      <c r="O165" s="206"/>
      <c r="P165" s="206"/>
    </row>
    <row r="166" spans="1:16" ht="31.5">
      <c r="A166" s="679"/>
      <c r="B166" s="670"/>
      <c r="C166" s="642"/>
      <c r="D166" s="645"/>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79"/>
      <c r="B167" s="670"/>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79"/>
      <c r="B168" s="670"/>
      <c r="C168" s="434" t="s">
        <v>319</v>
      </c>
      <c r="D168" s="435" t="s">
        <v>320</v>
      </c>
      <c r="E168" s="436" t="s">
        <v>967</v>
      </c>
      <c r="F168" s="437" t="s">
        <v>968</v>
      </c>
      <c r="G168" s="436" t="s">
        <v>969</v>
      </c>
      <c r="H168" s="437" t="s">
        <v>968</v>
      </c>
      <c r="I168" s="430" t="s">
        <v>168</v>
      </c>
      <c r="J168" s="430"/>
      <c r="K168" s="430"/>
      <c r="L168" s="430"/>
      <c r="M168" s="430"/>
      <c r="N168" s="430"/>
      <c r="O168" s="430"/>
      <c r="P168" s="430"/>
    </row>
    <row r="169" spans="1:16" ht="31.5">
      <c r="A169" s="679"/>
      <c r="B169" s="670"/>
      <c r="C169" s="641" t="s">
        <v>364</v>
      </c>
      <c r="D169" s="644" t="s">
        <v>325</v>
      </c>
      <c r="E169" s="641" t="s">
        <v>830</v>
      </c>
      <c r="F169" s="644" t="s">
        <v>325</v>
      </c>
      <c r="G169" s="206" t="s">
        <v>961</v>
      </c>
      <c r="H169" s="208" t="s">
        <v>524</v>
      </c>
      <c r="I169" s="206" t="s">
        <v>168</v>
      </c>
      <c r="J169" s="206"/>
      <c r="K169" s="206"/>
      <c r="L169" s="206"/>
      <c r="M169" s="206" t="s">
        <v>389</v>
      </c>
      <c r="N169" s="206"/>
      <c r="O169" s="206"/>
      <c r="P169" s="206"/>
    </row>
    <row r="170" spans="1:16" ht="47.25">
      <c r="A170" s="679"/>
      <c r="B170" s="670"/>
      <c r="C170" s="642"/>
      <c r="D170" s="645"/>
      <c r="E170" s="642"/>
      <c r="F170" s="645"/>
      <c r="G170" s="430" t="s">
        <v>962</v>
      </c>
      <c r="H170" s="208" t="s">
        <v>525</v>
      </c>
      <c r="I170" s="206" t="s">
        <v>168</v>
      </c>
      <c r="J170" s="206"/>
      <c r="K170" s="206"/>
      <c r="L170" s="206"/>
      <c r="M170" s="206" t="s">
        <v>389</v>
      </c>
      <c r="N170" s="206"/>
      <c r="O170" s="206"/>
      <c r="P170" s="206"/>
    </row>
    <row r="171" spans="1:16">
      <c r="A171" s="680"/>
      <c r="B171" s="674"/>
      <c r="C171" s="643"/>
      <c r="D171" s="646"/>
      <c r="E171" s="643"/>
      <c r="F171" s="646"/>
      <c r="G171" s="430" t="s">
        <v>963</v>
      </c>
      <c r="H171" s="233" t="s">
        <v>523</v>
      </c>
      <c r="I171" s="206" t="s">
        <v>168</v>
      </c>
      <c r="J171" s="219"/>
      <c r="K171" s="219"/>
      <c r="L171" s="206"/>
      <c r="M171" s="209" t="s">
        <v>389</v>
      </c>
      <c r="N171" s="209"/>
      <c r="O171" s="209"/>
      <c r="P171" s="212"/>
    </row>
    <row r="172" spans="1:16" ht="63">
      <c r="A172" s="624">
        <v>14</v>
      </c>
      <c r="B172" s="625" t="s">
        <v>202</v>
      </c>
      <c r="C172" s="206" t="s">
        <v>332</v>
      </c>
      <c r="D172" s="207" t="s">
        <v>333</v>
      </c>
      <c r="E172" s="206" t="s">
        <v>681</v>
      </c>
      <c r="F172" s="208" t="s">
        <v>378</v>
      </c>
      <c r="G172" s="206" t="s">
        <v>775</v>
      </c>
      <c r="H172" s="426" t="s">
        <v>378</v>
      </c>
      <c r="I172" s="206"/>
      <c r="J172" s="206"/>
      <c r="K172" s="206" t="s">
        <v>168</v>
      </c>
      <c r="L172" s="206"/>
      <c r="M172" s="206"/>
      <c r="N172" s="206"/>
      <c r="O172" s="206"/>
      <c r="P172" s="206" t="s">
        <v>389</v>
      </c>
    </row>
    <row r="173" spans="1:16" ht="47.25">
      <c r="A173" s="624"/>
      <c r="B173" s="625"/>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24"/>
      <c r="B174" s="625"/>
      <c r="C174" s="641" t="s">
        <v>203</v>
      </c>
      <c r="D174" s="644" t="s">
        <v>204</v>
      </c>
      <c r="E174" s="641" t="s">
        <v>683</v>
      </c>
      <c r="F174" s="644"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24"/>
      <c r="B175" s="625"/>
      <c r="C175" s="643"/>
      <c r="D175" s="646"/>
      <c r="E175" s="643"/>
      <c r="F175" s="646"/>
      <c r="G175" s="179" t="s">
        <v>964</v>
      </c>
      <c r="H175" s="200" t="s">
        <v>528</v>
      </c>
      <c r="I175" s="206" t="s">
        <v>389</v>
      </c>
      <c r="J175" s="206" t="s">
        <v>389</v>
      </c>
      <c r="K175" s="206" t="s">
        <v>389</v>
      </c>
      <c r="L175" s="206" t="s">
        <v>389</v>
      </c>
      <c r="M175" s="206" t="s">
        <v>389</v>
      </c>
      <c r="N175" s="206" t="s">
        <v>389</v>
      </c>
      <c r="O175" s="206" t="s">
        <v>389</v>
      </c>
      <c r="P175" s="206" t="s">
        <v>389</v>
      </c>
    </row>
    <row r="176" spans="1:16" ht="31.5">
      <c r="A176" s="624">
        <v>15</v>
      </c>
      <c r="B176" s="625" t="s">
        <v>205</v>
      </c>
      <c r="C176" s="209" t="s">
        <v>336</v>
      </c>
      <c r="D176" s="211" t="s">
        <v>808</v>
      </c>
      <c r="E176" s="209" t="s">
        <v>684</v>
      </c>
      <c r="F176" s="428" t="s">
        <v>809</v>
      </c>
      <c r="G176" s="209" t="s">
        <v>778</v>
      </c>
      <c r="H176" s="428" t="s">
        <v>809</v>
      </c>
      <c r="I176" s="209"/>
      <c r="J176" s="209" t="s">
        <v>168</v>
      </c>
      <c r="K176" s="209"/>
      <c r="L176" s="209"/>
      <c r="M176" s="209"/>
      <c r="N176" s="209" t="s">
        <v>389</v>
      </c>
      <c r="O176" s="209"/>
      <c r="P176" s="209"/>
    </row>
    <row r="177" spans="1:16" ht="31.5">
      <c r="A177" s="624"/>
      <c r="B177" s="625"/>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24"/>
      <c r="B178" s="625"/>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24">
        <v>16</v>
      </c>
      <c r="B179" s="625" t="s">
        <v>208</v>
      </c>
      <c r="C179" s="641" t="s">
        <v>209</v>
      </c>
      <c r="D179" s="644" t="s">
        <v>210</v>
      </c>
      <c r="E179" s="641" t="s">
        <v>687</v>
      </c>
      <c r="F179" s="644"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24"/>
      <c r="B180" s="625"/>
      <c r="C180" s="643"/>
      <c r="D180" s="646"/>
      <c r="E180" s="643"/>
      <c r="F180" s="646"/>
      <c r="G180" s="179" t="s">
        <v>965</v>
      </c>
      <c r="H180" s="200" t="s">
        <v>533</v>
      </c>
      <c r="I180" s="206" t="s">
        <v>168</v>
      </c>
      <c r="J180" s="206" t="s">
        <v>389</v>
      </c>
      <c r="K180" s="206" t="s">
        <v>389</v>
      </c>
      <c r="L180" s="206"/>
      <c r="M180" s="206"/>
      <c r="N180" s="206"/>
      <c r="O180" s="206"/>
      <c r="P180" s="206"/>
    </row>
    <row r="181" spans="1:16" ht="31.5">
      <c r="A181" s="624"/>
      <c r="B181" s="625"/>
      <c r="C181" s="641" t="s">
        <v>211</v>
      </c>
      <c r="D181" s="644" t="s">
        <v>212</v>
      </c>
      <c r="E181" s="641" t="s">
        <v>688</v>
      </c>
      <c r="F181" s="644"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24"/>
      <c r="B182" s="625"/>
      <c r="C182" s="643"/>
      <c r="D182" s="646"/>
      <c r="E182" s="643"/>
      <c r="F182" s="646"/>
      <c r="G182" s="179" t="s">
        <v>966</v>
      </c>
      <c r="H182" s="200" t="s">
        <v>534</v>
      </c>
      <c r="I182" s="206" t="s">
        <v>168</v>
      </c>
      <c r="J182" s="206" t="s">
        <v>389</v>
      </c>
      <c r="K182" s="206" t="s">
        <v>389</v>
      </c>
      <c r="L182" s="206"/>
      <c r="M182" s="206"/>
      <c r="N182" s="206"/>
      <c r="O182" s="206"/>
      <c r="P182" s="206"/>
    </row>
    <row r="183" spans="1:16" ht="63">
      <c r="A183" s="429">
        <v>17</v>
      </c>
      <c r="B183" s="162" t="s">
        <v>213</v>
      </c>
      <c r="C183" s="430" t="s">
        <v>214</v>
      </c>
      <c r="D183" s="431" t="s">
        <v>215</v>
      </c>
      <c r="E183" s="430" t="s">
        <v>689</v>
      </c>
      <c r="F183" s="431"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C89:C94"/>
    <mergeCell ref="D89:D94"/>
    <mergeCell ref="D69:D80"/>
    <mergeCell ref="C140:C147"/>
    <mergeCell ref="D140:D147"/>
    <mergeCell ref="C128:C130"/>
    <mergeCell ref="D128:D130"/>
    <mergeCell ref="C95:C127"/>
    <mergeCell ref="D95:D127"/>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F148:F149"/>
    <mergeCell ref="E151:E153"/>
    <mergeCell ref="F151:F153"/>
    <mergeCell ref="E154:E155"/>
    <mergeCell ref="F154:F155"/>
    <mergeCell ref="E156:E157"/>
    <mergeCell ref="F156:F157"/>
    <mergeCell ref="E160:E163"/>
    <mergeCell ref="F160:F163"/>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0:F147"/>
    <mergeCell ref="E131:E133"/>
    <mergeCell ref="F131:F133"/>
    <mergeCell ref="E134:E136"/>
    <mergeCell ref="F134:F136"/>
    <mergeCell ref="E137:E139"/>
    <mergeCell ref="F137:F139"/>
    <mergeCell ref="F114:F121"/>
    <mergeCell ref="E122:E127"/>
    <mergeCell ref="F122:F127"/>
    <mergeCell ref="E114:E121"/>
    <mergeCell ref="E140:E147"/>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89:F94"/>
    <mergeCell ref="E89:E94"/>
    <mergeCell ref="E128:E130"/>
    <mergeCell ref="F128:F130"/>
    <mergeCell ref="E104:E109"/>
    <mergeCell ref="F104:F109"/>
    <mergeCell ref="F95:F101"/>
    <mergeCell ref="F102:F103"/>
    <mergeCell ref="E110:E113"/>
    <mergeCell ref="F110:F113"/>
    <mergeCell ref="E102:E103"/>
    <mergeCell ref="E95:E101"/>
    <mergeCell ref="F164:F165"/>
    <mergeCell ref="E169:E171"/>
    <mergeCell ref="F169:F171"/>
    <mergeCell ref="E174:E175"/>
    <mergeCell ref="F174:F175"/>
    <mergeCell ref="E179:E180"/>
    <mergeCell ref="F179:F180"/>
    <mergeCell ref="E181:E182"/>
    <mergeCell ref="F181:F182"/>
    <mergeCell ref="E21:E29"/>
    <mergeCell ref="F21:F29"/>
    <mergeCell ref="F31:F36"/>
    <mergeCell ref="E31:E36"/>
    <mergeCell ref="E49:E50"/>
    <mergeCell ref="F49:F50"/>
    <mergeCell ref="F38:F46"/>
    <mergeCell ref="E38:E46"/>
    <mergeCell ref="E47:E48"/>
    <mergeCell ref="F47:F4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4"/>
  <sheetViews>
    <sheetView tabSelected="1" topLeftCell="E4" zoomScale="70" zoomScaleNormal="70" workbookViewId="0">
      <pane xSplit="19" ySplit="5" topLeftCell="X90" activePane="bottomRight" state="frozen"/>
      <selection activeCell="E4" sqref="E4"/>
      <selection pane="topRight" activeCell="X4" sqref="X4"/>
      <selection pane="bottomLeft" activeCell="E9" sqref="E9"/>
      <selection pane="bottomRight" activeCell="N47" sqref="N47"/>
    </sheetView>
  </sheetViews>
  <sheetFormatPr defaultRowHeight="15.75"/>
  <cols>
    <col min="1" max="1" width="7.75" style="256" customWidth="1"/>
    <col min="2" max="2" width="8" style="256" customWidth="1"/>
    <col min="3" max="3" width="7.125" style="256" customWidth="1"/>
    <col min="4" max="4" width="8.375" style="256" customWidth="1"/>
    <col min="5" max="5" width="5.125" style="370" customWidth="1"/>
    <col min="6" max="6" width="3.125" style="370" hidden="1" customWidth="1"/>
    <col min="7" max="7" width="3.125" style="371" hidden="1" customWidth="1"/>
    <col min="8" max="8" width="3.125" style="372" hidden="1" customWidth="1"/>
    <col min="9" max="9" width="8.375" style="371" bestFit="1" customWidth="1"/>
    <col min="10" max="10" width="35.75" style="372" customWidth="1"/>
    <col min="11" max="11" width="8.75" style="517" bestFit="1" customWidth="1"/>
    <col min="12" max="12" width="8.375" style="256" bestFit="1" customWidth="1"/>
    <col min="13" max="13" width="6.625" style="517" customWidth="1"/>
    <col min="14" max="14" width="10.625" style="253" bestFit="1" customWidth="1"/>
    <col min="15" max="15" width="12" style="253" customWidth="1"/>
    <col min="16" max="16" width="9.875" style="259" customWidth="1"/>
    <col min="17" max="17" width="12.625" style="259" customWidth="1"/>
    <col min="18" max="18" width="8.25" style="373" customWidth="1"/>
    <col min="19" max="19" width="11.375" style="258" bestFit="1" customWidth="1"/>
    <col min="20" max="20" width="7.5" style="258" customWidth="1"/>
    <col min="21" max="21" width="24.625" style="258" bestFit="1" customWidth="1"/>
    <col min="22" max="22" width="8.875" style="258" customWidth="1"/>
    <col min="23" max="23" width="9" style="258" bestFit="1" customWidth="1"/>
    <col min="24" max="24" width="8.875" style="256" bestFit="1" customWidth="1"/>
    <col min="25" max="16384" width="9" style="256"/>
  </cols>
  <sheetData>
    <row r="1" spans="1:59" ht="23.25" customHeight="1">
      <c r="A1" s="687" t="s">
        <v>575</v>
      </c>
      <c r="B1" s="688"/>
      <c r="C1" s="688"/>
      <c r="D1" s="688"/>
      <c r="E1" s="688"/>
      <c r="F1" s="688"/>
      <c r="G1" s="688"/>
      <c r="H1" s="689"/>
      <c r="I1" s="418"/>
      <c r="J1" s="418"/>
      <c r="K1" s="693"/>
      <c r="L1" s="693"/>
      <c r="M1" s="693"/>
      <c r="N1" s="693"/>
      <c r="O1" s="693"/>
      <c r="P1" s="693"/>
      <c r="Q1" s="693"/>
      <c r="R1" s="693"/>
      <c r="S1" s="693"/>
      <c r="T1" s="693"/>
      <c r="U1" s="693"/>
      <c r="V1" s="693"/>
      <c r="W1" s="694"/>
    </row>
    <row r="2" spans="1:59" ht="24" customHeight="1">
      <c r="A2" s="690"/>
      <c r="B2" s="691"/>
      <c r="C2" s="691"/>
      <c r="D2" s="691"/>
      <c r="E2" s="691"/>
      <c r="F2" s="691"/>
      <c r="G2" s="691"/>
      <c r="H2" s="692"/>
      <c r="I2" s="419"/>
      <c r="J2" s="419"/>
      <c r="K2" s="695" t="s">
        <v>979</v>
      </c>
      <c r="L2" s="695"/>
      <c r="M2" s="695"/>
      <c r="N2" s="695"/>
      <c r="O2" s="400"/>
      <c r="P2" s="696" t="s">
        <v>980</v>
      </c>
      <c r="Q2" s="697"/>
      <c r="R2" s="698"/>
      <c r="S2" s="696" t="s">
        <v>982</v>
      </c>
      <c r="T2" s="697"/>
      <c r="U2" s="697"/>
      <c r="V2" s="697"/>
      <c r="W2" s="698"/>
    </row>
    <row r="3" spans="1:59" s="258" customFormat="1" ht="33.75" customHeight="1">
      <c r="A3" s="681" t="s">
        <v>576</v>
      </c>
      <c r="B3" s="681" t="s">
        <v>577</v>
      </c>
      <c r="C3" s="681" t="s">
        <v>578</v>
      </c>
      <c r="D3" s="681" t="s">
        <v>579</v>
      </c>
      <c r="E3" s="684" t="s">
        <v>580</v>
      </c>
      <c r="F3" s="684" t="s">
        <v>581</v>
      </c>
      <c r="G3" s="684" t="s">
        <v>362</v>
      </c>
      <c r="H3" s="684" t="s">
        <v>581</v>
      </c>
      <c r="I3" s="684" t="s">
        <v>363</v>
      </c>
      <c r="J3" s="681" t="s">
        <v>582</v>
      </c>
      <c r="K3" s="699" t="s">
        <v>583</v>
      </c>
      <c r="L3" s="700"/>
      <c r="M3" s="701" t="s">
        <v>584</v>
      </c>
      <c r="N3" s="681" t="s">
        <v>585</v>
      </c>
      <c r="O3" s="681" t="s">
        <v>699</v>
      </c>
      <c r="P3" s="728" t="s">
        <v>586</v>
      </c>
      <c r="Q3" s="729"/>
      <c r="R3" s="729"/>
      <c r="S3" s="729"/>
      <c r="T3" s="729"/>
      <c r="U3" s="729"/>
      <c r="V3" s="729"/>
      <c r="W3" s="730"/>
    </row>
    <row r="4" spans="1:59" s="259" customFormat="1" ht="15.6" customHeight="1">
      <c r="A4" s="682"/>
      <c r="B4" s="682"/>
      <c r="C4" s="682"/>
      <c r="D4" s="682"/>
      <c r="E4" s="685"/>
      <c r="F4" s="685"/>
      <c r="G4" s="685"/>
      <c r="H4" s="685"/>
      <c r="I4" s="685"/>
      <c r="J4" s="682"/>
      <c r="K4" s="734" t="s">
        <v>587</v>
      </c>
      <c r="L4" s="681" t="s">
        <v>588</v>
      </c>
      <c r="M4" s="702"/>
      <c r="N4" s="682"/>
      <c r="O4" s="682"/>
      <c r="P4" s="731"/>
      <c r="Q4" s="732"/>
      <c r="R4" s="732"/>
      <c r="S4" s="732"/>
      <c r="T4" s="732"/>
      <c r="U4" s="732"/>
      <c r="V4" s="732"/>
      <c r="W4" s="733"/>
    </row>
    <row r="5" spans="1:59" s="258" customFormat="1" ht="27.6" customHeight="1">
      <c r="A5" s="682"/>
      <c r="B5" s="682"/>
      <c r="C5" s="682"/>
      <c r="D5" s="682"/>
      <c r="E5" s="685"/>
      <c r="F5" s="685"/>
      <c r="G5" s="685"/>
      <c r="H5" s="685"/>
      <c r="I5" s="685"/>
      <c r="J5" s="682"/>
      <c r="K5" s="735"/>
      <c r="L5" s="682"/>
      <c r="M5" s="702"/>
      <c r="N5" s="682"/>
      <c r="O5" s="682"/>
      <c r="P5" s="737" t="s">
        <v>589</v>
      </c>
      <c r="Q5" s="737"/>
      <c r="R5" s="737"/>
      <c r="S5" s="737"/>
      <c r="T5" s="699" t="s">
        <v>590</v>
      </c>
      <c r="U5" s="738"/>
      <c r="V5" s="738"/>
      <c r="W5" s="700"/>
    </row>
    <row r="6" spans="1:59" s="258" customFormat="1" ht="31.5">
      <c r="A6" s="683"/>
      <c r="B6" s="683"/>
      <c r="C6" s="683"/>
      <c r="D6" s="683"/>
      <c r="E6" s="686"/>
      <c r="F6" s="686"/>
      <c r="G6" s="686"/>
      <c r="H6" s="686"/>
      <c r="I6" s="686"/>
      <c r="J6" s="683"/>
      <c r="K6" s="736"/>
      <c r="L6" s="683"/>
      <c r="M6" s="703"/>
      <c r="N6" s="683"/>
      <c r="O6" s="683"/>
      <c r="P6" s="260" t="s">
        <v>591</v>
      </c>
      <c r="Q6" s="260" t="s">
        <v>651</v>
      </c>
      <c r="R6" s="260" t="s">
        <v>592</v>
      </c>
      <c r="S6" s="261" t="s">
        <v>593</v>
      </c>
      <c r="T6" s="261" t="s">
        <v>591</v>
      </c>
      <c r="U6" s="260" t="s">
        <v>651</v>
      </c>
      <c r="V6" s="261" t="s">
        <v>592</v>
      </c>
      <c r="W6" s="261" t="s">
        <v>593</v>
      </c>
    </row>
    <row r="7" spans="1:59" s="262" customFormat="1" hidden="1">
      <c r="A7" s="406">
        <v>1</v>
      </c>
      <c r="B7" s="406">
        <v>2</v>
      </c>
      <c r="C7" s="406">
        <v>3</v>
      </c>
      <c r="D7" s="406">
        <v>4</v>
      </c>
      <c r="E7" s="399">
        <v>5</v>
      </c>
      <c r="F7" s="401">
        <v>6</v>
      </c>
      <c r="G7" s="401">
        <v>7</v>
      </c>
      <c r="H7" s="397">
        <v>8</v>
      </c>
      <c r="I7" s="401">
        <v>7</v>
      </c>
      <c r="J7" s="397">
        <v>8</v>
      </c>
      <c r="K7" s="508">
        <v>9</v>
      </c>
      <c r="L7" s="257">
        <v>10</v>
      </c>
      <c r="M7" s="508">
        <v>11</v>
      </c>
      <c r="N7" s="257">
        <v>12</v>
      </c>
      <c r="O7" s="398">
        <v>13</v>
      </c>
      <c r="P7" s="257">
        <v>14</v>
      </c>
      <c r="Q7" s="398">
        <v>15</v>
      </c>
      <c r="R7" s="257">
        <v>16</v>
      </c>
      <c r="S7" s="398">
        <v>17</v>
      </c>
      <c r="T7" s="257">
        <v>18</v>
      </c>
      <c r="U7" s="398">
        <v>19</v>
      </c>
      <c r="V7" s="257">
        <v>20</v>
      </c>
      <c r="W7" s="398">
        <v>21</v>
      </c>
    </row>
    <row r="8" spans="1:59" s="262" customFormat="1" ht="25.5" hidden="1" customHeight="1">
      <c r="A8" s="165" t="s">
        <v>692</v>
      </c>
      <c r="B8" s="165" t="s">
        <v>693</v>
      </c>
      <c r="C8" s="165" t="s">
        <v>694</v>
      </c>
      <c r="D8" s="165" t="s">
        <v>695</v>
      </c>
      <c r="E8" s="407"/>
      <c r="F8" s="383"/>
      <c r="G8" s="407"/>
      <c r="H8" s="260"/>
      <c r="I8" s="407"/>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784">
        <v>1</v>
      </c>
      <c r="B9" s="704"/>
      <c r="C9" s="705"/>
      <c r="D9" s="706"/>
      <c r="E9" s="402" t="s">
        <v>594</v>
      </c>
      <c r="F9" s="707" t="s">
        <v>595</v>
      </c>
      <c r="G9" s="708"/>
      <c r="H9" s="708"/>
      <c r="I9" s="708"/>
      <c r="J9" s="708"/>
      <c r="K9" s="708"/>
      <c r="L9" s="708"/>
      <c r="M9" s="709"/>
      <c r="N9" s="264"/>
      <c r="O9" s="264"/>
      <c r="P9" s="403"/>
      <c r="Q9" s="403"/>
      <c r="R9" s="404"/>
      <c r="S9" s="404"/>
      <c r="T9" s="404"/>
      <c r="U9" s="404"/>
      <c r="V9" s="405"/>
      <c r="W9" s="404"/>
    </row>
    <row r="10" spans="1:59" s="265" customFormat="1" ht="24.6" customHeight="1">
      <c r="A10" s="784"/>
      <c r="B10" s="710">
        <v>0.5</v>
      </c>
      <c r="C10" s="374"/>
      <c r="D10" s="374"/>
      <c r="E10" s="266" t="s">
        <v>596</v>
      </c>
      <c r="F10" s="711" t="s">
        <v>597</v>
      </c>
      <c r="G10" s="712"/>
      <c r="H10" s="712"/>
      <c r="I10" s="712"/>
      <c r="J10" s="712"/>
      <c r="K10" s="712"/>
      <c r="L10" s="712"/>
      <c r="M10" s="713"/>
      <c r="N10" s="267"/>
      <c r="O10" s="267"/>
      <c r="P10" s="268"/>
      <c r="Q10" s="268"/>
      <c r="R10" s="269"/>
      <c r="S10" s="269"/>
      <c r="T10" s="268"/>
      <c r="U10" s="268"/>
      <c r="V10" s="388"/>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784"/>
      <c r="B11" s="710"/>
      <c r="C11" s="717">
        <v>0.35</v>
      </c>
      <c r="D11" s="270"/>
      <c r="E11" s="271" t="s">
        <v>598</v>
      </c>
      <c r="F11" s="718" t="s">
        <v>599</v>
      </c>
      <c r="G11" s="719"/>
      <c r="H11" s="719"/>
      <c r="I11" s="719"/>
      <c r="J11" s="719"/>
      <c r="K11" s="719"/>
      <c r="L11" s="719"/>
      <c r="M11" s="720"/>
      <c r="N11" s="267"/>
      <c r="O11" s="267"/>
      <c r="P11" s="268"/>
      <c r="Q11" s="268"/>
      <c r="R11" s="269"/>
      <c r="S11" s="269"/>
      <c r="T11" s="268"/>
      <c r="U11" s="268"/>
      <c r="V11" s="388"/>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784"/>
      <c r="B12" s="710"/>
      <c r="C12" s="717"/>
      <c r="D12" s="721">
        <v>0.5</v>
      </c>
      <c r="E12" s="723" t="s">
        <v>25</v>
      </c>
      <c r="F12" s="725" t="s">
        <v>600</v>
      </c>
      <c r="G12" s="237" t="s">
        <v>26</v>
      </c>
      <c r="H12" s="238" t="s">
        <v>124</v>
      </c>
      <c r="I12" s="237" t="s">
        <v>704</v>
      </c>
      <c r="J12" s="238" t="s">
        <v>706</v>
      </c>
      <c r="K12" s="275" t="s">
        <v>601</v>
      </c>
      <c r="L12" s="520">
        <v>1693.17</v>
      </c>
      <c r="M12" s="275" t="s">
        <v>80</v>
      </c>
      <c r="N12" s="276">
        <v>0.7</v>
      </c>
      <c r="O12" s="441">
        <f>N12*$D$12*$C$11*$B$10*$A$9</f>
        <v>6.1249999999999992E-2</v>
      </c>
      <c r="P12" s="525">
        <v>1708.8</v>
      </c>
      <c r="Q12" s="532">
        <f>+P12-L12</f>
        <v>15.629999999999882</v>
      </c>
      <c r="R12" s="533">
        <f>100+(P12-L12)*10</f>
        <v>256.29999999999882</v>
      </c>
      <c r="S12" s="529">
        <f>IF(R12&gt;120,120*O12,IF(R12&lt;=30,0,R12*O12))</f>
        <v>7.3499999999999988</v>
      </c>
      <c r="T12" s="159">
        <v>1707.8</v>
      </c>
      <c r="U12" s="457">
        <f>T12-L12</f>
        <v>14.629999999999882</v>
      </c>
      <c r="V12" s="546">
        <f>IF(AND((100+U12*10)&gt;30,(100+U12*10)&lt;120),(100+U12*10),IF((100+U12*10)&gt;=120,120,0))</f>
        <v>120</v>
      </c>
      <c r="W12" s="457">
        <f>V12*O12</f>
        <v>7.3499999999999988</v>
      </c>
      <c r="X12" s="566">
        <f>W12-S12</f>
        <v>0</v>
      </c>
    </row>
    <row r="13" spans="1:59" s="258" customFormat="1" ht="22.5" customHeight="1">
      <c r="A13" s="784"/>
      <c r="B13" s="710"/>
      <c r="C13" s="717"/>
      <c r="D13" s="722"/>
      <c r="E13" s="724"/>
      <c r="F13" s="726"/>
      <c r="G13" s="237" t="s">
        <v>28</v>
      </c>
      <c r="H13" s="238" t="s">
        <v>354</v>
      </c>
      <c r="I13" s="237" t="s">
        <v>705</v>
      </c>
      <c r="J13" s="238" t="s">
        <v>707</v>
      </c>
      <c r="K13" s="275" t="s">
        <v>791</v>
      </c>
      <c r="L13" s="458">
        <v>34.19</v>
      </c>
      <c r="M13" s="510" t="s">
        <v>80</v>
      </c>
      <c r="N13" s="282">
        <v>0.3</v>
      </c>
      <c r="O13" s="441">
        <f>N13*$D$12*$C$11*$B$10*$A$9</f>
        <v>2.6249999999999999E-2</v>
      </c>
      <c r="P13" s="526">
        <v>32.94</v>
      </c>
      <c r="Q13" s="529">
        <f>+(P13-L13)*100/L13</f>
        <v>-3.6560397777127815</v>
      </c>
      <c r="R13" s="534">
        <f>100+(Q13)*5</f>
        <v>81.719801111436084</v>
      </c>
      <c r="S13" s="529">
        <f>IF(R13&gt;120,120*O13,IF(R13&lt;=30,0,R13*O13))</f>
        <v>2.145144779175197</v>
      </c>
      <c r="T13" s="457">
        <v>32.94</v>
      </c>
      <c r="U13" s="457">
        <f>T13/L13*100</f>
        <v>96.343960222287222</v>
      </c>
      <c r="V13" s="546">
        <f>IF(AND((100-(100-U13)*5)&gt;30,(100-(100-U13)*5)&lt;120),(100-(100-U13)*5),IF((100-(100-U13)*5)&gt;=120,120,0))</f>
        <v>81.719801111436112</v>
      </c>
      <c r="W13" s="457">
        <f t="shared" ref="W13:W15" si="0">V13*O13</f>
        <v>2.1451447791751979</v>
      </c>
      <c r="X13" s="566">
        <f t="shared" ref="X13:X77" si="1">W13-S13</f>
        <v>0</v>
      </c>
    </row>
    <row r="14" spans="1:59" s="258" customFormat="1" ht="29.25" customHeight="1">
      <c r="A14" s="784"/>
      <c r="B14" s="710"/>
      <c r="C14" s="717"/>
      <c r="D14" s="721">
        <v>0.5</v>
      </c>
      <c r="E14" s="723" t="s">
        <v>29</v>
      </c>
      <c r="F14" s="725" t="s">
        <v>123</v>
      </c>
      <c r="G14" s="237" t="s">
        <v>33</v>
      </c>
      <c r="H14" s="238" t="s">
        <v>121</v>
      </c>
      <c r="I14" s="237" t="s">
        <v>708</v>
      </c>
      <c r="J14" s="238" t="s">
        <v>121</v>
      </c>
      <c r="K14" s="286" t="s">
        <v>78</v>
      </c>
      <c r="L14" s="194">
        <v>99.7</v>
      </c>
      <c r="M14" s="275" t="s">
        <v>80</v>
      </c>
      <c r="N14" s="276">
        <v>0.5</v>
      </c>
      <c r="O14" s="441">
        <f>N14*$D$14*$C$11*$B$10*$A$9</f>
        <v>4.3749999999999997E-2</v>
      </c>
      <c r="P14" s="308">
        <v>102.33</v>
      </c>
      <c r="Q14" s="529">
        <f>+P14-L14</f>
        <v>2.6299999999999955</v>
      </c>
      <c r="R14" s="278">
        <f>100+Q14*10</f>
        <v>126.29999999999995</v>
      </c>
      <c r="S14" s="529">
        <f>IF(R14&gt;120,120*O14,IF(R14&lt;=30,0,R14*O14))</f>
        <v>5.25</v>
      </c>
      <c r="T14" s="159">
        <v>100.81</v>
      </c>
      <c r="U14" s="538">
        <f>T14-L14</f>
        <v>1.1099999999999994</v>
      </c>
      <c r="V14" s="546">
        <f>IF(AND((100+U14*100)&gt;30,(100+U14*100)&lt;120),(100+U14*100),IF((100+U14*100)&gt;=120,120,0))</f>
        <v>120</v>
      </c>
      <c r="W14" s="457">
        <f t="shared" si="0"/>
        <v>5.25</v>
      </c>
      <c r="X14" s="566">
        <f t="shared" si="1"/>
        <v>0</v>
      </c>
    </row>
    <row r="15" spans="1:59" s="258" customFormat="1" ht="29.25" customHeight="1">
      <c r="A15" s="784"/>
      <c r="B15" s="710"/>
      <c r="C15" s="717"/>
      <c r="D15" s="722"/>
      <c r="E15" s="724"/>
      <c r="F15" s="726"/>
      <c r="G15" s="237" t="s">
        <v>35</v>
      </c>
      <c r="H15" s="238" t="s">
        <v>158</v>
      </c>
      <c r="I15" s="237" t="s">
        <v>709</v>
      </c>
      <c r="J15" s="238" t="s">
        <v>158</v>
      </c>
      <c r="K15" s="286" t="s">
        <v>792</v>
      </c>
      <c r="L15" s="287">
        <v>500</v>
      </c>
      <c r="M15" s="511" t="s">
        <v>80</v>
      </c>
      <c r="N15" s="276">
        <v>0.5</v>
      </c>
      <c r="O15" s="441">
        <f>N15*$D$14*$C$11*$B$10*$A$9</f>
        <v>4.3749999999999997E-2</v>
      </c>
      <c r="P15" s="308">
        <v>373.05500000000001</v>
      </c>
      <c r="Q15" s="529">
        <f>+P15-L15</f>
        <v>-126.94499999999999</v>
      </c>
      <c r="R15" s="535">
        <f>IF(AND((100+(1-P15/L15)*100*2)&gt;30,(100+(1-P15/L15)*100*2)&lt;=100),100+(1-P15/L15)*100*2,IF((100+(1-P15/L15)*100*2)&lt;30,0,100))</f>
        <v>100</v>
      </c>
      <c r="S15" s="529">
        <f>IF(R15&gt;120,120*O15,IF(R15&lt;=30,0,R15*O15))</f>
        <v>4.375</v>
      </c>
      <c r="T15" s="159">
        <v>375.05</v>
      </c>
      <c r="U15" s="546">
        <f>100-(T15*100/L15)</f>
        <v>24.989999999999995</v>
      </c>
      <c r="V15" s="546">
        <f>IF(AND((100+U15*2)&gt;30,(100+U15*2)&lt;100),(100+U15*2),IF((100+U15*2)&gt;=100,100,0))</f>
        <v>100</v>
      </c>
      <c r="W15" s="457">
        <f t="shared" si="0"/>
        <v>4.375</v>
      </c>
      <c r="X15" s="566">
        <f t="shared" si="1"/>
        <v>0</v>
      </c>
    </row>
    <row r="16" spans="1:59">
      <c r="A16" s="784"/>
      <c r="B16" s="710"/>
      <c r="C16" s="270"/>
      <c r="D16" s="270"/>
      <c r="E16" s="271" t="s">
        <v>168</v>
      </c>
      <c r="F16" s="718" t="s">
        <v>602</v>
      </c>
      <c r="G16" s="719"/>
      <c r="H16" s="719"/>
      <c r="I16" s="719"/>
      <c r="J16" s="719"/>
      <c r="K16" s="719"/>
      <c r="L16" s="719"/>
      <c r="M16" s="720"/>
      <c r="N16" s="288"/>
      <c r="O16" s="442"/>
      <c r="P16" s="268"/>
      <c r="Q16" s="378"/>
      <c r="R16" s="315"/>
      <c r="S16" s="451"/>
      <c r="T16" s="268"/>
      <c r="U16" s="268"/>
      <c r="V16" s="388"/>
      <c r="W16" s="556"/>
      <c r="X16" s="566">
        <f t="shared" si="1"/>
        <v>0</v>
      </c>
    </row>
    <row r="17" spans="1:24" s="482" customFormat="1" ht="61.5" hidden="1" customHeight="1">
      <c r="A17" s="784"/>
      <c r="B17" s="710"/>
      <c r="C17" s="488">
        <v>0</v>
      </c>
      <c r="D17" s="489">
        <v>0</v>
      </c>
      <c r="E17" s="490" t="s">
        <v>30</v>
      </c>
      <c r="F17" s="491" t="s">
        <v>130</v>
      </c>
      <c r="G17" s="492" t="s">
        <v>36</v>
      </c>
      <c r="H17" s="493" t="s">
        <v>131</v>
      </c>
      <c r="I17" s="492" t="s">
        <v>711</v>
      </c>
      <c r="J17" s="493" t="s">
        <v>131</v>
      </c>
      <c r="K17" s="494" t="s">
        <v>603</v>
      </c>
      <c r="L17" s="495">
        <v>8.1999999999999993</v>
      </c>
      <c r="M17" s="494" t="s">
        <v>710</v>
      </c>
      <c r="N17" s="496">
        <v>1</v>
      </c>
      <c r="O17" s="497">
        <f>N17*D17*C17*B10*A9</f>
        <v>0</v>
      </c>
      <c r="P17" s="527"/>
      <c r="Q17" s="498"/>
      <c r="R17" s="499">
        <v>100</v>
      </c>
      <c r="S17" s="500">
        <f t="shared" ref="S17:S76" si="2">R17*O17</f>
        <v>0</v>
      </c>
      <c r="T17" s="159">
        <v>8.4499999999999993</v>
      </c>
      <c r="U17" s="546"/>
      <c r="V17" s="543">
        <f>IF(AND(T17&gt;=6,T17&lt;8),T17*10,IF(T17&gt;=8,100,0))</f>
        <v>100</v>
      </c>
      <c r="W17" s="457">
        <f>V17*O17</f>
        <v>0</v>
      </c>
      <c r="X17" s="566">
        <f t="shared" si="1"/>
        <v>0</v>
      </c>
    </row>
    <row r="18" spans="1:24" ht="15.75" customHeight="1">
      <c r="A18" s="784"/>
      <c r="B18" s="710"/>
      <c r="C18" s="717">
        <v>0.65</v>
      </c>
      <c r="D18" s="270"/>
      <c r="E18" s="291" t="s">
        <v>604</v>
      </c>
      <c r="F18" s="727" t="s">
        <v>605</v>
      </c>
      <c r="G18" s="727"/>
      <c r="H18" s="727"/>
      <c r="I18" s="417"/>
      <c r="J18" s="417"/>
      <c r="K18" s="291"/>
      <c r="L18" s="415"/>
      <c r="M18" s="291"/>
      <c r="N18" s="416"/>
      <c r="O18" s="443"/>
      <c r="P18" s="268"/>
      <c r="Q18" s="378"/>
      <c r="R18" s="315"/>
      <c r="S18" s="451"/>
      <c r="T18" s="268"/>
      <c r="U18" s="268"/>
      <c r="V18" s="390"/>
      <c r="W18" s="557"/>
      <c r="X18" s="566">
        <f t="shared" si="1"/>
        <v>0</v>
      </c>
    </row>
    <row r="19" spans="1:24" s="414" customFormat="1" ht="37.700000000000003" customHeight="1">
      <c r="A19" s="784"/>
      <c r="B19" s="710"/>
      <c r="C19" s="717"/>
      <c r="D19" s="289">
        <v>0.28000000000000003</v>
      </c>
      <c r="E19" s="283" t="s">
        <v>5</v>
      </c>
      <c r="F19" s="318" t="s">
        <v>6</v>
      </c>
      <c r="G19" s="237" t="s">
        <v>38</v>
      </c>
      <c r="H19" s="238" t="s">
        <v>13</v>
      </c>
      <c r="I19" s="237" t="s">
        <v>720</v>
      </c>
      <c r="J19" s="238" t="s">
        <v>13</v>
      </c>
      <c r="K19" s="98" t="s">
        <v>712</v>
      </c>
      <c r="L19" s="287">
        <v>228.88</v>
      </c>
      <c r="M19" s="317" t="s">
        <v>80</v>
      </c>
      <c r="N19" s="276">
        <v>1</v>
      </c>
      <c r="O19" s="444">
        <f>N19*D19*C18*B10*A9</f>
        <v>9.1000000000000011E-2</v>
      </c>
      <c r="P19" s="528">
        <v>149.88999999999999</v>
      </c>
      <c r="Q19" s="529">
        <f>+P19-L19</f>
        <v>-78.990000000000009</v>
      </c>
      <c r="R19" s="536">
        <f>IF(AND((100+(1-P19/L19)*100*1)&gt;30,(100+(1-P19/L19)*100*1)&lt;=120),100+(1-P19/L19)*100*1,IF((100+(1-P19/L19)*100*1)&lt;30,0,120))</f>
        <v>120</v>
      </c>
      <c r="S19" s="529">
        <f t="shared" ref="S19:S24" si="3">IF(R19&gt;120,120*O19,IF(R19&lt;=30,0,R19*O19))</f>
        <v>10.920000000000002</v>
      </c>
      <c r="T19" s="159">
        <v>145.62</v>
      </c>
      <c r="U19" s="457">
        <f>T19/L19*100-100</f>
        <v>-36.377140859839216</v>
      </c>
      <c r="V19" s="546">
        <f>IF(AND((100-U19)&gt;30,(100-U19)&lt;120),(100-U19),IF((100-U19)&gt;=120,120,0))</f>
        <v>120</v>
      </c>
      <c r="W19" s="558">
        <f>V19*O19</f>
        <v>10.920000000000002</v>
      </c>
      <c r="X19" s="566">
        <f t="shared" si="1"/>
        <v>0</v>
      </c>
    </row>
    <row r="20" spans="1:24" s="414" customFormat="1" ht="45.6" customHeight="1">
      <c r="A20" s="784"/>
      <c r="B20" s="710"/>
      <c r="C20" s="717"/>
      <c r="D20" s="721">
        <v>0.28000000000000003</v>
      </c>
      <c r="E20" s="739" t="s">
        <v>7</v>
      </c>
      <c r="F20" s="740" t="s">
        <v>8</v>
      </c>
      <c r="G20" s="237" t="s">
        <v>48</v>
      </c>
      <c r="H20" s="238" t="s">
        <v>149</v>
      </c>
      <c r="I20" s="237" t="s">
        <v>721</v>
      </c>
      <c r="J20" s="238" t="s">
        <v>149</v>
      </c>
      <c r="K20" s="511" t="s">
        <v>78</v>
      </c>
      <c r="L20" s="287">
        <v>4.5</v>
      </c>
      <c r="M20" s="511" t="s">
        <v>80</v>
      </c>
      <c r="N20" s="276">
        <v>0.7</v>
      </c>
      <c r="O20" s="444">
        <f>N20*$D$20*$C$18*$B$10*$A$9</f>
        <v>6.3700000000000007E-2</v>
      </c>
      <c r="P20" s="528">
        <v>4.51</v>
      </c>
      <c r="Q20" s="159">
        <f>+P20-L20</f>
        <v>9.9999999999997868E-3</v>
      </c>
      <c r="R20" s="278">
        <f>100-Q20*10*10</f>
        <v>99.000000000000028</v>
      </c>
      <c r="S20" s="529">
        <f t="shared" si="3"/>
        <v>6.3063000000000029</v>
      </c>
      <c r="T20" s="159">
        <v>4.51</v>
      </c>
      <c r="U20" s="457">
        <f>T20-L20</f>
        <v>9.9999999999997868E-3</v>
      </c>
      <c r="V20" s="546">
        <f>IF(AND((100-U20*100)&gt;30,(100-U20*100)&lt;120),(100-U20*100),IF((100-U20*100)&gt;=120,120,0))</f>
        <v>99.000000000000028</v>
      </c>
      <c r="W20" s="558">
        <f t="shared" ref="W20:W27" si="4">V20*O20</f>
        <v>6.3063000000000029</v>
      </c>
      <c r="X20" s="566">
        <f t="shared" si="1"/>
        <v>0</v>
      </c>
    </row>
    <row r="21" spans="1:24" s="414" customFormat="1" ht="36" customHeight="1">
      <c r="A21" s="784"/>
      <c r="B21" s="710"/>
      <c r="C21" s="717"/>
      <c r="D21" s="721"/>
      <c r="E21" s="739"/>
      <c r="F21" s="740"/>
      <c r="G21" s="237" t="s">
        <v>154</v>
      </c>
      <c r="H21" s="238" t="s">
        <v>155</v>
      </c>
      <c r="I21" s="237" t="s">
        <v>722</v>
      </c>
      <c r="J21" s="285" t="s">
        <v>714</v>
      </c>
      <c r="K21" s="511" t="s">
        <v>715</v>
      </c>
      <c r="L21" s="287">
        <v>1690</v>
      </c>
      <c r="M21" s="317" t="s">
        <v>80</v>
      </c>
      <c r="N21" s="276">
        <v>0.3</v>
      </c>
      <c r="O21" s="444">
        <f>N21*$D$20*$C$18*$B$10*$A$9</f>
        <v>2.7300000000000001E-2</v>
      </c>
      <c r="P21" s="528">
        <v>1893</v>
      </c>
      <c r="Q21" s="159">
        <f>P21-L21</f>
        <v>203</v>
      </c>
      <c r="R21" s="278">
        <f>IF((100-(1-P21/L21)*100*Q21)&gt;100,100,((100-(1-P21/L21)*100*Q21)))</f>
        <v>100</v>
      </c>
      <c r="S21" s="529">
        <f t="shared" si="3"/>
        <v>2.73</v>
      </c>
      <c r="T21" s="159">
        <v>1893</v>
      </c>
      <c r="U21" s="546">
        <f>T21/L21*100-100</f>
        <v>12.011834319526642</v>
      </c>
      <c r="V21" s="546">
        <f>IF(AND((100+U21*2)&gt;30,(100+U21*2)&lt;100),(100+U21*2),IF((100+U21*2)&gt;=100,100,0))</f>
        <v>100</v>
      </c>
      <c r="W21" s="558">
        <f t="shared" si="4"/>
        <v>2.73</v>
      </c>
      <c r="X21" s="566">
        <f t="shared" si="1"/>
        <v>0</v>
      </c>
    </row>
    <row r="22" spans="1:24" s="414" customFormat="1" ht="57.75" customHeight="1">
      <c r="A22" s="784"/>
      <c r="B22" s="710"/>
      <c r="C22" s="717"/>
      <c r="D22" s="741">
        <v>0.22</v>
      </c>
      <c r="E22" s="739" t="s">
        <v>16</v>
      </c>
      <c r="F22" s="740" t="s">
        <v>10</v>
      </c>
      <c r="G22" s="237" t="s">
        <v>49</v>
      </c>
      <c r="H22" s="238" t="s">
        <v>92</v>
      </c>
      <c r="I22" s="237" t="s">
        <v>723</v>
      </c>
      <c r="J22" s="285" t="s">
        <v>716</v>
      </c>
      <c r="K22" s="511" t="s">
        <v>717</v>
      </c>
      <c r="L22" s="287">
        <v>7</v>
      </c>
      <c r="M22" s="317" t="s">
        <v>80</v>
      </c>
      <c r="N22" s="276">
        <v>0.5</v>
      </c>
      <c r="O22" s="444">
        <f>N22*$D$22*$C$18*$B$10*$A$9</f>
        <v>3.5750000000000004E-2</v>
      </c>
      <c r="P22" s="528">
        <v>6.25</v>
      </c>
      <c r="Q22" s="159">
        <v>2</v>
      </c>
      <c r="R22" s="278">
        <f>IF((100-(P22-L22)*Q22*10)&gt;100,100,(100-(P22-L22)*Q22*10))</f>
        <v>100</v>
      </c>
      <c r="S22" s="529">
        <f t="shared" si="3"/>
        <v>3.5750000000000002</v>
      </c>
      <c r="T22" s="547">
        <v>6.25</v>
      </c>
      <c r="U22" s="548">
        <f>T22-L22</f>
        <v>-0.75</v>
      </c>
      <c r="V22" s="548">
        <f>IF(AND((100-U22*20)&gt;30,(100-U22*20)&lt;100),(100-U22*20),IF((100-U22*20)&gt;=100,100,0))</f>
        <v>100</v>
      </c>
      <c r="W22" s="559">
        <f t="shared" si="4"/>
        <v>3.5750000000000002</v>
      </c>
      <c r="X22" s="566">
        <f t="shared" si="1"/>
        <v>0</v>
      </c>
    </row>
    <row r="23" spans="1:24" s="414" customFormat="1" ht="57.75" customHeight="1">
      <c r="A23" s="784"/>
      <c r="B23" s="710"/>
      <c r="C23" s="717"/>
      <c r="D23" s="742"/>
      <c r="E23" s="739"/>
      <c r="F23" s="740"/>
      <c r="G23" s="744" t="s">
        <v>50</v>
      </c>
      <c r="H23" s="746" t="s">
        <v>150</v>
      </c>
      <c r="I23" s="237" t="s">
        <v>724</v>
      </c>
      <c r="J23" s="285" t="s">
        <v>805</v>
      </c>
      <c r="K23" s="511" t="s">
        <v>717</v>
      </c>
      <c r="L23" s="287">
        <v>3</v>
      </c>
      <c r="M23" s="317" t="s">
        <v>80</v>
      </c>
      <c r="N23" s="276">
        <v>0.25</v>
      </c>
      <c r="O23" s="444">
        <f>N23*$D$22*$C$18*$B$10*$A$9</f>
        <v>1.7875000000000002E-2</v>
      </c>
      <c r="P23" s="528">
        <v>4.47</v>
      </c>
      <c r="Q23" s="159">
        <v>2</v>
      </c>
      <c r="R23" s="278">
        <f>IF((100-(P23-L23)*10*Q23)&gt;100,100,(100-(P23-L23)*10*Q23))</f>
        <v>70.600000000000009</v>
      </c>
      <c r="S23" s="529">
        <f t="shared" si="3"/>
        <v>1.2619750000000003</v>
      </c>
      <c r="T23" s="547">
        <v>3</v>
      </c>
      <c r="U23" s="560">
        <f>T23-L23</f>
        <v>0</v>
      </c>
      <c r="V23" s="560">
        <f>IF(AND((100-U23*20)&gt;30,(100-U23*20)&lt;100),(100-U23*20),IF((100-U23*20)&gt;=100,100,0))</f>
        <v>100</v>
      </c>
      <c r="W23" s="559">
        <f t="shared" si="4"/>
        <v>1.7875000000000001</v>
      </c>
      <c r="X23" s="566">
        <f t="shared" si="1"/>
        <v>0.5255249999999998</v>
      </c>
    </row>
    <row r="24" spans="1:24" s="414" customFormat="1" ht="55.5" customHeight="1">
      <c r="A24" s="784"/>
      <c r="B24" s="710"/>
      <c r="C24" s="717"/>
      <c r="D24" s="743"/>
      <c r="E24" s="739"/>
      <c r="F24" s="740"/>
      <c r="G24" s="745"/>
      <c r="H24" s="747"/>
      <c r="I24" s="237" t="s">
        <v>806</v>
      </c>
      <c r="J24" s="285" t="s">
        <v>807</v>
      </c>
      <c r="K24" s="511" t="s">
        <v>717</v>
      </c>
      <c r="L24" s="287">
        <v>5</v>
      </c>
      <c r="M24" s="511" t="s">
        <v>80</v>
      </c>
      <c r="N24" s="276">
        <v>0.25</v>
      </c>
      <c r="O24" s="444">
        <f>N24*$D$22*$C$18*$B$10*$A$9</f>
        <v>1.7875000000000002E-2</v>
      </c>
      <c r="P24" s="528">
        <v>5.87</v>
      </c>
      <c r="Q24" s="537">
        <v>2</v>
      </c>
      <c r="R24" s="278">
        <f>IF((100-(P24-L24)*10*Q24)&gt;100,100,(100-(P24-L24)*10*Q24))</f>
        <v>82.6</v>
      </c>
      <c r="S24" s="529">
        <f t="shared" si="3"/>
        <v>1.476475</v>
      </c>
      <c r="T24" s="547">
        <v>5.87</v>
      </c>
      <c r="U24" s="560">
        <f>T24-L24</f>
        <v>0.87000000000000011</v>
      </c>
      <c r="V24" s="548">
        <f>IF(AND((100-U24*20)&gt;30,(100-U24*20)&lt;100),(100-U24*20),IF((100-U24*20)&gt;=100,100,0))</f>
        <v>82.6</v>
      </c>
      <c r="W24" s="559">
        <f t="shared" si="4"/>
        <v>1.476475</v>
      </c>
      <c r="X24" s="566">
        <f t="shared" si="1"/>
        <v>0</v>
      </c>
    </row>
    <row r="25" spans="1:24" s="480" customFormat="1" ht="44.25" hidden="1" customHeight="1">
      <c r="A25" s="784"/>
      <c r="B25" s="710"/>
      <c r="C25" s="717"/>
      <c r="D25" s="472">
        <v>0</v>
      </c>
      <c r="E25" s="473" t="s">
        <v>9</v>
      </c>
      <c r="F25" s="474" t="s">
        <v>12</v>
      </c>
      <c r="G25" s="467" t="s">
        <v>51</v>
      </c>
      <c r="H25" s="468" t="s">
        <v>352</v>
      </c>
      <c r="I25" s="467" t="s">
        <v>725</v>
      </c>
      <c r="J25" s="468" t="s">
        <v>352</v>
      </c>
      <c r="K25" s="475" t="s">
        <v>606</v>
      </c>
      <c r="L25" s="476">
        <v>0</v>
      </c>
      <c r="M25" s="475" t="s">
        <v>80</v>
      </c>
      <c r="N25" s="477">
        <v>1</v>
      </c>
      <c r="O25" s="478">
        <f>N25*$D$25*$C$18*$B$10*$A$9</f>
        <v>0</v>
      </c>
      <c r="P25" s="470"/>
      <c r="Q25" s="479"/>
      <c r="R25" s="278">
        <v>100</v>
      </c>
      <c r="S25" s="469">
        <f t="shared" si="2"/>
        <v>0</v>
      </c>
      <c r="T25" s="549"/>
      <c r="U25" s="549"/>
      <c r="V25" s="507"/>
      <c r="W25" s="558">
        <f t="shared" si="4"/>
        <v>0</v>
      </c>
      <c r="X25" s="566">
        <f t="shared" si="1"/>
        <v>0</v>
      </c>
    </row>
    <row r="26" spans="1:24" s="414" customFormat="1" ht="32.25" customHeight="1">
      <c r="A26" s="784"/>
      <c r="B26" s="710"/>
      <c r="C26" s="717"/>
      <c r="D26" s="721">
        <v>0.22</v>
      </c>
      <c r="E26" s="739" t="s">
        <v>11</v>
      </c>
      <c r="F26" s="748" t="s">
        <v>104</v>
      </c>
      <c r="G26" s="237" t="s">
        <v>54</v>
      </c>
      <c r="H26" s="238" t="s">
        <v>109</v>
      </c>
      <c r="I26" s="237" t="s">
        <v>726</v>
      </c>
      <c r="J26" s="238" t="s">
        <v>718</v>
      </c>
      <c r="K26" s="511" t="s">
        <v>719</v>
      </c>
      <c r="L26" s="287">
        <v>0</v>
      </c>
      <c r="M26" s="511" t="s">
        <v>80</v>
      </c>
      <c r="N26" s="276">
        <v>0.5</v>
      </c>
      <c r="O26" s="444">
        <f>N26*$D$26*$C$18*$B$10*$A$9</f>
        <v>3.5750000000000004E-2</v>
      </c>
      <c r="P26" s="159">
        <v>0</v>
      </c>
      <c r="Q26" s="159" t="s">
        <v>981</v>
      </c>
      <c r="R26" s="278">
        <v>100</v>
      </c>
      <c r="S26" s="529">
        <f>IF(R26&gt;120,120*O26,IF(R26&lt;=30,0,R26*O26))</f>
        <v>3.5750000000000002</v>
      </c>
      <c r="T26" s="545">
        <v>0</v>
      </c>
      <c r="U26" s="545"/>
      <c r="V26" s="389">
        <v>100</v>
      </c>
      <c r="W26" s="558">
        <f t="shared" si="4"/>
        <v>3.5750000000000002</v>
      </c>
      <c r="X26" s="566">
        <f t="shared" si="1"/>
        <v>0</v>
      </c>
    </row>
    <row r="27" spans="1:24" s="414" customFormat="1" ht="60" customHeight="1">
      <c r="A27" s="784"/>
      <c r="B27" s="710"/>
      <c r="C27" s="717"/>
      <c r="D27" s="721"/>
      <c r="E27" s="739"/>
      <c r="F27" s="748"/>
      <c r="G27" s="237" t="s">
        <v>55</v>
      </c>
      <c r="H27" s="238" t="s">
        <v>141</v>
      </c>
      <c r="I27" s="237" t="s">
        <v>727</v>
      </c>
      <c r="J27" s="238" t="s">
        <v>141</v>
      </c>
      <c r="K27" s="317" t="s">
        <v>606</v>
      </c>
      <c r="L27" s="287">
        <v>0</v>
      </c>
      <c r="M27" s="317" t="s">
        <v>80</v>
      </c>
      <c r="N27" s="276">
        <v>0.5</v>
      </c>
      <c r="O27" s="444">
        <f>N27*$D$26*$C$18*$B$10*$A$9</f>
        <v>3.5750000000000004E-2</v>
      </c>
      <c r="P27" s="159">
        <v>0</v>
      </c>
      <c r="Q27" s="159">
        <v>10</v>
      </c>
      <c r="R27" s="278">
        <f>100-(P27-L27)*Q27</f>
        <v>100</v>
      </c>
      <c r="S27" s="529">
        <f>IF(R27&gt;120,120*O27,IF(R27&lt;=30,0,R27*O27))</f>
        <v>3.5750000000000002</v>
      </c>
      <c r="T27" s="545">
        <v>0</v>
      </c>
      <c r="U27" s="545">
        <v>10</v>
      </c>
      <c r="V27" s="389">
        <f>100-U27*T27</f>
        <v>100</v>
      </c>
      <c r="W27" s="558">
        <f t="shared" si="4"/>
        <v>3.5750000000000002</v>
      </c>
      <c r="X27" s="566">
        <f t="shared" si="1"/>
        <v>0</v>
      </c>
    </row>
    <row r="28" spans="1:24" ht="15.75" customHeight="1">
      <c r="A28" s="784"/>
      <c r="B28" s="710"/>
      <c r="C28" s="749">
        <v>0</v>
      </c>
      <c r="D28" s="408"/>
      <c r="E28" s="409" t="s">
        <v>607</v>
      </c>
      <c r="F28" s="750" t="s">
        <v>608</v>
      </c>
      <c r="G28" s="751"/>
      <c r="H28" s="751"/>
      <c r="I28" s="751"/>
      <c r="J28" s="751"/>
      <c r="K28" s="751"/>
      <c r="L28" s="751"/>
      <c r="M28" s="752"/>
      <c r="N28" s="410"/>
      <c r="O28" s="445"/>
      <c r="P28" s="411"/>
      <c r="Q28" s="412"/>
      <c r="R28" s="315"/>
      <c r="S28" s="451"/>
      <c r="T28" s="411"/>
      <c r="U28" s="411"/>
      <c r="V28" s="413"/>
      <c r="W28" s="561"/>
      <c r="X28" s="566">
        <f t="shared" si="1"/>
        <v>0</v>
      </c>
    </row>
    <row r="29" spans="1:24" s="300" customFormat="1" ht="40.5" customHeight="1">
      <c r="A29" s="784"/>
      <c r="B29" s="710"/>
      <c r="C29" s="717"/>
      <c r="D29" s="289">
        <v>1</v>
      </c>
      <c r="E29" s="294" t="s">
        <v>45</v>
      </c>
      <c r="F29" s="295" t="s">
        <v>140</v>
      </c>
      <c r="G29" s="237" t="s">
        <v>62</v>
      </c>
      <c r="H29" s="238" t="s">
        <v>93</v>
      </c>
      <c r="I29" s="237" t="s">
        <v>728</v>
      </c>
      <c r="J29" s="238" t="s">
        <v>93</v>
      </c>
      <c r="K29" s="296" t="s">
        <v>388</v>
      </c>
      <c r="L29" s="297">
        <v>48</v>
      </c>
      <c r="M29" s="275" t="s">
        <v>80</v>
      </c>
      <c r="N29" s="298">
        <v>1</v>
      </c>
      <c r="O29" s="446">
        <f>N29*D29*C28*B10*A9</f>
        <v>0</v>
      </c>
      <c r="P29" s="299">
        <v>0</v>
      </c>
      <c r="Q29" s="485">
        <f>P29-L29</f>
        <v>-48</v>
      </c>
      <c r="R29" s="499">
        <v>120</v>
      </c>
      <c r="S29" s="529">
        <f>IF(R29&gt;120,120*O29,IF(R29&lt;=30,0,R29*O29))</f>
        <v>0</v>
      </c>
      <c r="T29" s="546">
        <v>48</v>
      </c>
      <c r="U29" s="546">
        <f>T29-L29</f>
        <v>0</v>
      </c>
      <c r="V29" s="546">
        <f>IF(AND((100-U29*2)&gt;30,(100-U29*2)&lt;120),(100-U29*2),IF((100-U29*2)&gt;=120,120,0))</f>
        <v>100</v>
      </c>
      <c r="W29" s="558">
        <f>V29*O29</f>
        <v>0</v>
      </c>
      <c r="X29" s="566">
        <f t="shared" si="1"/>
        <v>0</v>
      </c>
    </row>
    <row r="30" spans="1:24" s="300" customFormat="1" ht="15.95" customHeight="1">
      <c r="A30" s="784"/>
      <c r="E30" s="301"/>
      <c r="F30" s="301"/>
      <c r="G30" s="290"/>
      <c r="H30" s="302"/>
      <c r="I30" s="290"/>
      <c r="J30" s="302"/>
      <c r="K30" s="512"/>
      <c r="L30" s="302"/>
      <c r="M30" s="518"/>
      <c r="N30" s="303"/>
      <c r="O30" s="336"/>
      <c r="P30" s="304"/>
      <c r="Q30" s="379"/>
      <c r="R30" s="278"/>
      <c r="S30" s="439"/>
      <c r="T30" s="304"/>
      <c r="U30" s="304"/>
      <c r="V30" s="391"/>
      <c r="W30" s="562"/>
      <c r="X30" s="566">
        <f t="shared" si="1"/>
        <v>0</v>
      </c>
    </row>
    <row r="31" spans="1:24" ht="20.25" customHeight="1">
      <c r="A31" s="784"/>
      <c r="B31" s="768">
        <v>0.5</v>
      </c>
      <c r="C31" s="306"/>
      <c r="D31" s="306"/>
      <c r="E31" s="306" t="s">
        <v>609</v>
      </c>
      <c r="F31" s="753" t="s">
        <v>610</v>
      </c>
      <c r="G31" s="754"/>
      <c r="H31" s="754"/>
      <c r="I31" s="754"/>
      <c r="J31" s="754"/>
      <c r="K31" s="754"/>
      <c r="L31" s="754"/>
      <c r="M31" s="755"/>
      <c r="N31" s="307"/>
      <c r="O31" s="447"/>
      <c r="P31" s="308"/>
      <c r="Q31" s="380"/>
      <c r="R31" s="315"/>
      <c r="S31" s="451"/>
      <c r="T31" s="308"/>
      <c r="U31" s="308"/>
      <c r="V31" s="392"/>
      <c r="W31" s="563"/>
      <c r="X31" s="566">
        <f t="shared" si="1"/>
        <v>0</v>
      </c>
    </row>
    <row r="32" spans="1:24" s="258" customFormat="1" ht="27.75" customHeight="1">
      <c r="A32" s="784"/>
      <c r="B32" s="769"/>
      <c r="C32" s="544">
        <v>0</v>
      </c>
      <c r="D32" s="273"/>
      <c r="E32" s="309" t="s">
        <v>611</v>
      </c>
      <c r="F32" s="762" t="s">
        <v>612</v>
      </c>
      <c r="G32" s="763"/>
      <c r="H32" s="763"/>
      <c r="I32" s="763"/>
      <c r="J32" s="763"/>
      <c r="K32" s="763"/>
      <c r="L32" s="763"/>
      <c r="M32" s="764"/>
      <c r="N32" s="310"/>
      <c r="O32" s="448"/>
      <c r="P32" s="308"/>
      <c r="Q32" s="380"/>
      <c r="R32" s="315"/>
      <c r="S32" s="451"/>
      <c r="T32" s="308"/>
      <c r="U32" s="308"/>
      <c r="V32" s="392"/>
      <c r="W32" s="563"/>
      <c r="X32" s="566">
        <f t="shared" si="1"/>
        <v>0</v>
      </c>
    </row>
    <row r="33" spans="1:24" s="259" customFormat="1" ht="21" customHeight="1">
      <c r="A33" s="784"/>
      <c r="B33" s="769"/>
      <c r="C33" s="714">
        <v>0.13</v>
      </c>
      <c r="D33" s="312"/>
      <c r="E33" s="312" t="s">
        <v>613</v>
      </c>
      <c r="F33" s="765" t="s">
        <v>614</v>
      </c>
      <c r="G33" s="766"/>
      <c r="H33" s="766"/>
      <c r="I33" s="766"/>
      <c r="J33" s="766"/>
      <c r="K33" s="766"/>
      <c r="L33" s="766"/>
      <c r="M33" s="767"/>
      <c r="N33" s="313"/>
      <c r="O33" s="449"/>
      <c r="P33" s="314"/>
      <c r="Q33" s="381"/>
      <c r="R33" s="315"/>
      <c r="S33" s="451"/>
      <c r="T33" s="316"/>
      <c r="U33" s="316"/>
      <c r="V33" s="392"/>
      <c r="W33" s="563"/>
      <c r="X33" s="566">
        <f t="shared" si="1"/>
        <v>0</v>
      </c>
    </row>
    <row r="34" spans="1:24" s="471" customFormat="1" ht="44.25" customHeight="1">
      <c r="A34" s="784"/>
      <c r="B34" s="769"/>
      <c r="C34" s="761"/>
      <c r="D34" s="531">
        <v>0.3</v>
      </c>
      <c r="E34" s="501" t="s">
        <v>256</v>
      </c>
      <c r="F34" s="502" t="s">
        <v>413</v>
      </c>
      <c r="G34" s="501" t="s">
        <v>729</v>
      </c>
      <c r="H34" s="502" t="s">
        <v>413</v>
      </c>
      <c r="I34" s="501" t="s">
        <v>730</v>
      </c>
      <c r="J34" s="502" t="s">
        <v>413</v>
      </c>
      <c r="K34" s="513" t="s">
        <v>606</v>
      </c>
      <c r="L34" s="503">
        <v>0</v>
      </c>
      <c r="M34" s="504" t="s">
        <v>80</v>
      </c>
      <c r="N34" s="505">
        <v>1</v>
      </c>
      <c r="O34" s="506">
        <f>N34*D34*$C$33*$B$31*$A$9</f>
        <v>1.95E-2</v>
      </c>
      <c r="P34" s="503">
        <v>0</v>
      </c>
      <c r="Q34" s="159">
        <f t="shared" ref="Q34:Q35" si="5">+P34-L34</f>
        <v>0</v>
      </c>
      <c r="R34" s="538">
        <f t="shared" ref="R34:R35" si="6">100-(Q34*10)</f>
        <v>100</v>
      </c>
      <c r="S34" s="529">
        <f>IF(R34&gt;120,120*O34,IF(R34&lt;=30,0,R34*O34))</f>
        <v>1.95</v>
      </c>
      <c r="T34" s="545">
        <v>0</v>
      </c>
      <c r="U34" s="545">
        <v>10</v>
      </c>
      <c r="V34" s="389">
        <f>100-U34*T34</f>
        <v>100</v>
      </c>
      <c r="W34" s="558">
        <f t="shared" ref="W34:W38" si="7">V34*O34</f>
        <v>1.95</v>
      </c>
      <c r="X34" s="566">
        <f t="shared" si="1"/>
        <v>0</v>
      </c>
    </row>
    <row r="35" spans="1:24" s="258" customFormat="1" ht="50.25" customHeight="1">
      <c r="A35" s="784"/>
      <c r="B35" s="769"/>
      <c r="C35" s="761"/>
      <c r="D35" s="292">
        <v>0.3</v>
      </c>
      <c r="E35" s="280" t="s">
        <v>257</v>
      </c>
      <c r="F35" s="375" t="s">
        <v>258</v>
      </c>
      <c r="G35" s="280" t="s">
        <v>731</v>
      </c>
      <c r="H35" s="375" t="s">
        <v>258</v>
      </c>
      <c r="I35" s="280" t="s">
        <v>732</v>
      </c>
      <c r="J35" s="375" t="s">
        <v>258</v>
      </c>
      <c r="K35" s="317" t="s">
        <v>606</v>
      </c>
      <c r="L35" s="297">
        <v>0</v>
      </c>
      <c r="M35" s="275" t="s">
        <v>80</v>
      </c>
      <c r="N35" s="277">
        <v>1</v>
      </c>
      <c r="O35" s="440">
        <f>N35*D35*$C$33*$B$31*$A$9</f>
        <v>1.95E-2</v>
      </c>
      <c r="P35" s="297">
        <v>0</v>
      </c>
      <c r="Q35" s="159">
        <f t="shared" si="5"/>
        <v>0</v>
      </c>
      <c r="R35" s="538">
        <f t="shared" si="6"/>
        <v>100</v>
      </c>
      <c r="S35" s="529">
        <f t="shared" ref="S35" si="8">IF(R35&gt;120,120*O35,IF(R35&lt;=30,0,R35*O35))</f>
        <v>1.95</v>
      </c>
      <c r="T35" s="545">
        <v>0</v>
      </c>
      <c r="U35" s="545">
        <v>10</v>
      </c>
      <c r="V35" s="389">
        <f t="shared" ref="V35:V38" si="9">100-U35*T35</f>
        <v>100</v>
      </c>
      <c r="W35" s="558">
        <f t="shared" si="7"/>
        <v>1.95</v>
      </c>
      <c r="X35" s="566">
        <f t="shared" si="1"/>
        <v>0</v>
      </c>
    </row>
    <row r="36" spans="1:24" s="258" customFormat="1" ht="34.5" customHeight="1">
      <c r="A36" s="784"/>
      <c r="B36" s="769"/>
      <c r="C36" s="761"/>
      <c r="D36" s="452">
        <v>0</v>
      </c>
      <c r="E36" s="454" t="s">
        <v>173</v>
      </c>
      <c r="F36" s="453" t="s">
        <v>174</v>
      </c>
      <c r="G36" s="454" t="s">
        <v>733</v>
      </c>
      <c r="H36" s="453" t="s">
        <v>645</v>
      </c>
      <c r="I36" s="454" t="s">
        <v>734</v>
      </c>
      <c r="J36" s="453" t="s">
        <v>645</v>
      </c>
      <c r="K36" s="317" t="s">
        <v>606</v>
      </c>
      <c r="L36" s="299">
        <v>0</v>
      </c>
      <c r="M36" s="275" t="s">
        <v>80</v>
      </c>
      <c r="N36" s="277">
        <v>1</v>
      </c>
      <c r="O36" s="440">
        <f>N36*D36*$C$33*$B$31*$A$9</f>
        <v>0</v>
      </c>
      <c r="P36" s="299">
        <v>0</v>
      </c>
      <c r="Q36" s="539"/>
      <c r="R36" s="278">
        <v>100</v>
      </c>
      <c r="S36" s="439">
        <f t="shared" si="2"/>
        <v>0</v>
      </c>
      <c r="T36" s="545">
        <v>0</v>
      </c>
      <c r="U36" s="545">
        <v>10</v>
      </c>
      <c r="V36" s="389">
        <f t="shared" si="9"/>
        <v>100</v>
      </c>
      <c r="W36" s="558">
        <f t="shared" si="7"/>
        <v>0</v>
      </c>
      <c r="X36" s="566">
        <f t="shared" si="1"/>
        <v>0</v>
      </c>
    </row>
    <row r="37" spans="1:24" s="258" customFormat="1" ht="61.5" customHeight="1">
      <c r="A37" s="784"/>
      <c r="B37" s="769"/>
      <c r="C37" s="761"/>
      <c r="D37" s="452">
        <v>0</v>
      </c>
      <c r="E37" s="454" t="s">
        <v>175</v>
      </c>
      <c r="F37" s="453" t="s">
        <v>176</v>
      </c>
      <c r="G37" s="454" t="s">
        <v>735</v>
      </c>
      <c r="H37" s="455" t="s">
        <v>373</v>
      </c>
      <c r="I37" s="454" t="s">
        <v>736</v>
      </c>
      <c r="J37" s="455" t="s">
        <v>373</v>
      </c>
      <c r="K37" s="317" t="s">
        <v>606</v>
      </c>
      <c r="L37" s="299">
        <v>0</v>
      </c>
      <c r="M37" s="275" t="s">
        <v>80</v>
      </c>
      <c r="N37" s="277">
        <v>1</v>
      </c>
      <c r="O37" s="440">
        <f>N37*D37*$C$33*$B$31*$A$9</f>
        <v>0</v>
      </c>
      <c r="P37" s="299">
        <v>0</v>
      </c>
      <c r="Q37" s="539"/>
      <c r="R37" s="278">
        <v>100</v>
      </c>
      <c r="S37" s="439">
        <f t="shared" si="2"/>
        <v>0</v>
      </c>
      <c r="T37" s="545">
        <v>0</v>
      </c>
      <c r="U37" s="545">
        <v>10</v>
      </c>
      <c r="V37" s="389">
        <f t="shared" si="9"/>
        <v>100</v>
      </c>
      <c r="W37" s="558">
        <f t="shared" si="7"/>
        <v>0</v>
      </c>
      <c r="X37" s="566">
        <f t="shared" si="1"/>
        <v>0</v>
      </c>
    </row>
    <row r="38" spans="1:24" s="373" customFormat="1" ht="45" customHeight="1">
      <c r="A38" s="784"/>
      <c r="B38" s="769"/>
      <c r="C38" s="761"/>
      <c r="D38" s="519">
        <v>0.4</v>
      </c>
      <c r="E38" s="281" t="s">
        <v>261</v>
      </c>
      <c r="F38" s="375" t="s">
        <v>262</v>
      </c>
      <c r="G38" s="281" t="s">
        <v>737</v>
      </c>
      <c r="H38" s="204" t="s">
        <v>423</v>
      </c>
      <c r="I38" s="281" t="s">
        <v>738</v>
      </c>
      <c r="J38" s="204" t="s">
        <v>423</v>
      </c>
      <c r="K38" s="317" t="s">
        <v>606</v>
      </c>
      <c r="L38" s="297">
        <v>0</v>
      </c>
      <c r="M38" s="275" t="s">
        <v>80</v>
      </c>
      <c r="N38" s="277">
        <v>1</v>
      </c>
      <c r="O38" s="440">
        <f>N38*D38*$C$33*$B$31*$A$9</f>
        <v>2.6000000000000002E-2</v>
      </c>
      <c r="P38" s="297">
        <v>0</v>
      </c>
      <c r="Q38" s="317">
        <v>10</v>
      </c>
      <c r="R38" s="278">
        <v>100</v>
      </c>
      <c r="S38" s="529">
        <f>IF(R38&gt;120,120*O38,IF(R38&lt;=30,0,R38*O38))</f>
        <v>2.6</v>
      </c>
      <c r="T38" s="545">
        <v>0</v>
      </c>
      <c r="U38" s="545">
        <v>10</v>
      </c>
      <c r="V38" s="389">
        <f t="shared" si="9"/>
        <v>100</v>
      </c>
      <c r="W38" s="558">
        <f t="shared" si="7"/>
        <v>2.6</v>
      </c>
      <c r="X38" s="566">
        <f t="shared" si="1"/>
        <v>0</v>
      </c>
    </row>
    <row r="39" spans="1:24" s="258" customFormat="1" ht="24" customHeight="1">
      <c r="A39" s="784"/>
      <c r="B39" s="769"/>
      <c r="C39" s="714">
        <v>7.0000000000000007E-2</v>
      </c>
      <c r="D39" s="273"/>
      <c r="E39" s="291" t="s">
        <v>615</v>
      </c>
      <c r="F39" s="765" t="s">
        <v>177</v>
      </c>
      <c r="G39" s="766"/>
      <c r="H39" s="766"/>
      <c r="I39" s="766"/>
      <c r="J39" s="766"/>
      <c r="K39" s="766"/>
      <c r="L39" s="766"/>
      <c r="M39" s="767"/>
      <c r="N39" s="307"/>
      <c r="O39" s="447"/>
      <c r="P39" s="314"/>
      <c r="Q39" s="381"/>
      <c r="R39" s="315">
        <v>100</v>
      </c>
      <c r="S39" s="451"/>
      <c r="T39" s="316"/>
      <c r="U39" s="316"/>
      <c r="V39" s="392"/>
      <c r="W39" s="563"/>
      <c r="X39" s="566">
        <f t="shared" si="1"/>
        <v>0</v>
      </c>
    </row>
    <row r="40" spans="1:24" s="258" customFormat="1" ht="64.5" customHeight="1">
      <c r="A40" s="784"/>
      <c r="B40" s="769"/>
      <c r="C40" s="715"/>
      <c r="D40" s="289">
        <v>0.5</v>
      </c>
      <c r="E40" s="234" t="s">
        <v>263</v>
      </c>
      <c r="F40" s="200" t="s">
        <v>264</v>
      </c>
      <c r="G40" s="234" t="s">
        <v>652</v>
      </c>
      <c r="H40" s="200" t="s">
        <v>424</v>
      </c>
      <c r="I40" s="420" t="s">
        <v>739</v>
      </c>
      <c r="J40" s="421" t="s">
        <v>424</v>
      </c>
      <c r="K40" s="317" t="s">
        <v>606</v>
      </c>
      <c r="L40" s="297">
        <v>0</v>
      </c>
      <c r="M40" s="317" t="s">
        <v>80</v>
      </c>
      <c r="N40" s="277">
        <v>1</v>
      </c>
      <c r="O40" s="440">
        <f>N40*D40*$C$39*$B$31*$A$9</f>
        <v>1.7500000000000002E-2</v>
      </c>
      <c r="P40" s="297">
        <v>0</v>
      </c>
      <c r="Q40" s="317">
        <v>10</v>
      </c>
      <c r="R40" s="278">
        <v>100</v>
      </c>
      <c r="S40" s="529">
        <f>IF(R40&gt;120,120*O40,IF(R40&lt;=30,0,R40*O40))</f>
        <v>1.7500000000000002</v>
      </c>
      <c r="T40" s="545">
        <v>0</v>
      </c>
      <c r="U40" s="545">
        <v>10</v>
      </c>
      <c r="V40" s="389">
        <f t="shared" ref="V40:V41" si="10">100-U40*T40</f>
        <v>100</v>
      </c>
      <c r="W40" s="558">
        <f t="shared" ref="W40:W42" si="11">V40*O40</f>
        <v>1.7500000000000002</v>
      </c>
      <c r="X40" s="566">
        <f t="shared" si="1"/>
        <v>0</v>
      </c>
    </row>
    <row r="41" spans="1:24" s="258" customFormat="1" ht="59.25" customHeight="1">
      <c r="A41" s="784"/>
      <c r="B41" s="769"/>
      <c r="C41" s="715"/>
      <c r="D41" s="289">
        <v>0.5</v>
      </c>
      <c r="E41" s="234" t="s">
        <v>265</v>
      </c>
      <c r="F41" s="200" t="s">
        <v>266</v>
      </c>
      <c r="G41" s="234" t="s">
        <v>653</v>
      </c>
      <c r="H41" s="200" t="s">
        <v>399</v>
      </c>
      <c r="I41" s="420" t="s">
        <v>740</v>
      </c>
      <c r="J41" s="421" t="s">
        <v>399</v>
      </c>
      <c r="K41" s="317" t="s">
        <v>606</v>
      </c>
      <c r="L41" s="297">
        <v>0</v>
      </c>
      <c r="M41" s="317" t="s">
        <v>80</v>
      </c>
      <c r="N41" s="277">
        <v>1</v>
      </c>
      <c r="O41" s="440">
        <f>N41*D41*$C$39*$B$31*$A$9</f>
        <v>1.7500000000000002E-2</v>
      </c>
      <c r="P41" s="297">
        <v>0</v>
      </c>
      <c r="Q41" s="317">
        <v>10</v>
      </c>
      <c r="R41" s="278">
        <v>100</v>
      </c>
      <c r="S41" s="529">
        <f>IF(R41&gt;120,120*O41,IF(R41&lt;=30,0,R41*O41))</f>
        <v>1.7500000000000002</v>
      </c>
      <c r="T41" s="545">
        <v>0</v>
      </c>
      <c r="U41" s="545">
        <v>10</v>
      </c>
      <c r="V41" s="389">
        <f t="shared" si="10"/>
        <v>100</v>
      </c>
      <c r="W41" s="558">
        <f t="shared" si="11"/>
        <v>1.7500000000000002</v>
      </c>
      <c r="X41" s="566">
        <f t="shared" si="1"/>
        <v>0</v>
      </c>
    </row>
    <row r="42" spans="1:24" s="258" customFormat="1" ht="52.7" customHeight="1">
      <c r="A42" s="784"/>
      <c r="B42" s="769"/>
      <c r="C42" s="757"/>
      <c r="D42" s="289">
        <v>0</v>
      </c>
      <c r="E42" s="376" t="s">
        <v>269</v>
      </c>
      <c r="F42" s="377" t="s">
        <v>270</v>
      </c>
      <c r="G42" s="234" t="s">
        <v>654</v>
      </c>
      <c r="H42" s="203" t="s">
        <v>386</v>
      </c>
      <c r="I42" s="420" t="s">
        <v>741</v>
      </c>
      <c r="J42" s="422" t="s">
        <v>386</v>
      </c>
      <c r="K42" s="514" t="s">
        <v>972</v>
      </c>
      <c r="L42" s="297">
        <v>0</v>
      </c>
      <c r="M42" s="317" t="s">
        <v>80</v>
      </c>
      <c r="N42" s="277">
        <v>1</v>
      </c>
      <c r="O42" s="440">
        <f>N42*D42*$C$39*$B$31*$A$9</f>
        <v>0</v>
      </c>
      <c r="P42" s="297">
        <v>0</v>
      </c>
      <c r="Q42" s="539"/>
      <c r="R42" s="278">
        <v>100</v>
      </c>
      <c r="S42" s="439">
        <f t="shared" si="2"/>
        <v>0</v>
      </c>
      <c r="T42" s="545">
        <v>0</v>
      </c>
      <c r="U42" s="545">
        <v>10</v>
      </c>
      <c r="V42" s="389">
        <f>100-T42*U42</f>
        <v>100</v>
      </c>
      <c r="W42" s="558">
        <f t="shared" si="11"/>
        <v>0</v>
      </c>
      <c r="X42" s="566">
        <f t="shared" si="1"/>
        <v>0</v>
      </c>
    </row>
    <row r="43" spans="1:24" s="322" customFormat="1" ht="24" customHeight="1">
      <c r="A43" s="784"/>
      <c r="B43" s="769"/>
      <c r="C43" s="714">
        <v>0.11</v>
      </c>
      <c r="D43" s="319"/>
      <c r="E43" s="291" t="s">
        <v>616</v>
      </c>
      <c r="F43" s="762" t="s">
        <v>178</v>
      </c>
      <c r="G43" s="763"/>
      <c r="H43" s="763"/>
      <c r="I43" s="763"/>
      <c r="J43" s="763"/>
      <c r="K43" s="763"/>
      <c r="L43" s="763"/>
      <c r="M43" s="764"/>
      <c r="N43" s="307"/>
      <c r="O43" s="447"/>
      <c r="P43" s="320"/>
      <c r="Q43" s="382"/>
      <c r="R43" s="315"/>
      <c r="S43" s="451"/>
      <c r="T43" s="321"/>
      <c r="U43" s="321"/>
      <c r="V43" s="393"/>
      <c r="W43" s="564"/>
      <c r="X43" s="566">
        <f t="shared" si="1"/>
        <v>0</v>
      </c>
    </row>
    <row r="44" spans="1:24" s="258" customFormat="1" ht="32.25" customHeight="1">
      <c r="A44" s="784"/>
      <c r="B44" s="769"/>
      <c r="C44" s="761"/>
      <c r="D44" s="292">
        <v>0.2</v>
      </c>
      <c r="E44" s="281" t="s">
        <v>271</v>
      </c>
      <c r="F44" s="375" t="s">
        <v>272</v>
      </c>
      <c r="G44" s="281" t="s">
        <v>655</v>
      </c>
      <c r="H44" s="375" t="s">
        <v>272</v>
      </c>
      <c r="I44" s="281" t="s">
        <v>742</v>
      </c>
      <c r="J44" s="375" t="s">
        <v>272</v>
      </c>
      <c r="K44" s="317" t="s">
        <v>606</v>
      </c>
      <c r="L44" s="297">
        <v>0</v>
      </c>
      <c r="M44" s="317" t="s">
        <v>80</v>
      </c>
      <c r="N44" s="277">
        <v>1</v>
      </c>
      <c r="O44" s="440">
        <f>N44*D44*$C$43*$B$31*$A$9</f>
        <v>1.1000000000000001E-2</v>
      </c>
      <c r="P44" s="297">
        <v>0</v>
      </c>
      <c r="Q44" s="159">
        <f>+P44-L44</f>
        <v>0</v>
      </c>
      <c r="R44" s="538">
        <f>100-(Q44*10)</f>
        <v>100</v>
      </c>
      <c r="S44" s="529">
        <f t="shared" ref="S44:S49" si="12">IF(R44&gt;120,120*O44,IF(R44&lt;=30,0,R44*O44))</f>
        <v>1.1000000000000001</v>
      </c>
      <c r="T44" s="545">
        <v>0</v>
      </c>
      <c r="U44" s="545">
        <v>10</v>
      </c>
      <c r="V44" s="389">
        <f t="shared" ref="V44:V49" si="13">100-U44*T44</f>
        <v>100</v>
      </c>
      <c r="W44" s="558">
        <f t="shared" ref="W44:W49" si="14">V44*O44</f>
        <v>1.1000000000000001</v>
      </c>
      <c r="X44" s="566">
        <f t="shared" si="1"/>
        <v>0</v>
      </c>
    </row>
    <row r="45" spans="1:24" s="258" customFormat="1" ht="33" customHeight="1">
      <c r="A45" s="784"/>
      <c r="B45" s="769"/>
      <c r="C45" s="761"/>
      <c r="D45" s="292">
        <v>0.2</v>
      </c>
      <c r="E45" s="281" t="s">
        <v>273</v>
      </c>
      <c r="F45" s="375" t="s">
        <v>274</v>
      </c>
      <c r="G45" s="281" t="s">
        <v>656</v>
      </c>
      <c r="H45" s="375" t="s">
        <v>274</v>
      </c>
      <c r="I45" s="281" t="s">
        <v>743</v>
      </c>
      <c r="J45" s="375" t="s">
        <v>274</v>
      </c>
      <c r="K45" s="317" t="s">
        <v>606</v>
      </c>
      <c r="L45" s="297">
        <v>0</v>
      </c>
      <c r="M45" s="317" t="s">
        <v>80</v>
      </c>
      <c r="N45" s="277">
        <v>1</v>
      </c>
      <c r="O45" s="440">
        <f>N45*D45*$C$43*$B$31*$A$9</f>
        <v>1.1000000000000001E-2</v>
      </c>
      <c r="P45" s="297">
        <v>0</v>
      </c>
      <c r="Q45" s="159">
        <f t="shared" ref="Q45:Q49" si="15">+P45-L45</f>
        <v>0</v>
      </c>
      <c r="R45" s="538">
        <f t="shared" ref="R45" si="16">100-(Q45*10)</f>
        <v>100</v>
      </c>
      <c r="S45" s="529">
        <f t="shared" si="12"/>
        <v>1.1000000000000001</v>
      </c>
      <c r="T45" s="545">
        <v>0</v>
      </c>
      <c r="U45" s="545">
        <v>10</v>
      </c>
      <c r="V45" s="389">
        <f t="shared" si="13"/>
        <v>100</v>
      </c>
      <c r="W45" s="558">
        <f t="shared" si="14"/>
        <v>1.1000000000000001</v>
      </c>
      <c r="X45" s="566">
        <f t="shared" si="1"/>
        <v>0</v>
      </c>
    </row>
    <row r="46" spans="1:24" s="258" customFormat="1" ht="33" customHeight="1">
      <c r="A46" s="784"/>
      <c r="B46" s="769"/>
      <c r="C46" s="761"/>
      <c r="D46" s="553"/>
      <c r="E46" s="554"/>
      <c r="F46" s="555"/>
      <c r="G46" s="554"/>
      <c r="H46" s="555"/>
      <c r="I46" s="554"/>
      <c r="J46" s="555"/>
      <c r="K46" s="317"/>
      <c r="L46" s="297"/>
      <c r="M46" s="317"/>
      <c r="N46" s="277"/>
      <c r="O46" s="440"/>
      <c r="P46" s="297"/>
      <c r="Q46" s="159"/>
      <c r="R46" s="538"/>
      <c r="S46" s="529"/>
      <c r="T46" s="552"/>
      <c r="U46" s="552"/>
      <c r="V46" s="389"/>
      <c r="W46" s="558"/>
      <c r="X46" s="566"/>
    </row>
    <row r="47" spans="1:24" s="258" customFormat="1" ht="48.75" customHeight="1">
      <c r="A47" s="784"/>
      <c r="B47" s="769"/>
      <c r="C47" s="761"/>
      <c r="D47" s="292">
        <v>0.2</v>
      </c>
      <c r="E47" s="281" t="s">
        <v>275</v>
      </c>
      <c r="F47" s="375" t="s">
        <v>425</v>
      </c>
      <c r="G47" s="281" t="s">
        <v>657</v>
      </c>
      <c r="H47" s="375" t="s">
        <v>425</v>
      </c>
      <c r="I47" s="281" t="s">
        <v>744</v>
      </c>
      <c r="J47" s="375" t="s">
        <v>425</v>
      </c>
      <c r="K47" s="317" t="s">
        <v>606</v>
      </c>
      <c r="L47" s="297">
        <v>3</v>
      </c>
      <c r="M47" s="317" t="s">
        <v>80</v>
      </c>
      <c r="N47" s="277">
        <v>1</v>
      </c>
      <c r="O47" s="440">
        <f>N47*D47*$C$43*$B$31*$A$9</f>
        <v>1.1000000000000001E-2</v>
      </c>
      <c r="P47" s="297">
        <v>3</v>
      </c>
      <c r="Q47" s="159">
        <f t="shared" si="15"/>
        <v>0</v>
      </c>
      <c r="R47" s="538">
        <f>100-(Q47-3)*10</f>
        <v>130</v>
      </c>
      <c r="S47" s="529">
        <f t="shared" si="12"/>
        <v>1.32</v>
      </c>
      <c r="T47" s="545">
        <v>8.5399999999999991</v>
      </c>
      <c r="U47" s="545">
        <f>T47-L47</f>
        <v>5.5399999999999991</v>
      </c>
      <c r="V47" s="389">
        <f>100-U47*10</f>
        <v>44.600000000000009</v>
      </c>
      <c r="W47" s="558">
        <f t="shared" si="14"/>
        <v>0.49060000000000015</v>
      </c>
      <c r="X47" s="566">
        <f t="shared" si="1"/>
        <v>-0.82939999999999992</v>
      </c>
    </row>
    <row r="48" spans="1:24" s="258" customFormat="1" ht="47.25" customHeight="1">
      <c r="A48" s="784"/>
      <c r="B48" s="769"/>
      <c r="C48" s="761"/>
      <c r="D48" s="292">
        <v>0.2</v>
      </c>
      <c r="E48" s="281" t="s">
        <v>276</v>
      </c>
      <c r="F48" s="375" t="s">
        <v>277</v>
      </c>
      <c r="G48" s="281" t="s">
        <v>658</v>
      </c>
      <c r="H48" s="375" t="s">
        <v>277</v>
      </c>
      <c r="I48" s="281" t="s">
        <v>745</v>
      </c>
      <c r="J48" s="375" t="s">
        <v>277</v>
      </c>
      <c r="K48" s="317" t="s">
        <v>606</v>
      </c>
      <c r="L48" s="297">
        <v>0</v>
      </c>
      <c r="M48" s="317" t="s">
        <v>80</v>
      </c>
      <c r="N48" s="277">
        <v>1</v>
      </c>
      <c r="O48" s="440">
        <f>N48*D48*$C$43*$B$31*$A$9</f>
        <v>1.1000000000000001E-2</v>
      </c>
      <c r="P48" s="297">
        <v>0</v>
      </c>
      <c r="Q48" s="159">
        <f t="shared" si="15"/>
        <v>0</v>
      </c>
      <c r="R48" s="538">
        <f>100-(Q48*10)</f>
        <v>100</v>
      </c>
      <c r="S48" s="529">
        <f t="shared" si="12"/>
        <v>1.1000000000000001</v>
      </c>
      <c r="T48" s="545">
        <v>0</v>
      </c>
      <c r="U48" s="545">
        <v>10</v>
      </c>
      <c r="V48" s="389">
        <f t="shared" si="13"/>
        <v>100</v>
      </c>
      <c r="W48" s="558">
        <f t="shared" si="14"/>
        <v>1.1000000000000001</v>
      </c>
      <c r="X48" s="566">
        <f t="shared" si="1"/>
        <v>0</v>
      </c>
    </row>
    <row r="49" spans="1:24" s="258" customFormat="1" ht="46.5" customHeight="1">
      <c r="A49" s="784"/>
      <c r="B49" s="769"/>
      <c r="C49" s="761"/>
      <c r="D49" s="292">
        <v>0.2</v>
      </c>
      <c r="E49" s="281" t="s">
        <v>278</v>
      </c>
      <c r="F49" s="375" t="s">
        <v>279</v>
      </c>
      <c r="G49" s="281" t="s">
        <v>659</v>
      </c>
      <c r="H49" s="375" t="s">
        <v>279</v>
      </c>
      <c r="I49" s="281" t="s">
        <v>746</v>
      </c>
      <c r="J49" s="375" t="s">
        <v>279</v>
      </c>
      <c r="K49" s="317" t="s">
        <v>606</v>
      </c>
      <c r="L49" s="297">
        <v>0</v>
      </c>
      <c r="M49" s="317" t="s">
        <v>80</v>
      </c>
      <c r="N49" s="277">
        <v>1</v>
      </c>
      <c r="O49" s="440">
        <f>N49*D49*$C$43*$B$31*$A$9</f>
        <v>1.1000000000000001E-2</v>
      </c>
      <c r="P49" s="297">
        <v>0</v>
      </c>
      <c r="Q49" s="159">
        <f t="shared" si="15"/>
        <v>0</v>
      </c>
      <c r="R49" s="538">
        <f t="shared" ref="R49" si="17">100-(Q49*10)</f>
        <v>100</v>
      </c>
      <c r="S49" s="529">
        <f t="shared" si="12"/>
        <v>1.1000000000000001</v>
      </c>
      <c r="T49" s="545">
        <v>0</v>
      </c>
      <c r="U49" s="545">
        <v>10</v>
      </c>
      <c r="V49" s="389">
        <f t="shared" si="13"/>
        <v>100</v>
      </c>
      <c r="W49" s="558">
        <f t="shared" si="14"/>
        <v>1.1000000000000001</v>
      </c>
      <c r="X49" s="566">
        <f t="shared" si="1"/>
        <v>0</v>
      </c>
    </row>
    <row r="50" spans="1:24" s="258" customFormat="1" ht="21.95" customHeight="1">
      <c r="A50" s="784"/>
      <c r="B50" s="769"/>
      <c r="C50" s="714">
        <v>0.09</v>
      </c>
      <c r="D50" s="273"/>
      <c r="E50" s="291" t="s">
        <v>617</v>
      </c>
      <c r="F50" s="765" t="s">
        <v>179</v>
      </c>
      <c r="G50" s="766"/>
      <c r="H50" s="766"/>
      <c r="I50" s="766"/>
      <c r="J50" s="766"/>
      <c r="K50" s="766"/>
      <c r="L50" s="766"/>
      <c r="M50" s="767"/>
      <c r="N50" s="307"/>
      <c r="O50" s="447"/>
      <c r="P50" s="314"/>
      <c r="Q50" s="381"/>
      <c r="R50" s="315"/>
      <c r="S50" s="451"/>
      <c r="T50" s="316"/>
      <c r="U50" s="316"/>
      <c r="V50" s="392"/>
      <c r="W50" s="563"/>
      <c r="X50" s="566">
        <f t="shared" si="1"/>
        <v>0</v>
      </c>
    </row>
    <row r="51" spans="1:24" s="258" customFormat="1" ht="85.5" customHeight="1">
      <c r="A51" s="784"/>
      <c r="B51" s="769"/>
      <c r="C51" s="715"/>
      <c r="D51" s="292">
        <v>0.25</v>
      </c>
      <c r="E51" s="281" t="s">
        <v>280</v>
      </c>
      <c r="F51" s="375" t="s">
        <v>281</v>
      </c>
      <c r="G51" s="281" t="s">
        <v>660</v>
      </c>
      <c r="H51" s="375" t="s">
        <v>281</v>
      </c>
      <c r="I51" s="281" t="s">
        <v>747</v>
      </c>
      <c r="J51" s="375" t="s">
        <v>281</v>
      </c>
      <c r="K51" s="317" t="s">
        <v>606</v>
      </c>
      <c r="L51" s="297">
        <v>0</v>
      </c>
      <c r="M51" s="317" t="s">
        <v>80</v>
      </c>
      <c r="N51" s="277">
        <v>1</v>
      </c>
      <c r="O51" s="440">
        <f>N51*D51*$C$50*$B$31*$A$9</f>
        <v>1.125E-2</v>
      </c>
      <c r="P51" s="297">
        <v>0</v>
      </c>
      <c r="Q51" s="317">
        <v>10</v>
      </c>
      <c r="R51" s="278">
        <v>100</v>
      </c>
      <c r="S51" s="529">
        <f>IF(R51&gt;120,120*O51,IF(R51&lt;=30,0,R51*O51))</f>
        <v>1.125</v>
      </c>
      <c r="T51" s="545">
        <v>0</v>
      </c>
      <c r="U51" s="545">
        <v>10</v>
      </c>
      <c r="V51" s="389">
        <f t="shared" ref="V51:V54" si="18">100-U51*T51</f>
        <v>100</v>
      </c>
      <c r="W51" s="558">
        <f t="shared" ref="W51:W54" si="19">V51*O51</f>
        <v>1.125</v>
      </c>
      <c r="X51" s="566">
        <f t="shared" si="1"/>
        <v>0</v>
      </c>
    </row>
    <row r="52" spans="1:24" s="258" customFormat="1" ht="84.75" customHeight="1">
      <c r="A52" s="784"/>
      <c r="B52" s="769"/>
      <c r="C52" s="715"/>
      <c r="D52" s="289">
        <v>0.25</v>
      </c>
      <c r="E52" s="274" t="s">
        <v>282</v>
      </c>
      <c r="F52" s="285" t="s">
        <v>283</v>
      </c>
      <c r="G52" s="274" t="s">
        <v>661</v>
      </c>
      <c r="H52" s="285" t="s">
        <v>283</v>
      </c>
      <c r="I52" s="274" t="s">
        <v>748</v>
      </c>
      <c r="J52" s="285" t="s">
        <v>283</v>
      </c>
      <c r="K52" s="317" t="s">
        <v>606</v>
      </c>
      <c r="L52" s="297">
        <v>0</v>
      </c>
      <c r="M52" s="317" t="s">
        <v>80</v>
      </c>
      <c r="N52" s="277">
        <v>1</v>
      </c>
      <c r="O52" s="440">
        <f>N52*D52*$C$50*$B$31*$A$9</f>
        <v>1.125E-2</v>
      </c>
      <c r="P52" s="297">
        <v>0</v>
      </c>
      <c r="Q52" s="317">
        <v>10</v>
      </c>
      <c r="R52" s="278">
        <v>100</v>
      </c>
      <c r="S52" s="529">
        <f>IF(R52&gt;120,120*O52,IF(R52&lt;=30,0,R52*O52))</f>
        <v>1.125</v>
      </c>
      <c r="T52" s="545">
        <v>0</v>
      </c>
      <c r="U52" s="545">
        <v>10</v>
      </c>
      <c r="V52" s="389">
        <f t="shared" si="18"/>
        <v>100</v>
      </c>
      <c r="W52" s="558">
        <f t="shared" si="19"/>
        <v>1.125</v>
      </c>
      <c r="X52" s="566">
        <f t="shared" si="1"/>
        <v>0</v>
      </c>
    </row>
    <row r="53" spans="1:24" s="258" customFormat="1" ht="49.5" customHeight="1">
      <c r="A53" s="784"/>
      <c r="B53" s="769"/>
      <c r="C53" s="715"/>
      <c r="D53" s="289">
        <v>0.25</v>
      </c>
      <c r="E53" s="274" t="s">
        <v>284</v>
      </c>
      <c r="F53" s="285" t="s">
        <v>646</v>
      </c>
      <c r="G53" s="274" t="s">
        <v>662</v>
      </c>
      <c r="H53" s="285" t="s">
        <v>646</v>
      </c>
      <c r="I53" s="274" t="s">
        <v>749</v>
      </c>
      <c r="J53" s="285" t="s">
        <v>646</v>
      </c>
      <c r="K53" s="317" t="s">
        <v>606</v>
      </c>
      <c r="L53" s="297">
        <v>0</v>
      </c>
      <c r="M53" s="317" t="s">
        <v>80</v>
      </c>
      <c r="N53" s="277">
        <v>1</v>
      </c>
      <c r="O53" s="440">
        <f>N53*D53*$C$50*$B$31*$A$9</f>
        <v>1.125E-2</v>
      </c>
      <c r="P53" s="297">
        <v>0</v>
      </c>
      <c r="Q53" s="317">
        <v>10</v>
      </c>
      <c r="R53" s="278">
        <v>100</v>
      </c>
      <c r="S53" s="529">
        <f>IF(R53&gt;120,120*O53,IF(R53&lt;=30,0,R53*O53))</f>
        <v>1.125</v>
      </c>
      <c r="T53" s="545">
        <v>0</v>
      </c>
      <c r="U53" s="545">
        <v>10</v>
      </c>
      <c r="V53" s="389">
        <f t="shared" si="18"/>
        <v>100</v>
      </c>
      <c r="W53" s="558">
        <f t="shared" si="19"/>
        <v>1.125</v>
      </c>
      <c r="X53" s="566">
        <f t="shared" si="1"/>
        <v>0</v>
      </c>
    </row>
    <row r="54" spans="1:24" s="258" customFormat="1" ht="67.5" customHeight="1">
      <c r="A54" s="784"/>
      <c r="B54" s="769"/>
      <c r="C54" s="716"/>
      <c r="D54" s="289">
        <v>0.25</v>
      </c>
      <c r="E54" s="274" t="s">
        <v>286</v>
      </c>
      <c r="F54" s="285" t="s">
        <v>287</v>
      </c>
      <c r="G54" s="234" t="s">
        <v>663</v>
      </c>
      <c r="H54" s="222" t="s">
        <v>783</v>
      </c>
      <c r="I54" s="420" t="s">
        <v>750</v>
      </c>
      <c r="J54" s="423" t="s">
        <v>783</v>
      </c>
      <c r="K54" s="317" t="s">
        <v>606</v>
      </c>
      <c r="L54" s="297">
        <v>0</v>
      </c>
      <c r="M54" s="317" t="s">
        <v>80</v>
      </c>
      <c r="N54" s="277">
        <v>1</v>
      </c>
      <c r="O54" s="440">
        <f>N54*D54*$C$50*$B$31*$A$9</f>
        <v>1.125E-2</v>
      </c>
      <c r="P54" s="297">
        <v>0</v>
      </c>
      <c r="Q54" s="317">
        <v>10</v>
      </c>
      <c r="R54" s="278">
        <v>100</v>
      </c>
      <c r="S54" s="529">
        <f>IF(R54&gt;120,120*O54,IF(R54&lt;=30,0,R54*O54))</f>
        <v>1.125</v>
      </c>
      <c r="T54" s="545">
        <v>0</v>
      </c>
      <c r="U54" s="545">
        <v>10</v>
      </c>
      <c r="V54" s="389">
        <f t="shared" si="18"/>
        <v>100</v>
      </c>
      <c r="W54" s="558">
        <f t="shared" si="19"/>
        <v>1.125</v>
      </c>
      <c r="X54" s="566">
        <f t="shared" si="1"/>
        <v>0</v>
      </c>
    </row>
    <row r="55" spans="1:24" s="258" customFormat="1" ht="27" customHeight="1">
      <c r="A55" s="784"/>
      <c r="B55" s="769"/>
      <c r="C55" s="714">
        <v>0.1</v>
      </c>
      <c r="D55" s="273"/>
      <c r="E55" s="291" t="s">
        <v>618</v>
      </c>
      <c r="F55" s="765" t="s">
        <v>180</v>
      </c>
      <c r="G55" s="766"/>
      <c r="H55" s="766"/>
      <c r="I55" s="766"/>
      <c r="J55" s="766"/>
      <c r="K55" s="766"/>
      <c r="L55" s="766"/>
      <c r="M55" s="767"/>
      <c r="N55" s="307"/>
      <c r="O55" s="447"/>
      <c r="P55" s="314"/>
      <c r="Q55" s="381"/>
      <c r="R55" s="315"/>
      <c r="S55" s="451"/>
      <c r="T55" s="316"/>
      <c r="U55" s="316"/>
      <c r="V55" s="392"/>
      <c r="W55" s="563"/>
      <c r="X55" s="566">
        <f t="shared" si="1"/>
        <v>0</v>
      </c>
    </row>
    <row r="56" spans="1:24" s="258" customFormat="1" ht="37.5" customHeight="1">
      <c r="A56" s="784"/>
      <c r="B56" s="769"/>
      <c r="C56" s="761"/>
      <c r="D56" s="292">
        <v>0.3</v>
      </c>
      <c r="E56" s="281" t="s">
        <v>289</v>
      </c>
      <c r="F56" s="293" t="s">
        <v>290</v>
      </c>
      <c r="G56" s="281" t="s">
        <v>664</v>
      </c>
      <c r="H56" s="293" t="s">
        <v>290</v>
      </c>
      <c r="I56" s="281" t="s">
        <v>751</v>
      </c>
      <c r="J56" s="293" t="s">
        <v>290</v>
      </c>
      <c r="K56" s="317" t="s">
        <v>606</v>
      </c>
      <c r="L56" s="297">
        <v>0</v>
      </c>
      <c r="M56" s="317" t="s">
        <v>80</v>
      </c>
      <c r="N56" s="277">
        <v>1</v>
      </c>
      <c r="O56" s="440">
        <f>N56*D56*$C$55*$B$31*$A$9</f>
        <v>1.4999999999999999E-2</v>
      </c>
      <c r="P56" s="297">
        <v>0</v>
      </c>
      <c r="Q56" s="317">
        <v>10</v>
      </c>
      <c r="R56" s="278">
        <v>100</v>
      </c>
      <c r="S56" s="529">
        <f>IF(R56&gt;120,120*O56,IF(R56&lt;=30,0,R56*O56))</f>
        <v>1.5</v>
      </c>
      <c r="T56" s="545">
        <v>0</v>
      </c>
      <c r="U56" s="545">
        <v>10</v>
      </c>
      <c r="V56" s="389">
        <f t="shared" ref="V56:V57" si="20">100-U56*T56</f>
        <v>100</v>
      </c>
      <c r="W56" s="558">
        <f t="shared" ref="W56:W58" si="21">V56*O56</f>
        <v>1.5</v>
      </c>
      <c r="X56" s="566">
        <f t="shared" si="1"/>
        <v>0</v>
      </c>
    </row>
    <row r="57" spans="1:24" s="258" customFormat="1" ht="37.5" customHeight="1">
      <c r="A57" s="784"/>
      <c r="B57" s="769"/>
      <c r="C57" s="761"/>
      <c r="D57" s="292">
        <v>0.3</v>
      </c>
      <c r="E57" s="281" t="s">
        <v>291</v>
      </c>
      <c r="F57" s="375" t="s">
        <v>292</v>
      </c>
      <c r="G57" s="274" t="s">
        <v>665</v>
      </c>
      <c r="H57" s="375" t="s">
        <v>292</v>
      </c>
      <c r="I57" s="274" t="s">
        <v>752</v>
      </c>
      <c r="J57" s="375" t="s">
        <v>292</v>
      </c>
      <c r="K57" s="317" t="s">
        <v>606</v>
      </c>
      <c r="L57" s="297">
        <v>0</v>
      </c>
      <c r="M57" s="317" t="s">
        <v>80</v>
      </c>
      <c r="N57" s="277">
        <v>1</v>
      </c>
      <c r="O57" s="440">
        <f>N57*D57*$C$55*$B$31*$A$9</f>
        <v>1.4999999999999999E-2</v>
      </c>
      <c r="P57" s="297">
        <v>0</v>
      </c>
      <c r="Q57" s="317">
        <v>10</v>
      </c>
      <c r="R57" s="278">
        <v>100</v>
      </c>
      <c r="S57" s="529">
        <f>IF(R57&gt;120,120*O57,IF(R57&lt;=30,0,R57*O57))</f>
        <v>1.5</v>
      </c>
      <c r="T57" s="545">
        <v>0</v>
      </c>
      <c r="U57" s="545">
        <v>10</v>
      </c>
      <c r="V57" s="389">
        <f t="shared" si="20"/>
        <v>100</v>
      </c>
      <c r="W57" s="558">
        <f t="shared" si="21"/>
        <v>1.5</v>
      </c>
      <c r="X57" s="566">
        <f t="shared" si="1"/>
        <v>0</v>
      </c>
    </row>
    <row r="58" spans="1:24" s="258" customFormat="1" ht="58.5" customHeight="1">
      <c r="A58" s="784"/>
      <c r="B58" s="769"/>
      <c r="C58" s="761"/>
      <c r="D58" s="289">
        <v>0.4</v>
      </c>
      <c r="E58" s="281" t="s">
        <v>293</v>
      </c>
      <c r="F58" s="323" t="s">
        <v>294</v>
      </c>
      <c r="G58" s="171" t="s">
        <v>666</v>
      </c>
      <c r="H58" s="191" t="s">
        <v>784</v>
      </c>
      <c r="I58" s="171" t="s">
        <v>753</v>
      </c>
      <c r="J58" s="521" t="s">
        <v>784</v>
      </c>
      <c r="K58" s="514" t="s">
        <v>973</v>
      </c>
      <c r="L58" s="459">
        <v>3</v>
      </c>
      <c r="M58" s="317" t="s">
        <v>80</v>
      </c>
      <c r="N58" s="277">
        <v>1</v>
      </c>
      <c r="O58" s="440">
        <f>N58*D58*$C$55*$B$31*$A$9</f>
        <v>2.0000000000000004E-2</v>
      </c>
      <c r="P58" s="297">
        <v>3</v>
      </c>
      <c r="Q58" s="317">
        <v>10</v>
      </c>
      <c r="R58" s="278">
        <v>100</v>
      </c>
      <c r="S58" s="529">
        <f>IF(R58&gt;120,120*O58,IF(R58&lt;=30,0,R58*O58))</f>
        <v>2.0000000000000004</v>
      </c>
      <c r="T58" s="545">
        <v>3</v>
      </c>
      <c r="U58" s="545">
        <f>T58-L58</f>
        <v>0</v>
      </c>
      <c r="V58" s="389">
        <f>100-U58*10</f>
        <v>100</v>
      </c>
      <c r="W58" s="558">
        <f t="shared" si="21"/>
        <v>2.0000000000000004</v>
      </c>
      <c r="X58" s="566">
        <f t="shared" si="1"/>
        <v>0</v>
      </c>
    </row>
    <row r="59" spans="1:24" s="322" customFormat="1" ht="18.95" customHeight="1">
      <c r="A59" s="784"/>
      <c r="B59" s="769"/>
      <c r="C59" s="714">
        <v>0.1</v>
      </c>
      <c r="D59" s="319"/>
      <c r="E59" s="291" t="s">
        <v>619</v>
      </c>
      <c r="F59" s="765" t="s">
        <v>620</v>
      </c>
      <c r="G59" s="766"/>
      <c r="H59" s="766"/>
      <c r="I59" s="766"/>
      <c r="J59" s="766"/>
      <c r="K59" s="766"/>
      <c r="L59" s="766"/>
      <c r="M59" s="767"/>
      <c r="N59" s="307"/>
      <c r="O59" s="447"/>
      <c r="P59" s="320"/>
      <c r="Q59" s="382"/>
      <c r="R59" s="315"/>
      <c r="S59" s="451"/>
      <c r="T59" s="321"/>
      <c r="U59" s="321"/>
      <c r="V59" s="393"/>
      <c r="W59" s="564"/>
      <c r="X59" s="566">
        <f t="shared" si="1"/>
        <v>0</v>
      </c>
    </row>
    <row r="60" spans="1:24" s="258" customFormat="1" ht="42.75" customHeight="1">
      <c r="A60" s="784"/>
      <c r="B60" s="769"/>
      <c r="C60" s="761"/>
      <c r="D60" s="292">
        <v>0.3</v>
      </c>
      <c r="E60" s="281" t="s">
        <v>297</v>
      </c>
      <c r="F60" s="375" t="s">
        <v>298</v>
      </c>
      <c r="G60" s="274" t="s">
        <v>406</v>
      </c>
      <c r="H60" s="375" t="s">
        <v>298</v>
      </c>
      <c r="I60" s="274" t="s">
        <v>754</v>
      </c>
      <c r="J60" s="375" t="s">
        <v>298</v>
      </c>
      <c r="K60" s="317" t="s">
        <v>606</v>
      </c>
      <c r="L60" s="297">
        <v>0</v>
      </c>
      <c r="M60" s="275" t="s">
        <v>80</v>
      </c>
      <c r="N60" s="277">
        <v>1</v>
      </c>
      <c r="O60" s="440">
        <f>N60*D60*$C$59*$B$31*$A$9</f>
        <v>1.4999999999999999E-2</v>
      </c>
      <c r="P60" s="297">
        <v>0</v>
      </c>
      <c r="Q60" s="317">
        <v>10</v>
      </c>
      <c r="R60" s="278">
        <v>100</v>
      </c>
      <c r="S60" s="529">
        <f>IF(R60&gt;120,120*O60,IF(R60&lt;=30,0,R60*O60))</f>
        <v>1.5</v>
      </c>
      <c r="T60" s="545">
        <v>0</v>
      </c>
      <c r="U60" s="545">
        <v>10</v>
      </c>
      <c r="V60" s="389">
        <f t="shared" ref="V60:V64" si="22">100-U60*T60</f>
        <v>100</v>
      </c>
      <c r="W60" s="558">
        <f t="shared" ref="W60:W64" si="23">V60*O60</f>
        <v>1.5</v>
      </c>
      <c r="X60" s="566">
        <f t="shared" si="1"/>
        <v>0</v>
      </c>
    </row>
    <row r="61" spans="1:24" s="258" customFormat="1" ht="66.75" customHeight="1">
      <c r="A61" s="784"/>
      <c r="B61" s="769"/>
      <c r="C61" s="761"/>
      <c r="D61" s="289">
        <v>0</v>
      </c>
      <c r="E61" s="274" t="s">
        <v>182</v>
      </c>
      <c r="F61" s="285" t="s">
        <v>183</v>
      </c>
      <c r="G61" s="274" t="s">
        <v>667</v>
      </c>
      <c r="H61" s="285" t="s">
        <v>790</v>
      </c>
      <c r="I61" s="274" t="s">
        <v>755</v>
      </c>
      <c r="J61" s="285" t="s">
        <v>790</v>
      </c>
      <c r="K61" s="317" t="s">
        <v>606</v>
      </c>
      <c r="L61" s="297">
        <v>0</v>
      </c>
      <c r="M61" s="275" t="s">
        <v>80</v>
      </c>
      <c r="N61" s="277">
        <v>1</v>
      </c>
      <c r="O61" s="440">
        <f>N61*D61*$C$59*$B$31*$A$9</f>
        <v>0</v>
      </c>
      <c r="P61" s="297">
        <v>0</v>
      </c>
      <c r="Q61" s="539"/>
      <c r="R61" s="278">
        <v>100</v>
      </c>
      <c r="S61" s="439">
        <f t="shared" si="2"/>
        <v>0</v>
      </c>
      <c r="T61" s="545">
        <v>0</v>
      </c>
      <c r="U61" s="545">
        <v>10</v>
      </c>
      <c r="V61" s="389">
        <f t="shared" si="22"/>
        <v>100</v>
      </c>
      <c r="W61" s="558">
        <f t="shared" si="23"/>
        <v>0</v>
      </c>
      <c r="X61" s="566">
        <f t="shared" si="1"/>
        <v>0</v>
      </c>
    </row>
    <row r="62" spans="1:24" s="258" customFormat="1" ht="63" customHeight="1">
      <c r="A62" s="784"/>
      <c r="B62" s="769"/>
      <c r="C62" s="761"/>
      <c r="D62" s="292">
        <v>0.4</v>
      </c>
      <c r="E62" s="281" t="s">
        <v>299</v>
      </c>
      <c r="F62" s="375" t="s">
        <v>300</v>
      </c>
      <c r="G62" s="281" t="s">
        <v>668</v>
      </c>
      <c r="H62" s="375" t="s">
        <v>300</v>
      </c>
      <c r="I62" s="281" t="s">
        <v>756</v>
      </c>
      <c r="J62" s="375" t="s">
        <v>300</v>
      </c>
      <c r="K62" s="317" t="s">
        <v>606</v>
      </c>
      <c r="L62" s="297">
        <v>0</v>
      </c>
      <c r="M62" s="275" t="s">
        <v>80</v>
      </c>
      <c r="N62" s="277">
        <v>1</v>
      </c>
      <c r="O62" s="440">
        <f>N62*D62*$C$59*$B$31*$A$9</f>
        <v>2.0000000000000004E-2</v>
      </c>
      <c r="P62" s="297">
        <v>0</v>
      </c>
      <c r="Q62" s="317">
        <v>10</v>
      </c>
      <c r="R62" s="278">
        <v>100</v>
      </c>
      <c r="S62" s="529">
        <f>IF(R62&gt;120,120*O62,IF(R62&lt;=30,0,R62*O62))</f>
        <v>2.0000000000000004</v>
      </c>
      <c r="T62" s="545">
        <v>0</v>
      </c>
      <c r="U62" s="545">
        <v>10</v>
      </c>
      <c r="V62" s="389">
        <f t="shared" si="22"/>
        <v>100</v>
      </c>
      <c r="W62" s="558">
        <f t="shared" si="23"/>
        <v>2.0000000000000004</v>
      </c>
      <c r="X62" s="566">
        <f t="shared" si="1"/>
        <v>0</v>
      </c>
    </row>
    <row r="63" spans="1:24" s="258" customFormat="1" ht="47.25" customHeight="1">
      <c r="A63" s="784"/>
      <c r="B63" s="769"/>
      <c r="C63" s="761"/>
      <c r="D63" s="292">
        <v>0.3</v>
      </c>
      <c r="E63" s="281" t="s">
        <v>301</v>
      </c>
      <c r="F63" s="375" t="s">
        <v>302</v>
      </c>
      <c r="G63" s="284" t="s">
        <v>669</v>
      </c>
      <c r="H63" s="375" t="s">
        <v>302</v>
      </c>
      <c r="I63" s="284" t="s">
        <v>757</v>
      </c>
      <c r="J63" s="375" t="s">
        <v>302</v>
      </c>
      <c r="K63" s="317" t="s">
        <v>606</v>
      </c>
      <c r="L63" s="297">
        <v>0</v>
      </c>
      <c r="M63" s="275" t="s">
        <v>80</v>
      </c>
      <c r="N63" s="277">
        <v>1</v>
      </c>
      <c r="O63" s="440">
        <f>N63*D63*$C$59*$B$31*$A$9</f>
        <v>1.4999999999999999E-2</v>
      </c>
      <c r="P63" s="297">
        <v>0</v>
      </c>
      <c r="Q63" s="317">
        <v>10</v>
      </c>
      <c r="R63" s="278">
        <v>100</v>
      </c>
      <c r="S63" s="529">
        <f>IF(R63&gt;120,120*O63,IF(R63&lt;=30,0,R63*O63))</f>
        <v>1.5</v>
      </c>
      <c r="T63" s="545">
        <v>0</v>
      </c>
      <c r="U63" s="545">
        <v>10</v>
      </c>
      <c r="V63" s="389">
        <f t="shared" si="22"/>
        <v>100</v>
      </c>
      <c r="W63" s="558">
        <f t="shared" si="23"/>
        <v>1.5</v>
      </c>
      <c r="X63" s="566">
        <f t="shared" si="1"/>
        <v>0</v>
      </c>
    </row>
    <row r="64" spans="1:24" s="258" customFormat="1" ht="45" customHeight="1">
      <c r="A64" s="784"/>
      <c r="B64" s="769"/>
      <c r="C64" s="761"/>
      <c r="D64" s="292">
        <v>0</v>
      </c>
      <c r="E64" s="281" t="s">
        <v>303</v>
      </c>
      <c r="F64" s="375" t="s">
        <v>304</v>
      </c>
      <c r="G64" s="274" t="s">
        <v>670</v>
      </c>
      <c r="H64" s="375" t="s">
        <v>304</v>
      </c>
      <c r="I64" s="274" t="s">
        <v>758</v>
      </c>
      <c r="J64" s="375" t="s">
        <v>304</v>
      </c>
      <c r="K64" s="317" t="s">
        <v>606</v>
      </c>
      <c r="L64" s="297">
        <v>0</v>
      </c>
      <c r="M64" s="275" t="s">
        <v>80</v>
      </c>
      <c r="N64" s="277">
        <v>1</v>
      </c>
      <c r="O64" s="440">
        <f>N64*D64*$C$59*$B$31*$A$9</f>
        <v>0</v>
      </c>
      <c r="P64" s="297">
        <v>0</v>
      </c>
      <c r="Q64" s="539"/>
      <c r="R64" s="278">
        <v>100</v>
      </c>
      <c r="S64" s="439">
        <f t="shared" si="2"/>
        <v>0</v>
      </c>
      <c r="T64" s="545">
        <v>0</v>
      </c>
      <c r="U64" s="545">
        <v>10</v>
      </c>
      <c r="V64" s="389">
        <f t="shared" si="22"/>
        <v>100</v>
      </c>
      <c r="W64" s="558">
        <f t="shared" si="23"/>
        <v>0</v>
      </c>
      <c r="X64" s="566">
        <f t="shared" si="1"/>
        <v>0</v>
      </c>
    </row>
    <row r="65" spans="1:24" s="322" customFormat="1" ht="15.75" customHeight="1">
      <c r="A65" s="784"/>
      <c r="B65" s="769"/>
      <c r="C65" s="714">
        <v>0.05</v>
      </c>
      <c r="D65" s="319"/>
      <c r="E65" s="291" t="s">
        <v>621</v>
      </c>
      <c r="F65" s="765" t="s">
        <v>622</v>
      </c>
      <c r="G65" s="766"/>
      <c r="H65" s="766"/>
      <c r="I65" s="766"/>
      <c r="J65" s="766"/>
      <c r="K65" s="766"/>
      <c r="L65" s="766"/>
      <c r="M65" s="767"/>
      <c r="N65" s="307"/>
      <c r="O65" s="447"/>
      <c r="P65" s="324"/>
      <c r="Q65" s="382"/>
      <c r="R65" s="315"/>
      <c r="S65" s="451"/>
      <c r="T65" s="321"/>
      <c r="U65" s="321"/>
      <c r="V65" s="393"/>
      <c r="W65" s="564"/>
      <c r="X65" s="566">
        <f t="shared" si="1"/>
        <v>0</v>
      </c>
    </row>
    <row r="66" spans="1:24" s="466" customFormat="1" ht="54.75" customHeight="1">
      <c r="A66" s="784"/>
      <c r="B66" s="769"/>
      <c r="C66" s="761"/>
      <c r="D66" s="481">
        <v>0</v>
      </c>
      <c r="E66" s="460" t="s">
        <v>305</v>
      </c>
      <c r="F66" s="461" t="s">
        <v>306</v>
      </c>
      <c r="G66" s="483" t="s">
        <v>671</v>
      </c>
      <c r="H66" s="484" t="s">
        <v>306</v>
      </c>
      <c r="I66" s="483" t="s">
        <v>760</v>
      </c>
      <c r="J66" s="484" t="s">
        <v>759</v>
      </c>
      <c r="K66" s="515" t="s">
        <v>606</v>
      </c>
      <c r="L66" s="462">
        <v>0</v>
      </c>
      <c r="M66" s="463" t="s">
        <v>80</v>
      </c>
      <c r="N66" s="464">
        <v>1</v>
      </c>
      <c r="O66" s="465">
        <f>N66*D66*C$65*$B$31*$A$9</f>
        <v>0</v>
      </c>
      <c r="P66" s="462">
        <v>0</v>
      </c>
      <c r="Q66" s="317">
        <v>10</v>
      </c>
      <c r="R66" s="278">
        <v>100</v>
      </c>
      <c r="S66" s="529">
        <f>IF(R66&gt;120,120*O66,IF(R66&lt;=30,0,R66*O66))</f>
        <v>0</v>
      </c>
      <c r="T66" s="545">
        <v>0</v>
      </c>
      <c r="U66" s="545">
        <v>10</v>
      </c>
      <c r="V66" s="389">
        <f t="shared" ref="V66:V67" si="24">100-U66*T66</f>
        <v>100</v>
      </c>
      <c r="W66" s="558">
        <f t="shared" ref="W66:W67" si="25">V66*O66</f>
        <v>0</v>
      </c>
      <c r="X66" s="566">
        <f t="shared" si="1"/>
        <v>0</v>
      </c>
    </row>
    <row r="67" spans="1:24" s="258" customFormat="1" ht="50.25" customHeight="1">
      <c r="A67" s="784"/>
      <c r="B67" s="769"/>
      <c r="C67" s="761"/>
      <c r="D67" s="289">
        <v>1</v>
      </c>
      <c r="E67" s="274" t="s">
        <v>307</v>
      </c>
      <c r="F67" s="285" t="s">
        <v>393</v>
      </c>
      <c r="G67" s="274" t="s">
        <v>672</v>
      </c>
      <c r="H67" s="285" t="s">
        <v>393</v>
      </c>
      <c r="I67" s="274" t="s">
        <v>762</v>
      </c>
      <c r="J67" s="176" t="s">
        <v>761</v>
      </c>
      <c r="K67" s="317" t="s">
        <v>606</v>
      </c>
      <c r="L67" s="297">
        <v>0</v>
      </c>
      <c r="M67" s="275" t="s">
        <v>80</v>
      </c>
      <c r="N67" s="277">
        <v>1</v>
      </c>
      <c r="O67" s="440">
        <f>N67*D67*C$65*$B$31*$A$9</f>
        <v>2.5000000000000001E-2</v>
      </c>
      <c r="P67" s="297">
        <v>0</v>
      </c>
      <c r="Q67" s="317">
        <v>10</v>
      </c>
      <c r="R67" s="278">
        <v>100</v>
      </c>
      <c r="S67" s="529">
        <f>IF(R67&gt;120,120*O67,IF(R67&lt;=30,0,R67*O67))</f>
        <v>2.5</v>
      </c>
      <c r="T67" s="545">
        <v>0</v>
      </c>
      <c r="U67" s="545">
        <v>10</v>
      </c>
      <c r="V67" s="389">
        <f t="shared" si="24"/>
        <v>100</v>
      </c>
      <c r="W67" s="558">
        <f t="shared" si="25"/>
        <v>2.5</v>
      </c>
      <c r="X67" s="566">
        <f t="shared" si="1"/>
        <v>0</v>
      </c>
    </row>
    <row r="68" spans="1:24" s="258" customFormat="1" ht="15.75" customHeight="1">
      <c r="A68" s="784"/>
      <c r="B68" s="769"/>
      <c r="C68" s="714">
        <v>0.05</v>
      </c>
      <c r="D68" s="273"/>
      <c r="E68" s="291" t="s">
        <v>623</v>
      </c>
      <c r="F68" s="765" t="s">
        <v>624</v>
      </c>
      <c r="G68" s="766"/>
      <c r="H68" s="766"/>
      <c r="I68" s="766"/>
      <c r="J68" s="766"/>
      <c r="K68" s="766"/>
      <c r="L68" s="766"/>
      <c r="M68" s="767"/>
      <c r="N68" s="313"/>
      <c r="O68" s="449"/>
      <c r="P68" s="324"/>
      <c r="Q68" s="381"/>
      <c r="R68" s="315"/>
      <c r="S68" s="451"/>
      <c r="T68" s="316"/>
      <c r="U68" s="316"/>
      <c r="V68" s="392"/>
      <c r="W68" s="563"/>
      <c r="X68" s="566">
        <f t="shared" si="1"/>
        <v>0</v>
      </c>
    </row>
    <row r="69" spans="1:24" s="258" customFormat="1" ht="62.25" customHeight="1">
      <c r="A69" s="784"/>
      <c r="B69" s="769"/>
      <c r="C69" s="761"/>
      <c r="D69" s="292">
        <v>0.5</v>
      </c>
      <c r="E69" s="281" t="s">
        <v>310</v>
      </c>
      <c r="F69" s="375" t="s">
        <v>311</v>
      </c>
      <c r="G69" s="274" t="s">
        <v>673</v>
      </c>
      <c r="H69" s="375" t="s">
        <v>311</v>
      </c>
      <c r="I69" s="274" t="s">
        <v>764</v>
      </c>
      <c r="J69" s="375" t="s">
        <v>763</v>
      </c>
      <c r="K69" s="317" t="s">
        <v>606</v>
      </c>
      <c r="L69" s="297">
        <v>0</v>
      </c>
      <c r="M69" s="275" t="s">
        <v>80</v>
      </c>
      <c r="N69" s="277">
        <v>1</v>
      </c>
      <c r="O69" s="440">
        <f>N69*D69*$C$68*$B$31*$A$9</f>
        <v>1.2500000000000001E-2</v>
      </c>
      <c r="P69" s="297">
        <v>0</v>
      </c>
      <c r="Q69" s="317">
        <v>10</v>
      </c>
      <c r="R69" s="278">
        <v>100</v>
      </c>
      <c r="S69" s="529">
        <f>IF(R69&gt;120,120*O69,IF(R69&lt;=30,0,R69*O69))</f>
        <v>1.25</v>
      </c>
      <c r="T69" s="545">
        <v>0</v>
      </c>
      <c r="U69" s="545">
        <v>10</v>
      </c>
      <c r="V69" s="389">
        <f t="shared" ref="V69:V70" si="26">100-U69*T69</f>
        <v>100</v>
      </c>
      <c r="W69" s="558">
        <f t="shared" ref="W69:W70" si="27">V69*O69</f>
        <v>1.25</v>
      </c>
      <c r="X69" s="566">
        <f t="shared" si="1"/>
        <v>0</v>
      </c>
    </row>
    <row r="70" spans="1:24" s="258" customFormat="1" ht="36" customHeight="1">
      <c r="A70" s="784"/>
      <c r="B70" s="769"/>
      <c r="C70" s="761"/>
      <c r="D70" s="289">
        <v>0.5</v>
      </c>
      <c r="E70" s="274" t="s">
        <v>312</v>
      </c>
      <c r="F70" s="176" t="s">
        <v>360</v>
      </c>
      <c r="G70" s="274" t="s">
        <v>674</v>
      </c>
      <c r="H70" s="176" t="s">
        <v>360</v>
      </c>
      <c r="I70" s="274" t="s">
        <v>765</v>
      </c>
      <c r="J70" s="176" t="s">
        <v>761</v>
      </c>
      <c r="K70" s="317" t="s">
        <v>606</v>
      </c>
      <c r="L70" s="299">
        <v>0</v>
      </c>
      <c r="M70" s="275" t="s">
        <v>80</v>
      </c>
      <c r="N70" s="277">
        <v>1</v>
      </c>
      <c r="O70" s="440">
        <f>N70*D70*$C$68*$B$31*$A$9</f>
        <v>1.2500000000000001E-2</v>
      </c>
      <c r="P70" s="297">
        <v>0</v>
      </c>
      <c r="Q70" s="317">
        <v>10</v>
      </c>
      <c r="R70" s="278">
        <v>100</v>
      </c>
      <c r="S70" s="529">
        <f>IF(R70&gt;120,120*O70,IF(R70&lt;=30,0,R70*O70))</f>
        <v>1.25</v>
      </c>
      <c r="T70" s="545">
        <v>0</v>
      </c>
      <c r="U70" s="545">
        <v>10</v>
      </c>
      <c r="V70" s="389">
        <f t="shared" si="26"/>
        <v>100</v>
      </c>
      <c r="W70" s="558">
        <f t="shared" si="27"/>
        <v>1.25</v>
      </c>
      <c r="X70" s="566">
        <f t="shared" si="1"/>
        <v>0</v>
      </c>
    </row>
    <row r="71" spans="1:24" s="258" customFormat="1" ht="15.75" customHeight="1">
      <c r="A71" s="784"/>
      <c r="B71" s="769"/>
      <c r="C71" s="714">
        <v>0.02</v>
      </c>
      <c r="D71" s="273"/>
      <c r="E71" s="291" t="s">
        <v>625</v>
      </c>
      <c r="F71" s="781" t="s">
        <v>626</v>
      </c>
      <c r="G71" s="782"/>
      <c r="H71" s="782"/>
      <c r="I71" s="782"/>
      <c r="J71" s="782"/>
      <c r="K71" s="782"/>
      <c r="L71" s="782"/>
      <c r="M71" s="783"/>
      <c r="N71" s="307"/>
      <c r="O71" s="447"/>
      <c r="P71" s="314"/>
      <c r="Q71" s="381"/>
      <c r="R71" s="315"/>
      <c r="S71" s="451"/>
      <c r="T71" s="316"/>
      <c r="U71" s="316"/>
      <c r="V71" s="392"/>
      <c r="W71" s="563"/>
      <c r="X71" s="566">
        <f t="shared" si="1"/>
        <v>0</v>
      </c>
    </row>
    <row r="72" spans="1:24" s="258" customFormat="1" ht="53.25" customHeight="1">
      <c r="A72" s="784"/>
      <c r="B72" s="769"/>
      <c r="C72" s="757"/>
      <c r="D72" s="289">
        <v>1</v>
      </c>
      <c r="E72" s="274" t="s">
        <v>314</v>
      </c>
      <c r="F72" s="285" t="s">
        <v>367</v>
      </c>
      <c r="G72" s="255" t="s">
        <v>675</v>
      </c>
      <c r="H72" s="207" t="s">
        <v>367</v>
      </c>
      <c r="I72" s="424" t="s">
        <v>767</v>
      </c>
      <c r="J72" s="285" t="s">
        <v>766</v>
      </c>
      <c r="K72" s="317" t="s">
        <v>606</v>
      </c>
      <c r="L72" s="299">
        <v>0</v>
      </c>
      <c r="M72" s="275" t="s">
        <v>80</v>
      </c>
      <c r="N72" s="277">
        <v>1</v>
      </c>
      <c r="O72" s="440">
        <f>N72*D72*$C$71*$B$31*$A$9</f>
        <v>0.01</v>
      </c>
      <c r="P72" s="297">
        <v>0</v>
      </c>
      <c r="Q72" s="317">
        <v>10</v>
      </c>
      <c r="R72" s="278">
        <v>100</v>
      </c>
      <c r="S72" s="529">
        <f>IF(R72&gt;120,120*O72,IF(R72&lt;=30,0,R72*O72))</f>
        <v>1</v>
      </c>
      <c r="T72" s="545">
        <v>0</v>
      </c>
      <c r="U72" s="545">
        <v>10</v>
      </c>
      <c r="V72" s="389">
        <f t="shared" ref="V72" si="28">100-U72*T72</f>
        <v>100</v>
      </c>
      <c r="W72" s="558">
        <f t="shared" ref="W72" si="29">V72*O72</f>
        <v>1</v>
      </c>
      <c r="X72" s="566">
        <f t="shared" si="1"/>
        <v>0</v>
      </c>
    </row>
    <row r="73" spans="1:24" s="258" customFormat="1" ht="23.25" customHeight="1">
      <c r="A73" s="784"/>
      <c r="B73" s="769"/>
      <c r="C73" s="714">
        <v>7.0000000000000007E-2</v>
      </c>
      <c r="D73" s="273"/>
      <c r="E73" s="291" t="s">
        <v>627</v>
      </c>
      <c r="F73" s="765" t="s">
        <v>187</v>
      </c>
      <c r="G73" s="766"/>
      <c r="H73" s="766"/>
      <c r="I73" s="766"/>
      <c r="J73" s="766"/>
      <c r="K73" s="766"/>
      <c r="L73" s="766"/>
      <c r="M73" s="767"/>
      <c r="N73" s="307"/>
      <c r="O73" s="447"/>
      <c r="P73" s="314"/>
      <c r="Q73" s="381"/>
      <c r="R73" s="315"/>
      <c r="S73" s="451"/>
      <c r="T73" s="316"/>
      <c r="U73" s="316"/>
      <c r="V73" s="392"/>
      <c r="W73" s="563"/>
      <c r="X73" s="566">
        <f t="shared" si="1"/>
        <v>0</v>
      </c>
    </row>
    <row r="74" spans="1:24" s="258" customFormat="1" ht="49.5" customHeight="1">
      <c r="A74" s="784"/>
      <c r="B74" s="769"/>
      <c r="C74" s="761"/>
      <c r="D74" s="289">
        <v>0</v>
      </c>
      <c r="E74" s="274" t="s">
        <v>190</v>
      </c>
      <c r="F74" s="323" t="s">
        <v>191</v>
      </c>
      <c r="G74" s="209" t="s">
        <v>676</v>
      </c>
      <c r="H74" s="207" t="s">
        <v>191</v>
      </c>
      <c r="I74" s="425" t="s">
        <v>768</v>
      </c>
      <c r="J74" s="427" t="s">
        <v>191</v>
      </c>
      <c r="K74" s="317" t="s">
        <v>606</v>
      </c>
      <c r="L74" s="297">
        <v>0</v>
      </c>
      <c r="M74" s="275" t="s">
        <v>80</v>
      </c>
      <c r="N74" s="277">
        <v>1</v>
      </c>
      <c r="O74" s="440">
        <f>N74*D74*$C$73*$B$31*$A$9</f>
        <v>0</v>
      </c>
      <c r="P74" s="297">
        <v>0</v>
      </c>
      <c r="Q74" s="539"/>
      <c r="R74" s="278">
        <v>100</v>
      </c>
      <c r="S74" s="439">
        <f t="shared" si="2"/>
        <v>0</v>
      </c>
      <c r="T74" s="545">
        <v>0</v>
      </c>
      <c r="U74" s="545">
        <v>10</v>
      </c>
      <c r="V74" s="389">
        <f t="shared" ref="V74:V76" si="30">100-U74*T74</f>
        <v>100</v>
      </c>
      <c r="W74" s="558">
        <f t="shared" ref="W74:W76" si="31">V74*O74</f>
        <v>0</v>
      </c>
      <c r="X74" s="566">
        <f t="shared" si="1"/>
        <v>0</v>
      </c>
    </row>
    <row r="75" spans="1:24" s="258" customFormat="1" ht="30">
      <c r="A75" s="784"/>
      <c r="B75" s="769"/>
      <c r="C75" s="761"/>
      <c r="D75" s="741">
        <v>1</v>
      </c>
      <c r="E75" s="786" t="s">
        <v>194</v>
      </c>
      <c r="F75" s="779" t="s">
        <v>195</v>
      </c>
      <c r="G75" s="786" t="s">
        <v>677</v>
      </c>
      <c r="H75" s="787" t="s">
        <v>195</v>
      </c>
      <c r="I75" s="274" t="s">
        <v>771</v>
      </c>
      <c r="J75" s="285" t="s">
        <v>785</v>
      </c>
      <c r="K75" s="317" t="s">
        <v>606</v>
      </c>
      <c r="L75" s="297">
        <v>0</v>
      </c>
      <c r="M75" s="317" t="s">
        <v>80</v>
      </c>
      <c r="N75" s="277">
        <v>0.5</v>
      </c>
      <c r="O75" s="440">
        <f>N75*D75*$C$73*$B$31*$A$9</f>
        <v>1.7500000000000002E-2</v>
      </c>
      <c r="P75" s="297">
        <v>0</v>
      </c>
      <c r="Q75" s="542"/>
      <c r="R75" s="278">
        <v>100</v>
      </c>
      <c r="S75" s="439">
        <f t="shared" si="2"/>
        <v>1.7500000000000002</v>
      </c>
      <c r="T75" s="545">
        <v>0</v>
      </c>
      <c r="U75" s="545">
        <v>10</v>
      </c>
      <c r="V75" s="389">
        <f t="shared" si="30"/>
        <v>100</v>
      </c>
      <c r="W75" s="558">
        <f t="shared" si="31"/>
        <v>1.7500000000000002</v>
      </c>
      <c r="X75" s="566">
        <f t="shared" si="1"/>
        <v>0</v>
      </c>
    </row>
    <row r="76" spans="1:24" s="258" customFormat="1" ht="30">
      <c r="A76" s="784"/>
      <c r="B76" s="769"/>
      <c r="C76" s="761"/>
      <c r="D76" s="742"/>
      <c r="E76" s="786"/>
      <c r="F76" s="780"/>
      <c r="G76" s="786"/>
      <c r="H76" s="787"/>
      <c r="I76" s="274" t="s">
        <v>770</v>
      </c>
      <c r="J76" s="285" t="s">
        <v>769</v>
      </c>
      <c r="K76" s="317" t="s">
        <v>606</v>
      </c>
      <c r="L76" s="297">
        <v>0</v>
      </c>
      <c r="M76" s="317" t="s">
        <v>80</v>
      </c>
      <c r="N76" s="277">
        <v>0.5</v>
      </c>
      <c r="O76" s="440">
        <f>N76*D75*C73*B31*A9</f>
        <v>1.7500000000000002E-2</v>
      </c>
      <c r="P76" s="297">
        <v>0</v>
      </c>
      <c r="Q76" s="542"/>
      <c r="R76" s="278">
        <v>100</v>
      </c>
      <c r="S76" s="439">
        <f t="shared" si="2"/>
        <v>1.7500000000000002</v>
      </c>
      <c r="T76" s="545">
        <v>0</v>
      </c>
      <c r="U76" s="545">
        <v>10</v>
      </c>
      <c r="V76" s="389">
        <f t="shared" si="30"/>
        <v>100</v>
      </c>
      <c r="W76" s="558">
        <f t="shared" si="31"/>
        <v>1.7500000000000002</v>
      </c>
      <c r="X76" s="566">
        <f t="shared" si="1"/>
        <v>0</v>
      </c>
    </row>
    <row r="77" spans="1:24" s="258" customFormat="1" ht="21.6" customHeight="1">
      <c r="A77" s="784"/>
      <c r="B77" s="769"/>
      <c r="C77" s="714">
        <v>0.05</v>
      </c>
      <c r="D77" s="273"/>
      <c r="E77" s="291" t="s">
        <v>628</v>
      </c>
      <c r="F77" s="762" t="s">
        <v>629</v>
      </c>
      <c r="G77" s="763"/>
      <c r="H77" s="763"/>
      <c r="I77" s="763"/>
      <c r="J77" s="763"/>
      <c r="K77" s="763"/>
      <c r="L77" s="763"/>
      <c r="M77" s="764"/>
      <c r="N77" s="307"/>
      <c r="O77" s="447"/>
      <c r="P77" s="314"/>
      <c r="Q77" s="381"/>
      <c r="R77" s="315"/>
      <c r="S77" s="451"/>
      <c r="T77" s="316"/>
      <c r="U77" s="316"/>
      <c r="V77" s="392"/>
      <c r="W77" s="563"/>
      <c r="X77" s="566">
        <f t="shared" si="1"/>
        <v>0</v>
      </c>
    </row>
    <row r="78" spans="1:24" s="258" customFormat="1" ht="66.75" customHeight="1">
      <c r="A78" s="784"/>
      <c r="B78" s="769"/>
      <c r="C78" s="715"/>
      <c r="D78" s="742">
        <v>0.35</v>
      </c>
      <c r="E78" s="777" t="s">
        <v>199</v>
      </c>
      <c r="F78" s="779" t="s">
        <v>200</v>
      </c>
      <c r="G78" s="244" t="s">
        <v>678</v>
      </c>
      <c r="H78" s="233" t="s">
        <v>647</v>
      </c>
      <c r="I78" s="244" t="s">
        <v>772</v>
      </c>
      <c r="J78" s="522" t="s">
        <v>787</v>
      </c>
      <c r="K78" s="317" t="s">
        <v>606</v>
      </c>
      <c r="L78" s="297">
        <v>0</v>
      </c>
      <c r="M78" s="317" t="s">
        <v>80</v>
      </c>
      <c r="N78" s="277">
        <v>0.5</v>
      </c>
      <c r="O78" s="440">
        <f>N78*$D$78*$C$77*$B$31*$A$9</f>
        <v>4.3749999999999995E-3</v>
      </c>
      <c r="P78" s="297">
        <v>0</v>
      </c>
      <c r="Q78" s="317">
        <v>10</v>
      </c>
      <c r="R78" s="278">
        <v>100</v>
      </c>
      <c r="S78" s="529">
        <f>IF(R78&gt;120,120*O78,IF(R78&lt;=30,0,R78*O78))</f>
        <v>0.43749999999999994</v>
      </c>
      <c r="T78" s="545">
        <v>0</v>
      </c>
      <c r="U78" s="545">
        <v>10</v>
      </c>
      <c r="V78" s="389">
        <f t="shared" ref="V78:V80" si="32">100-U78*T78</f>
        <v>100</v>
      </c>
      <c r="W78" s="558">
        <f t="shared" ref="W78:W81" si="33">V78*O78</f>
        <v>0.43749999999999994</v>
      </c>
      <c r="X78" s="566">
        <f t="shared" ref="X78:X98" si="34">W78-S78</f>
        <v>0</v>
      </c>
    </row>
    <row r="79" spans="1:24" s="258" customFormat="1" ht="66.75" customHeight="1">
      <c r="A79" s="784"/>
      <c r="B79" s="769"/>
      <c r="C79" s="715"/>
      <c r="D79" s="743"/>
      <c r="E79" s="778"/>
      <c r="F79" s="780"/>
      <c r="G79" s="255" t="s">
        <v>679</v>
      </c>
      <c r="H79" s="208" t="s">
        <v>564</v>
      </c>
      <c r="I79" s="424" t="s">
        <v>773</v>
      </c>
      <c r="J79" s="522" t="s">
        <v>786</v>
      </c>
      <c r="K79" s="317" t="s">
        <v>606</v>
      </c>
      <c r="L79" s="297">
        <v>0</v>
      </c>
      <c r="M79" s="317" t="s">
        <v>80</v>
      </c>
      <c r="N79" s="277">
        <v>0.5</v>
      </c>
      <c r="O79" s="440">
        <f>N79*$D$78*$C$77*$B$31*$A$9</f>
        <v>4.3749999999999995E-3</v>
      </c>
      <c r="P79" s="297">
        <v>0</v>
      </c>
      <c r="Q79" s="317">
        <v>10</v>
      </c>
      <c r="R79" s="278">
        <v>100</v>
      </c>
      <c r="S79" s="529">
        <f>IF(R79&gt;120,120*O79,IF(R79&lt;=30,0,R79*O79))</f>
        <v>0.43749999999999994</v>
      </c>
      <c r="T79" s="545">
        <v>0</v>
      </c>
      <c r="U79" s="545">
        <v>10</v>
      </c>
      <c r="V79" s="389">
        <f t="shared" si="32"/>
        <v>100</v>
      </c>
      <c r="W79" s="558">
        <f t="shared" si="33"/>
        <v>0.43749999999999994</v>
      </c>
      <c r="X79" s="566">
        <f t="shared" si="34"/>
        <v>0</v>
      </c>
    </row>
    <row r="80" spans="1:24" s="258" customFormat="1" ht="55.5" customHeight="1">
      <c r="A80" s="784"/>
      <c r="B80" s="769"/>
      <c r="C80" s="715"/>
      <c r="D80" s="289">
        <v>0.35</v>
      </c>
      <c r="E80" s="274" t="s">
        <v>315</v>
      </c>
      <c r="F80" s="285" t="s">
        <v>316</v>
      </c>
      <c r="G80" s="255" t="s">
        <v>680</v>
      </c>
      <c r="H80" s="207" t="s">
        <v>316</v>
      </c>
      <c r="I80" s="424" t="s">
        <v>774</v>
      </c>
      <c r="J80" s="523" t="s">
        <v>316</v>
      </c>
      <c r="K80" s="317" t="s">
        <v>606</v>
      </c>
      <c r="L80" s="297">
        <v>0</v>
      </c>
      <c r="M80" s="317" t="s">
        <v>80</v>
      </c>
      <c r="N80" s="277">
        <v>1</v>
      </c>
      <c r="O80" s="440">
        <f>N80*D80*$C$77*$B$31*$A$9</f>
        <v>8.7499999999999991E-3</v>
      </c>
      <c r="P80" s="297">
        <v>0</v>
      </c>
      <c r="Q80" s="317">
        <v>10</v>
      </c>
      <c r="R80" s="278">
        <v>100</v>
      </c>
      <c r="S80" s="529">
        <f>IF(R80&gt;120,120*O80,IF(R80&lt;=30,0,R80*O80))</f>
        <v>0.87499999999999989</v>
      </c>
      <c r="T80" s="545">
        <v>0</v>
      </c>
      <c r="U80" s="545">
        <v>10</v>
      </c>
      <c r="V80" s="389">
        <f t="shared" si="32"/>
        <v>100</v>
      </c>
      <c r="W80" s="558">
        <f t="shared" si="33"/>
        <v>0.87499999999999989</v>
      </c>
      <c r="X80" s="566">
        <f t="shared" si="34"/>
        <v>0</v>
      </c>
    </row>
    <row r="81" spans="1:24" s="258" customFormat="1" ht="57" customHeight="1">
      <c r="A81" s="784"/>
      <c r="B81" s="769"/>
      <c r="C81" s="716"/>
      <c r="D81" s="438">
        <v>0.3</v>
      </c>
      <c r="E81" s="530" t="s">
        <v>319</v>
      </c>
      <c r="F81" s="164" t="s">
        <v>320</v>
      </c>
      <c r="G81" s="179" t="s">
        <v>967</v>
      </c>
      <c r="H81" s="247" t="s">
        <v>968</v>
      </c>
      <c r="I81" s="456" t="s">
        <v>969</v>
      </c>
      <c r="J81" s="524" t="s">
        <v>968</v>
      </c>
      <c r="K81" s="516" t="s">
        <v>974</v>
      </c>
      <c r="L81" s="485">
        <v>1</v>
      </c>
      <c r="M81" s="509" t="s">
        <v>80</v>
      </c>
      <c r="N81" s="277">
        <v>1</v>
      </c>
      <c r="O81" s="440">
        <f>N81*D81*$C$77*$B$31*$A$9</f>
        <v>7.4999999999999997E-3</v>
      </c>
      <c r="P81" s="299">
        <v>1</v>
      </c>
      <c r="Q81" s="541"/>
      <c r="R81" s="278">
        <v>100</v>
      </c>
      <c r="S81" s="457">
        <f>R81*O81</f>
        <v>0.75</v>
      </c>
      <c r="T81" s="159">
        <v>2</v>
      </c>
      <c r="U81" s="159">
        <f>T81-L81</f>
        <v>1</v>
      </c>
      <c r="V81" s="389">
        <f>IF(U81&gt;=0,100,0)</f>
        <v>100</v>
      </c>
      <c r="W81" s="558">
        <f t="shared" si="33"/>
        <v>0.75</v>
      </c>
      <c r="X81" s="566">
        <f t="shared" si="34"/>
        <v>0</v>
      </c>
    </row>
    <row r="82" spans="1:24" s="322" customFormat="1" ht="21.95" customHeight="1">
      <c r="A82" s="784"/>
      <c r="B82" s="769"/>
      <c r="C82" s="714">
        <v>0.04</v>
      </c>
      <c r="D82" s="319"/>
      <c r="E82" s="291" t="s">
        <v>630</v>
      </c>
      <c r="F82" s="762" t="s">
        <v>202</v>
      </c>
      <c r="G82" s="763"/>
      <c r="H82" s="763"/>
      <c r="I82" s="763"/>
      <c r="J82" s="763"/>
      <c r="K82" s="763"/>
      <c r="L82" s="763"/>
      <c r="M82" s="764"/>
      <c r="N82" s="310"/>
      <c r="O82" s="448"/>
      <c r="P82" s="320"/>
      <c r="Q82" s="382"/>
      <c r="R82" s="315"/>
      <c r="S82" s="451"/>
      <c r="T82" s="321"/>
      <c r="U82" s="321"/>
      <c r="V82" s="393"/>
      <c r="W82" s="564"/>
      <c r="X82" s="566">
        <f t="shared" si="34"/>
        <v>0</v>
      </c>
    </row>
    <row r="83" spans="1:24" s="322" customFormat="1" ht="48" customHeight="1">
      <c r="A83" s="784"/>
      <c r="B83" s="769"/>
      <c r="C83" s="761"/>
      <c r="D83" s="289">
        <v>0.4</v>
      </c>
      <c r="E83" s="325" t="s">
        <v>332</v>
      </c>
      <c r="F83" s="285" t="s">
        <v>333</v>
      </c>
      <c r="G83" s="255" t="s">
        <v>681</v>
      </c>
      <c r="H83" s="208" t="s">
        <v>378</v>
      </c>
      <c r="I83" s="424" t="s">
        <v>775</v>
      </c>
      <c r="J83" s="426" t="s">
        <v>378</v>
      </c>
      <c r="K83" s="317" t="s">
        <v>606</v>
      </c>
      <c r="L83" s="297">
        <v>0</v>
      </c>
      <c r="M83" s="317" t="s">
        <v>80</v>
      </c>
      <c r="N83" s="277">
        <v>1</v>
      </c>
      <c r="O83" s="440">
        <f>N83*D83*$C$82*$B$31*$A$9</f>
        <v>8.0000000000000002E-3</v>
      </c>
      <c r="P83" s="297">
        <v>0</v>
      </c>
      <c r="Q83" s="317">
        <v>10</v>
      </c>
      <c r="R83" s="278">
        <v>100</v>
      </c>
      <c r="S83" s="529">
        <f>IF(R83&gt;120,120*O83,IF(R83&lt;=30,0,R83*O83))</f>
        <v>0.8</v>
      </c>
      <c r="T83" s="545">
        <v>0</v>
      </c>
      <c r="U83" s="545">
        <v>10</v>
      </c>
      <c r="V83" s="389">
        <f t="shared" ref="V83:V84" si="35">100-U83*T83</f>
        <v>100</v>
      </c>
      <c r="W83" s="558">
        <f t="shared" ref="W83:W84" si="36">V83*O83</f>
        <v>0.8</v>
      </c>
      <c r="X83" s="566">
        <f t="shared" si="34"/>
        <v>0</v>
      </c>
    </row>
    <row r="84" spans="1:24" s="258" customFormat="1" ht="33.6" customHeight="1">
      <c r="A84" s="784"/>
      <c r="B84" s="769"/>
      <c r="C84" s="757"/>
      <c r="D84" s="289">
        <v>0.6</v>
      </c>
      <c r="E84" s="325" t="s">
        <v>203</v>
      </c>
      <c r="F84" s="285" t="s">
        <v>204</v>
      </c>
      <c r="G84" s="325" t="s">
        <v>683</v>
      </c>
      <c r="H84" s="176" t="s">
        <v>204</v>
      </c>
      <c r="I84" s="325" t="s">
        <v>777</v>
      </c>
      <c r="J84" s="176" t="s">
        <v>204</v>
      </c>
      <c r="K84" s="317" t="s">
        <v>606</v>
      </c>
      <c r="L84" s="297">
        <v>0</v>
      </c>
      <c r="M84" s="317" t="s">
        <v>80</v>
      </c>
      <c r="N84" s="277">
        <v>1</v>
      </c>
      <c r="O84" s="440">
        <f>N84*D84*$C$82*$B$31*$A$9</f>
        <v>1.2E-2</v>
      </c>
      <c r="P84" s="297">
        <v>0</v>
      </c>
      <c r="Q84" s="384"/>
      <c r="R84" s="278">
        <v>100</v>
      </c>
      <c r="S84" s="439">
        <f>R84*O84</f>
        <v>1.2</v>
      </c>
      <c r="T84" s="545">
        <v>0</v>
      </c>
      <c r="U84" s="545">
        <v>10</v>
      </c>
      <c r="V84" s="389">
        <f t="shared" si="35"/>
        <v>100</v>
      </c>
      <c r="W84" s="558">
        <f t="shared" si="36"/>
        <v>1.2</v>
      </c>
      <c r="X84" s="566">
        <f t="shared" si="34"/>
        <v>0</v>
      </c>
    </row>
    <row r="85" spans="1:24" s="258" customFormat="1" ht="25.7" customHeight="1">
      <c r="A85" s="784"/>
      <c r="B85" s="769"/>
      <c r="C85" s="714">
        <v>7.0000000000000007E-2</v>
      </c>
      <c r="D85" s="273"/>
      <c r="E85" s="291" t="s">
        <v>631</v>
      </c>
      <c r="F85" s="774" t="s">
        <v>632</v>
      </c>
      <c r="G85" s="775"/>
      <c r="H85" s="775"/>
      <c r="I85" s="775"/>
      <c r="J85" s="775"/>
      <c r="K85" s="775"/>
      <c r="L85" s="775"/>
      <c r="M85" s="776"/>
      <c r="N85" s="326"/>
      <c r="O85" s="450"/>
      <c r="P85" s="321"/>
      <c r="Q85" s="385"/>
      <c r="R85" s="315"/>
      <c r="S85" s="451"/>
      <c r="T85" s="316"/>
      <c r="U85" s="316"/>
      <c r="V85" s="392"/>
      <c r="W85" s="563"/>
      <c r="X85" s="566">
        <f t="shared" si="34"/>
        <v>0</v>
      </c>
    </row>
    <row r="86" spans="1:24" s="258" customFormat="1" ht="33.6" customHeight="1">
      <c r="A86" s="784"/>
      <c r="B86" s="769"/>
      <c r="C86" s="761"/>
      <c r="D86" s="289">
        <v>0.5</v>
      </c>
      <c r="E86" s="165" t="s">
        <v>336</v>
      </c>
      <c r="F86" s="285" t="s">
        <v>337</v>
      </c>
      <c r="G86" s="209" t="s">
        <v>684</v>
      </c>
      <c r="H86" s="428" t="s">
        <v>809</v>
      </c>
      <c r="I86" s="425" t="s">
        <v>778</v>
      </c>
      <c r="J86" s="428" t="s">
        <v>809</v>
      </c>
      <c r="K86" s="514" t="s">
        <v>975</v>
      </c>
      <c r="L86" s="297">
        <v>8749</v>
      </c>
      <c r="M86" s="275" t="s">
        <v>80</v>
      </c>
      <c r="N86" s="277">
        <v>1</v>
      </c>
      <c r="O86" s="440">
        <f>N86*D86*$C$85*$B$31*$A$9</f>
        <v>1.7500000000000002E-2</v>
      </c>
      <c r="P86" s="297">
        <v>11194</v>
      </c>
      <c r="Q86" s="538">
        <v>5</v>
      </c>
      <c r="R86" s="538">
        <f>IF((100+(P86-L86/L86)*100*5)&gt;100,100,(100+(P86-L86/L86)*100*5))</f>
        <v>100</v>
      </c>
      <c r="S86" s="529">
        <f>IF(R86&gt;120,120*O86,IF(R86&lt;=30,0,R86*O86))</f>
        <v>1.7500000000000002</v>
      </c>
      <c r="T86" s="546">
        <v>11188</v>
      </c>
      <c r="U86" s="457">
        <f>T86/L86*100</f>
        <v>127.87747171105268</v>
      </c>
      <c r="V86" s="543">
        <f>IF((U86-100)&gt;0,100,IF((100+(U86-100)*10)&gt;30,(100+(U86-100)*10),0))</f>
        <v>100</v>
      </c>
      <c r="W86" s="565">
        <f>V86*O86</f>
        <v>1.7500000000000002</v>
      </c>
      <c r="X86" s="566">
        <f t="shared" si="34"/>
        <v>0</v>
      </c>
    </row>
    <row r="87" spans="1:24" s="258" customFormat="1" ht="36" customHeight="1">
      <c r="A87" s="784"/>
      <c r="B87" s="769"/>
      <c r="C87" s="761"/>
      <c r="D87" s="289">
        <v>0</v>
      </c>
      <c r="E87" s="165" t="s">
        <v>340</v>
      </c>
      <c r="F87" s="285" t="s">
        <v>341</v>
      </c>
      <c r="G87" s="209" t="s">
        <v>685</v>
      </c>
      <c r="H87" s="220" t="s">
        <v>377</v>
      </c>
      <c r="I87" s="425" t="s">
        <v>779</v>
      </c>
      <c r="J87" s="428" t="s">
        <v>377</v>
      </c>
      <c r="K87" s="317" t="s">
        <v>606</v>
      </c>
      <c r="L87" s="297">
        <v>0</v>
      </c>
      <c r="M87" s="275" t="s">
        <v>80</v>
      </c>
      <c r="N87" s="277">
        <v>1</v>
      </c>
      <c r="O87" s="440">
        <f>N87*D87*$C$85*$B$31*$A$9</f>
        <v>0</v>
      </c>
      <c r="P87" s="297">
        <v>0</v>
      </c>
      <c r="Q87" s="540"/>
      <c r="R87" s="278"/>
      <c r="S87" s="529"/>
      <c r="T87" s="545">
        <v>0</v>
      </c>
      <c r="U87" s="545">
        <v>10</v>
      </c>
      <c r="V87" s="389">
        <f t="shared" ref="V87:V88" si="37">100-U87*T87</f>
        <v>100</v>
      </c>
      <c r="W87" s="558">
        <f t="shared" ref="W87:W88" si="38">V87*O87</f>
        <v>0</v>
      </c>
      <c r="X87" s="566">
        <f t="shared" si="34"/>
        <v>0</v>
      </c>
    </row>
    <row r="88" spans="1:24" s="258" customFormat="1" ht="67.5" customHeight="1">
      <c r="A88" s="784"/>
      <c r="B88" s="769"/>
      <c r="C88" s="757"/>
      <c r="D88" s="289">
        <v>0.5</v>
      </c>
      <c r="E88" s="165" t="s">
        <v>342</v>
      </c>
      <c r="F88" s="285" t="s">
        <v>343</v>
      </c>
      <c r="G88" s="209" t="s">
        <v>686</v>
      </c>
      <c r="H88" s="220" t="s">
        <v>530</v>
      </c>
      <c r="I88" s="425" t="s">
        <v>780</v>
      </c>
      <c r="J88" s="428" t="s">
        <v>530</v>
      </c>
      <c r="K88" s="317" t="s">
        <v>606</v>
      </c>
      <c r="L88" s="297">
        <v>0</v>
      </c>
      <c r="M88" s="275" t="s">
        <v>80</v>
      </c>
      <c r="N88" s="277">
        <v>1</v>
      </c>
      <c r="O88" s="440">
        <f>N88*D88*$C$85*$B$31*$A$9</f>
        <v>1.7500000000000002E-2</v>
      </c>
      <c r="P88" s="297">
        <v>0</v>
      </c>
      <c r="Q88" s="317">
        <v>10</v>
      </c>
      <c r="R88" s="278">
        <v>100</v>
      </c>
      <c r="S88" s="529">
        <f>IF(R88&gt;120,120*O88,IF(R88&lt;=30,0,R88*O88))</f>
        <v>1.7500000000000002</v>
      </c>
      <c r="T88" s="545">
        <v>0</v>
      </c>
      <c r="U88" s="545">
        <v>10</v>
      </c>
      <c r="V88" s="389">
        <f t="shared" si="37"/>
        <v>100</v>
      </c>
      <c r="W88" s="558">
        <f t="shared" si="38"/>
        <v>1.7500000000000002</v>
      </c>
      <c r="X88" s="566">
        <f t="shared" si="34"/>
        <v>0</v>
      </c>
    </row>
    <row r="89" spans="1:24" s="258" customFormat="1" ht="24.6" customHeight="1">
      <c r="A89" s="784"/>
      <c r="B89" s="769"/>
      <c r="C89" s="714">
        <v>0.05</v>
      </c>
      <c r="D89" s="273"/>
      <c r="E89" s="312" t="s">
        <v>633</v>
      </c>
      <c r="F89" s="762" t="s">
        <v>634</v>
      </c>
      <c r="G89" s="763"/>
      <c r="H89" s="763"/>
      <c r="I89" s="763"/>
      <c r="J89" s="763"/>
      <c r="K89" s="763"/>
      <c r="L89" s="763"/>
      <c r="M89" s="764"/>
      <c r="N89" s="326"/>
      <c r="O89" s="450"/>
      <c r="P89" s="316"/>
      <c r="Q89" s="386"/>
      <c r="R89" s="315"/>
      <c r="S89" s="451"/>
      <c r="T89" s="316"/>
      <c r="U89" s="316"/>
      <c r="V89" s="392"/>
      <c r="W89" s="563"/>
      <c r="X89" s="566">
        <f t="shared" si="34"/>
        <v>0</v>
      </c>
    </row>
    <row r="90" spans="1:24" s="258" customFormat="1" ht="78" customHeight="1">
      <c r="A90" s="784"/>
      <c r="B90" s="769"/>
      <c r="C90" s="715"/>
      <c r="D90" s="292">
        <v>0.5</v>
      </c>
      <c r="E90" s="275" t="s">
        <v>209</v>
      </c>
      <c r="F90" s="275" t="s">
        <v>210</v>
      </c>
      <c r="G90" s="325" t="s">
        <v>687</v>
      </c>
      <c r="H90" s="285" t="s">
        <v>210</v>
      </c>
      <c r="I90" s="325" t="s">
        <v>781</v>
      </c>
      <c r="J90" s="285" t="s">
        <v>788</v>
      </c>
      <c r="K90" s="328" t="s">
        <v>782</v>
      </c>
      <c r="L90" s="297">
        <v>0</v>
      </c>
      <c r="M90" s="327" t="s">
        <v>710</v>
      </c>
      <c r="N90" s="277">
        <v>1</v>
      </c>
      <c r="O90" s="440">
        <f>N90*D90*$C$89*$B$31*$A$9</f>
        <v>1.2500000000000001E-2</v>
      </c>
      <c r="P90" s="297">
        <v>0</v>
      </c>
      <c r="Q90" s="317">
        <v>10</v>
      </c>
      <c r="R90" s="278">
        <v>100</v>
      </c>
      <c r="S90" s="529">
        <f>IF(R90&gt;120,120*O90,IF(R90&lt;=30,0,R90*O90))</f>
        <v>1.25</v>
      </c>
      <c r="T90" s="546">
        <v>0</v>
      </c>
      <c r="U90" s="546">
        <v>50</v>
      </c>
      <c r="V90" s="543">
        <f>100-U90*T90</f>
        <v>100</v>
      </c>
      <c r="W90" s="565">
        <f>V90*O90</f>
        <v>1.25</v>
      </c>
      <c r="X90" s="566">
        <f t="shared" si="34"/>
        <v>0</v>
      </c>
    </row>
    <row r="91" spans="1:24" s="258" customFormat="1" ht="58.5" customHeight="1">
      <c r="A91" s="784"/>
      <c r="B91" s="769"/>
      <c r="C91" s="715"/>
      <c r="D91" s="292">
        <v>0.5</v>
      </c>
      <c r="E91" s="275" t="s">
        <v>211</v>
      </c>
      <c r="F91" s="275" t="s">
        <v>212</v>
      </c>
      <c r="G91" s="325" t="s">
        <v>688</v>
      </c>
      <c r="H91" s="285" t="s">
        <v>212</v>
      </c>
      <c r="I91" s="325" t="s">
        <v>793</v>
      </c>
      <c r="J91" s="285" t="s">
        <v>789</v>
      </c>
      <c r="K91" s="486" t="s">
        <v>976</v>
      </c>
      <c r="L91" s="459" t="s">
        <v>977</v>
      </c>
      <c r="M91" s="327" t="s">
        <v>80</v>
      </c>
      <c r="N91" s="277">
        <v>1</v>
      </c>
      <c r="O91" s="440">
        <f>N91*D91*$C$89*$B$31*$A$9</f>
        <v>1.2500000000000001E-2</v>
      </c>
      <c r="P91" s="297">
        <v>73</v>
      </c>
      <c r="Q91" s="317">
        <v>10</v>
      </c>
      <c r="R91" s="278">
        <v>100</v>
      </c>
      <c r="S91" s="529">
        <f>IF(R91&gt;120,120*O91,IF(R91&lt;=30,0,R91*O91))</f>
        <v>1.25</v>
      </c>
      <c r="T91" s="550">
        <v>70.8</v>
      </c>
      <c r="U91" s="551"/>
      <c r="V91" s="420">
        <f>IF(T91&gt;=70,100,0)</f>
        <v>100</v>
      </c>
      <c r="W91" s="565">
        <f>V91*O91</f>
        <v>1.25</v>
      </c>
      <c r="X91" s="566">
        <f t="shared" si="34"/>
        <v>0</v>
      </c>
    </row>
    <row r="92" spans="1:24" s="258" customFormat="1" ht="21" customHeight="1">
      <c r="A92" s="784"/>
      <c r="B92" s="769"/>
      <c r="C92" s="714">
        <v>0</v>
      </c>
      <c r="D92" s="273"/>
      <c r="E92" s="291" t="s">
        <v>635</v>
      </c>
      <c r="F92" s="758" t="s">
        <v>636</v>
      </c>
      <c r="G92" s="759"/>
      <c r="H92" s="759"/>
      <c r="I92" s="759"/>
      <c r="J92" s="759"/>
      <c r="K92" s="759"/>
      <c r="L92" s="759"/>
      <c r="M92" s="760"/>
      <c r="N92" s="326"/>
      <c r="O92" s="450"/>
      <c r="P92" s="316"/>
      <c r="Q92" s="386"/>
      <c r="R92" s="451"/>
      <c r="S92" s="451"/>
      <c r="T92" s="316"/>
      <c r="U92" s="316"/>
      <c r="V92" s="392"/>
      <c r="W92" s="563"/>
      <c r="X92" s="566">
        <f t="shared" si="34"/>
        <v>0</v>
      </c>
    </row>
    <row r="93" spans="1:24" s="258" customFormat="1" ht="45.75" customHeight="1">
      <c r="A93" s="785"/>
      <c r="B93" s="770"/>
      <c r="C93" s="757"/>
      <c r="D93" s="289">
        <v>1</v>
      </c>
      <c r="E93" s="317" t="s">
        <v>214</v>
      </c>
      <c r="F93" s="285" t="s">
        <v>215</v>
      </c>
      <c r="G93" s="317" t="s">
        <v>689</v>
      </c>
      <c r="H93" s="285" t="s">
        <v>215</v>
      </c>
      <c r="I93" s="317" t="s">
        <v>794</v>
      </c>
      <c r="J93" s="247" t="s">
        <v>535</v>
      </c>
      <c r="K93" s="486" t="s">
        <v>976</v>
      </c>
      <c r="L93" s="487">
        <v>100</v>
      </c>
      <c r="M93" s="327" t="s">
        <v>80</v>
      </c>
      <c r="N93" s="277">
        <v>1</v>
      </c>
      <c r="O93" s="440">
        <f>N93*D93*C92*B31*A9</f>
        <v>0</v>
      </c>
      <c r="P93" s="297">
        <v>100</v>
      </c>
      <c r="Q93" s="532">
        <f t="shared" ref="Q93" si="39">+P93-L93</f>
        <v>0</v>
      </c>
      <c r="R93" s="278">
        <v>100</v>
      </c>
      <c r="S93" s="529">
        <f t="shared" ref="S93" si="40">IF(R93&gt;120,120*O93,IF(R93&lt;=30,0,R93*O93))</f>
        <v>0</v>
      </c>
      <c r="T93" s="195">
        <v>100</v>
      </c>
      <c r="U93" s="195"/>
      <c r="V93" s="391">
        <v>100</v>
      </c>
      <c r="W93" s="565">
        <f>V93*O93</f>
        <v>0</v>
      </c>
      <c r="X93" s="566">
        <f t="shared" si="34"/>
        <v>0</v>
      </c>
    </row>
    <row r="94" spans="1:24" s="258" customFormat="1">
      <c r="E94" s="329"/>
      <c r="F94" s="330"/>
      <c r="G94" s="331"/>
      <c r="H94" s="332"/>
      <c r="I94" s="331"/>
      <c r="J94" s="332"/>
      <c r="K94" s="333"/>
      <c r="L94" s="334"/>
      <c r="M94" s="335"/>
      <c r="N94" s="336"/>
      <c r="O94" s="336">
        <f>SUM(O12:O93)</f>
        <v>0.99999999999999967</v>
      </c>
      <c r="P94" s="195"/>
      <c r="Q94" s="384"/>
      <c r="R94" s="305"/>
      <c r="S94" s="311"/>
      <c r="T94" s="195"/>
      <c r="U94" s="195"/>
      <c r="V94" s="391"/>
      <c r="W94" s="311"/>
      <c r="X94" s="566">
        <f t="shared" si="34"/>
        <v>0</v>
      </c>
    </row>
    <row r="95" spans="1:24" s="258" customFormat="1" ht="18.600000000000001" customHeight="1">
      <c r="E95" s="340" t="s">
        <v>168</v>
      </c>
      <c r="F95" s="771" t="s">
        <v>637</v>
      </c>
      <c r="G95" s="772"/>
      <c r="H95" s="772"/>
      <c r="I95" s="772"/>
      <c r="J95" s="772"/>
      <c r="K95" s="772"/>
      <c r="L95" s="772"/>
      <c r="M95" s="773"/>
      <c r="N95" s="337"/>
      <c r="O95" s="337"/>
      <c r="P95" s="338"/>
      <c r="Q95" s="387"/>
      <c r="R95" s="339"/>
      <c r="S95" s="341"/>
      <c r="T95" s="338"/>
      <c r="U95" s="338"/>
      <c r="V95" s="394"/>
      <c r="W95" s="341"/>
      <c r="X95" s="566">
        <f t="shared" si="34"/>
        <v>0</v>
      </c>
    </row>
    <row r="96" spans="1:24" s="258" customFormat="1" ht="64.5" customHeight="1">
      <c r="E96" s="283" t="s">
        <v>638</v>
      </c>
      <c r="F96" s="342" t="s">
        <v>648</v>
      </c>
      <c r="G96" s="283" t="s">
        <v>690</v>
      </c>
      <c r="H96" s="342" t="s">
        <v>648</v>
      </c>
      <c r="I96" s="283" t="s">
        <v>711</v>
      </c>
      <c r="J96" s="342" t="s">
        <v>648</v>
      </c>
      <c r="K96" s="328" t="s">
        <v>978</v>
      </c>
      <c r="L96" s="297">
        <v>0</v>
      </c>
      <c r="M96" s="327" t="s">
        <v>80</v>
      </c>
      <c r="N96" s="277">
        <v>1</v>
      </c>
      <c r="O96" s="277"/>
      <c r="P96" s="297"/>
      <c r="Q96" s="384"/>
      <c r="R96" s="297">
        <v>0</v>
      </c>
      <c r="S96" s="297">
        <v>0</v>
      </c>
      <c r="T96" s="195"/>
      <c r="U96" s="195"/>
      <c r="V96" s="395"/>
      <c r="W96" s="343"/>
      <c r="X96" s="566">
        <f t="shared" si="34"/>
        <v>0</v>
      </c>
    </row>
    <row r="97" spans="5:24" s="258" customFormat="1" ht="64.5" customHeight="1">
      <c r="E97" s="283" t="s">
        <v>640</v>
      </c>
      <c r="F97" s="342" t="s">
        <v>649</v>
      </c>
      <c r="G97" s="283" t="s">
        <v>691</v>
      </c>
      <c r="H97" s="342" t="s">
        <v>639</v>
      </c>
      <c r="I97" s="283" t="s">
        <v>802</v>
      </c>
      <c r="J97" s="342" t="s">
        <v>639</v>
      </c>
      <c r="K97" s="328" t="s">
        <v>978</v>
      </c>
      <c r="L97" s="297">
        <v>0</v>
      </c>
      <c r="M97" s="327" t="s">
        <v>80</v>
      </c>
      <c r="N97" s="277">
        <v>1</v>
      </c>
      <c r="O97" s="277"/>
      <c r="P97" s="297"/>
      <c r="Q97" s="384"/>
      <c r="R97" s="297">
        <v>0</v>
      </c>
      <c r="S97" s="297">
        <v>0</v>
      </c>
      <c r="T97" s="195"/>
      <c r="U97" s="195"/>
      <c r="V97" s="395"/>
      <c r="W97" s="343"/>
      <c r="X97" s="566">
        <f t="shared" si="34"/>
        <v>0</v>
      </c>
    </row>
    <row r="98" spans="5:24" ht="64.5" customHeight="1">
      <c r="E98" s="279" t="s">
        <v>650</v>
      </c>
      <c r="F98" s="344" t="s">
        <v>641</v>
      </c>
      <c r="G98" s="279" t="s">
        <v>803</v>
      </c>
      <c r="H98" s="344" t="s">
        <v>641</v>
      </c>
      <c r="I98" s="279" t="s">
        <v>804</v>
      </c>
      <c r="J98" s="344" t="s">
        <v>641</v>
      </c>
      <c r="K98" s="328" t="s">
        <v>978</v>
      </c>
      <c r="L98" s="297">
        <v>0</v>
      </c>
      <c r="M98" s="327" t="s">
        <v>80</v>
      </c>
      <c r="N98" s="277">
        <v>1</v>
      </c>
      <c r="O98" s="277"/>
      <c r="P98" s="297"/>
      <c r="Q98" s="384"/>
      <c r="R98" s="297">
        <v>0</v>
      </c>
      <c r="S98" s="297">
        <v>0</v>
      </c>
      <c r="T98" s="195"/>
      <c r="U98" s="195"/>
      <c r="V98" s="395"/>
      <c r="W98" s="343"/>
      <c r="X98" s="566">
        <f t="shared" si="34"/>
        <v>0</v>
      </c>
    </row>
    <row r="99" spans="5:24" s="345" customFormat="1" ht="36.950000000000003" customHeight="1">
      <c r="E99" s="329"/>
      <c r="F99" s="346"/>
      <c r="G99" s="347"/>
      <c r="H99" s="348" t="s">
        <v>642</v>
      </c>
      <c r="I99" s="347"/>
      <c r="J99" s="348" t="s">
        <v>642</v>
      </c>
      <c r="K99" s="349"/>
      <c r="L99" s="350"/>
      <c r="M99" s="351"/>
      <c r="N99" s="352"/>
      <c r="O99" s="352"/>
      <c r="P99" s="353"/>
      <c r="Q99" s="353"/>
      <c r="R99" s="354"/>
      <c r="S99" s="355">
        <f>SUM(S12:S98)</f>
        <v>102.7598947791752</v>
      </c>
      <c r="T99" s="353"/>
      <c r="U99" s="353"/>
      <c r="V99" s="396"/>
      <c r="W99" s="356">
        <f>SUM(W12:W98)</f>
        <v>102.45601977917519</v>
      </c>
    </row>
    <row r="100" spans="5:24">
      <c r="E100" s="357"/>
      <c r="F100" s="357"/>
      <c r="G100" s="358"/>
      <c r="H100" s="359"/>
      <c r="I100" s="358"/>
      <c r="J100" s="359"/>
      <c r="K100" s="360"/>
      <c r="L100" s="361"/>
      <c r="M100" s="362"/>
      <c r="N100" s="363"/>
      <c r="O100" s="363"/>
      <c r="P100" s="364"/>
      <c r="Q100" s="364"/>
      <c r="R100" s="365"/>
    </row>
    <row r="101" spans="5:24" ht="17.25" customHeight="1">
      <c r="E101" s="357"/>
      <c r="F101" s="357"/>
      <c r="G101" s="358"/>
      <c r="H101" s="359"/>
      <c r="I101" s="358"/>
      <c r="J101" s="359"/>
      <c r="K101" s="360"/>
      <c r="L101" s="361"/>
      <c r="M101" s="362"/>
      <c r="N101" s="363"/>
      <c r="O101" s="363"/>
      <c r="P101" s="364"/>
      <c r="Q101" s="364"/>
      <c r="R101" s="365"/>
    </row>
    <row r="102" spans="5:24" s="366" customFormat="1">
      <c r="E102" s="367"/>
      <c r="F102" s="367"/>
      <c r="G102" s="367"/>
      <c r="H102" s="368" t="s">
        <v>643</v>
      </c>
      <c r="I102" s="367"/>
      <c r="J102" s="368" t="s">
        <v>643</v>
      </c>
      <c r="K102" s="368"/>
      <c r="M102" s="368"/>
      <c r="N102" s="756" t="s">
        <v>644</v>
      </c>
      <c r="O102" s="756"/>
      <c r="P102" s="756"/>
      <c r="Q102" s="756"/>
      <c r="R102" s="756"/>
      <c r="S102" s="756"/>
      <c r="T102" s="756"/>
      <c r="U102" s="369"/>
      <c r="V102" s="322"/>
      <c r="W102" s="322"/>
      <c r="X102" s="322"/>
    </row>
    <row r="103" spans="5:24">
      <c r="E103" s="357"/>
      <c r="F103" s="357"/>
      <c r="G103" s="358"/>
      <c r="H103" s="359"/>
      <c r="I103" s="358"/>
      <c r="J103" s="359"/>
      <c r="K103" s="360"/>
      <c r="L103" s="361"/>
      <c r="M103" s="362"/>
      <c r="N103" s="363"/>
      <c r="O103" s="363"/>
      <c r="P103" s="364"/>
      <c r="Q103" s="364"/>
      <c r="R103" s="365"/>
    </row>
    <row r="104" spans="5:24">
      <c r="E104" s="357"/>
      <c r="F104" s="357"/>
      <c r="G104" s="358"/>
      <c r="H104" s="359"/>
      <c r="I104" s="358"/>
      <c r="J104" s="359"/>
      <c r="K104" s="360"/>
      <c r="L104" s="361"/>
      <c r="M104" s="362"/>
      <c r="N104" s="363"/>
      <c r="O104" s="363"/>
      <c r="P104" s="364"/>
      <c r="Q104" s="364"/>
      <c r="R104" s="365"/>
    </row>
  </sheetData>
  <mergeCells count="96">
    <mergeCell ref="A9:A93"/>
    <mergeCell ref="E75:E76"/>
    <mergeCell ref="D75:D76"/>
    <mergeCell ref="F75:F76"/>
    <mergeCell ref="G75:G76"/>
    <mergeCell ref="F32:M32"/>
    <mergeCell ref="C89:C91"/>
    <mergeCell ref="H75:H76"/>
    <mergeCell ref="F89:M89"/>
    <mergeCell ref="C73:C76"/>
    <mergeCell ref="C55:C58"/>
    <mergeCell ref="C59:C64"/>
    <mergeCell ref="C65:C67"/>
    <mergeCell ref="F55:M55"/>
    <mergeCell ref="F59:M59"/>
    <mergeCell ref="F65:M65"/>
    <mergeCell ref="B31:B93"/>
    <mergeCell ref="C85:C88"/>
    <mergeCell ref="F95:M95"/>
    <mergeCell ref="C82:C84"/>
    <mergeCell ref="F82:M82"/>
    <mergeCell ref="F85:M85"/>
    <mergeCell ref="C68:C70"/>
    <mergeCell ref="F68:M68"/>
    <mergeCell ref="C71:C72"/>
    <mergeCell ref="F77:M77"/>
    <mergeCell ref="D78:D79"/>
    <mergeCell ref="E78:E79"/>
    <mergeCell ref="F78:F79"/>
    <mergeCell ref="F71:M71"/>
    <mergeCell ref="F73:M73"/>
    <mergeCell ref="C33:C38"/>
    <mergeCell ref="F31:M31"/>
    <mergeCell ref="E26:E27"/>
    <mergeCell ref="N102:T102"/>
    <mergeCell ref="C92:C93"/>
    <mergeCell ref="F92:M92"/>
    <mergeCell ref="C50:C54"/>
    <mergeCell ref="C39:C42"/>
    <mergeCell ref="C43:C49"/>
    <mergeCell ref="F43:M43"/>
    <mergeCell ref="F50:M50"/>
    <mergeCell ref="F33:M33"/>
    <mergeCell ref="F39:M39"/>
    <mergeCell ref="G23:G24"/>
    <mergeCell ref="H23:H24"/>
    <mergeCell ref="D26:D27"/>
    <mergeCell ref="F26:F27"/>
    <mergeCell ref="C28:C29"/>
    <mergeCell ref="F28:M28"/>
    <mergeCell ref="D20:D21"/>
    <mergeCell ref="E20:E21"/>
    <mergeCell ref="F20:F21"/>
    <mergeCell ref="D22:D24"/>
    <mergeCell ref="E22:E24"/>
    <mergeCell ref="F22:F24"/>
    <mergeCell ref="P3:W4"/>
    <mergeCell ref="K4:K6"/>
    <mergeCell ref="L4:L6"/>
    <mergeCell ref="P5:S5"/>
    <mergeCell ref="T5:W5"/>
    <mergeCell ref="N3:N6"/>
    <mergeCell ref="O3:O6"/>
    <mergeCell ref="B9:D9"/>
    <mergeCell ref="F9:M9"/>
    <mergeCell ref="B10:B29"/>
    <mergeCell ref="F10:M10"/>
    <mergeCell ref="C77:C81"/>
    <mergeCell ref="C11:C15"/>
    <mergeCell ref="F11:M11"/>
    <mergeCell ref="D12:D13"/>
    <mergeCell ref="E12:E13"/>
    <mergeCell ref="F12:F13"/>
    <mergeCell ref="D14:D15"/>
    <mergeCell ref="E14:E15"/>
    <mergeCell ref="F14:F15"/>
    <mergeCell ref="F16:M16"/>
    <mergeCell ref="C18:C27"/>
    <mergeCell ref="F18:H18"/>
    <mergeCell ref="F3:F6"/>
    <mergeCell ref="G3:G6"/>
    <mergeCell ref="H3:H6"/>
    <mergeCell ref="K3:L3"/>
    <mergeCell ref="M3:M6"/>
    <mergeCell ref="I3:I6"/>
    <mergeCell ref="J3:J6"/>
    <mergeCell ref="A1:H2"/>
    <mergeCell ref="K1:W1"/>
    <mergeCell ref="K2:N2"/>
    <mergeCell ref="P2:R2"/>
    <mergeCell ref="S2:W2"/>
    <mergeCell ref="A3:A6"/>
    <mergeCell ref="B3:B6"/>
    <mergeCell ref="C3:C6"/>
    <mergeCell ref="D3:D6"/>
    <mergeCell ref="E3:E6"/>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vt:lpstr>
      <vt:lpstr>'KPI DIEN LUC'!Print_Titles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2018-05-25T02:45:21Z</cp:lastPrinted>
  <dcterms:created xsi:type="dcterms:W3CDTF">2016-11-18T02:13:24Z</dcterms:created>
  <dcterms:modified xsi:type="dcterms:W3CDTF">2018-10-17T01:51:55Z</dcterms:modified>
</cp:coreProperties>
</file>