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0" windowWidth="15600" windowHeight="11010" tabRatio="763"/>
  </bookViews>
  <sheets>
    <sheet name="TP" sheetId="5" r:id="rId1"/>
    <sheet name="Sheet1" sheetId="6" r:id="rId2"/>
  </sheets>
  <calcPr calcId="144525"/>
</workbook>
</file>

<file path=xl/calcChain.xml><?xml version="1.0" encoding="utf-8"?>
<calcChain xmlns="http://schemas.openxmlformats.org/spreadsheetml/2006/main">
  <c r="W51" i="5" l="1"/>
  <c r="X51" i="5" s="1"/>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53" i="5"/>
  <c r="X54" i="5"/>
  <c r="X55" i="5"/>
  <c r="X56" i="5"/>
  <c r="X57" i="5"/>
  <c r="X12" i="5"/>
  <c r="W35" i="5"/>
  <c r="W49" i="5"/>
  <c r="W45" i="5"/>
  <c r="W44" i="5"/>
  <c r="W42" i="5"/>
  <c r="U41" i="5"/>
  <c r="V41" i="5" s="1"/>
  <c r="W41" i="5" s="1"/>
  <c r="V40" i="5"/>
  <c r="W40" i="5" s="1"/>
  <c r="V39" i="5"/>
  <c r="W39" i="5" s="1"/>
  <c r="U39" i="5"/>
  <c r="W38" i="5"/>
  <c r="V38" i="5"/>
  <c r="W37" i="5"/>
  <c r="V37" i="5"/>
  <c r="U36" i="5"/>
  <c r="V36" i="5" s="1"/>
  <c r="W36" i="5" s="1"/>
  <c r="V34" i="5"/>
  <c r="W34" i="5" s="1"/>
  <c r="V33" i="5"/>
  <c r="W33" i="5" s="1"/>
  <c r="V32" i="5"/>
  <c r="W32" i="5" s="1"/>
  <c r="V30" i="5"/>
  <c r="W30" i="5" s="1"/>
  <c r="V28" i="5"/>
  <c r="W28" i="5" s="1"/>
  <c r="V27" i="5"/>
  <c r="W27" i="5" s="1"/>
  <c r="U27" i="5"/>
  <c r="W26" i="5"/>
  <c r="V26" i="5"/>
  <c r="W25" i="5"/>
  <c r="V25" i="5"/>
  <c r="V24" i="5"/>
  <c r="W24" i="5" s="1"/>
  <c r="W23" i="5"/>
  <c r="V23" i="5"/>
  <c r="W21" i="5"/>
  <c r="V21" i="5"/>
  <c r="W18" i="5"/>
  <c r="V17" i="5"/>
  <c r="W17" i="5" s="1"/>
  <c r="U17" i="5"/>
  <c r="U14" i="5"/>
  <c r="V14" i="5" s="1"/>
  <c r="W14" i="5" s="1"/>
  <c r="U12" i="5"/>
  <c r="V12" i="5" s="1"/>
  <c r="W12" i="5" s="1"/>
  <c r="L14" i="5" l="1"/>
  <c r="Q27" i="5" l="1"/>
  <c r="R27" i="5" s="1"/>
  <c r="P14" i="5" l="1"/>
  <c r="Q14" i="5" s="1"/>
  <c r="R14" i="5" s="1"/>
  <c r="Q12" i="5"/>
  <c r="R12" i="5" l="1"/>
  <c r="C31" i="5" l="1"/>
  <c r="D22" i="5"/>
  <c r="R30" i="5" l="1"/>
  <c r="Q41" i="5" l="1"/>
  <c r="R41" i="5" s="1"/>
  <c r="R40" i="5"/>
  <c r="Q39" i="5"/>
  <c r="R39" i="5" s="1"/>
  <c r="R38" i="5"/>
  <c r="R37" i="5"/>
  <c r="Q36" i="5"/>
  <c r="R36" i="5" s="1"/>
  <c r="R34" i="5"/>
  <c r="R33" i="5"/>
  <c r="R32" i="5"/>
  <c r="R28" i="5"/>
  <c r="R26" i="5"/>
  <c r="R25" i="5"/>
  <c r="R24" i="5"/>
  <c r="R23" i="5"/>
  <c r="R21" i="5"/>
  <c r="Q17" i="5"/>
  <c r="R17" i="5" s="1"/>
  <c r="O45" i="5" l="1"/>
  <c r="O44" i="5"/>
  <c r="O42" i="5"/>
  <c r="O41" i="5"/>
  <c r="O40" i="5"/>
  <c r="O39" i="5"/>
  <c r="O38" i="5"/>
  <c r="O37" i="5"/>
  <c r="O36" i="5"/>
  <c r="O35" i="5"/>
  <c r="O34" i="5"/>
  <c r="O33" i="5"/>
  <c r="O32" i="5"/>
  <c r="O30" i="5"/>
  <c r="O24" i="5"/>
  <c r="O25" i="5"/>
  <c r="O26" i="5"/>
  <c r="O27" i="5"/>
  <c r="O28" i="5"/>
  <c r="O23" i="5"/>
  <c r="O21" i="5"/>
  <c r="O17" i="5"/>
  <c r="O18" i="5"/>
  <c r="O15" i="5"/>
  <c r="O16" i="5"/>
  <c r="O14" i="5"/>
  <c r="O12" i="5"/>
  <c r="S17" i="5" l="1"/>
  <c r="S30" i="5"/>
  <c r="S39" i="5"/>
  <c r="S45" i="5"/>
  <c r="S23" i="5"/>
  <c r="S26" i="5"/>
  <c r="S41" i="5"/>
  <c r="S33" i="5"/>
  <c r="S14" i="5"/>
  <c r="S28" i="5"/>
  <c r="S27" i="5"/>
  <c r="S35" i="5"/>
  <c r="S44" i="5"/>
  <c r="S32" i="5"/>
  <c r="S40" i="5"/>
  <c r="S12" i="5"/>
  <c r="S18" i="5"/>
  <c r="S25" i="5"/>
  <c r="S34" i="5"/>
  <c r="S38" i="5"/>
  <c r="S42" i="5"/>
  <c r="S21" i="5"/>
  <c r="S37" i="5"/>
  <c r="O46" i="5"/>
  <c r="S36" i="5"/>
  <c r="S24" i="5"/>
  <c r="C19" i="5"/>
  <c r="C10" i="5"/>
  <c r="W52" i="5" l="1"/>
  <c r="X52" i="5" s="1"/>
  <c r="S46" i="5"/>
  <c r="S51" i="5" s="1"/>
  <c r="S52" i="5" s="1"/>
</calcChain>
</file>

<file path=xl/sharedStrings.xml><?xml version="1.0" encoding="utf-8"?>
<sst xmlns="http://schemas.openxmlformats.org/spreadsheetml/2006/main" count="297" uniqueCount="219">
  <si>
    <t>Công tác văn hóa doanh nghiệp</t>
  </si>
  <si>
    <t>Công tác Văn thư</t>
  </si>
  <si>
    <t>Lập kế hoạch triển khai duy trì áp dụng và cải tiến công cụ 5S trong toàn Công ty.</t>
  </si>
  <si>
    <t>Lập phương thức vận hành lưới điện.</t>
  </si>
  <si>
    <t>Tổ chức phòng chống và khắc phục thiên tai</t>
  </si>
  <si>
    <t>Khai thác hiệu quả các phần mềm được trang bị</t>
  </si>
  <si>
    <t>Quản lý, vận hành rơ le bảo vệ, tự động và điều khiển từ xa.</t>
  </si>
  <si>
    <t>KH7</t>
  </si>
  <si>
    <t>KT2</t>
  </si>
  <si>
    <t>KT3</t>
  </si>
  <si>
    <t>AT4</t>
  </si>
  <si>
    <t>HC1</t>
  </si>
  <si>
    <t>CN3</t>
  </si>
  <si>
    <t>QT1</t>
  </si>
  <si>
    <t>QT2</t>
  </si>
  <si>
    <t>VH1</t>
  </si>
  <si>
    <t>C</t>
  </si>
  <si>
    <t>F2</t>
  </si>
  <si>
    <t>Tăng hiệu quả sử dụng vốn</t>
  </si>
  <si>
    <t>Tăng trưởng sản lượng</t>
  </si>
  <si>
    <t>C1</t>
  </si>
  <si>
    <t>Cải thiện sự hài lòng của khách hàng về chất lượng điện, chất lượng dịch vụ và hình ảnh thương hiệu EVN  trách nhiệm &amp; minh bạch</t>
  </si>
  <si>
    <t>I1</t>
  </si>
  <si>
    <t>Gia tăng chất lượng cấp điện</t>
  </si>
  <si>
    <t>I2</t>
  </si>
  <si>
    <t>Nâng cao hiệu suất vận hành hệ thống</t>
  </si>
  <si>
    <t>Thời gian mất điện trung bình của hệ thống (SAIDI)</t>
  </si>
  <si>
    <t>Tần suất mất điện trung bình của hệ thống (SAIFI)</t>
  </si>
  <si>
    <t>Số lần mất điện thoáng qua của hệ thống/ khách hàng (MAIFI)</t>
  </si>
  <si>
    <t>I5</t>
  </si>
  <si>
    <t>Tỷ lệ giảm các vụ tai nạn lao động</t>
  </si>
  <si>
    <t>Trọng số chung</t>
  </si>
  <si>
    <t>ĐVT</t>
  </si>
  <si>
    <t>%</t>
  </si>
  <si>
    <t xml:space="preserve">Tổn thất điện năng </t>
  </si>
  <si>
    <t>Sáng kiến</t>
  </si>
  <si>
    <t>An toàn và bảo vệ môi trường</t>
  </si>
  <si>
    <t>Tháng</t>
  </si>
  <si>
    <t>Số lượng sai sót</t>
  </si>
  <si>
    <t>Tháng</t>
  </si>
  <si>
    <t>Mục tiêu trong kỳ</t>
  </si>
  <si>
    <t>Tần suất đánh giá</t>
  </si>
  <si>
    <t>Kết quả</t>
  </si>
  <si>
    <t>Điểm</t>
  </si>
  <si>
    <t>A</t>
  </si>
  <si>
    <t>BẢNG KPIs CHO VỊ TRÍ CÔNG VIỆC</t>
  </si>
  <si>
    <t>B</t>
  </si>
  <si>
    <t>Ý THỨC, TRÁCH NHIỆM VỚI CÔNG VIỆC</t>
  </si>
  <si>
    <t>Ý thức, trách nhiệm với công việc được giao</t>
  </si>
  <si>
    <t>Vi phạm các nội quy, quy chế của Công ty.</t>
  </si>
  <si>
    <t>ĐIỂM THƯỜNG</t>
  </si>
  <si>
    <t>Hoàn thành tốt các công việc được giao bổ xung khi có phát sinh</t>
  </si>
  <si>
    <t>KPI của phòng</t>
  </si>
  <si>
    <t>Phút</t>
  </si>
  <si>
    <t>Lần</t>
  </si>
  <si>
    <t>Cá nhân tự chấm</t>
  </si>
  <si>
    <t>Điểm chấm</t>
  </si>
  <si>
    <t>Điểm qui đổi</t>
  </si>
  <si>
    <t>Triển khai duy trì áp dụng và cải tiến công cụ 5S trong phòng và Công ty.</t>
  </si>
  <si>
    <t xml:space="preserve"> Lập và tổ chức triển khai duy trì áp dụng và cải tiến hệ thống quản lý chất lượng ISO 9001:2015 </t>
  </si>
  <si>
    <t>Mã cấp 1</t>
  </si>
  <si>
    <t>KPI</t>
  </si>
  <si>
    <t>Mã cấp 2</t>
  </si>
  <si>
    <t>Mã cấp 3</t>
  </si>
  <si>
    <t>Tỷ lệ thực hiện</t>
  </si>
  <si>
    <t>NHÓM CÁC CHỈ TIÊU THỰC HIỆN NHIỆM VỤ (Cấp 1)</t>
  </si>
  <si>
    <t>NHÓM KPI THEO MỤC TIÊU (Cấp 2)</t>
  </si>
  <si>
    <t>F</t>
  </si>
  <si>
    <t>Viễn cảnh tài chính (Cấp 3)</t>
  </si>
  <si>
    <t>I</t>
  </si>
  <si>
    <t>KPI cấp Công ty</t>
  </si>
  <si>
    <t>A1</t>
  </si>
  <si>
    <t>KPI Cá nhân</t>
  </si>
  <si>
    <t>Chỉ tiêu KH</t>
  </si>
  <si>
    <t>Viễn cảnh Quy trình nội bộ (Cấp 3)</t>
  </si>
  <si>
    <t>A2</t>
  </si>
  <si>
    <t>Nhóm KPI theo MTCV ( Cấp 2)</t>
  </si>
  <si>
    <t>Công tác quản lý sự cố</t>
  </si>
  <si>
    <t>Công tác quản lý Độ tin cậy lưới điện</t>
  </si>
  <si>
    <t>Công tác quản lý lưới điện</t>
  </si>
  <si>
    <t>B1</t>
  </si>
  <si>
    <t>B2</t>
  </si>
  <si>
    <t>KH</t>
  </si>
  <si>
    <t>Lập kế hoạch sản xuất ( Cấp 3)</t>
  </si>
  <si>
    <t>Tính toán, lập phương thức vận hành  của lưới điện phân phối thuộc quyền điều khiển</t>
  </si>
  <si>
    <t xml:space="preserve"> Công tác chỉ huy vận hành, xử lý sự cố lưới điện.</t>
  </si>
  <si>
    <t>KT</t>
  </si>
  <si>
    <t>Quản lý kỹ thuật vận hành ( cấp 3)</t>
  </si>
  <si>
    <t>AT</t>
  </si>
  <si>
    <t xml:space="preserve">Chỉ đạo công tác quản lý  thống kê, phân loại sự cố. Tổng hợp báo cáo, đánh giá tình hình thực hiện sự cố tuần, tháng </t>
  </si>
  <si>
    <t xml:space="preserve">Công tác vận hành </t>
  </si>
  <si>
    <t>Tham gia phòng chống và khắc phục thiên tai</t>
  </si>
  <si>
    <t>Thực hiện tốt công tác dịch vụ khách hàng, không vi phạm quy định giao tiếp khách hàng.</t>
  </si>
  <si>
    <t xml:space="preserve">Công tác Đào tạo, bồi huấn  quy trình, quy phạm </t>
  </si>
  <si>
    <t xml:space="preserve">Chỉ đạo công tác vận hành và sử lý sự cố theo quy định </t>
  </si>
  <si>
    <t>Chỉ đạo công tác thực hiện các chỉ tiêu độ tin cậy lưới điện của Công ty đạt kế hoạch Tổng công ty giao</t>
  </si>
  <si>
    <t xml:space="preserve">Chỉ đạo thực hiện công tác quản lý cập nhật hồ sơ lưới điện theo quy định </t>
  </si>
  <si>
    <t xml:space="preserve"> Thực hiện Công tác Đào tạo, bồi huấn  quy trình, quy phạm </t>
  </si>
  <si>
    <t xml:space="preserve"> Công tác Quản lý, vận hành rơ le bảo vệ, tự động và điều khiển từ xa.</t>
  </si>
  <si>
    <t>Chỉ đạo tính toán, lập phương thức vận hành của lưới điện phân phối thuộc quyền điều khiển đảm bảo an toàn và hiệu quả</t>
  </si>
  <si>
    <t>Vụ</t>
  </si>
  <si>
    <t xml:space="preserve">Triển khai duy trì áp dụng và cải tiến hệ thống quản lý chất lượng ISO 9001:2015 </t>
  </si>
  <si>
    <t>KH7.1.1</t>
  </si>
  <si>
    <t>KT2.1.1</t>
  </si>
  <si>
    <t>KT2.1</t>
  </si>
  <si>
    <t>KT2.2</t>
  </si>
  <si>
    <t>KT2.3</t>
  </si>
  <si>
    <t>KT2.3.1</t>
  </si>
  <si>
    <t>KT2.2.1</t>
  </si>
  <si>
    <t>KT2.4.1</t>
  </si>
  <si>
    <t>KT2.4</t>
  </si>
  <si>
    <t>KT2.5.1</t>
  </si>
  <si>
    <t>KT3.1.1</t>
  </si>
  <si>
    <t>AT4.1.1</t>
  </si>
  <si>
    <t>HC1.1.2</t>
  </si>
  <si>
    <t>CN3.1.1</t>
  </si>
  <si>
    <t>QT1.1.1</t>
  </si>
  <si>
    <t>VH1.1</t>
  </si>
  <si>
    <t>QT1.1</t>
  </si>
  <si>
    <t>CN3.1</t>
  </si>
  <si>
    <t>AT4.1</t>
  </si>
  <si>
    <t>KT3.1</t>
  </si>
  <si>
    <t>KT2.5</t>
  </si>
  <si>
    <t>KH7.1</t>
  </si>
  <si>
    <t>I5.1.1</t>
  </si>
  <si>
    <t>I1.3.1</t>
  </si>
  <si>
    <t>I1.2.1</t>
  </si>
  <si>
    <t>F2.2.1</t>
  </si>
  <si>
    <t>C1.1.1</t>
  </si>
  <si>
    <t>I1.1.1</t>
  </si>
  <si>
    <t>CÔNG TY ĐIỆN LỰC YÊN BÁI</t>
  </si>
  <si>
    <t>Phòng: Điều Độ</t>
  </si>
  <si>
    <t xml:space="preserve">Bộ phận: </t>
  </si>
  <si>
    <t>ĐĐ01</t>
  </si>
  <si>
    <t>TRƯỞNG PHÒNG ĐIỀU ĐỘ</t>
  </si>
  <si>
    <t>Thực hiện công tác Văn hóa Doanh nghiệp trong đơn vị theo quy định của Công ty và Tổng Công ty Điện lực Miền Bắc</t>
  </si>
  <si>
    <t>F2.2</t>
  </si>
  <si>
    <t>C1.1</t>
  </si>
  <si>
    <t>I1.1</t>
  </si>
  <si>
    <t>I1.2</t>
  </si>
  <si>
    <t>I1.3</t>
  </si>
  <si>
    <t>I5.1</t>
  </si>
  <si>
    <t>VH1.1.2</t>
  </si>
  <si>
    <t>Có sáng kiến, cải tiến, hợp lý hóa sản xuất được công nhận</t>
  </si>
  <si>
    <t>Có  cải tiến, hợp lý hóa sản xuất được công nhận</t>
  </si>
  <si>
    <t>C2</t>
  </si>
  <si>
    <t>Tổng cộng</t>
  </si>
  <si>
    <t>Cải tiến</t>
  </si>
  <si>
    <t>C2.1</t>
  </si>
  <si>
    <t>C2.1.1</t>
  </si>
  <si>
    <t>C1.1.2</t>
  </si>
  <si>
    <t>B2.1.1</t>
  </si>
  <si>
    <t>B2.1</t>
  </si>
  <si>
    <t xml:space="preserve">Mã chức danh: </t>
  </si>
  <si>
    <t>QT2.1</t>
  </si>
  <si>
    <t>B1.1</t>
  </si>
  <si>
    <t>B.1.1.1</t>
  </si>
  <si>
    <t>An toàn lao động và môi trường ( Cấp 3)</t>
  </si>
  <si>
    <t>TS</t>
  </si>
  <si>
    <t>a4</t>
  </si>
  <si>
    <t>KQ</t>
  </si>
  <si>
    <t>TL=TH/KH; TH-KH; Hệ số</t>
  </si>
  <si>
    <t>G</t>
  </si>
  <si>
    <t>Gqđ= G*a</t>
  </si>
  <si>
    <t>a1</t>
  </si>
  <si>
    <t>a2</t>
  </si>
  <si>
    <t>a3</t>
  </si>
  <si>
    <t>A3</t>
  </si>
  <si>
    <t>Nhóm  các chỉ tiêu chung (KPI chung) ( Cấp 2)</t>
  </si>
  <si>
    <t xml:space="preserve"> Khai thác hiệu quả các phần mềm dùng chung được trang bị phục vụ công việc chuyên môn của phòng</t>
  </si>
  <si>
    <t>CN3.1.2</t>
  </si>
  <si>
    <t>Có sáng kiến được công nhận</t>
  </si>
  <si>
    <t>Số lượng công việc</t>
  </si>
  <si>
    <t xml:space="preserve">Trọng số cấp 1 </t>
  </si>
  <si>
    <t xml:space="preserve">Trọng số cấp 2 </t>
  </si>
  <si>
    <t xml:space="preserve">Trọng số cấp 3 </t>
  </si>
  <si>
    <t>Trọng số cấp 4</t>
  </si>
  <si>
    <t xml:space="preserve">Trọng số chỉ tiêu    </t>
  </si>
  <si>
    <t>a5</t>
  </si>
  <si>
    <t>a=a1*a2*a3*a4*a5</t>
  </si>
  <si>
    <t>Ban Giám đốc chấm</t>
  </si>
  <si>
    <t>Số lần đào tạo, bồi huấn</t>
  </si>
  <si>
    <t xml:space="preserve">Chỉ đạo, triển khai, tổ chức thực hiện duy trì áp dụng và cải tiến hệ thống  quản lý chất lượng ISO 9001:2015 trong phòng. </t>
  </si>
  <si>
    <t>QT1.1.2</t>
  </si>
  <si>
    <t>Tổ chức kiểm tra, giám sát và theo dõi đánh giá việc thực hiện công tác Iso của CBCNV trong phòng.</t>
  </si>
  <si>
    <t>QT1.2.1</t>
  </si>
  <si>
    <t xml:space="preserve">Triển khai, tổ chức thực hiện, Duy trì áp dụng và cải tiến công cụ 5S  trong phòng. </t>
  </si>
  <si>
    <t>QT1.2.2</t>
  </si>
  <si>
    <t>Tổ chức kiểm tra, giám sát và theo dõi đánh giá việc thực hiện công tác 5S của CBCNV trong phòng.</t>
  </si>
  <si>
    <t>Số CBCNV biết khai thác hiệu quả các phần mềm  được trang bị: Microsoft Office (Word, Excel, Power Point); Eoffice; Visio.</t>
  </si>
  <si>
    <t>HC1.1</t>
  </si>
  <si>
    <t xml:space="preserve">Công tác văn thư </t>
  </si>
  <si>
    <t>HC1.1.1</t>
  </si>
  <si>
    <t>Soạn thảo và kiểm soát kỹ các văn bản, báo cáo, quy trình, quy định…của phòng trước khi ký và trình ký đảm bảo đúng đủ về nội dung và thể thức trình bầy</t>
  </si>
  <si>
    <t>Thực hiện công tác văn thư của phòng theo đúng quy trình quy định của EVNNPC và của Công ty.</t>
  </si>
  <si>
    <t>HC4</t>
  </si>
  <si>
    <t>Công tác Quan hệ cộng đồng</t>
  </si>
  <si>
    <t>HC4.1</t>
  </si>
  <si>
    <t>Thực hiện viết bài cho trang website của Công ty theo quy định</t>
  </si>
  <si>
    <t>HC4.1.1</t>
  </si>
  <si>
    <t>Số lượng bài viết</t>
  </si>
  <si>
    <t xml:space="preserve">Số lượng </t>
  </si>
  <si>
    <t>Số lượng phiếu NC</t>
  </si>
  <si>
    <t>Số lần kiểm tra nội bộ</t>
  </si>
  <si>
    <t>≥70</t>
  </si>
  <si>
    <t>TrkWh</t>
  </si>
  <si>
    <t xml:space="preserve"> Xếp loại</t>
  </si>
  <si>
    <t>Mức HTNV</t>
  </si>
  <si>
    <t>A (1)</t>
  </si>
  <si>
    <t>&gt;110 - &lt;=120</t>
  </si>
  <si>
    <t>B (2)</t>
  </si>
  <si>
    <t>&gt;100 - &lt;=110</t>
  </si>
  <si>
    <t>C (3)</t>
  </si>
  <si>
    <t>&gt;90 - &lt;=100</t>
  </si>
  <si>
    <t>D (4)</t>
  </si>
  <si>
    <t>&gt;75 - &lt;=90</t>
  </si>
  <si>
    <t>E (5)</t>
  </si>
  <si>
    <t>&lt;75</t>
  </si>
  <si>
    <t>Ngày 03 tháng 10 năm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</si>
</sst>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
    <numFmt numFmtId="165" formatCode="_(* #,##0_);_(* \(#,##0\);_(* &quot;-&quot;??_);_(@_)"/>
    <numFmt numFmtId="166" formatCode="0.0"/>
    <numFmt numFmtId="167" formatCode="_(* #,##0.0_);_(* \(#,##0.0\);_(* &quot;-&quot;??_);_(@_)"/>
  </numFmts>
  <fonts count="25">
    <font>
      <sz val="11"/>
      <name val="Calibri"/>
    </font>
    <font>
      <b/>
      <sz val="12"/>
      <name val="Times New Roman"/>
      <family val="1"/>
    </font>
    <font>
      <sz val="12"/>
      <name val="Times New Roman"/>
      <family val="1"/>
    </font>
    <font>
      <sz val="12"/>
      <name val="Arial"/>
      <family val="2"/>
    </font>
    <font>
      <sz val="11"/>
      <color rgb="FF000000"/>
      <name val="Calibri"/>
      <family val="2"/>
    </font>
    <font>
      <sz val="11"/>
      <color indexed="8"/>
      <name val="Arial"/>
      <family val="2"/>
    </font>
    <font>
      <sz val="12"/>
      <color indexed="8"/>
      <name val="Calibri"/>
      <family val="2"/>
    </font>
    <font>
      <sz val="10"/>
      <name val="Arial"/>
      <family val="2"/>
    </font>
    <font>
      <sz val="10"/>
      <color rgb="FF000000"/>
      <name val="Arial"/>
      <family val="2"/>
    </font>
    <font>
      <sz val="11"/>
      <name val="ＭＳ Ｐゴシック"/>
      <charset val="128"/>
    </font>
    <font>
      <sz val="12"/>
      <color rgb="FF000000"/>
      <name val="Calibri"/>
      <family val="2"/>
    </font>
    <font>
      <u/>
      <sz val="12"/>
      <color rgb="FF0000FF"/>
      <name val="Calibri"/>
      <family val="2"/>
    </font>
    <font>
      <sz val="11"/>
      <color rgb="FF000000"/>
      <name val="Calibri"/>
      <family val="2"/>
    </font>
    <font>
      <sz val="12"/>
      <color rgb="FFFF0000"/>
      <name val="Times New Roman"/>
      <family val="1"/>
    </font>
    <font>
      <sz val="11"/>
      <name val="Calibri"/>
      <family val="2"/>
    </font>
    <font>
      <sz val="12"/>
      <color rgb="FFFF0000"/>
      <name val="Arial"/>
      <family val="2"/>
    </font>
    <font>
      <sz val="12"/>
      <color indexed="8"/>
      <name val="Times New Roman"/>
      <family val="1"/>
    </font>
    <font>
      <i/>
      <sz val="12"/>
      <name val="Times New Roman"/>
      <family val="1"/>
    </font>
    <font>
      <sz val="12"/>
      <name val="Calibri"/>
      <family val="2"/>
    </font>
    <font>
      <i/>
      <sz val="12"/>
      <name val="Calibri"/>
      <family val="2"/>
    </font>
    <font>
      <i/>
      <sz val="12"/>
      <color indexed="8"/>
      <name val="Times New Roman"/>
      <family val="1"/>
    </font>
    <font>
      <b/>
      <i/>
      <sz val="12"/>
      <name val="Times New Roman"/>
      <family val="1"/>
    </font>
    <font>
      <i/>
      <sz val="11"/>
      <name val="Calibri"/>
      <family val="2"/>
    </font>
    <font>
      <b/>
      <i/>
      <sz val="11"/>
      <name val="Times New Roman"/>
      <family val="1"/>
    </font>
    <font>
      <b/>
      <i/>
      <sz val="12"/>
      <name val="Segoe UI"/>
      <family val="2"/>
    </font>
  </fonts>
  <fills count="20">
    <fill>
      <patternFill patternType="none"/>
    </fill>
    <fill>
      <patternFill patternType="gray125"/>
    </fill>
    <fill>
      <patternFill patternType="solid">
        <fgColor rgb="FFE2CDC6"/>
        <bgColor indexed="64"/>
      </patternFill>
    </fill>
    <fill>
      <patternFill patternType="solid">
        <fgColor rgb="FFFDF0C9"/>
        <bgColor indexed="64"/>
      </patternFill>
    </fill>
    <fill>
      <patternFill patternType="solid">
        <fgColor indexed="9"/>
        <bgColor indexed="64"/>
      </patternFill>
    </fill>
    <fill>
      <patternFill patternType="solid">
        <fgColor rgb="FFFFC000"/>
        <bgColor indexed="64"/>
      </patternFill>
    </fill>
    <fill>
      <patternFill patternType="solid">
        <fgColor rgb="FFFFFF00"/>
        <bgColor indexed="64"/>
      </patternFill>
    </fill>
    <fill>
      <patternFill patternType="solid">
        <fgColor rgb="FFEDF0CA"/>
        <bgColor indexed="64"/>
      </patternFill>
    </fill>
    <fill>
      <patternFill patternType="solid">
        <fgColor rgb="FFF6C120"/>
        <bgColor indexed="64"/>
      </patternFill>
    </fill>
    <fill>
      <patternFill patternType="solid">
        <fgColor indexed="29"/>
        <bgColor indexed="64"/>
      </patternFill>
    </fill>
    <fill>
      <patternFill patternType="solid">
        <fgColor rgb="FFF6F7E4"/>
        <bgColor indexed="64"/>
      </patternFill>
    </fill>
    <fill>
      <patternFill patternType="solid">
        <fgColor rgb="FFFF9999"/>
        <bgColor indexed="64"/>
      </patternFill>
    </fill>
    <fill>
      <patternFill patternType="solid">
        <fgColor rgb="FFDBEEF3"/>
        <bgColor indexed="64"/>
      </patternFill>
    </fill>
    <fill>
      <patternFill patternType="solid">
        <fgColor rgb="FFD7E2EA"/>
        <bgColor indexed="64"/>
      </patternFill>
    </fill>
    <fill>
      <patternFill patternType="none">
        <bgColor indexed="64"/>
      </patternFill>
    </fill>
    <fill>
      <patternFill patternType="solid">
        <fgColor rgb="FFF8F9CD"/>
        <bgColor indexed="64"/>
      </patternFill>
    </fill>
    <fill>
      <patternFill patternType="solid">
        <fgColor theme="9" tint="0.79998168889431442"/>
        <bgColor indexed="64"/>
      </patternFill>
    </fill>
    <fill>
      <patternFill patternType="solid">
        <fgColor theme="0"/>
        <bgColor indexed="64"/>
      </patternFill>
    </fill>
    <fill>
      <patternFill patternType="solid">
        <fgColor theme="0"/>
        <bgColor indexed="31"/>
      </patternFill>
    </fill>
    <fill>
      <patternFill patternType="solid">
        <fgColor theme="0"/>
        <bgColor indexed="41"/>
      </patternFill>
    </fill>
  </fills>
  <borders count="19">
    <border>
      <left/>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style="thin">
        <color indexed="64"/>
      </right>
      <top style="thin">
        <color auto="1"/>
      </top>
      <bottom/>
      <diagonal/>
    </border>
    <border>
      <left style="thin">
        <color auto="1"/>
      </left>
      <right style="thin">
        <color indexed="64"/>
      </right>
      <top style="thin">
        <color auto="1"/>
      </top>
      <bottom style="thin">
        <color indexed="64"/>
      </bottom>
      <diagonal/>
    </border>
    <border>
      <left style="thin">
        <color indexed="64"/>
      </left>
      <right style="thin">
        <color indexed="64"/>
      </right>
      <top style="thin">
        <color indexed="64"/>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top style="thin">
        <color auto="1"/>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auto="1"/>
      </top>
      <bottom style="thin">
        <color indexed="64"/>
      </bottom>
      <diagonal/>
    </border>
    <border>
      <left style="thin">
        <color indexed="64"/>
      </left>
      <right/>
      <top/>
      <bottom style="thin">
        <color indexed="64"/>
      </bottom>
      <diagonal/>
    </border>
    <border>
      <left style="thin">
        <color indexed="8"/>
      </left>
      <right style="thin">
        <color indexed="8"/>
      </right>
      <top style="thin">
        <color indexed="8"/>
      </top>
      <bottom/>
      <diagonal/>
    </border>
    <border>
      <left style="thin">
        <color indexed="8"/>
      </left>
      <right/>
      <top style="thin">
        <color indexed="64"/>
      </top>
      <bottom/>
      <diagonal/>
    </border>
    <border>
      <left/>
      <right style="thin">
        <color indexed="64"/>
      </right>
      <top style="thin">
        <color indexed="64"/>
      </top>
      <bottom/>
      <diagonal/>
    </border>
    <border>
      <left style="thin">
        <color auto="1"/>
      </left>
      <right style="thin">
        <color indexed="64"/>
      </right>
      <top style="thin">
        <color auto="1"/>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8">
    <xf numFmtId="0" fontId="0" fillId="0" borderId="0">
      <alignment vertical="center"/>
    </xf>
    <xf numFmtId="0" fontId="4" fillId="0" borderId="0">
      <protection locked="0"/>
    </xf>
    <xf numFmtId="9" fontId="5" fillId="0" borderId="0">
      <protection locked="0"/>
    </xf>
    <xf numFmtId="0" fontId="4" fillId="0" borderId="0">
      <protection locked="0"/>
    </xf>
    <xf numFmtId="43" fontId="6" fillId="0" borderId="0">
      <protection locked="0"/>
    </xf>
    <xf numFmtId="0" fontId="7" fillId="0" borderId="0">
      <protection locked="0"/>
    </xf>
    <xf numFmtId="0" fontId="5" fillId="0" borderId="0">
      <protection locked="0"/>
    </xf>
    <xf numFmtId="0" fontId="8" fillId="0" borderId="0">
      <protection locked="0"/>
    </xf>
    <xf numFmtId="0" fontId="9" fillId="0" borderId="0">
      <protection locked="0"/>
    </xf>
    <xf numFmtId="0" fontId="10" fillId="0" borderId="0">
      <protection locked="0"/>
    </xf>
    <xf numFmtId="0" fontId="11" fillId="0" borderId="0">
      <alignment vertical="top"/>
      <protection locked="0"/>
    </xf>
    <xf numFmtId="0" fontId="10" fillId="0" borderId="0">
      <protection locked="0"/>
    </xf>
    <xf numFmtId="0" fontId="12" fillId="0" borderId="0">
      <protection locked="0"/>
    </xf>
    <xf numFmtId="0" fontId="4" fillId="0" borderId="0">
      <protection locked="0"/>
    </xf>
    <xf numFmtId="9" fontId="6" fillId="0" borderId="0">
      <protection locked="0"/>
    </xf>
    <xf numFmtId="43" fontId="4" fillId="0" borderId="0">
      <protection locked="0"/>
    </xf>
    <xf numFmtId="9" fontId="14" fillId="0" borderId="0" applyFont="0" applyFill="0" applyBorder="0" applyAlignment="0" applyProtection="0"/>
    <xf numFmtId="0" fontId="7" fillId="14" borderId="0"/>
  </cellStyleXfs>
  <cellXfs count="290">
    <xf numFmtId="0" fontId="0" fillId="0" borderId="0" xfId="0">
      <alignment vertical="center"/>
    </xf>
    <xf numFmtId="0" fontId="2" fillId="0" borderId="0" xfId="0" applyFont="1" applyBorder="1" applyAlignment="1">
      <alignment horizontal="justify" vertical="center" wrapText="1"/>
    </xf>
    <xf numFmtId="9" fontId="1" fillId="16" borderId="4" xfId="8" applyNumberFormat="1" applyFont="1" applyFill="1" applyBorder="1" applyAlignment="1" applyProtection="1">
      <alignment horizontal="center" vertical="center" wrapText="1"/>
    </xf>
    <xf numFmtId="9" fontId="1" fillId="11" borderId="4" xfId="11" applyNumberFormat="1" applyFont="1" applyFill="1" applyBorder="1" applyAlignment="1" applyProtection="1">
      <alignment horizontal="center" vertical="center"/>
    </xf>
    <xf numFmtId="0" fontId="1" fillId="4" borderId="4" xfId="10" applyFont="1" applyFill="1" applyBorder="1" applyAlignment="1" applyProtection="1">
      <alignment horizontal="left" vertical="center" wrapText="1"/>
    </xf>
    <xf numFmtId="0" fontId="1" fillId="2" borderId="4" xfId="11" applyNumberFormat="1" applyFont="1" applyFill="1" applyBorder="1" applyAlignment="1" applyProtection="1">
      <alignment vertical="center" wrapText="1"/>
    </xf>
    <xf numFmtId="0" fontId="1" fillId="2" borderId="4" xfId="11" applyFont="1" applyFill="1" applyBorder="1" applyAlignment="1" applyProtection="1">
      <alignment vertical="center" wrapText="1"/>
    </xf>
    <xf numFmtId="0" fontId="1" fillId="0" borderId="4" xfId="0" applyFont="1" applyFill="1" applyBorder="1" applyAlignment="1">
      <alignment horizontal="left" vertical="center" wrapText="1"/>
    </xf>
    <xf numFmtId="9" fontId="3" fillId="15" borderId="4" xfId="1" applyNumberFormat="1" applyFont="1" applyFill="1" applyBorder="1" applyAlignment="1" applyProtection="1">
      <alignment vertical="center" textRotation="90"/>
    </xf>
    <xf numFmtId="9" fontId="1" fillId="15" borderId="4" xfId="11" applyNumberFormat="1" applyFont="1" applyFill="1" applyBorder="1" applyAlignment="1" applyProtection="1">
      <alignment horizontal="center" vertical="center"/>
    </xf>
    <xf numFmtId="0" fontId="1" fillId="15" borderId="4" xfId="11" applyNumberFormat="1" applyFont="1" applyFill="1" applyBorder="1" applyAlignment="1" applyProtection="1">
      <alignment horizontal="center" vertical="center"/>
    </xf>
    <xf numFmtId="0" fontId="1" fillId="15" borderId="4" xfId="11" applyNumberFormat="1" applyFont="1" applyFill="1" applyBorder="1" applyAlignment="1" applyProtection="1">
      <alignment vertical="center"/>
    </xf>
    <xf numFmtId="166" fontId="1" fillId="15" borderId="4" xfId="11" applyNumberFormat="1" applyFont="1" applyFill="1" applyBorder="1" applyAlignment="1" applyProtection="1">
      <alignment horizontal="center" vertical="center"/>
    </xf>
    <xf numFmtId="0" fontId="1" fillId="7" borderId="4" xfId="11" applyFont="1" applyFill="1" applyBorder="1" applyAlignment="1" applyProtection="1">
      <alignment horizontal="center" vertical="center"/>
    </xf>
    <xf numFmtId="0" fontId="1" fillId="7" borderId="4" xfId="11" applyFont="1" applyFill="1" applyBorder="1" applyAlignment="1" applyProtection="1">
      <alignment vertical="center"/>
    </xf>
    <xf numFmtId="0" fontId="1" fillId="0" borderId="4" xfId="11" applyFont="1" applyFill="1" applyBorder="1" applyAlignment="1" applyProtection="1">
      <alignment vertical="center"/>
    </xf>
    <xf numFmtId="0" fontId="2" fillId="0" borderId="4" xfId="1" applyFont="1" applyFill="1" applyBorder="1" applyAlignment="1" applyProtection="1">
      <alignment horizontal="left" vertical="center" wrapText="1"/>
    </xf>
    <xf numFmtId="165" fontId="2" fillId="0" borderId="4" xfId="4" applyNumberFormat="1" applyFont="1" applyFill="1" applyBorder="1" applyAlignment="1" applyProtection="1">
      <alignment horizontal="center" vertical="center" wrapText="1"/>
    </xf>
    <xf numFmtId="9" fontId="2" fillId="0" borderId="4" xfId="0" applyNumberFormat="1" applyFont="1" applyFill="1" applyBorder="1" applyAlignment="1">
      <alignment horizontal="center" vertical="center"/>
    </xf>
    <xf numFmtId="0" fontId="1" fillId="5" borderId="4" xfId="11" applyFont="1" applyFill="1" applyBorder="1" applyAlignment="1" applyProtection="1">
      <alignment horizontal="center" vertical="center"/>
    </xf>
    <xf numFmtId="0" fontId="1" fillId="5" borderId="4" xfId="11" applyFont="1" applyFill="1" applyBorder="1" applyAlignment="1" applyProtection="1">
      <alignment vertical="center"/>
    </xf>
    <xf numFmtId="9" fontId="1" fillId="5" borderId="4" xfId="11" applyNumberFormat="1" applyFont="1" applyFill="1" applyBorder="1" applyAlignment="1" applyProtection="1">
      <alignment vertical="center"/>
    </xf>
    <xf numFmtId="0" fontId="2" fillId="0" borderId="4" xfId="1" applyFont="1" applyFill="1" applyBorder="1" applyAlignment="1" applyProtection="1">
      <alignment vertical="center" wrapText="1"/>
    </xf>
    <xf numFmtId="9" fontId="2" fillId="0" borderId="4" xfId="1" quotePrefix="1" applyNumberFormat="1" applyFont="1" applyFill="1" applyBorder="1" applyAlignment="1" applyProtection="1">
      <alignment horizontal="center" vertical="center" wrapText="1"/>
    </xf>
    <xf numFmtId="0" fontId="13" fillId="0" borderId="4" xfId="1" applyFont="1" applyFill="1" applyBorder="1" applyAlignment="1" applyProtection="1">
      <alignment horizontal="center" vertical="center" wrapText="1"/>
    </xf>
    <xf numFmtId="0" fontId="2" fillId="0" borderId="4" xfId="8" applyFont="1" applyFill="1" applyBorder="1" applyAlignment="1" applyProtection="1">
      <alignment horizontal="center" vertical="center" wrapText="1"/>
    </xf>
    <xf numFmtId="9" fontId="2" fillId="0" borderId="4" xfId="1" applyNumberFormat="1" applyFont="1" applyFill="1" applyBorder="1" applyAlignment="1" applyProtection="1">
      <alignment horizontal="center" vertical="center" wrapText="1"/>
    </xf>
    <xf numFmtId="0" fontId="2" fillId="0" borderId="4" xfId="1" applyFont="1" applyFill="1" applyBorder="1" applyAlignment="1" applyProtection="1">
      <alignment horizontal="justify" vertical="center" wrapText="1"/>
    </xf>
    <xf numFmtId="0" fontId="1" fillId="16" borderId="4" xfId="8" applyFont="1" applyFill="1" applyBorder="1" applyAlignment="1" applyProtection="1">
      <alignment vertical="center" wrapText="1"/>
    </xf>
    <xf numFmtId="9" fontId="1" fillId="9" borderId="4" xfId="8" applyNumberFormat="1" applyFont="1" applyFill="1" applyBorder="1" applyAlignment="1" applyProtection="1">
      <alignment horizontal="center" vertical="center" wrapText="1"/>
    </xf>
    <xf numFmtId="0" fontId="1" fillId="9" borderId="4" xfId="8" applyFont="1" applyFill="1" applyBorder="1" applyAlignment="1" applyProtection="1">
      <alignment vertical="center" wrapText="1"/>
    </xf>
    <xf numFmtId="9" fontId="1" fillId="9" borderId="4" xfId="8" applyNumberFormat="1" applyFont="1" applyFill="1" applyBorder="1" applyAlignment="1" applyProtection="1">
      <alignment vertical="center" wrapText="1"/>
    </xf>
    <xf numFmtId="166" fontId="1" fillId="9" borderId="4" xfId="8" applyNumberFormat="1" applyFont="1" applyFill="1" applyBorder="1" applyAlignment="1" applyProtection="1">
      <alignment vertical="center" wrapText="1"/>
    </xf>
    <xf numFmtId="0" fontId="2" fillId="0" borderId="4" xfId="0" applyFont="1" applyFill="1" applyBorder="1" applyAlignment="1">
      <alignment vertical="center" wrapText="1"/>
    </xf>
    <xf numFmtId="0" fontId="2" fillId="0" borderId="4" xfId="0" applyNumberFormat="1" applyFont="1" applyFill="1" applyBorder="1" applyAlignment="1">
      <alignment vertical="center" wrapText="1"/>
    </xf>
    <xf numFmtId="0" fontId="2" fillId="0" borderId="4" xfId="0" applyNumberFormat="1" applyFont="1" applyFill="1" applyBorder="1" applyAlignment="1">
      <alignment horizontal="center" vertical="center" wrapText="1"/>
    </xf>
    <xf numFmtId="0" fontId="2" fillId="11" borderId="4" xfId="0" applyFont="1" applyFill="1" applyBorder="1" applyAlignment="1">
      <alignment horizontal="center" vertical="center" wrapText="1"/>
    </xf>
    <xf numFmtId="0" fontId="2" fillId="0" borderId="4" xfId="0" applyFont="1" applyBorder="1" applyAlignment="1">
      <alignment vertical="center" wrapText="1"/>
    </xf>
    <xf numFmtId="0" fontId="2" fillId="0" borderId="4" xfId="8" applyFont="1" applyBorder="1" applyAlignment="1" applyProtection="1">
      <alignment horizontal="justify" vertical="center" wrapText="1"/>
    </xf>
    <xf numFmtId="0" fontId="2" fillId="11" borderId="4" xfId="8" applyFont="1" applyFill="1" applyBorder="1" applyAlignment="1" applyProtection="1">
      <alignment horizontal="justify" vertical="center" wrapText="1"/>
    </xf>
    <xf numFmtId="0" fontId="2" fillId="11" borderId="4" xfId="0" applyFont="1" applyFill="1" applyBorder="1" applyAlignment="1">
      <alignment horizontal="left" vertical="center" wrapText="1"/>
    </xf>
    <xf numFmtId="9" fontId="2" fillId="11" borderId="4" xfId="0" applyNumberFormat="1" applyFont="1" applyFill="1" applyBorder="1" applyAlignment="1">
      <alignment horizontal="center" vertical="center"/>
    </xf>
    <xf numFmtId="9" fontId="3" fillId="0" borderId="4" xfId="1" applyNumberFormat="1" applyFont="1" applyFill="1" applyBorder="1" applyAlignment="1" applyProtection="1">
      <alignment vertical="center" textRotation="90"/>
    </xf>
    <xf numFmtId="164" fontId="1" fillId="16" borderId="4" xfId="8" applyNumberFormat="1" applyFont="1" applyFill="1" applyBorder="1" applyAlignment="1" applyProtection="1">
      <alignment horizontal="center" vertical="center" wrapText="1"/>
    </xf>
    <xf numFmtId="10" fontId="1" fillId="16" borderId="4" xfId="8" applyNumberFormat="1" applyFont="1" applyFill="1" applyBorder="1" applyAlignment="1" applyProtection="1">
      <alignment horizontal="center" vertical="center" wrapText="1"/>
    </xf>
    <xf numFmtId="0" fontId="2" fillId="4" borderId="4" xfId="0" applyFont="1" applyFill="1" applyBorder="1" applyAlignment="1">
      <alignment horizontal="left" vertical="center" wrapText="1"/>
    </xf>
    <xf numFmtId="0" fontId="2" fillId="4" borderId="4" xfId="0" applyNumberFormat="1" applyFont="1" applyFill="1" applyBorder="1" applyAlignment="1">
      <alignment vertical="center" wrapText="1"/>
    </xf>
    <xf numFmtId="9" fontId="1" fillId="13" borderId="4" xfId="0" applyNumberFormat="1" applyFont="1" applyFill="1" applyBorder="1" applyAlignment="1">
      <alignment horizontal="center" vertical="center" wrapText="1"/>
    </xf>
    <xf numFmtId="0" fontId="2" fillId="0" borderId="4" xfId="0" applyNumberFormat="1" applyFont="1" applyFill="1" applyBorder="1" applyAlignment="1">
      <alignment horizontal="left" vertical="center" wrapText="1"/>
    </xf>
    <xf numFmtId="0" fontId="2" fillId="4" borderId="4" xfId="0" applyFont="1" applyFill="1" applyBorder="1" applyAlignment="1">
      <alignment horizontal="center" vertical="center" wrapText="1"/>
    </xf>
    <xf numFmtId="9" fontId="2" fillId="0" borderId="4" xfId="0" applyNumberFormat="1" applyFont="1" applyFill="1" applyBorder="1" applyAlignment="1">
      <alignment horizontal="center" vertical="center" wrapText="1"/>
    </xf>
    <xf numFmtId="0" fontId="2" fillId="7" borderId="4" xfId="0" applyNumberFormat="1" applyFont="1" applyFill="1" applyBorder="1" applyAlignment="1">
      <alignment horizontal="left" vertical="center" wrapText="1"/>
    </xf>
    <xf numFmtId="9" fontId="2" fillId="7" borderId="4" xfId="0" applyNumberFormat="1" applyFont="1" applyFill="1" applyBorder="1" applyAlignment="1">
      <alignment horizontal="center" vertical="center" wrapText="1"/>
    </xf>
    <xf numFmtId="0" fontId="1" fillId="0" borderId="4" xfId="0" applyFont="1" applyFill="1" applyBorder="1" applyAlignment="1">
      <alignment horizontal="center" vertical="center"/>
    </xf>
    <xf numFmtId="0" fontId="1" fillId="13" borderId="4" xfId="0" applyFont="1" applyFill="1" applyBorder="1" applyAlignment="1">
      <alignment horizontal="center" vertical="center"/>
    </xf>
    <xf numFmtId="0" fontId="2" fillId="0" borderId="4" xfId="8" applyFont="1" applyBorder="1" applyAlignment="1" applyProtection="1">
      <alignment horizontal="center" vertical="center"/>
    </xf>
    <xf numFmtId="0" fontId="2" fillId="0" borderId="4" xfId="0" applyFont="1" applyBorder="1" applyAlignment="1">
      <alignment horizontal="center" vertical="center"/>
    </xf>
    <xf numFmtId="0" fontId="2" fillId="0" borderId="0" xfId="0" applyFont="1" applyFill="1" applyAlignment="1"/>
    <xf numFmtId="0" fontId="2" fillId="0" borderId="4" xfId="0" applyFont="1" applyFill="1" applyBorder="1" applyAlignment="1"/>
    <xf numFmtId="0" fontId="2" fillId="0" borderId="4" xfId="0" applyFont="1" applyBorder="1" applyAlignment="1"/>
    <xf numFmtId="0" fontId="2" fillId="0" borderId="0" xfId="0" applyFont="1" applyAlignment="1"/>
    <xf numFmtId="164" fontId="2" fillId="0" borderId="4" xfId="0" applyNumberFormat="1" applyFont="1" applyFill="1" applyBorder="1" applyAlignment="1">
      <alignment horizontal="center" vertical="center"/>
    </xf>
    <xf numFmtId="0" fontId="2" fillId="0" borderId="4" xfId="0" applyFont="1" applyFill="1" applyBorder="1" applyAlignment="1">
      <alignment horizontal="center"/>
    </xf>
    <xf numFmtId="0" fontId="2" fillId="0" borderId="0" xfId="13" applyFont="1" applyFill="1" applyAlignment="1" applyProtection="1"/>
    <xf numFmtId="9" fontId="2" fillId="11" borderId="4" xfId="0" applyNumberFormat="1" applyFont="1" applyFill="1" applyBorder="1" applyAlignment="1">
      <alignment horizontal="center" vertical="center" wrapText="1"/>
    </xf>
    <xf numFmtId="0" fontId="2" fillId="11" borderId="4" xfId="0" applyFont="1" applyFill="1" applyBorder="1" applyAlignment="1">
      <alignment horizontal="center" vertical="center"/>
    </xf>
    <xf numFmtId="0" fontId="2" fillId="0" borderId="4" xfId="0" applyFont="1" applyBorder="1">
      <alignment vertical="center"/>
    </xf>
    <xf numFmtId="9" fontId="1" fillId="11" borderId="4" xfId="8" applyNumberFormat="1" applyFont="1" applyFill="1" applyBorder="1" applyAlignment="1" applyProtection="1">
      <alignment horizontal="center" vertical="center" wrapText="1"/>
    </xf>
    <xf numFmtId="10" fontId="2" fillId="0" borderId="4" xfId="0" applyNumberFormat="1" applyFont="1" applyFill="1" applyBorder="1" applyAlignment="1">
      <alignment horizontal="center" vertical="center"/>
    </xf>
    <xf numFmtId="0" fontId="1" fillId="13" borderId="4" xfId="0" applyFont="1" applyFill="1" applyBorder="1" applyAlignment="1">
      <alignment horizontal="center" vertical="center" wrapText="1"/>
    </xf>
    <xf numFmtId="0" fontId="1" fillId="13" borderId="4" xfId="0" applyFont="1" applyFill="1" applyBorder="1" applyAlignment="1">
      <alignment vertical="center" wrapText="1"/>
    </xf>
    <xf numFmtId="9" fontId="2" fillId="16" borderId="4" xfId="8" quotePrefix="1" applyNumberFormat="1" applyFont="1" applyFill="1" applyBorder="1" applyAlignment="1" applyProtection="1">
      <alignment horizontal="center" vertical="center" wrapText="1"/>
    </xf>
    <xf numFmtId="0" fontId="2" fillId="4" borderId="4" xfId="0" applyFont="1" applyFill="1" applyBorder="1" applyAlignment="1">
      <alignment vertical="center" wrapText="1"/>
    </xf>
    <xf numFmtId="0" fontId="2" fillId="0" borderId="4" xfId="0" applyFont="1" applyFill="1" applyBorder="1" applyAlignment="1">
      <alignment horizontal="justify" vertical="center" wrapText="1"/>
    </xf>
    <xf numFmtId="0" fontId="2" fillId="7" borderId="4" xfId="14" applyNumberFormat="1" applyFont="1" applyFill="1" applyBorder="1" applyAlignment="1" applyProtection="1">
      <alignment horizontal="center" vertical="center" wrapText="1"/>
    </xf>
    <xf numFmtId="0" fontId="2" fillId="7" borderId="4" xfId="0" applyFont="1" applyFill="1" applyBorder="1" applyAlignment="1">
      <alignment horizontal="center" vertical="center" wrapText="1"/>
    </xf>
    <xf numFmtId="0" fontId="2" fillId="0" borderId="4" xfId="8" quotePrefix="1" applyFont="1" applyBorder="1" applyAlignment="1" applyProtection="1">
      <alignment vertical="center" wrapText="1"/>
    </xf>
    <xf numFmtId="0" fontId="2" fillId="0" borderId="4" xfId="0" applyFont="1" applyBorder="1" applyAlignment="1">
      <alignment horizontal="left" vertical="center" wrapText="1"/>
    </xf>
    <xf numFmtId="0" fontId="2" fillId="0" borderId="4" xfId="0" applyFont="1" applyBorder="1" applyAlignment="1">
      <alignment horizontal="left" vertical="center"/>
    </xf>
    <xf numFmtId="0" fontId="2" fillId="4" borderId="4" xfId="0" applyNumberFormat="1" applyFont="1" applyFill="1" applyBorder="1" applyAlignment="1">
      <alignment horizontal="center" vertical="center" wrapText="1"/>
    </xf>
    <xf numFmtId="0" fontId="2" fillId="14" borderId="4" xfId="0" applyFont="1" applyFill="1" applyBorder="1" applyAlignment="1">
      <alignment horizontal="justify" vertical="center" wrapText="1"/>
    </xf>
    <xf numFmtId="0" fontId="2" fillId="14" borderId="4" xfId="17" applyFont="1" applyFill="1" applyBorder="1" applyAlignment="1">
      <alignment horizontal="center" vertical="center" wrapText="1"/>
    </xf>
    <xf numFmtId="9" fontId="1" fillId="0" borderId="4" xfId="0" applyNumberFormat="1" applyFont="1" applyFill="1" applyBorder="1" applyAlignment="1">
      <alignment horizontal="center" vertical="center" textRotation="90"/>
    </xf>
    <xf numFmtId="9" fontId="2" fillId="13" borderId="3" xfId="0" applyNumberFormat="1" applyFont="1" applyFill="1" applyBorder="1" applyAlignment="1">
      <alignment vertical="center" wrapText="1"/>
    </xf>
    <xf numFmtId="9" fontId="2" fillId="13" borderId="4" xfId="0" applyNumberFormat="1" applyFont="1" applyFill="1" applyBorder="1" applyAlignment="1">
      <alignment vertical="center" wrapText="1"/>
    </xf>
    <xf numFmtId="0" fontId="13" fillId="0" borderId="4" xfId="1" applyFont="1" applyFill="1" applyBorder="1" applyAlignment="1" applyProtection="1">
      <alignment vertical="center" wrapText="1"/>
    </xf>
    <xf numFmtId="165" fontId="13" fillId="0" borderId="4" xfId="4" applyNumberFormat="1" applyFont="1" applyFill="1" applyBorder="1" applyAlignment="1" applyProtection="1">
      <alignment horizontal="center" vertical="center" wrapText="1"/>
    </xf>
    <xf numFmtId="9" fontId="13" fillId="0" borderId="4" xfId="1" applyNumberFormat="1" applyFont="1" applyFill="1" applyBorder="1" applyAlignment="1" applyProtection="1">
      <alignment horizontal="center" vertical="center" wrapText="1"/>
    </xf>
    <xf numFmtId="164" fontId="13" fillId="0" borderId="4" xfId="0" applyNumberFormat="1" applyFont="1" applyFill="1" applyBorder="1" applyAlignment="1">
      <alignment horizontal="center" vertical="center"/>
    </xf>
    <xf numFmtId="9" fontId="15" fillId="8" borderId="4" xfId="1" applyNumberFormat="1" applyFont="1" applyFill="1" applyBorder="1" applyAlignment="1" applyProtection="1">
      <alignment horizontal="center" vertical="center" textRotation="90"/>
    </xf>
    <xf numFmtId="1" fontId="16" fillId="14" borderId="5" xfId="0" applyNumberFormat="1" applyFont="1" applyFill="1" applyBorder="1" applyAlignment="1">
      <alignment horizontal="center" vertical="center"/>
    </xf>
    <xf numFmtId="0" fontId="16" fillId="14" borderId="5" xfId="0" applyFont="1" applyFill="1" applyBorder="1" applyAlignment="1">
      <alignment horizontal="center" vertical="center"/>
    </xf>
    <xf numFmtId="0" fontId="2" fillId="0" borderId="5" xfId="0" applyFont="1" applyBorder="1" applyAlignment="1">
      <alignment horizontal="center" vertical="center" wrapText="1"/>
    </xf>
    <xf numFmtId="0" fontId="16" fillId="14" borderId="5" xfId="0" applyFont="1" applyFill="1" applyBorder="1" applyAlignment="1">
      <alignment horizontal="center"/>
    </xf>
    <xf numFmtId="0" fontId="2" fillId="0" borderId="4" xfId="0" applyFont="1" applyBorder="1" applyAlignment="1">
      <alignment horizontal="center"/>
    </xf>
    <xf numFmtId="9" fontId="3" fillId="7" borderId="4" xfId="1" applyNumberFormat="1" applyFont="1" applyFill="1" applyBorder="1" applyAlignment="1" applyProtection="1">
      <alignment horizontal="center" vertical="center" textRotation="90"/>
    </xf>
    <xf numFmtId="0" fontId="1" fillId="0" borderId="4" xfId="0" applyFont="1" applyFill="1" applyBorder="1" applyAlignment="1">
      <alignment horizontal="center" vertical="center" wrapText="1"/>
    </xf>
    <xf numFmtId="0" fontId="1" fillId="0" borderId="4" xfId="8" applyFont="1" applyFill="1" applyBorder="1" applyAlignment="1" applyProtection="1">
      <alignment horizontal="center" vertical="center" wrapText="1"/>
    </xf>
    <xf numFmtId="9" fontId="2" fillId="0" borderId="4" xfId="8" applyNumberFormat="1" applyFont="1" applyFill="1" applyBorder="1" applyAlignment="1" applyProtection="1">
      <alignment horizontal="center" vertical="center" wrapText="1"/>
    </xf>
    <xf numFmtId="0" fontId="2" fillId="0" borderId="4" xfId="0" applyFont="1" applyFill="1" applyBorder="1" applyAlignment="1">
      <alignment horizontal="left" vertical="center" wrapText="1"/>
    </xf>
    <xf numFmtId="0" fontId="2" fillId="0" borderId="4" xfId="0" applyFont="1" applyBorder="1" applyAlignment="1">
      <alignment horizontal="center" vertical="center" wrapText="1"/>
    </xf>
    <xf numFmtId="9" fontId="3" fillId="8" borderId="4" xfId="1" applyNumberFormat="1" applyFont="1" applyFill="1" applyBorder="1" applyAlignment="1" applyProtection="1">
      <alignment horizontal="center" vertical="center" textRotation="90"/>
    </xf>
    <xf numFmtId="0" fontId="1" fillId="4" borderId="4" xfId="0" applyFont="1" applyFill="1" applyBorder="1" applyAlignment="1">
      <alignment horizontal="center" vertical="center" wrapText="1"/>
    </xf>
    <xf numFmtId="0" fontId="1" fillId="2" borderId="4" xfId="11" applyNumberFormat="1" applyFont="1" applyFill="1" applyBorder="1" applyAlignment="1" applyProtection="1">
      <alignment horizontal="center" vertical="center" wrapText="1"/>
    </xf>
    <xf numFmtId="0" fontId="2" fillId="0" borderId="4" xfId="1" applyFont="1" applyFill="1" applyBorder="1" applyAlignment="1" applyProtection="1">
      <alignment horizontal="center" vertical="center" wrapText="1"/>
    </xf>
    <xf numFmtId="9" fontId="1" fillId="10" borderId="4" xfId="11" applyNumberFormat="1" applyFont="1" applyFill="1" applyBorder="1" applyAlignment="1" applyProtection="1">
      <alignment horizontal="center" vertical="center"/>
    </xf>
    <xf numFmtId="0" fontId="2" fillId="0" borderId="4" xfId="0" applyFont="1" applyFill="1" applyBorder="1" applyAlignment="1">
      <alignment horizontal="center" vertical="center" wrapText="1"/>
    </xf>
    <xf numFmtId="0" fontId="2" fillId="0" borderId="4" xfId="8" applyFont="1" applyBorder="1" applyAlignment="1" applyProtection="1">
      <alignment horizontal="center" vertical="center" wrapText="1"/>
    </xf>
    <xf numFmtId="0" fontId="2" fillId="0" borderId="4" xfId="8" quotePrefix="1" applyFont="1" applyBorder="1" applyAlignment="1" applyProtection="1">
      <alignment horizontal="center" vertical="center" wrapText="1"/>
    </xf>
    <xf numFmtId="0" fontId="2" fillId="17" borderId="5" xfId="0" applyNumberFormat="1" applyFont="1" applyFill="1" applyBorder="1" applyAlignment="1">
      <alignment horizontal="center" vertical="center" wrapText="1"/>
    </xf>
    <xf numFmtId="0" fontId="18" fillId="0" borderId="4" xfId="0" applyFont="1" applyBorder="1">
      <alignment vertical="center"/>
    </xf>
    <xf numFmtId="0" fontId="18" fillId="0" borderId="4" xfId="0" applyFont="1" applyBorder="1" applyAlignment="1">
      <alignment horizontal="center"/>
    </xf>
    <xf numFmtId="0" fontId="18" fillId="0" borderId="4" xfId="0" applyFont="1" applyBorder="1" applyAlignment="1">
      <alignment horizontal="center" vertical="center"/>
    </xf>
    <xf numFmtId="0" fontId="18" fillId="0" borderId="0" xfId="0" applyFont="1">
      <alignment vertical="center"/>
    </xf>
    <xf numFmtId="0" fontId="18" fillId="0" borderId="4" xfId="0" applyFont="1" applyFill="1" applyBorder="1" applyAlignment="1"/>
    <xf numFmtId="0" fontId="2" fillId="14" borderId="4" xfId="0" applyFont="1" applyFill="1" applyBorder="1" applyAlignment="1">
      <alignment horizontal="center" vertical="center" wrapText="1"/>
    </xf>
    <xf numFmtId="0" fontId="2" fillId="17" borderId="5" xfId="0" applyFont="1" applyFill="1" applyBorder="1" applyAlignment="1">
      <alignment horizontal="center" vertical="center" wrapText="1"/>
    </xf>
    <xf numFmtId="0" fontId="18" fillId="0" borderId="0" xfId="0" applyFont="1" applyAlignment="1">
      <alignment horizontal="center"/>
    </xf>
    <xf numFmtId="0" fontId="18" fillId="0" borderId="0" xfId="0" applyFont="1" applyFill="1" applyAlignment="1"/>
    <xf numFmtId="0" fontId="18" fillId="0" borderId="0" xfId="0" applyFont="1" applyAlignment="1">
      <alignment horizontal="center" vertical="center"/>
    </xf>
    <xf numFmtId="0" fontId="18" fillId="4" borderId="4" xfId="0" applyFont="1" applyFill="1" applyBorder="1" applyAlignment="1">
      <alignment horizontal="center" vertical="center" wrapText="1"/>
    </xf>
    <xf numFmtId="0" fontId="2" fillId="0" borderId="4" xfId="1" applyFont="1" applyFill="1" applyBorder="1" applyAlignment="1" applyProtection="1">
      <alignment horizontal="center" vertical="center" wrapText="1"/>
    </xf>
    <xf numFmtId="2" fontId="2" fillId="17" borderId="5" xfId="0" applyNumberFormat="1" applyFont="1" applyFill="1" applyBorder="1" applyAlignment="1">
      <alignment horizontal="center" vertical="center" wrapText="1"/>
    </xf>
    <xf numFmtId="1" fontId="2" fillId="17" borderId="5" xfId="0" applyNumberFormat="1" applyFont="1" applyFill="1" applyBorder="1" applyAlignment="1">
      <alignment horizontal="center" vertical="center" wrapText="1"/>
    </xf>
    <xf numFmtId="0" fontId="1" fillId="17" borderId="5" xfId="0" applyFont="1" applyFill="1" applyBorder="1" applyAlignment="1">
      <alignment horizontal="center" vertical="center" wrapText="1"/>
    </xf>
    <xf numFmtId="0" fontId="2" fillId="17" borderId="5" xfId="14" applyNumberFormat="1" applyFont="1" applyFill="1" applyBorder="1" applyAlignment="1" applyProtection="1">
      <alignment horizontal="center" vertical="center" wrapText="1"/>
    </xf>
    <xf numFmtId="0" fontId="2" fillId="17" borderId="5" xfId="0" applyFont="1" applyFill="1" applyBorder="1" applyAlignment="1">
      <alignment horizontal="center" vertical="center"/>
    </xf>
    <xf numFmtId="9" fontId="2" fillId="0" borderId="4" xfId="8" applyNumberFormat="1" applyFont="1" applyFill="1" applyBorder="1" applyAlignment="1" applyProtection="1">
      <alignment horizontal="center" vertical="center" wrapText="1"/>
    </xf>
    <xf numFmtId="9" fontId="3" fillId="8" borderId="4" xfId="1" applyNumberFormat="1" applyFont="1" applyFill="1" applyBorder="1" applyAlignment="1" applyProtection="1">
      <alignment horizontal="center" vertical="center" textRotation="90"/>
    </xf>
    <xf numFmtId="0" fontId="2" fillId="0" borderId="4" xfId="1" applyFont="1" applyFill="1" applyBorder="1" applyAlignment="1" applyProtection="1">
      <alignment horizontal="center" vertical="center" wrapText="1"/>
    </xf>
    <xf numFmtId="9" fontId="1" fillId="10" borderId="5" xfId="11" applyNumberFormat="1" applyFont="1" applyFill="1" applyBorder="1" applyAlignment="1" applyProtection="1">
      <alignment horizontal="center" vertical="center" textRotation="90"/>
    </xf>
    <xf numFmtId="9" fontId="1" fillId="16" borderId="5" xfId="8" applyNumberFormat="1" applyFont="1" applyFill="1" applyBorder="1" applyAlignment="1" applyProtection="1">
      <alignment horizontal="center" vertical="center" textRotation="90" wrapText="1"/>
    </xf>
    <xf numFmtId="9" fontId="1" fillId="14" borderId="5" xfId="0" applyNumberFormat="1" applyFont="1" applyFill="1" applyBorder="1" applyAlignment="1">
      <alignment horizontal="center" vertical="center" textRotation="90"/>
    </xf>
    <xf numFmtId="167" fontId="17" fillId="17" borderId="5" xfId="4" applyNumberFormat="1" applyFont="1" applyFill="1" applyBorder="1" applyAlignment="1" applyProtection="1">
      <alignment vertical="center" wrapText="1"/>
    </xf>
    <xf numFmtId="0" fontId="2" fillId="17" borderId="5" xfId="13" applyFont="1" applyFill="1" applyBorder="1" applyAlignment="1" applyProtection="1">
      <alignment horizontal="center" vertical="center"/>
    </xf>
    <xf numFmtId="0" fontId="2" fillId="17" borderId="4" xfId="0" applyNumberFormat="1" applyFont="1" applyFill="1" applyBorder="1" applyAlignment="1">
      <alignment vertical="center" wrapText="1"/>
    </xf>
    <xf numFmtId="0" fontId="2" fillId="17" borderId="4" xfId="0" applyNumberFormat="1" applyFont="1" applyFill="1" applyBorder="1" applyAlignment="1">
      <alignment horizontal="left" vertical="center" wrapText="1"/>
    </xf>
    <xf numFmtId="0" fontId="1" fillId="17" borderId="4" xfId="0" applyNumberFormat="1" applyFont="1" applyFill="1" applyBorder="1" applyAlignment="1">
      <alignment vertical="center" wrapText="1"/>
    </xf>
    <xf numFmtId="0" fontId="2" fillId="4" borderId="4" xfId="0" applyFont="1" applyFill="1" applyBorder="1" applyAlignment="1">
      <alignment horizontal="left" vertical="center"/>
    </xf>
    <xf numFmtId="0" fontId="2" fillId="4" borderId="1" xfId="0" applyFont="1" applyFill="1" applyBorder="1" applyAlignment="1">
      <alignment horizontal="justify" vertical="center"/>
    </xf>
    <xf numFmtId="9" fontId="2" fillId="14" borderId="4" xfId="16" applyFont="1" applyFill="1" applyBorder="1" applyAlignment="1">
      <alignment horizontal="center" vertical="center" wrapText="1"/>
    </xf>
    <xf numFmtId="0" fontId="2" fillId="0" borderId="5" xfId="0" applyFont="1" applyFill="1" applyBorder="1" applyAlignment="1">
      <alignment horizontal="center" vertical="center"/>
    </xf>
    <xf numFmtId="0" fontId="2" fillId="0" borderId="5" xfId="0" applyFont="1" applyFill="1" applyBorder="1" applyAlignment="1">
      <alignment horizontal="center"/>
    </xf>
    <xf numFmtId="165" fontId="2" fillId="17" borderId="12" xfId="14" applyNumberFormat="1" applyFont="1" applyFill="1" applyBorder="1" applyAlignment="1" applyProtection="1">
      <alignment horizontal="center" vertical="center"/>
    </xf>
    <xf numFmtId="0" fontId="3" fillId="19" borderId="13" xfId="0" applyFont="1" applyFill="1" applyBorder="1" applyAlignment="1">
      <alignment horizontal="center" vertical="center"/>
    </xf>
    <xf numFmtId="0" fontId="18" fillId="17" borderId="0" xfId="0" applyFont="1" applyFill="1" applyAlignment="1">
      <alignment horizontal="center"/>
    </xf>
    <xf numFmtId="0" fontId="3" fillId="19" borderId="5" xfId="0" applyFont="1" applyFill="1" applyBorder="1" applyAlignment="1">
      <alignment horizontal="center" vertical="center"/>
    </xf>
    <xf numFmtId="0" fontId="1" fillId="0" borderId="4" xfId="0" applyFont="1" applyFill="1" applyBorder="1" applyAlignment="1">
      <alignment horizontal="center" vertical="center" wrapText="1"/>
    </xf>
    <xf numFmtId="0" fontId="1" fillId="0" borderId="4" xfId="8" applyFont="1" applyFill="1" applyBorder="1" applyAlignment="1" applyProtection="1">
      <alignment horizontal="center" vertical="center" wrapText="1"/>
    </xf>
    <xf numFmtId="0" fontId="2" fillId="0" borderId="4" xfId="0" applyFont="1" applyFill="1" applyBorder="1" applyAlignment="1">
      <alignment horizontal="center" vertical="center" wrapText="1"/>
    </xf>
    <xf numFmtId="0" fontId="2" fillId="15" borderId="4" xfId="11" applyNumberFormat="1" applyFont="1" applyFill="1" applyBorder="1" applyAlignment="1" applyProtection="1">
      <alignment vertical="center"/>
    </xf>
    <xf numFmtId="0" fontId="2" fillId="5" borderId="4" xfId="11" applyFont="1" applyFill="1" applyBorder="1" applyAlignment="1" applyProtection="1">
      <alignment vertical="center"/>
    </xf>
    <xf numFmtId="0" fontId="2" fillId="16" borderId="4" xfId="8" applyFont="1" applyFill="1" applyBorder="1" applyAlignment="1" applyProtection="1">
      <alignment vertical="center" wrapText="1"/>
    </xf>
    <xf numFmtId="166" fontId="2" fillId="9" borderId="4" xfId="8" applyNumberFormat="1" applyFont="1" applyFill="1" applyBorder="1" applyAlignment="1" applyProtection="1">
      <alignment vertical="center" wrapText="1"/>
    </xf>
    <xf numFmtId="10" fontId="2" fillId="16" borderId="4" xfId="8" applyNumberFormat="1" applyFont="1" applyFill="1" applyBorder="1" applyAlignment="1" applyProtection="1">
      <alignment horizontal="center" vertical="center" wrapText="1"/>
    </xf>
    <xf numFmtId="9" fontId="2" fillId="13" borderId="4" xfId="0" applyNumberFormat="1" applyFont="1" applyFill="1" applyBorder="1" applyAlignment="1">
      <alignment horizontal="center" vertical="center" wrapText="1"/>
    </xf>
    <xf numFmtId="0" fontId="2" fillId="13" borderId="4" xfId="0" applyFont="1" applyFill="1" applyBorder="1" applyAlignment="1">
      <alignment vertical="center" wrapText="1"/>
    </xf>
    <xf numFmtId="0" fontId="17" fillId="0" borderId="4" xfId="8" applyFont="1" applyFill="1" applyBorder="1" applyAlignment="1" applyProtection="1">
      <alignment horizontal="center" vertical="center" wrapText="1"/>
    </xf>
    <xf numFmtId="0" fontId="17" fillId="0" borderId="4" xfId="0" applyFont="1" applyBorder="1" applyAlignment="1">
      <alignment horizontal="center"/>
    </xf>
    <xf numFmtId="0" fontId="19" fillId="0" borderId="4" xfId="0" applyFont="1" applyBorder="1">
      <alignment vertical="center"/>
    </xf>
    <xf numFmtId="0" fontId="21" fillId="0" borderId="4" xfId="0" applyFont="1" applyFill="1" applyBorder="1" applyAlignment="1">
      <alignment horizontal="center" vertical="center" wrapText="1"/>
    </xf>
    <xf numFmtId="0" fontId="21" fillId="0" borderId="4" xfId="8" applyFont="1" applyFill="1" applyBorder="1" applyAlignment="1" applyProtection="1">
      <alignment horizontal="center" vertical="center" wrapText="1"/>
    </xf>
    <xf numFmtId="0" fontId="21" fillId="0" borderId="4" xfId="0" applyFont="1" applyFill="1" applyBorder="1" applyAlignment="1">
      <alignment horizontal="left" vertical="center" wrapText="1"/>
    </xf>
    <xf numFmtId="166" fontId="21" fillId="15" borderId="4" xfId="11" applyNumberFormat="1" applyFont="1" applyFill="1" applyBorder="1" applyAlignment="1" applyProtection="1">
      <alignment horizontal="center" vertical="center"/>
    </xf>
    <xf numFmtId="0" fontId="17" fillId="0" borderId="4" xfId="0" applyFont="1" applyBorder="1" applyAlignment="1"/>
    <xf numFmtId="0" fontId="21" fillId="5" borderId="4" xfId="11" applyFont="1" applyFill="1" applyBorder="1" applyAlignment="1" applyProtection="1">
      <alignment vertical="center"/>
    </xf>
    <xf numFmtId="0" fontId="19" fillId="0" borderId="0" xfId="0" applyFont="1">
      <alignment vertical="center"/>
    </xf>
    <xf numFmtId="43" fontId="17" fillId="17" borderId="5" xfId="4" applyNumberFormat="1" applyFont="1" applyFill="1" applyBorder="1" applyAlignment="1" applyProtection="1">
      <alignment vertical="center" wrapText="1"/>
    </xf>
    <xf numFmtId="0" fontId="17" fillId="0" borderId="4" xfId="0" applyFont="1" applyBorder="1" applyAlignment="1">
      <alignment vertical="center"/>
    </xf>
    <xf numFmtId="0" fontId="19" fillId="0" borderId="4" xfId="0" applyFont="1" applyBorder="1" applyAlignment="1"/>
    <xf numFmtId="0" fontId="21" fillId="0" borderId="4" xfId="0" applyFont="1" applyFill="1" applyBorder="1" applyAlignment="1">
      <alignment vertical="center" wrapText="1"/>
    </xf>
    <xf numFmtId="0" fontId="21" fillId="0" borderId="4" xfId="8" applyFont="1" applyFill="1" applyBorder="1" applyAlignment="1" applyProtection="1">
      <alignment vertical="center" wrapText="1"/>
    </xf>
    <xf numFmtId="0" fontId="17" fillId="0" borderId="4" xfId="8" applyFont="1" applyFill="1" applyBorder="1" applyAlignment="1" applyProtection="1">
      <alignment vertical="center" wrapText="1"/>
    </xf>
    <xf numFmtId="0" fontId="17" fillId="0" borderId="4" xfId="0" applyFont="1" applyFill="1" applyBorder="1" applyAlignment="1"/>
    <xf numFmtId="166" fontId="21" fillId="15" borderId="5" xfId="11" applyNumberFormat="1" applyFont="1" applyFill="1" applyBorder="1" applyAlignment="1" applyProtection="1">
      <alignment vertical="center"/>
    </xf>
    <xf numFmtId="43" fontId="22" fillId="14" borderId="0" xfId="15" applyFont="1" applyFill="1" applyAlignment="1" applyProtection="1">
      <alignment vertical="center"/>
    </xf>
    <xf numFmtId="2" fontId="20" fillId="14" borderId="5" xfId="0" applyNumberFormat="1" applyFont="1" applyFill="1" applyBorder="1" applyAlignment="1">
      <alignment vertical="center"/>
    </xf>
    <xf numFmtId="166" fontId="21" fillId="16" borderId="4" xfId="8" applyNumberFormat="1" applyFont="1" applyFill="1" applyBorder="1" applyAlignment="1" applyProtection="1">
      <alignment vertical="center" wrapText="1"/>
    </xf>
    <xf numFmtId="166" fontId="21" fillId="9" borderId="4" xfId="8" applyNumberFormat="1" applyFont="1" applyFill="1" applyBorder="1" applyAlignment="1" applyProtection="1">
      <alignment vertical="center" wrapText="1"/>
    </xf>
    <xf numFmtId="166" fontId="17" fillId="11" borderId="4" xfId="0" applyNumberFormat="1" applyFont="1" applyFill="1" applyBorder="1" applyAlignment="1">
      <alignment vertical="center"/>
    </xf>
    <xf numFmtId="2" fontId="17" fillId="17" borderId="5" xfId="0" applyNumberFormat="1" applyFont="1" applyFill="1" applyBorder="1" applyAlignment="1">
      <alignment vertical="center"/>
    </xf>
    <xf numFmtId="1" fontId="21" fillId="0" borderId="4" xfId="0" applyNumberFormat="1" applyFont="1" applyBorder="1" applyAlignment="1"/>
    <xf numFmtId="43" fontId="17" fillId="17" borderId="5" xfId="15" applyFont="1" applyFill="1" applyBorder="1" applyAlignment="1" applyProtection="1">
      <alignment vertical="center" wrapText="1"/>
    </xf>
    <xf numFmtId="43" fontId="17" fillId="7" borderId="4" xfId="0" applyNumberFormat="1" applyFont="1" applyFill="1" applyBorder="1" applyAlignment="1">
      <alignment vertical="center" wrapText="1"/>
    </xf>
    <xf numFmtId="0" fontId="21" fillId="13" borderId="4" xfId="0" applyFont="1" applyFill="1" applyBorder="1" applyAlignment="1">
      <alignment wrapText="1"/>
    </xf>
    <xf numFmtId="0" fontId="17" fillId="0" borderId="5" xfId="0" applyFont="1" applyFill="1" applyBorder="1" applyAlignment="1"/>
    <xf numFmtId="0" fontId="17" fillId="0" borderId="4" xfId="0" applyFont="1" applyFill="1" applyBorder="1" applyAlignment="1">
      <alignment vertical="center"/>
    </xf>
    <xf numFmtId="43" fontId="23" fillId="17" borderId="0" xfId="15" applyFont="1" applyFill="1" applyAlignment="1">
      <protection locked="0"/>
    </xf>
    <xf numFmtId="0" fontId="19" fillId="17" borderId="0" xfId="0" applyFont="1" applyFill="1" applyAlignment="1"/>
    <xf numFmtId="0" fontId="19" fillId="0" borderId="0" xfId="0" applyFont="1" applyAlignment="1"/>
    <xf numFmtId="0" fontId="24" fillId="17" borderId="16" xfId="0" applyFont="1" applyFill="1" applyBorder="1" applyAlignment="1">
      <alignment horizontal="center" vertical="center"/>
    </xf>
    <xf numFmtId="0" fontId="24" fillId="6" borderId="4" xfId="0" applyFont="1" applyFill="1" applyBorder="1" applyAlignment="1">
      <alignment horizontal="center" vertical="center"/>
    </xf>
    <xf numFmtId="43" fontId="17" fillId="17" borderId="16" xfId="14" applyNumberFormat="1" applyFont="1" applyFill="1" applyBorder="1" applyAlignment="1" applyProtection="1">
      <alignment horizontal="center" vertical="center"/>
    </xf>
    <xf numFmtId="0" fontId="24" fillId="17" borderId="5" xfId="0" applyFont="1" applyFill="1" applyBorder="1" applyAlignment="1">
      <alignment horizontal="center" vertical="center"/>
    </xf>
    <xf numFmtId="1" fontId="19" fillId="17" borderId="0" xfId="0" applyNumberFormat="1" applyFont="1" applyFill="1">
      <alignment vertical="center"/>
    </xf>
    <xf numFmtId="0" fontId="19" fillId="17" borderId="0" xfId="0" applyFont="1" applyFill="1">
      <alignment vertical="center"/>
    </xf>
    <xf numFmtId="0" fontId="2" fillId="0" borderId="4" xfId="0" applyFont="1" applyFill="1" applyBorder="1" applyAlignment="1">
      <alignment horizontal="center" vertical="center" wrapText="1"/>
    </xf>
    <xf numFmtId="0" fontId="2" fillId="0" borderId="3" xfId="0" applyFont="1" applyFill="1" applyBorder="1" applyAlignment="1">
      <alignment horizontal="left" vertical="center" wrapText="1"/>
    </xf>
    <xf numFmtId="0" fontId="2" fillId="0" borderId="2" xfId="0" applyFont="1" applyFill="1" applyBorder="1" applyAlignment="1">
      <alignment horizontal="left" vertical="center" wrapText="1"/>
    </xf>
    <xf numFmtId="9" fontId="1" fillId="10" borderId="3" xfId="11" applyNumberFormat="1" applyFont="1" applyFill="1" applyBorder="1" applyAlignment="1" applyProtection="1">
      <alignment horizontal="center" vertical="center" textRotation="90"/>
    </xf>
    <xf numFmtId="9" fontId="1" fillId="10" borderId="2" xfId="11" applyNumberFormat="1" applyFont="1" applyFill="1" applyBorder="1" applyAlignment="1" applyProtection="1">
      <alignment horizontal="center" vertical="center" textRotation="90"/>
    </xf>
    <xf numFmtId="9" fontId="1" fillId="10" borderId="3" xfId="11" applyNumberFormat="1" applyFont="1" applyFill="1" applyBorder="1" applyAlignment="1" applyProtection="1">
      <alignment horizontal="center" vertical="center"/>
    </xf>
    <xf numFmtId="9" fontId="1" fillId="10" borderId="2" xfId="11" applyNumberFormat="1" applyFont="1" applyFill="1" applyBorder="1" applyAlignment="1" applyProtection="1">
      <alignment horizontal="center" vertical="center"/>
    </xf>
    <xf numFmtId="9" fontId="2" fillId="0" borderId="3" xfId="8" applyNumberFormat="1" applyFont="1" applyFill="1" applyBorder="1" applyAlignment="1" applyProtection="1">
      <alignment horizontal="center" vertical="center" wrapText="1"/>
    </xf>
    <xf numFmtId="9" fontId="2" fillId="0" borderId="2" xfId="8" applyNumberFormat="1" applyFont="1" applyFill="1" applyBorder="1" applyAlignment="1" applyProtection="1">
      <alignment horizontal="center" vertical="center" wrapText="1"/>
    </xf>
    <xf numFmtId="9" fontId="1" fillId="14" borderId="3" xfId="0" applyNumberFormat="1" applyFont="1" applyFill="1" applyBorder="1" applyAlignment="1">
      <alignment horizontal="center" vertical="center" textRotation="90"/>
    </xf>
    <xf numFmtId="9" fontId="1" fillId="14" borderId="2" xfId="0" applyNumberFormat="1" applyFont="1" applyFill="1" applyBorder="1" applyAlignment="1">
      <alignment horizontal="center" vertical="center" textRotation="90"/>
    </xf>
    <xf numFmtId="9" fontId="1" fillId="0" borderId="3" xfId="0" applyNumberFormat="1" applyFont="1" applyFill="1" applyBorder="1" applyAlignment="1">
      <alignment horizontal="center" vertical="center" textRotation="90"/>
    </xf>
    <xf numFmtId="9" fontId="1" fillId="0" borderId="2" xfId="0" applyNumberFormat="1" applyFont="1" applyFill="1" applyBorder="1" applyAlignment="1">
      <alignment horizontal="center" vertical="center" textRotation="90"/>
    </xf>
    <xf numFmtId="0" fontId="1" fillId="13" borderId="4" xfId="0" applyFont="1" applyFill="1" applyBorder="1" applyAlignment="1">
      <alignment horizontal="left" vertical="center" wrapText="1"/>
    </xf>
    <xf numFmtId="0" fontId="2" fillId="14" borderId="3" xfId="0" applyNumberFormat="1" applyFont="1" applyFill="1" applyBorder="1" applyAlignment="1">
      <alignment horizontal="left" vertical="center" wrapText="1"/>
    </xf>
    <xf numFmtId="0" fontId="2" fillId="14" borderId="2" xfId="0" applyNumberFormat="1" applyFont="1" applyFill="1" applyBorder="1" applyAlignment="1">
      <alignment horizontal="left" vertical="center" wrapText="1"/>
    </xf>
    <xf numFmtId="0" fontId="1" fillId="0" borderId="4" xfId="8" applyFont="1" applyFill="1" applyBorder="1" applyAlignment="1" applyProtection="1">
      <alignment horizontal="center" vertical="center" wrapText="1"/>
    </xf>
    <xf numFmtId="0" fontId="2" fillId="0" borderId="3" xfId="0" applyFont="1" applyBorder="1" applyAlignment="1">
      <alignment horizontal="center" vertical="center" wrapText="1"/>
    </xf>
    <xf numFmtId="0" fontId="2" fillId="0" borderId="2" xfId="0" applyFont="1" applyBorder="1" applyAlignment="1">
      <alignment horizontal="center" vertical="center" wrapText="1"/>
    </xf>
    <xf numFmtId="0" fontId="1" fillId="14" borderId="3" xfId="0" applyNumberFormat="1" applyFont="1" applyFill="1" applyBorder="1" applyAlignment="1">
      <alignment horizontal="center" vertical="center" wrapText="1"/>
    </xf>
    <xf numFmtId="0" fontId="1" fillId="14" borderId="2" xfId="0" applyNumberFormat="1" applyFont="1" applyFill="1" applyBorder="1" applyAlignment="1">
      <alignment horizontal="center" vertical="center" wrapText="1"/>
    </xf>
    <xf numFmtId="0" fontId="1" fillId="11" borderId="4" xfId="0" applyFont="1" applyFill="1" applyBorder="1" applyAlignment="1">
      <alignment horizontal="left" vertical="center" wrapText="1"/>
    </xf>
    <xf numFmtId="9" fontId="2" fillId="0" borderId="4" xfId="8" applyNumberFormat="1" applyFont="1" applyFill="1" applyBorder="1" applyAlignment="1" applyProtection="1">
      <alignment horizontal="center" vertical="center" wrapText="1"/>
    </xf>
    <xf numFmtId="9" fontId="2" fillId="0" borderId="4" xfId="8" quotePrefix="1" applyNumberFormat="1" applyFont="1" applyFill="1" applyBorder="1" applyAlignment="1" applyProtection="1">
      <alignment horizontal="center" vertical="center" wrapText="1"/>
    </xf>
    <xf numFmtId="0" fontId="1" fillId="4" borderId="4" xfId="0" applyFont="1" applyFill="1" applyBorder="1" applyAlignment="1">
      <alignment horizontal="center" vertical="center" wrapText="1"/>
    </xf>
    <xf numFmtId="0" fontId="1" fillId="9" borderId="4" xfId="8" applyFont="1" applyFill="1" applyBorder="1" applyAlignment="1" applyProtection="1">
      <alignment horizontal="left" vertical="center" wrapText="1"/>
    </xf>
    <xf numFmtId="0" fontId="1" fillId="16" borderId="4" xfId="8" applyFont="1" applyFill="1" applyBorder="1" applyAlignment="1" applyProtection="1">
      <alignment horizontal="left" vertical="center" wrapText="1"/>
    </xf>
    <xf numFmtId="0" fontId="1" fillId="4" borderId="4" xfId="10" applyFont="1" applyFill="1" applyBorder="1" applyAlignment="1" applyProtection="1">
      <alignment horizontal="center" vertical="center" wrapText="1"/>
    </xf>
    <xf numFmtId="0" fontId="1" fillId="2" borderId="4" xfId="11" applyNumberFormat="1" applyFont="1" applyFill="1" applyBorder="1" applyAlignment="1" applyProtection="1">
      <alignment horizontal="center" vertical="center" wrapText="1"/>
    </xf>
    <xf numFmtId="0" fontId="18" fillId="0" borderId="4" xfId="0" applyFont="1" applyBorder="1" applyAlignment="1"/>
    <xf numFmtId="0" fontId="2" fillId="0" borderId="4" xfId="1" applyFont="1" applyFill="1" applyBorder="1" applyAlignment="1" applyProtection="1">
      <alignment horizontal="center" vertical="center" wrapText="1"/>
    </xf>
    <xf numFmtId="0" fontId="1" fillId="0" borderId="4" xfId="0" applyFont="1" applyBorder="1" applyAlignment="1">
      <alignment horizontal="center" vertical="center"/>
    </xf>
    <xf numFmtId="0" fontId="1" fillId="5" borderId="8" xfId="11" applyFont="1" applyFill="1" applyBorder="1" applyAlignment="1" applyProtection="1">
      <alignment horizontal="center" vertical="center"/>
    </xf>
    <xf numFmtId="0" fontId="1" fillId="5" borderId="6" xfId="11" applyFont="1" applyFill="1" applyBorder="1" applyAlignment="1" applyProtection="1">
      <alignment horizontal="center" vertical="center"/>
    </xf>
    <xf numFmtId="0" fontId="1" fillId="5" borderId="7" xfId="11" applyFont="1" applyFill="1" applyBorder="1" applyAlignment="1" applyProtection="1">
      <alignment horizontal="center" vertical="center"/>
    </xf>
    <xf numFmtId="9" fontId="2" fillId="2" borderId="4" xfId="11" applyNumberFormat="1" applyFont="1" applyFill="1" applyBorder="1" applyAlignment="1" applyProtection="1">
      <alignment horizontal="center" vertical="center" wrapText="1"/>
    </xf>
    <xf numFmtId="0" fontId="2" fillId="2" borderId="4" xfId="11" applyNumberFormat="1" applyFont="1" applyFill="1" applyBorder="1" applyAlignment="1" applyProtection="1">
      <alignment horizontal="center" vertical="center" wrapText="1"/>
    </xf>
    <xf numFmtId="9" fontId="1" fillId="11" borderId="4" xfId="8" applyNumberFormat="1" applyFont="1" applyFill="1" applyBorder="1" applyAlignment="1" applyProtection="1">
      <alignment horizontal="left" vertical="center" wrapText="1"/>
    </xf>
    <xf numFmtId="9" fontId="3" fillId="8" borderId="4" xfId="1" applyNumberFormat="1" applyFont="1" applyFill="1" applyBorder="1" applyAlignment="1" applyProtection="1">
      <alignment horizontal="center" vertical="center" textRotation="90"/>
    </xf>
    <xf numFmtId="9" fontId="3" fillId="3" borderId="4" xfId="1" applyNumberFormat="1" applyFont="1" applyFill="1" applyBorder="1" applyAlignment="1" applyProtection="1">
      <alignment horizontal="center" vertical="center" textRotation="90"/>
    </xf>
    <xf numFmtId="0" fontId="2" fillId="0" borderId="4" xfId="0" applyFont="1" applyBorder="1" applyAlignment="1">
      <alignment horizontal="center" vertical="center" wrapText="1"/>
    </xf>
    <xf numFmtId="9" fontId="1" fillId="10" borderId="4" xfId="11" applyNumberFormat="1" applyFont="1" applyFill="1" applyBorder="1" applyAlignment="1" applyProtection="1">
      <alignment horizontal="center" vertical="center"/>
    </xf>
    <xf numFmtId="9" fontId="3" fillId="15" borderId="4" xfId="1" applyNumberFormat="1" applyFont="1" applyFill="1" applyBorder="1" applyAlignment="1" applyProtection="1">
      <alignment horizontal="center" vertical="center" textRotation="90"/>
    </xf>
    <xf numFmtId="0" fontId="1" fillId="0" borderId="4" xfId="0" applyFont="1" applyBorder="1" applyAlignment="1">
      <alignment horizontal="center"/>
    </xf>
    <xf numFmtId="9" fontId="3" fillId="7" borderId="4" xfId="1" applyNumberFormat="1" applyFont="1" applyFill="1" applyBorder="1" applyAlignment="1" applyProtection="1">
      <alignment horizontal="center" vertical="center" textRotation="90"/>
    </xf>
    <xf numFmtId="0" fontId="1" fillId="0" borderId="4" xfId="0" applyFont="1" applyFill="1" applyBorder="1" applyAlignment="1">
      <alignment horizontal="center" vertical="center" wrapText="1"/>
    </xf>
    <xf numFmtId="0" fontId="3" fillId="19" borderId="9" xfId="0" applyFont="1" applyFill="1" applyBorder="1" applyAlignment="1">
      <alignment horizontal="center" vertical="center"/>
    </xf>
    <xf numFmtId="0" fontId="3" fillId="19" borderId="10" xfId="0" applyFont="1" applyFill="1" applyBorder="1" applyAlignment="1">
      <alignment horizontal="center" vertical="center"/>
    </xf>
    <xf numFmtId="9" fontId="1" fillId="16" borderId="9" xfId="8" applyNumberFormat="1" applyFont="1" applyFill="1" applyBorder="1" applyAlignment="1" applyProtection="1">
      <alignment horizontal="center" vertical="center" wrapText="1"/>
    </xf>
    <xf numFmtId="9" fontId="1" fillId="16" borderId="11" xfId="8" applyNumberFormat="1" applyFont="1" applyFill="1" applyBorder="1" applyAlignment="1" applyProtection="1">
      <alignment horizontal="center" vertical="center" wrapText="1"/>
    </xf>
    <xf numFmtId="9" fontId="1" fillId="16" borderId="10" xfId="8" applyNumberFormat="1" applyFont="1" applyFill="1" applyBorder="1" applyAlignment="1" applyProtection="1">
      <alignment horizontal="center" vertical="center" wrapText="1"/>
    </xf>
    <xf numFmtId="0" fontId="2" fillId="0" borderId="4" xfId="0" applyFont="1" applyFill="1" applyBorder="1" applyAlignment="1">
      <alignment horizontal="left" vertical="center" wrapText="1"/>
    </xf>
    <xf numFmtId="0" fontId="2" fillId="0" borderId="4" xfId="8" applyFont="1" applyBorder="1" applyAlignment="1" applyProtection="1">
      <alignment horizontal="center" vertical="center" wrapText="1"/>
    </xf>
    <xf numFmtId="0" fontId="2" fillId="0" borderId="4" xfId="8" quotePrefix="1" applyFont="1" applyBorder="1" applyAlignment="1" applyProtection="1">
      <alignment horizontal="center" vertical="center" wrapText="1"/>
    </xf>
    <xf numFmtId="0" fontId="2" fillId="7" borderId="4" xfId="0" applyNumberFormat="1" applyFont="1" applyFill="1" applyBorder="1" applyAlignment="1">
      <alignment horizontal="center" vertical="center" wrapText="1"/>
    </xf>
    <xf numFmtId="9" fontId="2" fillId="12" borderId="4" xfId="0" applyNumberFormat="1" applyFont="1" applyFill="1" applyBorder="1" applyAlignment="1">
      <alignment horizontal="center" vertical="center" wrapText="1"/>
    </xf>
    <xf numFmtId="0" fontId="2" fillId="12" borderId="4" xfId="0" applyFont="1" applyFill="1" applyBorder="1" applyAlignment="1">
      <alignment horizontal="center" vertical="center" wrapText="1"/>
    </xf>
    <xf numFmtId="0" fontId="1" fillId="18" borderId="17" xfId="8" applyFont="1" applyFill="1" applyBorder="1" applyAlignment="1" applyProtection="1">
      <alignment horizontal="center" vertical="center" wrapText="1"/>
    </xf>
    <xf numFmtId="0" fontId="1" fillId="18" borderId="18" xfId="8" applyFont="1" applyFill="1" applyBorder="1" applyAlignment="1" applyProtection="1">
      <alignment horizontal="center" vertical="center" wrapText="1"/>
    </xf>
    <xf numFmtId="0" fontId="3" fillId="19" borderId="14" xfId="0" applyFont="1" applyFill="1" applyBorder="1" applyAlignment="1">
      <alignment horizontal="center" vertical="center"/>
    </xf>
    <xf numFmtId="0" fontId="3" fillId="19" borderId="15" xfId="0" applyFont="1" applyFill="1" applyBorder="1" applyAlignment="1">
      <alignment horizontal="center" vertical="center"/>
    </xf>
    <xf numFmtId="0" fontId="2" fillId="17" borderId="16" xfId="0" applyFont="1" applyFill="1" applyBorder="1" applyAlignment="1">
      <alignment horizontal="center" vertical="center" wrapText="1"/>
    </xf>
    <xf numFmtId="2" fontId="2" fillId="17" borderId="16" xfId="0" applyNumberFormat="1" applyFont="1" applyFill="1" applyBorder="1" applyAlignment="1">
      <alignment horizontal="center" vertical="center" wrapText="1"/>
    </xf>
    <xf numFmtId="1" fontId="2" fillId="17" borderId="16" xfId="0" applyNumberFormat="1" applyFont="1" applyFill="1" applyBorder="1" applyAlignment="1">
      <alignment horizontal="center" vertical="center" wrapText="1"/>
    </xf>
    <xf numFmtId="0" fontId="1" fillId="5" borderId="16" xfId="11" applyFont="1" applyFill="1" applyBorder="1" applyAlignment="1" applyProtection="1">
      <alignment vertical="center"/>
    </xf>
    <xf numFmtId="167" fontId="17" fillId="17" borderId="16" xfId="4" applyNumberFormat="1" applyFont="1" applyFill="1" applyBorder="1" applyAlignment="1" applyProtection="1">
      <alignment horizontal="center" vertical="center" wrapText="1"/>
    </xf>
    <xf numFmtId="0" fontId="2" fillId="0" borderId="16" xfId="0" applyFont="1" applyBorder="1" applyAlignment="1"/>
    <xf numFmtId="2" fontId="2" fillId="14" borderId="16" xfId="0" applyNumberFormat="1" applyFont="1" applyFill="1" applyBorder="1" applyAlignment="1">
      <alignment horizontal="center" vertical="center"/>
    </xf>
    <xf numFmtId="0" fontId="2" fillId="0" borderId="16" xfId="0" applyFont="1" applyBorder="1" applyAlignment="1">
      <alignment horizontal="center"/>
    </xf>
    <xf numFmtId="0" fontId="2" fillId="14" borderId="16" xfId="0" applyFont="1" applyFill="1" applyBorder="1" applyAlignment="1"/>
    <xf numFmtId="0" fontId="2" fillId="14" borderId="16" xfId="0" applyFont="1" applyFill="1" applyBorder="1" applyAlignment="1">
      <alignment horizontal="center"/>
    </xf>
    <xf numFmtId="0" fontId="1" fillId="17" borderId="16" xfId="0" applyFont="1" applyFill="1" applyBorder="1" applyAlignment="1">
      <alignment horizontal="center" vertical="center" wrapText="1"/>
    </xf>
    <xf numFmtId="0" fontId="17" fillId="17" borderId="16" xfId="14" applyNumberFormat="1" applyFont="1" applyFill="1" applyBorder="1" applyAlignment="1" applyProtection="1">
      <alignment horizontal="center" vertical="center" wrapText="1"/>
    </xf>
    <xf numFmtId="166" fontId="1" fillId="16" borderId="16" xfId="8" applyNumberFormat="1" applyFont="1" applyFill="1" applyBorder="1" applyAlignment="1" applyProtection="1">
      <alignment horizontal="center" vertical="center" wrapText="1"/>
    </xf>
    <xf numFmtId="166" fontId="1" fillId="9" borderId="16" xfId="8" applyNumberFormat="1" applyFont="1" applyFill="1" applyBorder="1" applyAlignment="1" applyProtection="1">
      <alignment horizontal="center" vertical="center" wrapText="1"/>
    </xf>
    <xf numFmtId="0" fontId="2" fillId="11" borderId="16" xfId="13" applyFont="1" applyFill="1" applyBorder="1" applyAlignment="1" applyProtection="1"/>
    <xf numFmtId="0" fontId="2" fillId="11" borderId="16" xfId="13" applyFont="1" applyFill="1" applyBorder="1" applyAlignment="1" applyProtection="1">
      <alignment horizontal="center"/>
    </xf>
    <xf numFmtId="166" fontId="2" fillId="11" borderId="16" xfId="0" applyNumberFormat="1" applyFont="1" applyFill="1" applyBorder="1" applyAlignment="1">
      <alignment horizontal="center" vertical="center"/>
    </xf>
    <xf numFmtId="0" fontId="2" fillId="17" borderId="16" xfId="14" applyNumberFormat="1" applyFont="1" applyFill="1" applyBorder="1" applyAlignment="1" applyProtection="1">
      <alignment horizontal="center" vertical="center" wrapText="1"/>
    </xf>
    <xf numFmtId="167" fontId="2" fillId="17" borderId="16" xfId="4" applyNumberFormat="1" applyFont="1" applyFill="1" applyBorder="1" applyAlignment="1" applyProtection="1">
      <alignment horizontal="center" vertical="center" wrapText="1"/>
    </xf>
    <xf numFmtId="0" fontId="13" fillId="17" borderId="16" xfId="13" applyFont="1" applyFill="1" applyBorder="1" applyAlignment="1" applyProtection="1">
      <alignment horizontal="center" vertical="center"/>
    </xf>
    <xf numFmtId="0" fontId="13" fillId="17" borderId="16" xfId="0" applyFont="1" applyFill="1" applyBorder="1" applyAlignment="1">
      <alignment horizontal="center" vertical="center"/>
    </xf>
    <xf numFmtId="2" fontId="13" fillId="17" borderId="16" xfId="0" applyNumberFormat="1" applyFont="1" applyFill="1" applyBorder="1" applyAlignment="1">
      <alignment horizontal="center" vertical="center"/>
    </xf>
    <xf numFmtId="0" fontId="2" fillId="11" borderId="16" xfId="0" applyFont="1" applyFill="1" applyBorder="1" applyAlignment="1"/>
    <xf numFmtId="0" fontId="2" fillId="11" borderId="16" xfId="0" applyFont="1" applyFill="1" applyBorder="1" applyAlignment="1">
      <alignment horizontal="center" vertical="center"/>
    </xf>
    <xf numFmtId="0" fontId="2" fillId="17" borderId="16" xfId="0" applyNumberFormat="1" applyFont="1" applyFill="1" applyBorder="1" applyAlignment="1">
      <alignment horizontal="center" vertical="center" wrapText="1"/>
    </xf>
    <xf numFmtId="0" fontId="2" fillId="0" borderId="16" xfId="0" applyFont="1" applyBorder="1" applyAlignment="1">
      <alignment vertical="center"/>
    </xf>
    <xf numFmtId="1" fontId="1" fillId="0" borderId="16" xfId="0" applyNumberFormat="1" applyFont="1" applyBorder="1" applyAlignment="1">
      <alignment horizontal="center"/>
    </xf>
    <xf numFmtId="0" fontId="2" fillId="17" borderId="16" xfId="0" applyFont="1" applyFill="1" applyBorder="1" applyAlignment="1">
      <alignment horizontal="center" vertical="center"/>
    </xf>
    <xf numFmtId="43" fontId="2" fillId="17" borderId="16" xfId="15" applyFont="1" applyFill="1" applyBorder="1" applyAlignment="1" applyProtection="1">
      <alignment horizontal="center" vertical="center" wrapText="1"/>
    </xf>
    <xf numFmtId="165" fontId="2" fillId="7" borderId="16" xfId="15" applyNumberFormat="1" applyFont="1" applyFill="1" applyBorder="1" applyAlignment="1" applyProtection="1">
      <alignment vertical="center" wrapText="1"/>
    </xf>
    <xf numFmtId="0" fontId="1" fillId="13" borderId="16" xfId="0" applyFont="1" applyFill="1" applyBorder="1" applyAlignment="1">
      <alignment wrapText="1"/>
    </xf>
    <xf numFmtId="0" fontId="2" fillId="14" borderId="16" xfId="0" applyFont="1" applyFill="1" applyBorder="1" applyAlignment="1">
      <alignment horizontal="center" vertical="center"/>
    </xf>
    <xf numFmtId="43" fontId="2" fillId="0" borderId="0" xfId="0" applyNumberFormat="1" applyFont="1" applyAlignment="1"/>
  </cellXfs>
  <cellStyles count="18">
    <cellStyle name="Comma" xfId="15" builtinId="3"/>
    <cellStyle name="Comma 10" xfId="4"/>
    <cellStyle name="Comma 6" xfId="6"/>
    <cellStyle name="Excel Built-in Excel Built-in Excel Built-in Normal_Sheet1" xfId="8"/>
    <cellStyle name="Hyperlink" xfId="10"/>
    <cellStyle name="Normal" xfId="0" builtinId="0"/>
    <cellStyle name="Normal - Style1" xfId="5"/>
    <cellStyle name="Normal 12" xfId="7"/>
    <cellStyle name="Normal 13" xfId="13"/>
    <cellStyle name="Normal 17" xfId="11"/>
    <cellStyle name="Normal 2" xfId="12"/>
    <cellStyle name="Normal 3" xfId="9"/>
    <cellStyle name="Normal 7" xfId="1"/>
    <cellStyle name="Normal 7 3" xfId="3"/>
    <cellStyle name="Normal_VTU" xfId="17"/>
    <cellStyle name="Percent" xfId="16" builtinId="5"/>
    <cellStyle name="Percent 3" xfId="2"/>
    <cellStyle name="Percent 7" xfId="14"/>
  </cellStyles>
  <dxfs count="0"/>
  <tableStyles count="0" defaultTableStyle="TableStyleMedium9" defaultPivotStyle="PivotStyleLight16"/>
  <colors>
    <mruColors>
      <color rgb="FFF8F9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X57"/>
  <sheetViews>
    <sheetView tabSelected="1" topLeftCell="A45" zoomScale="70" zoomScaleNormal="70" workbookViewId="0">
      <selection activeCell="W12" sqref="W12:W51"/>
    </sheetView>
  </sheetViews>
  <sheetFormatPr defaultColWidth="9" defaultRowHeight="15.75"/>
  <cols>
    <col min="1" max="1" width="6.28515625" style="113" customWidth="1"/>
    <col min="2" max="2" width="7.5703125" style="113" customWidth="1"/>
    <col min="3" max="3" width="7.28515625" style="117" customWidth="1"/>
    <col min="4" max="4" width="7.5703125" style="117" customWidth="1"/>
    <col min="5" max="5" width="6.28515625" style="113" customWidth="1"/>
    <col min="6" max="6" width="26" style="113" hidden="1" customWidth="1"/>
    <col min="7" max="7" width="7.28515625" style="113" hidden="1" customWidth="1"/>
    <col min="8" max="8" width="31.85546875" style="113" hidden="1" customWidth="1"/>
    <col min="9" max="9" width="10.42578125" style="113" customWidth="1"/>
    <col min="10" max="10" width="34.42578125" style="113" customWidth="1"/>
    <col min="11" max="11" width="9.5703125" style="113" customWidth="1"/>
    <col min="12" max="12" width="9.7109375" style="113" customWidth="1"/>
    <col min="13" max="13" width="9.5703125" style="113" customWidth="1"/>
    <col min="14" max="14" width="8.42578125" style="118" customWidth="1"/>
    <col min="15" max="15" width="12.7109375" style="118" customWidth="1"/>
    <col min="16" max="16" width="9.42578125" style="113" customWidth="1"/>
    <col min="17" max="17" width="11.28515625" style="117" customWidth="1"/>
    <col min="18" max="18" width="10.5703125" style="117" customWidth="1"/>
    <col min="19" max="19" width="11.7109375" style="189" customWidth="1"/>
    <col min="20" max="20" width="13.5703125" style="113" customWidth="1"/>
    <col min="21" max="21" width="10.7109375" style="113" customWidth="1"/>
    <col min="22" max="22" width="10.42578125" style="119" customWidth="1"/>
    <col min="23" max="23" width="11" style="166" customWidth="1"/>
    <col min="24" max="24" width="13.7109375" style="113" customWidth="1"/>
    <col min="25" max="258" width="10" style="113" customWidth="1"/>
    <col min="259" max="16384" width="9" style="113"/>
  </cols>
  <sheetData>
    <row r="1" spans="1:24">
      <c r="A1" s="110"/>
      <c r="B1" s="110"/>
      <c r="C1" s="111"/>
      <c r="D1" s="111"/>
      <c r="E1" s="110"/>
      <c r="F1" s="220" t="s">
        <v>45</v>
      </c>
      <c r="G1" s="220"/>
      <c r="H1" s="220"/>
      <c r="I1" s="220"/>
      <c r="J1" s="220"/>
      <c r="K1" s="220"/>
      <c r="L1" s="220"/>
      <c r="M1" s="220"/>
      <c r="N1" s="220"/>
      <c r="O1" s="102"/>
      <c r="P1" s="110"/>
      <c r="Q1" s="111"/>
      <c r="R1" s="111"/>
      <c r="S1" s="168"/>
      <c r="T1" s="110"/>
      <c r="U1" s="110"/>
      <c r="V1" s="112"/>
      <c r="W1" s="159"/>
    </row>
    <row r="2" spans="1:24">
      <c r="A2" s="110"/>
      <c r="B2" s="110"/>
      <c r="C2" s="111"/>
      <c r="D2" s="111"/>
      <c r="E2" s="110"/>
      <c r="F2" s="110"/>
      <c r="G2" s="110"/>
      <c r="H2" s="110"/>
      <c r="I2" s="110"/>
      <c r="J2" s="110"/>
      <c r="K2" s="110"/>
      <c r="L2" s="110"/>
      <c r="M2" s="110"/>
      <c r="N2" s="114"/>
      <c r="O2" s="114"/>
      <c r="P2" s="110"/>
      <c r="Q2" s="111"/>
      <c r="R2" s="111"/>
      <c r="S2" s="169"/>
      <c r="T2" s="110"/>
      <c r="U2" s="110"/>
      <c r="V2" s="112"/>
      <c r="W2" s="159"/>
    </row>
    <row r="3" spans="1:24">
      <c r="A3" s="227" t="s">
        <v>130</v>
      </c>
      <c r="B3" s="227"/>
      <c r="C3" s="227"/>
      <c r="D3" s="227"/>
      <c r="E3" s="227"/>
      <c r="F3" s="227"/>
      <c r="G3" s="227"/>
      <c r="H3" s="4" t="s">
        <v>131</v>
      </c>
      <c r="I3" s="223" t="s">
        <v>134</v>
      </c>
      <c r="J3" s="223"/>
      <c r="K3" s="223"/>
      <c r="L3" s="223"/>
      <c r="M3" s="223"/>
      <c r="N3" s="223"/>
      <c r="O3" s="223"/>
      <c r="P3" s="223"/>
      <c r="Q3" s="223"/>
      <c r="R3" s="223"/>
      <c r="S3" s="239" t="s">
        <v>218</v>
      </c>
      <c r="T3" s="239"/>
      <c r="U3" s="239"/>
      <c r="V3" s="239"/>
      <c r="W3" s="239"/>
    </row>
    <row r="4" spans="1:24" ht="31.5" customHeight="1">
      <c r="A4" s="227"/>
      <c r="B4" s="227"/>
      <c r="C4" s="227"/>
      <c r="D4" s="227"/>
      <c r="E4" s="227"/>
      <c r="F4" s="227"/>
      <c r="G4" s="227"/>
      <c r="H4" s="4" t="s">
        <v>132</v>
      </c>
      <c r="I4" s="223"/>
      <c r="J4" s="223"/>
      <c r="K4" s="223"/>
      <c r="L4" s="223"/>
      <c r="M4" s="227" t="s">
        <v>153</v>
      </c>
      <c r="N4" s="227"/>
      <c r="O4" s="227"/>
      <c r="P4" s="227"/>
      <c r="Q4" s="227"/>
      <c r="R4" s="227"/>
      <c r="S4" s="239" t="s">
        <v>133</v>
      </c>
      <c r="T4" s="239"/>
      <c r="U4" s="239"/>
      <c r="V4" s="239"/>
      <c r="W4" s="191"/>
    </row>
    <row r="5" spans="1:24" s="57" customFormat="1" ht="55.15" customHeight="1">
      <c r="A5" s="212" t="s">
        <v>173</v>
      </c>
      <c r="B5" s="212" t="s">
        <v>174</v>
      </c>
      <c r="C5" s="212" t="s">
        <v>175</v>
      </c>
      <c r="D5" s="212" t="s">
        <v>176</v>
      </c>
      <c r="E5" s="212" t="s">
        <v>70</v>
      </c>
      <c r="F5" s="212"/>
      <c r="G5" s="212" t="s">
        <v>52</v>
      </c>
      <c r="H5" s="212"/>
      <c r="I5" s="212" t="s">
        <v>72</v>
      </c>
      <c r="J5" s="212"/>
      <c r="K5" s="212" t="s">
        <v>40</v>
      </c>
      <c r="L5" s="212"/>
      <c r="M5" s="212" t="s">
        <v>41</v>
      </c>
      <c r="N5" s="212" t="s">
        <v>177</v>
      </c>
      <c r="O5" s="212" t="s">
        <v>31</v>
      </c>
      <c r="P5" s="241" t="s">
        <v>55</v>
      </c>
      <c r="Q5" s="241"/>
      <c r="R5" s="241"/>
      <c r="S5" s="241"/>
      <c r="T5" s="241" t="s">
        <v>180</v>
      </c>
      <c r="U5" s="241"/>
      <c r="V5" s="241"/>
      <c r="W5" s="241"/>
    </row>
    <row r="6" spans="1:24" s="57" customFormat="1" ht="54.75" customHeight="1">
      <c r="A6" s="212"/>
      <c r="B6" s="212"/>
      <c r="C6" s="212"/>
      <c r="D6" s="212"/>
      <c r="E6" s="97" t="s">
        <v>60</v>
      </c>
      <c r="F6" s="97" t="s">
        <v>61</v>
      </c>
      <c r="G6" s="97" t="s">
        <v>62</v>
      </c>
      <c r="H6" s="97" t="s">
        <v>61</v>
      </c>
      <c r="I6" s="97" t="s">
        <v>63</v>
      </c>
      <c r="J6" s="97" t="s">
        <v>61</v>
      </c>
      <c r="K6" s="97" t="s">
        <v>32</v>
      </c>
      <c r="L6" s="97" t="s">
        <v>73</v>
      </c>
      <c r="M6" s="212"/>
      <c r="N6" s="212"/>
      <c r="O6" s="212"/>
      <c r="P6" s="96" t="s">
        <v>42</v>
      </c>
      <c r="Q6" s="96" t="s">
        <v>64</v>
      </c>
      <c r="R6" s="149" t="s">
        <v>56</v>
      </c>
      <c r="S6" s="170" t="s">
        <v>57</v>
      </c>
      <c r="T6" s="96" t="s">
        <v>42</v>
      </c>
      <c r="U6" s="147" t="s">
        <v>64</v>
      </c>
      <c r="V6" s="147" t="s">
        <v>56</v>
      </c>
      <c r="W6" s="160" t="s">
        <v>57</v>
      </c>
    </row>
    <row r="7" spans="1:24" s="57" customFormat="1" ht="18" hidden="1" customHeight="1">
      <c r="A7" s="97">
        <v>1</v>
      </c>
      <c r="B7" s="97">
        <v>2</v>
      </c>
      <c r="C7" s="97">
        <v>3</v>
      </c>
      <c r="D7" s="97">
        <v>4</v>
      </c>
      <c r="E7" s="97">
        <v>5</v>
      </c>
      <c r="F7" s="97">
        <v>6</v>
      </c>
      <c r="G7" s="97">
        <v>7</v>
      </c>
      <c r="H7" s="97">
        <v>8</v>
      </c>
      <c r="I7" s="97">
        <v>9</v>
      </c>
      <c r="J7" s="97">
        <v>10</v>
      </c>
      <c r="K7" s="97">
        <v>11</v>
      </c>
      <c r="L7" s="97">
        <v>12</v>
      </c>
      <c r="M7" s="97">
        <v>13</v>
      </c>
      <c r="N7" s="97">
        <v>14</v>
      </c>
      <c r="O7" s="97">
        <v>15</v>
      </c>
      <c r="P7" s="97">
        <v>16</v>
      </c>
      <c r="Q7" s="97">
        <v>17</v>
      </c>
      <c r="R7" s="25">
        <v>18</v>
      </c>
      <c r="S7" s="171">
        <v>19</v>
      </c>
      <c r="T7" s="97">
        <v>20</v>
      </c>
      <c r="U7" s="148">
        <v>21</v>
      </c>
      <c r="V7" s="148">
        <v>22</v>
      </c>
      <c r="W7" s="161">
        <v>23</v>
      </c>
    </row>
    <row r="8" spans="1:24" s="57" customFormat="1" ht="50.25" hidden="1" customHeight="1">
      <c r="A8" s="25" t="s">
        <v>164</v>
      </c>
      <c r="B8" s="25" t="s">
        <v>165</v>
      </c>
      <c r="C8" s="25" t="s">
        <v>166</v>
      </c>
      <c r="D8" s="25" t="s">
        <v>159</v>
      </c>
      <c r="E8" s="25"/>
      <c r="F8" s="25"/>
      <c r="G8" s="25"/>
      <c r="H8" s="25"/>
      <c r="I8" s="25"/>
      <c r="J8" s="25"/>
      <c r="K8" s="25" t="s">
        <v>32</v>
      </c>
      <c r="L8" s="25" t="s">
        <v>82</v>
      </c>
      <c r="M8" s="25" t="s">
        <v>158</v>
      </c>
      <c r="N8" s="25" t="s">
        <v>178</v>
      </c>
      <c r="O8" s="25" t="s">
        <v>179</v>
      </c>
      <c r="P8" s="25" t="s">
        <v>160</v>
      </c>
      <c r="Q8" s="115" t="s">
        <v>161</v>
      </c>
      <c r="R8" s="25" t="s">
        <v>162</v>
      </c>
      <c r="S8" s="172" t="s">
        <v>163</v>
      </c>
      <c r="T8" s="25" t="s">
        <v>160</v>
      </c>
      <c r="U8" s="115" t="s">
        <v>161</v>
      </c>
      <c r="V8" s="25" t="s">
        <v>162</v>
      </c>
      <c r="W8" s="157" t="s">
        <v>163</v>
      </c>
    </row>
    <row r="9" spans="1:24" s="57" customFormat="1" ht="33.75" customHeight="1">
      <c r="A9" s="231">
        <v>0.85</v>
      </c>
      <c r="B9" s="5"/>
      <c r="C9" s="103"/>
      <c r="D9" s="103"/>
      <c r="E9" s="103" t="s">
        <v>44</v>
      </c>
      <c r="F9" s="224" t="s">
        <v>65</v>
      </c>
      <c r="G9" s="225"/>
      <c r="H9" s="225"/>
      <c r="I9" s="225"/>
      <c r="J9" s="225"/>
      <c r="K9" s="103"/>
      <c r="L9" s="103"/>
      <c r="M9" s="103"/>
      <c r="N9" s="6"/>
      <c r="O9" s="6"/>
      <c r="P9" s="58"/>
      <c r="Q9" s="96"/>
      <c r="R9" s="149"/>
      <c r="S9" s="173"/>
      <c r="T9" s="7"/>
      <c r="U9" s="7"/>
      <c r="V9" s="147"/>
      <c r="W9" s="162"/>
    </row>
    <row r="10" spans="1:24" s="57" customFormat="1" ht="20.25" customHeight="1">
      <c r="A10" s="232"/>
      <c r="B10" s="8"/>
      <c r="C10" s="9">
        <f>SUM(C11:C18)</f>
        <v>1</v>
      </c>
      <c r="D10" s="9"/>
      <c r="E10" s="10" t="s">
        <v>71</v>
      </c>
      <c r="F10" s="11" t="s">
        <v>66</v>
      </c>
      <c r="G10" s="11"/>
      <c r="H10" s="11"/>
      <c r="I10" s="11"/>
      <c r="J10" s="11"/>
      <c r="K10" s="11"/>
      <c r="L10" s="11"/>
      <c r="M10" s="11"/>
      <c r="N10" s="11"/>
      <c r="O10" s="11"/>
      <c r="P10" s="11"/>
      <c r="Q10" s="11"/>
      <c r="R10" s="150"/>
      <c r="S10" s="174"/>
      <c r="T10" s="12"/>
      <c r="U10" s="12"/>
      <c r="V10" s="12"/>
      <c r="W10" s="163"/>
    </row>
    <row r="11" spans="1:24" s="60" customFormat="1" ht="17.25" customHeight="1">
      <c r="A11" s="232"/>
      <c r="B11" s="238">
        <v>0.1</v>
      </c>
      <c r="C11" s="240">
        <v>0.3</v>
      </c>
      <c r="D11" s="95"/>
      <c r="E11" s="13" t="s">
        <v>67</v>
      </c>
      <c r="F11" s="14" t="s">
        <v>68</v>
      </c>
      <c r="G11" s="14"/>
      <c r="H11" s="14"/>
      <c r="I11" s="14"/>
      <c r="J11" s="14"/>
      <c r="K11" s="14"/>
      <c r="L11" s="14"/>
      <c r="M11" s="14"/>
      <c r="N11" s="14"/>
      <c r="O11" s="14"/>
      <c r="P11" s="15"/>
      <c r="Q11" s="94"/>
      <c r="R11" s="94"/>
      <c r="S11" s="164"/>
      <c r="T11" s="59"/>
      <c r="U11" s="59"/>
      <c r="V11" s="94"/>
      <c r="W11" s="158"/>
    </row>
    <row r="12" spans="1:24" s="60" customFormat="1" ht="36.75" customHeight="1">
      <c r="A12" s="232"/>
      <c r="B12" s="238"/>
      <c r="C12" s="240"/>
      <c r="D12" s="95">
        <v>1</v>
      </c>
      <c r="E12" s="98" t="s">
        <v>17</v>
      </c>
      <c r="F12" s="16" t="s">
        <v>18</v>
      </c>
      <c r="G12" s="16" t="s">
        <v>136</v>
      </c>
      <c r="H12" s="16" t="s">
        <v>19</v>
      </c>
      <c r="I12" s="104" t="s">
        <v>127</v>
      </c>
      <c r="J12" s="16" t="s">
        <v>19</v>
      </c>
      <c r="K12" s="17" t="s">
        <v>205</v>
      </c>
      <c r="L12" s="56">
        <v>71.2</v>
      </c>
      <c r="M12" s="121" t="s">
        <v>37</v>
      </c>
      <c r="N12" s="18">
        <v>1</v>
      </c>
      <c r="O12" s="68">
        <f>N12*D12*C11*B11*A9</f>
        <v>2.5499999999999998E-2</v>
      </c>
      <c r="P12" s="56">
        <v>77.040000000000006</v>
      </c>
      <c r="Q12" s="123">
        <f>(P12/L12)*100</f>
        <v>108.20224719101124</v>
      </c>
      <c r="R12" s="123">
        <f>IF(AND((100-(100-Q12)*5)&gt;30,(100-(100-Q12)*5)&lt;120),(100-(100-Q12)*5),IF((100-(100-Q12)*5)&gt;=120,120,0))</f>
        <v>120</v>
      </c>
      <c r="S12" s="175">
        <f>R12*O12</f>
        <v>3.0599999999999996</v>
      </c>
      <c r="T12" s="257">
        <v>77.040000000000006</v>
      </c>
      <c r="U12" s="258">
        <f>(T12/L12)*100</f>
        <v>108.20224719101124</v>
      </c>
      <c r="V12" s="259">
        <f>IF(AND((100-(100-U12)*5)&gt;30,(100-(100-U12)*5)&lt;120),(100-(100-U12)*5),IF((100-(100-U12)*5)&gt;=120,120,0))</f>
        <v>120</v>
      </c>
      <c r="W12" s="259">
        <f>V12*O12</f>
        <v>3.0599999999999996</v>
      </c>
      <c r="X12" s="289">
        <f>W12-S12</f>
        <v>0</v>
      </c>
    </row>
    <row r="13" spans="1:24" s="60" customFormat="1" ht="16.5" customHeight="1">
      <c r="A13" s="232"/>
      <c r="B13" s="238"/>
      <c r="C13" s="19"/>
      <c r="D13" s="19"/>
      <c r="E13" s="19" t="s">
        <v>69</v>
      </c>
      <c r="F13" s="228" t="s">
        <v>74</v>
      </c>
      <c r="G13" s="229"/>
      <c r="H13" s="229"/>
      <c r="I13" s="229"/>
      <c r="J13" s="230"/>
      <c r="K13" s="20"/>
      <c r="L13" s="20"/>
      <c r="M13" s="20"/>
      <c r="N13" s="21"/>
      <c r="O13" s="20"/>
      <c r="P13" s="20"/>
      <c r="Q13" s="20"/>
      <c r="R13" s="151"/>
      <c r="S13" s="165"/>
      <c r="T13" s="260"/>
      <c r="U13" s="260"/>
      <c r="V13" s="260"/>
      <c r="W13" s="260"/>
      <c r="X13" s="289">
        <f t="shared" ref="X13:X57" si="0">W13-S13</f>
        <v>0</v>
      </c>
    </row>
    <row r="14" spans="1:24" s="60" customFormat="1" ht="50.25" customHeight="1">
      <c r="A14" s="232"/>
      <c r="B14" s="238"/>
      <c r="C14" s="234">
        <v>0.7</v>
      </c>
      <c r="D14" s="101">
        <v>0.4</v>
      </c>
      <c r="E14" s="218" t="s">
        <v>22</v>
      </c>
      <c r="F14" s="226" t="s">
        <v>23</v>
      </c>
      <c r="G14" s="104" t="s">
        <v>138</v>
      </c>
      <c r="H14" s="22" t="s">
        <v>26</v>
      </c>
      <c r="I14" s="104" t="s">
        <v>129</v>
      </c>
      <c r="J14" s="22" t="s">
        <v>26</v>
      </c>
      <c r="K14" s="17" t="s">
        <v>53</v>
      </c>
      <c r="L14" s="104">
        <f>18.35+57.91</f>
        <v>76.259999999999991</v>
      </c>
      <c r="M14" s="104" t="s">
        <v>39</v>
      </c>
      <c r="N14" s="23">
        <v>1</v>
      </c>
      <c r="O14" s="68">
        <f>N14*D14*$C$14*$B$11*$A$9</f>
        <v>2.3799999999999998E-2</v>
      </c>
      <c r="P14" s="116">
        <f t="shared" ref="P14" si="1">9.2+35.55</f>
        <v>44.75</v>
      </c>
      <c r="Q14" s="122">
        <f>P14/L14*100-100</f>
        <v>-41.319171256228685</v>
      </c>
      <c r="R14" s="123">
        <f>IF(AND((100-Q14)&gt;30,(100-Q14)&lt;120),(100-Q14),IF((100-Q14)&gt;=120,120,0))</f>
        <v>120</v>
      </c>
      <c r="S14" s="167">
        <f>R14*O14</f>
        <v>2.8559999999999999</v>
      </c>
      <c r="T14" s="257">
        <v>44.75</v>
      </c>
      <c r="U14" s="258">
        <f>T14/L14*100-100</f>
        <v>-41.319171256228685</v>
      </c>
      <c r="V14" s="259">
        <f>IF(AND((100-U14)&gt;30,(100-U14)&lt;120),(100-U14),IF((100-U14)&gt;=120,120,0))</f>
        <v>120</v>
      </c>
      <c r="W14" s="261">
        <f>V14*O14</f>
        <v>2.8559999999999999</v>
      </c>
      <c r="X14" s="289">
        <f t="shared" si="0"/>
        <v>0</v>
      </c>
    </row>
    <row r="15" spans="1:24" s="60" customFormat="1" ht="49.5" customHeight="1">
      <c r="A15" s="232"/>
      <c r="B15" s="238"/>
      <c r="C15" s="234"/>
      <c r="D15" s="89">
        <v>0</v>
      </c>
      <c r="E15" s="219"/>
      <c r="F15" s="225"/>
      <c r="G15" s="104" t="s">
        <v>139</v>
      </c>
      <c r="H15" s="22" t="s">
        <v>27</v>
      </c>
      <c r="I15" s="24" t="s">
        <v>126</v>
      </c>
      <c r="J15" s="85" t="s">
        <v>27</v>
      </c>
      <c r="K15" s="86" t="s">
        <v>54</v>
      </c>
      <c r="L15" s="24">
        <v>0</v>
      </c>
      <c r="M15" s="24" t="s">
        <v>39</v>
      </c>
      <c r="N15" s="87">
        <v>1</v>
      </c>
      <c r="O15" s="88">
        <f t="shared" ref="O15:O18" si="2">N15*D15*$C$14*$B$11*$A$9</f>
        <v>0</v>
      </c>
      <c r="P15" s="104"/>
      <c r="Q15" s="90"/>
      <c r="R15" s="90"/>
      <c r="S15" s="176"/>
      <c r="T15" s="262"/>
      <c r="U15" s="263"/>
      <c r="V15" s="264"/>
      <c r="W15" s="263"/>
      <c r="X15" s="289">
        <f t="shared" si="0"/>
        <v>0</v>
      </c>
    </row>
    <row r="16" spans="1:24" s="60" customFormat="1" ht="51" customHeight="1">
      <c r="A16" s="232"/>
      <c r="B16" s="238"/>
      <c r="C16" s="234"/>
      <c r="D16" s="89">
        <v>0</v>
      </c>
      <c r="E16" s="219"/>
      <c r="F16" s="225"/>
      <c r="G16" s="104" t="s">
        <v>140</v>
      </c>
      <c r="H16" s="22" t="s">
        <v>28</v>
      </c>
      <c r="I16" s="24" t="s">
        <v>125</v>
      </c>
      <c r="J16" s="85" t="s">
        <v>28</v>
      </c>
      <c r="K16" s="86" t="s">
        <v>54</v>
      </c>
      <c r="L16" s="24">
        <v>0</v>
      </c>
      <c r="M16" s="24" t="s">
        <v>39</v>
      </c>
      <c r="N16" s="87">
        <v>1</v>
      </c>
      <c r="O16" s="88">
        <f t="shared" si="2"/>
        <v>0</v>
      </c>
      <c r="P16" s="104"/>
      <c r="Q16" s="90"/>
      <c r="R16" s="90"/>
      <c r="S16" s="176"/>
      <c r="T16" s="265"/>
      <c r="U16" s="263"/>
      <c r="V16" s="266"/>
      <c r="W16" s="263"/>
      <c r="X16" s="289">
        <f t="shared" si="0"/>
        <v>0</v>
      </c>
    </row>
    <row r="17" spans="1:24" s="60" customFormat="1" ht="39.75" customHeight="1">
      <c r="A17" s="232"/>
      <c r="B17" s="238"/>
      <c r="C17" s="234"/>
      <c r="D17" s="128">
        <v>0.3</v>
      </c>
      <c r="E17" s="127" t="s">
        <v>24</v>
      </c>
      <c r="F17" s="22" t="s">
        <v>25</v>
      </c>
      <c r="G17" s="129" t="s">
        <v>139</v>
      </c>
      <c r="H17" s="22" t="s">
        <v>34</v>
      </c>
      <c r="I17" s="129" t="s">
        <v>126</v>
      </c>
      <c r="J17" s="22" t="s">
        <v>34</v>
      </c>
      <c r="K17" s="17" t="s">
        <v>33</v>
      </c>
      <c r="L17" s="129">
        <v>6.13</v>
      </c>
      <c r="M17" s="129" t="s">
        <v>39</v>
      </c>
      <c r="N17" s="23">
        <v>1</v>
      </c>
      <c r="O17" s="68">
        <f t="shared" si="2"/>
        <v>1.7850000000000001E-2</v>
      </c>
      <c r="P17" s="116">
        <v>2.69</v>
      </c>
      <c r="Q17" s="122">
        <f>P17-L17</f>
        <v>-3.44</v>
      </c>
      <c r="R17" s="123">
        <f>IF(AND((100-Q17*100)&gt;30,(100-Q17*100)&lt;120),(100-Q17*100),IF((100-Q17*100)&gt;=120,120,0))</f>
        <v>120</v>
      </c>
      <c r="S17" s="167">
        <f>R17*O17</f>
        <v>2.1420000000000003</v>
      </c>
      <c r="T17" s="257">
        <v>2.69</v>
      </c>
      <c r="U17" s="258">
        <f>T17-L17</f>
        <v>-3.44</v>
      </c>
      <c r="V17" s="259">
        <f>IF(AND((100-U17*100)&gt;30,(100-U17*100)&lt;120),(100-U17*100),IF((100-U17*100)&gt;=120,120,0))</f>
        <v>120</v>
      </c>
      <c r="W17" s="261">
        <f t="shared" ref="W17:W18" si="3">V17*O17</f>
        <v>2.1420000000000003</v>
      </c>
      <c r="X17" s="289">
        <f t="shared" si="0"/>
        <v>0</v>
      </c>
    </row>
    <row r="18" spans="1:24" s="60" customFormat="1" ht="36.75" customHeight="1">
      <c r="A18" s="232"/>
      <c r="B18" s="238"/>
      <c r="C18" s="234"/>
      <c r="D18" s="101">
        <v>0.3</v>
      </c>
      <c r="E18" s="98" t="s">
        <v>29</v>
      </c>
      <c r="F18" s="16" t="s">
        <v>36</v>
      </c>
      <c r="G18" s="98" t="s">
        <v>141</v>
      </c>
      <c r="H18" s="27" t="s">
        <v>30</v>
      </c>
      <c r="I18" s="98" t="s">
        <v>124</v>
      </c>
      <c r="J18" s="27" t="s">
        <v>30</v>
      </c>
      <c r="K18" s="17" t="s">
        <v>100</v>
      </c>
      <c r="L18" s="104">
        <v>0</v>
      </c>
      <c r="M18" s="104" t="s">
        <v>39</v>
      </c>
      <c r="N18" s="26">
        <v>1</v>
      </c>
      <c r="O18" s="68">
        <f t="shared" si="2"/>
        <v>1.7850000000000001E-2</v>
      </c>
      <c r="P18" s="124">
        <v>0</v>
      </c>
      <c r="Q18" s="124"/>
      <c r="R18" s="125">
        <v>100</v>
      </c>
      <c r="S18" s="167">
        <f>R18*O18</f>
        <v>1.7850000000000001</v>
      </c>
      <c r="T18" s="267">
        <v>0</v>
      </c>
      <c r="U18" s="267"/>
      <c r="V18" s="268">
        <v>100</v>
      </c>
      <c r="W18" s="261">
        <f t="shared" si="3"/>
        <v>1.7850000000000001</v>
      </c>
      <c r="X18" s="289">
        <f t="shared" si="0"/>
        <v>0</v>
      </c>
    </row>
    <row r="19" spans="1:24" s="63" customFormat="1" ht="18.75" customHeight="1">
      <c r="A19" s="232"/>
      <c r="B19" s="2"/>
      <c r="C19" s="2">
        <f>SUM(C21:C30)</f>
        <v>0.99999999999999989</v>
      </c>
      <c r="D19" s="2"/>
      <c r="E19" s="28" t="s">
        <v>75</v>
      </c>
      <c r="F19" s="222" t="s">
        <v>76</v>
      </c>
      <c r="G19" s="222"/>
      <c r="H19" s="222"/>
      <c r="I19" s="28"/>
      <c r="J19" s="28"/>
      <c r="K19" s="28"/>
      <c r="L19" s="28"/>
      <c r="M19" s="28"/>
      <c r="N19" s="28"/>
      <c r="O19" s="28"/>
      <c r="P19" s="28"/>
      <c r="Q19" s="28"/>
      <c r="R19" s="152"/>
      <c r="S19" s="177"/>
      <c r="T19" s="269"/>
      <c r="U19" s="269"/>
      <c r="V19" s="269"/>
      <c r="W19" s="269"/>
      <c r="X19" s="289">
        <f t="shared" si="0"/>
        <v>0</v>
      </c>
    </row>
    <row r="20" spans="1:24" s="63" customFormat="1" ht="18.75" customHeight="1">
      <c r="A20" s="232"/>
      <c r="B20" s="235">
        <v>0.77</v>
      </c>
      <c r="C20" s="29"/>
      <c r="D20" s="29"/>
      <c r="E20" s="30" t="s">
        <v>82</v>
      </c>
      <c r="F20" s="221" t="s">
        <v>83</v>
      </c>
      <c r="G20" s="221"/>
      <c r="H20" s="221"/>
      <c r="I20" s="30"/>
      <c r="J20" s="30"/>
      <c r="K20" s="30"/>
      <c r="L20" s="30"/>
      <c r="M20" s="30"/>
      <c r="N20" s="31"/>
      <c r="O20" s="32"/>
      <c r="P20" s="32"/>
      <c r="Q20" s="32"/>
      <c r="R20" s="153"/>
      <c r="S20" s="178"/>
      <c r="T20" s="270"/>
      <c r="U20" s="270"/>
      <c r="V20" s="270"/>
      <c r="W20" s="270"/>
      <c r="X20" s="289">
        <f t="shared" si="0"/>
        <v>0</v>
      </c>
    </row>
    <row r="21" spans="1:24" s="1" customFormat="1" ht="75.75" customHeight="1">
      <c r="A21" s="232"/>
      <c r="B21" s="235"/>
      <c r="C21" s="105">
        <v>0.3</v>
      </c>
      <c r="D21" s="105">
        <v>1</v>
      </c>
      <c r="E21" s="98" t="s">
        <v>7</v>
      </c>
      <c r="F21" s="33" t="s">
        <v>3</v>
      </c>
      <c r="G21" s="34" t="s">
        <v>123</v>
      </c>
      <c r="H21" s="37" t="s">
        <v>84</v>
      </c>
      <c r="I21" s="106" t="s">
        <v>102</v>
      </c>
      <c r="J21" s="77" t="s">
        <v>99</v>
      </c>
      <c r="K21" s="35" t="s">
        <v>38</v>
      </c>
      <c r="L21" s="100">
        <v>0</v>
      </c>
      <c r="M21" s="106" t="s">
        <v>37</v>
      </c>
      <c r="N21" s="18">
        <v>1</v>
      </c>
      <c r="O21" s="61">
        <f>N21*D21*C21*B20*A9</f>
        <v>0.19634999999999997</v>
      </c>
      <c r="P21" s="116">
        <v>0</v>
      </c>
      <c r="Q21" s="116">
        <v>10</v>
      </c>
      <c r="R21" s="125">
        <f>100-Q21*P21</f>
        <v>100</v>
      </c>
      <c r="S21" s="133">
        <f>R21*O21</f>
        <v>19.634999999999998</v>
      </c>
      <c r="T21" s="267">
        <v>0</v>
      </c>
      <c r="U21" s="267">
        <v>10</v>
      </c>
      <c r="V21" s="268">
        <f>100-U21*T21</f>
        <v>100</v>
      </c>
      <c r="W21" s="261">
        <f>V21*O21</f>
        <v>19.634999999999998</v>
      </c>
      <c r="X21" s="289">
        <f t="shared" si="0"/>
        <v>0</v>
      </c>
    </row>
    <row r="22" spans="1:24" s="60" customFormat="1" ht="20.25" customHeight="1">
      <c r="A22" s="232"/>
      <c r="B22" s="235"/>
      <c r="C22" s="29"/>
      <c r="D22" s="29">
        <f>SUM(D23:D28)</f>
        <v>1</v>
      </c>
      <c r="E22" s="29" t="s">
        <v>86</v>
      </c>
      <c r="F22" s="233" t="s">
        <v>87</v>
      </c>
      <c r="G22" s="233"/>
      <c r="H22" s="233"/>
      <c r="I22" s="233"/>
      <c r="J22" s="40"/>
      <c r="K22" s="64"/>
      <c r="L22" s="64"/>
      <c r="M22" s="36"/>
      <c r="N22" s="41"/>
      <c r="O22" s="41"/>
      <c r="P22" s="36"/>
      <c r="Q22" s="65"/>
      <c r="R22" s="65"/>
      <c r="S22" s="179"/>
      <c r="T22" s="271"/>
      <c r="U22" s="271"/>
      <c r="V22" s="272"/>
      <c r="W22" s="273"/>
      <c r="X22" s="289">
        <f t="shared" si="0"/>
        <v>0</v>
      </c>
    </row>
    <row r="23" spans="1:24" s="60" customFormat="1" ht="49.5" customHeight="1">
      <c r="A23" s="232"/>
      <c r="B23" s="235"/>
      <c r="C23" s="237">
        <v>0.6</v>
      </c>
      <c r="D23" s="130">
        <v>0.2</v>
      </c>
      <c r="E23" s="218" t="s">
        <v>8</v>
      </c>
      <c r="F23" s="236" t="s">
        <v>85</v>
      </c>
      <c r="G23" s="106" t="s">
        <v>104</v>
      </c>
      <c r="H23" s="37" t="s">
        <v>90</v>
      </c>
      <c r="I23" s="106" t="s">
        <v>103</v>
      </c>
      <c r="J23" s="77" t="s">
        <v>94</v>
      </c>
      <c r="K23" s="35" t="s">
        <v>38</v>
      </c>
      <c r="L23" s="100">
        <v>0</v>
      </c>
      <c r="M23" s="106" t="s">
        <v>37</v>
      </c>
      <c r="N23" s="18">
        <v>1</v>
      </c>
      <c r="O23" s="68">
        <f t="shared" ref="O23:O28" si="4">N23*D23*$C$23*$B$20*$A$9</f>
        <v>7.8539999999999999E-2</v>
      </c>
      <c r="P23" s="116">
        <v>0</v>
      </c>
      <c r="Q23" s="116">
        <v>10</v>
      </c>
      <c r="R23" s="125">
        <f>100-Q23*P23</f>
        <v>100</v>
      </c>
      <c r="S23" s="167">
        <f>R23*O23</f>
        <v>7.8540000000000001</v>
      </c>
      <c r="T23" s="267">
        <v>0</v>
      </c>
      <c r="U23" s="267">
        <v>10</v>
      </c>
      <c r="V23" s="268">
        <f>100-U23*T23</f>
        <v>100</v>
      </c>
      <c r="W23" s="261">
        <f>V23*O23</f>
        <v>7.8540000000000001</v>
      </c>
      <c r="X23" s="289">
        <f t="shared" si="0"/>
        <v>0</v>
      </c>
    </row>
    <row r="24" spans="1:24" s="60" customFormat="1" ht="66.75" customHeight="1">
      <c r="A24" s="232"/>
      <c r="B24" s="235"/>
      <c r="C24" s="237"/>
      <c r="D24" s="130">
        <v>0.2</v>
      </c>
      <c r="E24" s="219"/>
      <c r="F24" s="236"/>
      <c r="G24" s="100" t="s">
        <v>105</v>
      </c>
      <c r="H24" s="66" t="s">
        <v>77</v>
      </c>
      <c r="I24" s="106" t="s">
        <v>108</v>
      </c>
      <c r="J24" s="99" t="s">
        <v>89</v>
      </c>
      <c r="K24" s="35" t="s">
        <v>38</v>
      </c>
      <c r="L24" s="100">
        <v>0</v>
      </c>
      <c r="M24" s="106" t="s">
        <v>37</v>
      </c>
      <c r="N24" s="18">
        <v>1</v>
      </c>
      <c r="O24" s="68">
        <f t="shared" si="4"/>
        <v>7.8539999999999999E-2</v>
      </c>
      <c r="P24" s="116">
        <v>0</v>
      </c>
      <c r="Q24" s="116">
        <v>10</v>
      </c>
      <c r="R24" s="125">
        <f>100-P24*Q24</f>
        <v>100</v>
      </c>
      <c r="S24" s="167">
        <f>R24*O23</f>
        <v>7.8540000000000001</v>
      </c>
      <c r="T24" s="257">
        <v>0</v>
      </c>
      <c r="U24" s="257">
        <v>10</v>
      </c>
      <c r="V24" s="274">
        <f>100-T24*U24</f>
        <v>100</v>
      </c>
      <c r="W24" s="275">
        <f>V24*O23</f>
        <v>7.8540000000000001</v>
      </c>
      <c r="X24" s="289">
        <f t="shared" si="0"/>
        <v>0</v>
      </c>
    </row>
    <row r="25" spans="1:24" s="60" customFormat="1" ht="69.75" customHeight="1">
      <c r="A25" s="232"/>
      <c r="B25" s="235"/>
      <c r="C25" s="237"/>
      <c r="D25" s="130">
        <v>0.2</v>
      </c>
      <c r="E25" s="219"/>
      <c r="F25" s="236"/>
      <c r="G25" s="100" t="s">
        <v>106</v>
      </c>
      <c r="H25" s="33" t="s">
        <v>78</v>
      </c>
      <c r="I25" s="99" t="s">
        <v>107</v>
      </c>
      <c r="J25" s="99" t="s">
        <v>95</v>
      </c>
      <c r="K25" s="35" t="s">
        <v>38</v>
      </c>
      <c r="L25" s="100">
        <v>0</v>
      </c>
      <c r="M25" s="106" t="s">
        <v>37</v>
      </c>
      <c r="N25" s="18">
        <v>1</v>
      </c>
      <c r="O25" s="68">
        <f t="shared" si="4"/>
        <v>7.8539999999999999E-2</v>
      </c>
      <c r="P25" s="116">
        <v>0</v>
      </c>
      <c r="Q25" s="116">
        <v>10</v>
      </c>
      <c r="R25" s="125">
        <f>100-P25*Q25</f>
        <v>100</v>
      </c>
      <c r="S25" s="167">
        <f>R25*O24</f>
        <v>7.8540000000000001</v>
      </c>
      <c r="T25" s="257">
        <v>0</v>
      </c>
      <c r="U25" s="257">
        <v>10</v>
      </c>
      <c r="V25" s="274">
        <f>100-T25*U25</f>
        <v>100</v>
      </c>
      <c r="W25" s="275">
        <f>V25*O24</f>
        <v>7.8540000000000001</v>
      </c>
      <c r="X25" s="289">
        <f t="shared" si="0"/>
        <v>0</v>
      </c>
    </row>
    <row r="26" spans="1:24" s="60" customFormat="1" ht="51.75" customHeight="1">
      <c r="A26" s="232"/>
      <c r="B26" s="235"/>
      <c r="C26" s="237"/>
      <c r="D26" s="130">
        <v>0.1</v>
      </c>
      <c r="E26" s="219"/>
      <c r="F26" s="236"/>
      <c r="G26" s="100" t="s">
        <v>110</v>
      </c>
      <c r="H26" s="66" t="s">
        <v>79</v>
      </c>
      <c r="I26" s="99" t="s">
        <v>109</v>
      </c>
      <c r="J26" s="37" t="s">
        <v>96</v>
      </c>
      <c r="K26" s="35" t="s">
        <v>38</v>
      </c>
      <c r="L26" s="100">
        <v>0</v>
      </c>
      <c r="M26" s="106" t="s">
        <v>37</v>
      </c>
      <c r="N26" s="18">
        <v>1</v>
      </c>
      <c r="O26" s="68">
        <f t="shared" si="4"/>
        <v>3.9269999999999999E-2</v>
      </c>
      <c r="P26" s="116">
        <v>0</v>
      </c>
      <c r="Q26" s="116">
        <v>10</v>
      </c>
      <c r="R26" s="125">
        <f>100-P26*Q26</f>
        <v>100</v>
      </c>
      <c r="S26" s="167">
        <f>R26*O25</f>
        <v>7.8540000000000001</v>
      </c>
      <c r="T26" s="257">
        <v>0</v>
      </c>
      <c r="U26" s="257">
        <v>10</v>
      </c>
      <c r="V26" s="274">
        <f>100-T26*U26</f>
        <v>100</v>
      </c>
      <c r="W26" s="275">
        <f>V26*O25</f>
        <v>7.8540000000000001</v>
      </c>
      <c r="X26" s="289">
        <f t="shared" si="0"/>
        <v>0</v>
      </c>
    </row>
    <row r="27" spans="1:24" s="60" customFormat="1" ht="57" customHeight="1">
      <c r="A27" s="232"/>
      <c r="B27" s="235"/>
      <c r="C27" s="237"/>
      <c r="D27" s="130">
        <v>0.1</v>
      </c>
      <c r="E27" s="219"/>
      <c r="F27" s="236"/>
      <c r="G27" s="56" t="s">
        <v>122</v>
      </c>
      <c r="H27" s="77" t="s">
        <v>93</v>
      </c>
      <c r="I27" s="78" t="s">
        <v>111</v>
      </c>
      <c r="J27" s="77" t="s">
        <v>97</v>
      </c>
      <c r="K27" s="81" t="s">
        <v>181</v>
      </c>
      <c r="L27" s="100">
        <v>1</v>
      </c>
      <c r="M27" s="106" t="s">
        <v>37</v>
      </c>
      <c r="N27" s="18">
        <v>1</v>
      </c>
      <c r="O27" s="68">
        <f t="shared" si="4"/>
        <v>3.9269999999999999E-2</v>
      </c>
      <c r="P27" s="134">
        <v>1</v>
      </c>
      <c r="Q27" s="134">
        <f>P27-L27</f>
        <v>0</v>
      </c>
      <c r="R27" s="126">
        <f>100-Q27*10</f>
        <v>100</v>
      </c>
      <c r="S27" s="180">
        <f>R27*O27</f>
        <v>3.927</v>
      </c>
      <c r="T27" s="276">
        <v>1</v>
      </c>
      <c r="U27" s="276">
        <f>T27-L27</f>
        <v>0</v>
      </c>
      <c r="V27" s="277">
        <f>100-U27*10</f>
        <v>100</v>
      </c>
      <c r="W27" s="278">
        <f>V27*O27</f>
        <v>3.927</v>
      </c>
      <c r="X27" s="289">
        <f t="shared" si="0"/>
        <v>0</v>
      </c>
    </row>
    <row r="28" spans="1:24" s="60" customFormat="1" ht="60.75" customHeight="1">
      <c r="A28" s="232"/>
      <c r="B28" s="235"/>
      <c r="C28" s="237"/>
      <c r="D28" s="130">
        <v>0.2</v>
      </c>
      <c r="E28" s="98" t="s">
        <v>9</v>
      </c>
      <c r="F28" s="37" t="s">
        <v>6</v>
      </c>
      <c r="G28" s="100" t="s">
        <v>121</v>
      </c>
      <c r="H28" s="37" t="s">
        <v>6</v>
      </c>
      <c r="I28" s="38" t="s">
        <v>112</v>
      </c>
      <c r="J28" s="37" t="s">
        <v>98</v>
      </c>
      <c r="K28" s="35" t="s">
        <v>38</v>
      </c>
      <c r="L28" s="100">
        <v>0</v>
      </c>
      <c r="M28" s="106" t="s">
        <v>37</v>
      </c>
      <c r="N28" s="18">
        <v>1</v>
      </c>
      <c r="O28" s="61">
        <f t="shared" si="4"/>
        <v>7.8539999999999999E-2</v>
      </c>
      <c r="P28" s="116">
        <v>0</v>
      </c>
      <c r="Q28" s="116">
        <v>10</v>
      </c>
      <c r="R28" s="125">
        <f>100-P28*Q28</f>
        <v>100</v>
      </c>
      <c r="S28" s="167">
        <f>R28*O27</f>
        <v>3.927</v>
      </c>
      <c r="T28" s="257">
        <v>0</v>
      </c>
      <c r="U28" s="257">
        <v>10</v>
      </c>
      <c r="V28" s="274">
        <f>100-T28*U28</f>
        <v>100</v>
      </c>
      <c r="W28" s="275">
        <f>V28*O27</f>
        <v>3.927</v>
      </c>
      <c r="X28" s="289">
        <f t="shared" si="0"/>
        <v>0</v>
      </c>
    </row>
    <row r="29" spans="1:24" s="60" customFormat="1" ht="18.75" customHeight="1">
      <c r="A29" s="232"/>
      <c r="B29" s="235"/>
      <c r="C29" s="3"/>
      <c r="D29" s="3"/>
      <c r="E29" s="67" t="s">
        <v>88</v>
      </c>
      <c r="F29" s="217" t="s">
        <v>157</v>
      </c>
      <c r="G29" s="217"/>
      <c r="H29" s="217"/>
      <c r="I29" s="39"/>
      <c r="J29" s="40"/>
      <c r="K29" s="64"/>
      <c r="L29" s="64"/>
      <c r="M29" s="36"/>
      <c r="N29" s="41"/>
      <c r="O29" s="41"/>
      <c r="P29" s="36"/>
      <c r="Q29" s="65"/>
      <c r="R29" s="65"/>
      <c r="S29" s="179"/>
      <c r="T29" s="279"/>
      <c r="U29" s="280"/>
      <c r="V29" s="280"/>
      <c r="W29" s="273"/>
      <c r="X29" s="289">
        <f t="shared" si="0"/>
        <v>0</v>
      </c>
    </row>
    <row r="30" spans="1:24" s="60" customFormat="1" ht="45" customHeight="1">
      <c r="A30" s="232"/>
      <c r="B30" s="235"/>
      <c r="C30" s="105">
        <v>0.1</v>
      </c>
      <c r="D30" s="105">
        <v>1</v>
      </c>
      <c r="E30" s="98" t="s">
        <v>10</v>
      </c>
      <c r="F30" s="99" t="s">
        <v>4</v>
      </c>
      <c r="G30" s="37" t="s">
        <v>120</v>
      </c>
      <c r="H30" s="99" t="s">
        <v>4</v>
      </c>
      <c r="I30" s="38" t="s">
        <v>113</v>
      </c>
      <c r="J30" s="99" t="s">
        <v>91</v>
      </c>
      <c r="K30" s="35" t="s">
        <v>38</v>
      </c>
      <c r="L30" s="100">
        <v>0</v>
      </c>
      <c r="M30" s="106" t="s">
        <v>37</v>
      </c>
      <c r="N30" s="18">
        <v>1</v>
      </c>
      <c r="O30" s="68">
        <f>N30*D30*C30*B20*A9</f>
        <v>6.5450000000000008E-2</v>
      </c>
      <c r="P30" s="116">
        <v>0</v>
      </c>
      <c r="Q30" s="116">
        <v>10</v>
      </c>
      <c r="R30" s="125">
        <f>100-P30*Q30</f>
        <v>100</v>
      </c>
      <c r="S30" s="167">
        <f>R30*O30</f>
        <v>6.5450000000000008</v>
      </c>
      <c r="T30" s="257">
        <v>0</v>
      </c>
      <c r="U30" s="257">
        <v>10</v>
      </c>
      <c r="V30" s="274">
        <f>100-T30*U30</f>
        <v>100</v>
      </c>
      <c r="W30" s="275">
        <f>V30*O30</f>
        <v>6.5450000000000008</v>
      </c>
      <c r="X30" s="289">
        <f t="shared" si="0"/>
        <v>0</v>
      </c>
    </row>
    <row r="31" spans="1:24" s="63" customFormat="1" ht="20.25" customHeight="1">
      <c r="A31" s="232"/>
      <c r="B31" s="42"/>
      <c r="C31" s="2">
        <f>C32+C33+C35+C36+C38+C40+C42</f>
        <v>1</v>
      </c>
      <c r="D31" s="2"/>
      <c r="E31" s="2" t="s">
        <v>167</v>
      </c>
      <c r="F31" s="244" t="s">
        <v>168</v>
      </c>
      <c r="G31" s="245"/>
      <c r="H31" s="245"/>
      <c r="I31" s="245"/>
      <c r="J31" s="245"/>
      <c r="K31" s="245"/>
      <c r="L31" s="245"/>
      <c r="M31" s="246"/>
      <c r="N31" s="2"/>
      <c r="O31" s="43"/>
      <c r="P31" s="44"/>
      <c r="Q31" s="44"/>
      <c r="R31" s="154"/>
      <c r="S31" s="177"/>
      <c r="T31" s="269"/>
      <c r="U31" s="269"/>
      <c r="V31" s="269"/>
      <c r="W31" s="269"/>
      <c r="X31" s="289">
        <f t="shared" si="0"/>
        <v>0</v>
      </c>
    </row>
    <row r="32" spans="1:24" s="63" customFormat="1" ht="67.5" customHeight="1">
      <c r="A32" s="232"/>
      <c r="B32" s="235">
        <v>0.13</v>
      </c>
      <c r="C32" s="131">
        <v>0.12</v>
      </c>
      <c r="D32" s="2">
        <v>1</v>
      </c>
      <c r="E32" s="98" t="s">
        <v>20</v>
      </c>
      <c r="F32" s="16" t="s">
        <v>21</v>
      </c>
      <c r="G32" s="22" t="s">
        <v>137</v>
      </c>
      <c r="H32" s="16" t="s">
        <v>92</v>
      </c>
      <c r="I32" s="104" t="s">
        <v>128</v>
      </c>
      <c r="J32" s="22" t="s">
        <v>92</v>
      </c>
      <c r="K32" s="81" t="s">
        <v>38</v>
      </c>
      <c r="L32" s="49">
        <v>0</v>
      </c>
      <c r="M32" s="106" t="s">
        <v>37</v>
      </c>
      <c r="N32" s="18">
        <v>1</v>
      </c>
      <c r="O32" s="68">
        <f>N32*D32*C32*$B$32*$A$9</f>
        <v>1.3259999999999999E-2</v>
      </c>
      <c r="P32" s="124">
        <v>0</v>
      </c>
      <c r="Q32" s="124">
        <v>10</v>
      </c>
      <c r="R32" s="125">
        <f>100-Q32*P32</f>
        <v>100</v>
      </c>
      <c r="S32" s="167">
        <f>R32*O32</f>
        <v>1.3259999999999998</v>
      </c>
      <c r="T32" s="267">
        <v>0</v>
      </c>
      <c r="U32" s="267">
        <v>10</v>
      </c>
      <c r="V32" s="268">
        <f>100-U32*T32</f>
        <v>100</v>
      </c>
      <c r="W32" s="261">
        <f>V32*O32</f>
        <v>1.3259999999999998</v>
      </c>
      <c r="X32" s="289">
        <f t="shared" si="0"/>
        <v>0</v>
      </c>
    </row>
    <row r="33" spans="1:24" s="60" customFormat="1" ht="87.75" customHeight="1">
      <c r="A33" s="232"/>
      <c r="B33" s="235"/>
      <c r="C33" s="199">
        <v>0.16</v>
      </c>
      <c r="D33" s="201">
        <v>1</v>
      </c>
      <c r="E33" s="203" t="s">
        <v>11</v>
      </c>
      <c r="F33" s="197" t="s">
        <v>1</v>
      </c>
      <c r="G33" s="215" t="s">
        <v>190</v>
      </c>
      <c r="H33" s="210" t="s">
        <v>191</v>
      </c>
      <c r="I33" s="79" t="s">
        <v>192</v>
      </c>
      <c r="J33" s="80" t="s">
        <v>193</v>
      </c>
      <c r="K33" s="81" t="s">
        <v>38</v>
      </c>
      <c r="L33" s="81">
        <v>0</v>
      </c>
      <c r="M33" s="106" t="s">
        <v>37</v>
      </c>
      <c r="N33" s="18">
        <v>0.5</v>
      </c>
      <c r="O33" s="68">
        <f>N33*$D$33*$C$33*$B$32*$A$9</f>
        <v>8.8400000000000006E-3</v>
      </c>
      <c r="P33" s="116">
        <v>0</v>
      </c>
      <c r="Q33" s="116">
        <v>10</v>
      </c>
      <c r="R33" s="125">
        <f>100-Q33*P33</f>
        <v>100</v>
      </c>
      <c r="S33" s="167">
        <f>R33*O33</f>
        <v>0.88400000000000012</v>
      </c>
      <c r="T33" s="267">
        <v>0</v>
      </c>
      <c r="U33" s="267">
        <v>10</v>
      </c>
      <c r="V33" s="268">
        <f>100-U33*T33</f>
        <v>100</v>
      </c>
      <c r="W33" s="261">
        <f>V33*O33</f>
        <v>0.88400000000000012</v>
      </c>
      <c r="X33" s="289">
        <f t="shared" si="0"/>
        <v>0</v>
      </c>
    </row>
    <row r="34" spans="1:24" s="60" customFormat="1" ht="87.75" customHeight="1">
      <c r="A34" s="232"/>
      <c r="B34" s="235"/>
      <c r="C34" s="200"/>
      <c r="D34" s="202"/>
      <c r="E34" s="204"/>
      <c r="F34" s="198"/>
      <c r="G34" s="216"/>
      <c r="H34" s="211"/>
      <c r="I34" s="79" t="s">
        <v>114</v>
      </c>
      <c r="J34" s="77" t="s">
        <v>194</v>
      </c>
      <c r="K34" s="81" t="s">
        <v>38</v>
      </c>
      <c r="L34" s="81">
        <v>0</v>
      </c>
      <c r="M34" s="106"/>
      <c r="N34" s="18">
        <v>0.5</v>
      </c>
      <c r="O34" s="68">
        <f>N34*$D$33*$C$33*$B$32*$A$9</f>
        <v>8.8400000000000006E-3</v>
      </c>
      <c r="P34" s="116">
        <v>0</v>
      </c>
      <c r="Q34" s="116">
        <v>10</v>
      </c>
      <c r="R34" s="125">
        <f>100-Q34*P34</f>
        <v>100</v>
      </c>
      <c r="S34" s="167">
        <f>R34*O34</f>
        <v>0.88400000000000012</v>
      </c>
      <c r="T34" s="267">
        <v>0</v>
      </c>
      <c r="U34" s="267">
        <v>10</v>
      </c>
      <c r="V34" s="268">
        <f>100-U34*T34</f>
        <v>100</v>
      </c>
      <c r="W34" s="261">
        <f>V34*O34</f>
        <v>0.88400000000000012</v>
      </c>
      <c r="X34" s="289">
        <f t="shared" si="0"/>
        <v>0</v>
      </c>
    </row>
    <row r="35" spans="1:24" s="60" customFormat="1" ht="87.75" customHeight="1">
      <c r="A35" s="232"/>
      <c r="B35" s="235"/>
      <c r="C35" s="132">
        <v>0.1</v>
      </c>
      <c r="D35" s="82">
        <v>1</v>
      </c>
      <c r="E35" s="135" t="s">
        <v>195</v>
      </c>
      <c r="F35" s="136" t="s">
        <v>196</v>
      </c>
      <c r="G35" s="137" t="s">
        <v>197</v>
      </c>
      <c r="H35" s="138" t="s">
        <v>198</v>
      </c>
      <c r="I35" s="79" t="s">
        <v>199</v>
      </c>
      <c r="J35" s="139" t="s">
        <v>198</v>
      </c>
      <c r="K35" s="49" t="s">
        <v>200</v>
      </c>
      <c r="L35" s="49">
        <v>1</v>
      </c>
      <c r="M35" s="115" t="s">
        <v>39</v>
      </c>
      <c r="N35" s="140">
        <v>1</v>
      </c>
      <c r="O35" s="68">
        <f>N35*D35*C35*B32*A9</f>
        <v>1.1050000000000001E-2</v>
      </c>
      <c r="P35" s="116">
        <v>1</v>
      </c>
      <c r="Q35" s="116">
        <v>10</v>
      </c>
      <c r="R35" s="125">
        <v>100</v>
      </c>
      <c r="S35" s="167">
        <f>R35*O35</f>
        <v>1.105</v>
      </c>
      <c r="T35" s="116">
        <v>1</v>
      </c>
      <c r="U35" s="116">
        <v>10</v>
      </c>
      <c r="V35" s="125">
        <v>100</v>
      </c>
      <c r="W35" s="167">
        <f>V35*O35</f>
        <v>1.105</v>
      </c>
      <c r="X35" s="289">
        <f t="shared" si="0"/>
        <v>0</v>
      </c>
    </row>
    <row r="36" spans="1:24" s="60" customFormat="1" ht="67.5" customHeight="1">
      <c r="A36" s="232"/>
      <c r="B36" s="235"/>
      <c r="C36" s="205">
        <v>0.22</v>
      </c>
      <c r="D36" s="207">
        <v>1</v>
      </c>
      <c r="E36" s="218" t="s">
        <v>12</v>
      </c>
      <c r="F36" s="247" t="s">
        <v>5</v>
      </c>
      <c r="G36" s="236" t="s">
        <v>119</v>
      </c>
      <c r="H36" s="247" t="s">
        <v>5</v>
      </c>
      <c r="I36" s="99" t="s">
        <v>115</v>
      </c>
      <c r="J36" s="45" t="s">
        <v>189</v>
      </c>
      <c r="K36" s="49" t="s">
        <v>201</v>
      </c>
      <c r="L36" s="49">
        <v>8</v>
      </c>
      <c r="M36" s="106" t="s">
        <v>37</v>
      </c>
      <c r="N36" s="98">
        <v>0.5</v>
      </c>
      <c r="O36" s="68">
        <f>N36*$D$36*$C$36*$B$32*$A$9</f>
        <v>1.2154999999999999E-2</v>
      </c>
      <c r="P36" s="116">
        <v>8</v>
      </c>
      <c r="Q36" s="116">
        <f>P36-L36</f>
        <v>0</v>
      </c>
      <c r="R36" s="125">
        <f>100-Q36*10</f>
        <v>100</v>
      </c>
      <c r="S36" s="167">
        <f>R36*O36</f>
        <v>1.2155</v>
      </c>
      <c r="T36" s="257">
        <v>8</v>
      </c>
      <c r="U36" s="257">
        <f>T36-L36</f>
        <v>0</v>
      </c>
      <c r="V36" s="274">
        <f>100-U36*10</f>
        <v>100</v>
      </c>
      <c r="W36" s="275">
        <f>V36*O36</f>
        <v>1.2155</v>
      </c>
      <c r="X36" s="289">
        <f t="shared" si="0"/>
        <v>0</v>
      </c>
    </row>
    <row r="37" spans="1:24" s="60" customFormat="1" ht="64.5" customHeight="1">
      <c r="A37" s="232"/>
      <c r="B37" s="235"/>
      <c r="C37" s="206"/>
      <c r="D37" s="208"/>
      <c r="E37" s="218"/>
      <c r="F37" s="247"/>
      <c r="G37" s="236"/>
      <c r="H37" s="247"/>
      <c r="I37" s="99" t="s">
        <v>170</v>
      </c>
      <c r="J37" s="46" t="s">
        <v>169</v>
      </c>
      <c r="K37" s="81" t="s">
        <v>38</v>
      </c>
      <c r="L37" s="81">
        <v>0</v>
      </c>
      <c r="M37" s="106" t="s">
        <v>37</v>
      </c>
      <c r="N37" s="18">
        <v>0.5</v>
      </c>
      <c r="O37" s="68">
        <f>N37*$D$36*$C$36*$B$32*$A$9</f>
        <v>1.2154999999999999E-2</v>
      </c>
      <c r="P37" s="116">
        <v>0</v>
      </c>
      <c r="Q37" s="116">
        <v>10</v>
      </c>
      <c r="R37" s="125">
        <f>100-P37*Q37</f>
        <v>100</v>
      </c>
      <c r="S37" s="167">
        <f>R37*O36</f>
        <v>1.2155</v>
      </c>
      <c r="T37" s="257">
        <v>0</v>
      </c>
      <c r="U37" s="257">
        <v>10</v>
      </c>
      <c r="V37" s="274">
        <f>100-T37*U37</f>
        <v>100</v>
      </c>
      <c r="W37" s="275">
        <f>V37*O36</f>
        <v>1.2155</v>
      </c>
      <c r="X37" s="289">
        <f t="shared" si="0"/>
        <v>0</v>
      </c>
    </row>
    <row r="38" spans="1:24" s="60" customFormat="1" ht="66" customHeight="1">
      <c r="A38" s="232"/>
      <c r="B38" s="235"/>
      <c r="C38" s="205">
        <v>0.15</v>
      </c>
      <c r="D38" s="207">
        <v>1</v>
      </c>
      <c r="E38" s="203" t="s">
        <v>13</v>
      </c>
      <c r="F38" s="197" t="s">
        <v>59</v>
      </c>
      <c r="G38" s="213" t="s">
        <v>118</v>
      </c>
      <c r="H38" s="197" t="s">
        <v>101</v>
      </c>
      <c r="I38" s="115" t="s">
        <v>116</v>
      </c>
      <c r="J38" s="45" t="s">
        <v>182</v>
      </c>
      <c r="K38" s="49" t="s">
        <v>202</v>
      </c>
      <c r="L38" s="81">
        <v>0</v>
      </c>
      <c r="M38" s="106" t="s">
        <v>37</v>
      </c>
      <c r="N38" s="18">
        <v>0.5</v>
      </c>
      <c r="O38" s="68">
        <f>N38*$D$38*$C$38*$B$32*$A$9</f>
        <v>8.2874999999999997E-3</v>
      </c>
      <c r="P38" s="116">
        <v>0</v>
      </c>
      <c r="Q38" s="116">
        <v>50</v>
      </c>
      <c r="R38" s="125">
        <f>100-P38*Q38</f>
        <v>100</v>
      </c>
      <c r="S38" s="167">
        <f>R38*O38</f>
        <v>0.82874999999999999</v>
      </c>
      <c r="T38" s="257">
        <v>0</v>
      </c>
      <c r="U38" s="257">
        <v>50</v>
      </c>
      <c r="V38" s="274">
        <f>100-T38*U38</f>
        <v>100</v>
      </c>
      <c r="W38" s="275">
        <f>V38*O38</f>
        <v>0.82874999999999999</v>
      </c>
      <c r="X38" s="289">
        <f t="shared" si="0"/>
        <v>0</v>
      </c>
    </row>
    <row r="39" spans="1:24" s="60" customFormat="1" ht="66" customHeight="1">
      <c r="A39" s="232"/>
      <c r="B39" s="235"/>
      <c r="C39" s="206"/>
      <c r="D39" s="208"/>
      <c r="E39" s="204"/>
      <c r="F39" s="198"/>
      <c r="G39" s="214"/>
      <c r="H39" s="198"/>
      <c r="I39" s="115" t="s">
        <v>183</v>
      </c>
      <c r="J39" s="45" t="s">
        <v>184</v>
      </c>
      <c r="K39" s="49" t="s">
        <v>203</v>
      </c>
      <c r="L39" s="81">
        <v>1</v>
      </c>
      <c r="M39" s="106" t="s">
        <v>37</v>
      </c>
      <c r="N39" s="18">
        <v>0.5</v>
      </c>
      <c r="O39" s="68">
        <f>N39*$D$38*$C$38*$B$32*$A$9</f>
        <v>8.2874999999999997E-3</v>
      </c>
      <c r="P39" s="116">
        <v>1</v>
      </c>
      <c r="Q39" s="116">
        <f>P39-L39</f>
        <v>0</v>
      </c>
      <c r="R39" s="109">
        <f>100-Q39*100</f>
        <v>100</v>
      </c>
      <c r="S39" s="167">
        <f>R39*O39</f>
        <v>0.82874999999999999</v>
      </c>
      <c r="T39" s="257">
        <v>1</v>
      </c>
      <c r="U39" s="257">
        <f>T39-L39</f>
        <v>0</v>
      </c>
      <c r="V39" s="281">
        <f>100-U39*100</f>
        <v>100</v>
      </c>
      <c r="W39" s="275">
        <f>V39*O39</f>
        <v>0.82874999999999999</v>
      </c>
      <c r="X39" s="289">
        <f t="shared" si="0"/>
        <v>0</v>
      </c>
    </row>
    <row r="40" spans="1:24" s="60" customFormat="1" ht="55.5" customHeight="1">
      <c r="A40" s="232"/>
      <c r="B40" s="235"/>
      <c r="C40" s="205">
        <v>0.15</v>
      </c>
      <c r="D40" s="207">
        <v>1</v>
      </c>
      <c r="E40" s="203" t="s">
        <v>14</v>
      </c>
      <c r="F40" s="197" t="s">
        <v>2</v>
      </c>
      <c r="G40" s="213" t="s">
        <v>154</v>
      </c>
      <c r="H40" s="197" t="s">
        <v>58</v>
      </c>
      <c r="I40" s="115" t="s">
        <v>185</v>
      </c>
      <c r="J40" s="45" t="s">
        <v>186</v>
      </c>
      <c r="K40" s="49" t="s">
        <v>43</v>
      </c>
      <c r="L40" s="120" t="s">
        <v>204</v>
      </c>
      <c r="M40" s="106" t="s">
        <v>37</v>
      </c>
      <c r="N40" s="18">
        <v>0.5</v>
      </c>
      <c r="O40" s="68">
        <f>N40*$D$40*$C$40*$B$32*$A$9</f>
        <v>8.2874999999999997E-3</v>
      </c>
      <c r="P40" s="116">
        <v>95</v>
      </c>
      <c r="Q40" s="116">
        <v>0</v>
      </c>
      <c r="R40" s="109">
        <f>IF(P40&gt;=70,100,0)</f>
        <v>100</v>
      </c>
      <c r="S40" s="167">
        <f>R40*O40</f>
        <v>0.82874999999999999</v>
      </c>
      <c r="T40" s="257">
        <v>82.6</v>
      </c>
      <c r="U40" s="257">
        <v>0</v>
      </c>
      <c r="V40" s="281">
        <f>IF(T40&gt;=70,100,0)</f>
        <v>100</v>
      </c>
      <c r="W40" s="275">
        <f>V40*O40</f>
        <v>0.82874999999999999</v>
      </c>
      <c r="X40" s="289">
        <f t="shared" si="0"/>
        <v>0</v>
      </c>
    </row>
    <row r="41" spans="1:24" s="60" customFormat="1" ht="55.5" customHeight="1">
      <c r="A41" s="232"/>
      <c r="B41" s="235"/>
      <c r="C41" s="206"/>
      <c r="D41" s="208"/>
      <c r="E41" s="204"/>
      <c r="F41" s="198"/>
      <c r="G41" s="214"/>
      <c r="H41" s="198"/>
      <c r="I41" s="115" t="s">
        <v>187</v>
      </c>
      <c r="J41" s="45" t="s">
        <v>188</v>
      </c>
      <c r="K41" s="49" t="s">
        <v>203</v>
      </c>
      <c r="L41" s="49">
        <v>1</v>
      </c>
      <c r="M41" s="106" t="s">
        <v>37</v>
      </c>
      <c r="N41" s="18">
        <v>0.5</v>
      </c>
      <c r="O41" s="68">
        <f>N41*$D$40*$C$40*$B$32*$A$9</f>
        <v>8.2874999999999997E-3</v>
      </c>
      <c r="P41" s="116">
        <v>1</v>
      </c>
      <c r="Q41" s="116">
        <f>P41-L41</f>
        <v>0</v>
      </c>
      <c r="R41" s="109">
        <f>100+Q41*100</f>
        <v>100</v>
      </c>
      <c r="S41" s="167">
        <f>R41*O41</f>
        <v>0.82874999999999999</v>
      </c>
      <c r="T41" s="257">
        <v>1</v>
      </c>
      <c r="U41" s="257">
        <f>T41-L41</f>
        <v>0</v>
      </c>
      <c r="V41" s="281">
        <f>100+U41*100</f>
        <v>100</v>
      </c>
      <c r="W41" s="275">
        <f>V41*O41</f>
        <v>0.82874999999999999</v>
      </c>
      <c r="X41" s="289">
        <f t="shared" si="0"/>
        <v>0</v>
      </c>
    </row>
    <row r="42" spans="1:24" s="57" customFormat="1" ht="73.5" customHeight="1">
      <c r="A42" s="232"/>
      <c r="B42" s="235"/>
      <c r="C42" s="132">
        <v>0.1</v>
      </c>
      <c r="D42" s="82">
        <v>1</v>
      </c>
      <c r="E42" s="98" t="s">
        <v>15</v>
      </c>
      <c r="F42" s="99" t="s">
        <v>0</v>
      </c>
      <c r="G42" s="100" t="s">
        <v>117</v>
      </c>
      <c r="H42" s="48" t="s">
        <v>135</v>
      </c>
      <c r="I42" s="45" t="s">
        <v>142</v>
      </c>
      <c r="J42" s="45" t="s">
        <v>135</v>
      </c>
      <c r="K42" s="49" t="s">
        <v>43</v>
      </c>
      <c r="L42" s="81">
        <v>100</v>
      </c>
      <c r="M42" s="106" t="s">
        <v>37</v>
      </c>
      <c r="N42" s="18">
        <v>1</v>
      </c>
      <c r="O42" s="68">
        <f>N42*D42*C42*B32*A9</f>
        <v>1.1050000000000001E-2</v>
      </c>
      <c r="P42" s="116">
        <v>100</v>
      </c>
      <c r="Q42" s="116"/>
      <c r="R42" s="125">
        <v>100</v>
      </c>
      <c r="S42" s="167">
        <f>R42*O42</f>
        <v>1.105</v>
      </c>
      <c r="T42" s="257">
        <v>100</v>
      </c>
      <c r="U42" s="257"/>
      <c r="V42" s="274">
        <v>100</v>
      </c>
      <c r="W42" s="275">
        <f>V42*O42</f>
        <v>1.105</v>
      </c>
      <c r="X42" s="289">
        <f t="shared" si="0"/>
        <v>0</v>
      </c>
    </row>
    <row r="43" spans="1:24" s="57" customFormat="1" ht="15.75" customHeight="1">
      <c r="A43" s="251">
        <v>0.15</v>
      </c>
      <c r="B43" s="83"/>
      <c r="C43" s="69"/>
      <c r="D43" s="69"/>
      <c r="E43" s="70" t="s">
        <v>46</v>
      </c>
      <c r="F43" s="209" t="s">
        <v>47</v>
      </c>
      <c r="G43" s="209"/>
      <c r="H43" s="209"/>
      <c r="I43" s="70"/>
      <c r="J43" s="70"/>
      <c r="K43" s="70"/>
      <c r="L43" s="70"/>
      <c r="M43" s="70"/>
      <c r="N43" s="47"/>
      <c r="O43" s="47"/>
      <c r="P43" s="47"/>
      <c r="Q43" s="47"/>
      <c r="R43" s="155"/>
      <c r="S43" s="181"/>
      <c r="T43" s="262"/>
      <c r="U43" s="282"/>
      <c r="V43" s="282"/>
      <c r="W43" s="283"/>
      <c r="X43" s="289">
        <f t="shared" si="0"/>
        <v>0</v>
      </c>
    </row>
    <row r="44" spans="1:24" s="57" customFormat="1" ht="47.45" customHeight="1">
      <c r="A44" s="252"/>
      <c r="B44" s="84">
        <v>0.7</v>
      </c>
      <c r="C44" s="71">
        <v>1</v>
      </c>
      <c r="D44" s="71">
        <v>1</v>
      </c>
      <c r="E44" s="98" t="s">
        <v>80</v>
      </c>
      <c r="F44" s="48" t="s">
        <v>48</v>
      </c>
      <c r="G44" s="72" t="s">
        <v>155</v>
      </c>
      <c r="H44" s="48" t="s">
        <v>48</v>
      </c>
      <c r="I44" s="73" t="s">
        <v>156</v>
      </c>
      <c r="J44" s="48" t="s">
        <v>48</v>
      </c>
      <c r="K44" s="35"/>
      <c r="L44" s="49"/>
      <c r="M44" s="106" t="s">
        <v>39</v>
      </c>
      <c r="N44" s="50">
        <v>1</v>
      </c>
      <c r="O44" s="68">
        <f>N44*D44*C44*B44*$A$43</f>
        <v>0.105</v>
      </c>
      <c r="P44" s="92"/>
      <c r="Q44" s="91"/>
      <c r="R44" s="116">
        <v>100</v>
      </c>
      <c r="S44" s="182">
        <f>R44*O44</f>
        <v>10.5</v>
      </c>
      <c r="T44" s="284"/>
      <c r="U44" s="284"/>
      <c r="V44" s="257">
        <v>100</v>
      </c>
      <c r="W44" s="285">
        <f>V44*O44</f>
        <v>10.5</v>
      </c>
      <c r="X44" s="289">
        <f t="shared" si="0"/>
        <v>0</v>
      </c>
    </row>
    <row r="45" spans="1:24" s="57" customFormat="1" ht="45.75" customHeight="1">
      <c r="A45" s="252"/>
      <c r="B45" s="84">
        <v>0.3</v>
      </c>
      <c r="C45" s="71">
        <v>1</v>
      </c>
      <c r="D45" s="71">
        <v>1</v>
      </c>
      <c r="E45" s="25" t="s">
        <v>81</v>
      </c>
      <c r="F45" s="48" t="s">
        <v>49</v>
      </c>
      <c r="G45" s="72" t="s">
        <v>152</v>
      </c>
      <c r="H45" s="48" t="s">
        <v>49</v>
      </c>
      <c r="I45" s="73" t="s">
        <v>151</v>
      </c>
      <c r="J45" s="48" t="s">
        <v>49</v>
      </c>
      <c r="K45" s="35"/>
      <c r="L45" s="49"/>
      <c r="M45" s="106" t="s">
        <v>39</v>
      </c>
      <c r="N45" s="50">
        <v>1</v>
      </c>
      <c r="O45" s="68">
        <f>N45*D45*C45*B45*$A$43</f>
        <v>4.4999999999999998E-2</v>
      </c>
      <c r="P45" s="92"/>
      <c r="Q45" s="91"/>
      <c r="R45" s="116">
        <v>100</v>
      </c>
      <c r="S45" s="182">
        <f>R45*O45</f>
        <v>4.5</v>
      </c>
      <c r="T45" s="284"/>
      <c r="U45" s="284"/>
      <c r="V45" s="257">
        <v>100</v>
      </c>
      <c r="W45" s="285">
        <f>V45*O45</f>
        <v>4.5</v>
      </c>
      <c r="X45" s="289">
        <f t="shared" si="0"/>
        <v>0</v>
      </c>
    </row>
    <row r="46" spans="1:24" s="57" customFormat="1" ht="18" customHeight="1">
      <c r="A46" s="250" t="s">
        <v>146</v>
      </c>
      <c r="B46" s="250"/>
      <c r="C46" s="250"/>
      <c r="D46" s="250"/>
      <c r="E46" s="250"/>
      <c r="F46" s="51"/>
      <c r="G46" s="51"/>
      <c r="H46" s="51"/>
      <c r="I46" s="51"/>
      <c r="J46" s="51"/>
      <c r="K46" s="74"/>
      <c r="L46" s="52"/>
      <c r="M46" s="75"/>
      <c r="N46" s="52"/>
      <c r="O46" s="52">
        <f>SUM(O12:O45)</f>
        <v>1</v>
      </c>
      <c r="P46" s="52"/>
      <c r="Q46" s="52"/>
      <c r="R46" s="52"/>
      <c r="S46" s="183">
        <f>SUM(S12:S45)</f>
        <v>101.34300000000002</v>
      </c>
      <c r="T46" s="286"/>
      <c r="U46" s="286"/>
      <c r="V46" s="286"/>
      <c r="W46" s="286"/>
      <c r="X46" s="289">
        <f t="shared" si="0"/>
        <v>-101.34300000000002</v>
      </c>
    </row>
    <row r="47" spans="1:24" s="57" customFormat="1" ht="19.5" customHeight="1">
      <c r="A47" s="53"/>
      <c r="B47" s="53"/>
      <c r="C47" s="53"/>
      <c r="D47" s="53"/>
      <c r="E47" s="54" t="s">
        <v>16</v>
      </c>
      <c r="F47" s="70" t="s">
        <v>50</v>
      </c>
      <c r="G47" s="70"/>
      <c r="H47" s="70"/>
      <c r="I47" s="70"/>
      <c r="J47" s="70"/>
      <c r="K47" s="70"/>
      <c r="L47" s="70"/>
      <c r="M47" s="70"/>
      <c r="N47" s="70"/>
      <c r="O47" s="70"/>
      <c r="P47" s="70"/>
      <c r="Q47" s="70"/>
      <c r="R47" s="156"/>
      <c r="S47" s="184"/>
      <c r="T47" s="262"/>
      <c r="U47" s="262"/>
      <c r="V47" s="264"/>
      <c r="W47" s="287"/>
      <c r="X47" s="289">
        <f t="shared" si="0"/>
        <v>0</v>
      </c>
    </row>
    <row r="48" spans="1:24" s="60" customFormat="1" ht="35.25" customHeight="1">
      <c r="A48" s="76"/>
      <c r="B48" s="108"/>
      <c r="C48" s="76"/>
      <c r="D48" s="108"/>
      <c r="E48" s="248" t="s">
        <v>20</v>
      </c>
      <c r="F48" s="196" t="s">
        <v>143</v>
      </c>
      <c r="G48" s="248" t="s">
        <v>137</v>
      </c>
      <c r="H48" s="196" t="s">
        <v>143</v>
      </c>
      <c r="I48" s="73" t="s">
        <v>128</v>
      </c>
      <c r="J48" s="99" t="s">
        <v>171</v>
      </c>
      <c r="K48" s="55" t="s">
        <v>35</v>
      </c>
      <c r="L48" s="55">
        <v>0</v>
      </c>
      <c r="M48" s="56" t="s">
        <v>39</v>
      </c>
      <c r="N48" s="62"/>
      <c r="O48" s="62"/>
      <c r="P48" s="91"/>
      <c r="Q48" s="91"/>
      <c r="R48" s="93"/>
      <c r="S48" s="173"/>
      <c r="T48" s="288"/>
      <c r="U48" s="266"/>
      <c r="V48" s="288"/>
      <c r="W48" s="266"/>
      <c r="X48" s="289">
        <f t="shared" si="0"/>
        <v>0</v>
      </c>
    </row>
    <row r="49" spans="1:24" s="60" customFormat="1" ht="32.25" customHeight="1">
      <c r="A49" s="76"/>
      <c r="B49" s="108"/>
      <c r="C49" s="76"/>
      <c r="D49" s="108"/>
      <c r="E49" s="249"/>
      <c r="F49" s="196"/>
      <c r="G49" s="248"/>
      <c r="H49" s="196"/>
      <c r="I49" s="73" t="s">
        <v>150</v>
      </c>
      <c r="J49" s="99" t="s">
        <v>144</v>
      </c>
      <c r="K49" s="55" t="s">
        <v>147</v>
      </c>
      <c r="L49" s="55">
        <v>0</v>
      </c>
      <c r="M49" s="56" t="s">
        <v>39</v>
      </c>
      <c r="N49" s="62"/>
      <c r="O49" s="62"/>
      <c r="P49" s="141"/>
      <c r="Q49" s="142"/>
      <c r="R49" s="141"/>
      <c r="S49" s="185"/>
      <c r="T49" s="288">
        <v>0</v>
      </c>
      <c r="U49" s="266"/>
      <c r="V49" s="288"/>
      <c r="W49" s="266">
        <f>0.5*T49</f>
        <v>0</v>
      </c>
      <c r="X49" s="289">
        <f t="shared" si="0"/>
        <v>0</v>
      </c>
    </row>
    <row r="50" spans="1:24" s="60" customFormat="1" ht="68.25" customHeight="1">
      <c r="A50" s="76"/>
      <c r="B50" s="108"/>
      <c r="C50" s="76"/>
      <c r="D50" s="108"/>
      <c r="E50" s="107" t="s">
        <v>145</v>
      </c>
      <c r="F50" s="45" t="s">
        <v>51</v>
      </c>
      <c r="G50" s="49" t="s">
        <v>148</v>
      </c>
      <c r="H50" s="45" t="s">
        <v>51</v>
      </c>
      <c r="I50" s="45" t="s">
        <v>149</v>
      </c>
      <c r="J50" s="45" t="s">
        <v>51</v>
      </c>
      <c r="K50" s="107" t="s">
        <v>172</v>
      </c>
      <c r="L50" s="55">
        <v>0</v>
      </c>
      <c r="M50" s="56" t="s">
        <v>39</v>
      </c>
      <c r="N50" s="18"/>
      <c r="O50" s="18"/>
      <c r="P50" s="91"/>
      <c r="Q50" s="91"/>
      <c r="R50" s="91"/>
      <c r="S50" s="186"/>
      <c r="T50" s="288"/>
      <c r="U50" s="288"/>
      <c r="V50" s="288"/>
      <c r="W50" s="266"/>
      <c r="X50" s="289">
        <f t="shared" si="0"/>
        <v>0</v>
      </c>
    </row>
    <row r="51" spans="1:24">
      <c r="Q51" s="253" t="s">
        <v>42</v>
      </c>
      <c r="R51" s="254"/>
      <c r="S51" s="187">
        <f>S46+S47</f>
        <v>101.34300000000002</v>
      </c>
      <c r="T51" s="143"/>
      <c r="U51" s="143"/>
      <c r="V51" s="143"/>
      <c r="W51" s="192">
        <f>SUM(W12:W50)</f>
        <v>101.34300000000002</v>
      </c>
      <c r="X51" s="289">
        <f t="shared" si="0"/>
        <v>0</v>
      </c>
    </row>
    <row r="52" spans="1:24" ht="17.25">
      <c r="Q52" s="253" t="s">
        <v>206</v>
      </c>
      <c r="R52" s="254"/>
      <c r="S52" s="190" t="str">
        <f>IF(S51&gt;110,"A",IF(S51&gt;100,"B",IF(S51&gt;90,"C",IF(S51&gt;75,"D","E"))))</f>
        <v>B</v>
      </c>
      <c r="T52" s="144" t="s">
        <v>207</v>
      </c>
      <c r="U52" s="255" t="s">
        <v>43</v>
      </c>
      <c r="V52" s="256"/>
      <c r="W52" s="193" t="str">
        <f>IF(W51&gt;110,"A",IF(W51&gt;100,"B",IF(W51&gt;90,"C",IF(W51&gt;75,"D","E"))))</f>
        <v>B</v>
      </c>
      <c r="X52" s="289" t="e">
        <f t="shared" si="0"/>
        <v>#VALUE!</v>
      </c>
    </row>
    <row r="53" spans="1:24">
      <c r="Q53" s="145"/>
      <c r="R53" s="145"/>
      <c r="S53" s="188"/>
      <c r="T53" s="146" t="s">
        <v>208</v>
      </c>
      <c r="U53" s="242" t="s">
        <v>209</v>
      </c>
      <c r="V53" s="243"/>
      <c r="W53" s="194"/>
      <c r="X53" s="289">
        <f t="shared" si="0"/>
        <v>0</v>
      </c>
    </row>
    <row r="54" spans="1:24">
      <c r="Q54" s="145"/>
      <c r="R54" s="145"/>
      <c r="S54" s="188"/>
      <c r="T54" s="146" t="s">
        <v>210</v>
      </c>
      <c r="U54" s="242" t="s">
        <v>211</v>
      </c>
      <c r="V54" s="243"/>
      <c r="W54" s="195"/>
      <c r="X54" s="289">
        <f t="shared" si="0"/>
        <v>0</v>
      </c>
    </row>
    <row r="55" spans="1:24">
      <c r="Q55" s="145"/>
      <c r="R55" s="145"/>
      <c r="S55" s="188"/>
      <c r="T55" s="146" t="s">
        <v>212</v>
      </c>
      <c r="U55" s="242" t="s">
        <v>213</v>
      </c>
      <c r="V55" s="243"/>
      <c r="W55" s="195"/>
      <c r="X55" s="289">
        <f t="shared" si="0"/>
        <v>0</v>
      </c>
    </row>
    <row r="56" spans="1:24">
      <c r="Q56" s="145"/>
      <c r="R56" s="145"/>
      <c r="S56" s="188"/>
      <c r="T56" s="146" t="s">
        <v>214</v>
      </c>
      <c r="U56" s="242" t="s">
        <v>215</v>
      </c>
      <c r="V56" s="243"/>
      <c r="W56" s="195"/>
      <c r="X56" s="289">
        <f t="shared" si="0"/>
        <v>0</v>
      </c>
    </row>
    <row r="57" spans="1:24">
      <c r="Q57" s="145"/>
      <c r="R57" s="145"/>
      <c r="S57" s="188"/>
      <c r="T57" s="146" t="s">
        <v>216</v>
      </c>
      <c r="U57" s="242" t="s">
        <v>217</v>
      </c>
      <c r="V57" s="243"/>
      <c r="W57" s="195"/>
      <c r="X57" s="289">
        <f t="shared" si="0"/>
        <v>0</v>
      </c>
    </row>
  </sheetData>
  <mergeCells count="77">
    <mergeCell ref="Q51:R51"/>
    <mergeCell ref="Q52:R52"/>
    <mergeCell ref="U52:V52"/>
    <mergeCell ref="U53:V53"/>
    <mergeCell ref="U54:V54"/>
    <mergeCell ref="U55:V55"/>
    <mergeCell ref="U56:V56"/>
    <mergeCell ref="U57:V57"/>
    <mergeCell ref="F31:M31"/>
    <mergeCell ref="B32:B42"/>
    <mergeCell ref="E36:E37"/>
    <mergeCell ref="F36:F37"/>
    <mergeCell ref="G36:G37"/>
    <mergeCell ref="H36:H37"/>
    <mergeCell ref="D36:D37"/>
    <mergeCell ref="C38:C39"/>
    <mergeCell ref="D38:D39"/>
    <mergeCell ref="E48:E49"/>
    <mergeCell ref="A46:E46"/>
    <mergeCell ref="G48:G49"/>
    <mergeCell ref="A43:A45"/>
    <mergeCell ref="S3:W3"/>
    <mergeCell ref="C11:C12"/>
    <mergeCell ref="T5:W5"/>
    <mergeCell ref="C5:C6"/>
    <mergeCell ref="N5:N6"/>
    <mergeCell ref="P5:S5"/>
    <mergeCell ref="O5:O6"/>
    <mergeCell ref="S4:V4"/>
    <mergeCell ref="K5:L5"/>
    <mergeCell ref="F1:N1"/>
    <mergeCell ref="F20:H20"/>
    <mergeCell ref="F19:H19"/>
    <mergeCell ref="M5:M6"/>
    <mergeCell ref="I4:L4"/>
    <mergeCell ref="E5:F5"/>
    <mergeCell ref="I5:J5"/>
    <mergeCell ref="F9:J9"/>
    <mergeCell ref="G5:H5"/>
    <mergeCell ref="E14:E16"/>
    <mergeCell ref="F14:F16"/>
    <mergeCell ref="I3:R3"/>
    <mergeCell ref="M4:R4"/>
    <mergeCell ref="F13:J13"/>
    <mergeCell ref="A3:G4"/>
    <mergeCell ref="A9:A42"/>
    <mergeCell ref="A5:A6"/>
    <mergeCell ref="E38:E39"/>
    <mergeCell ref="F38:F39"/>
    <mergeCell ref="G38:G39"/>
    <mergeCell ref="G40:G41"/>
    <mergeCell ref="G33:G34"/>
    <mergeCell ref="B5:B6"/>
    <mergeCell ref="F29:H29"/>
    <mergeCell ref="E23:E27"/>
    <mergeCell ref="F22:I22"/>
    <mergeCell ref="C14:C18"/>
    <mergeCell ref="B20:B30"/>
    <mergeCell ref="D5:D6"/>
    <mergeCell ref="F23:F27"/>
    <mergeCell ref="C23:C28"/>
    <mergeCell ref="B11:B18"/>
    <mergeCell ref="F48:F49"/>
    <mergeCell ref="H48:H49"/>
    <mergeCell ref="H38:H39"/>
    <mergeCell ref="C33:C34"/>
    <mergeCell ref="D33:D34"/>
    <mergeCell ref="E33:E34"/>
    <mergeCell ref="F33:F34"/>
    <mergeCell ref="E40:E41"/>
    <mergeCell ref="F40:F41"/>
    <mergeCell ref="C40:C41"/>
    <mergeCell ref="D40:D41"/>
    <mergeCell ref="F43:H43"/>
    <mergeCell ref="C36:C37"/>
    <mergeCell ref="H40:H41"/>
    <mergeCell ref="H33:H34"/>
  </mergeCells>
  <pageMargins left="0.7" right="0.7" top="0.75" bottom="0.75" header="0.3" footer="0.3"/>
  <pageSetup paperSize="9" fitToWidth="0" fitToHeight="0" orientation="landscape" r:id="rId1"/>
  <ignoredErrors>
    <ignoredError sqref="R27:S27 S37" formula="1"/>
    <ignoredError sqref="S51" unlocked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TP</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AsusTP550L</cp:lastModifiedBy>
  <dcterms:created xsi:type="dcterms:W3CDTF">2016-12-08T15:19:46Z</dcterms:created>
  <dcterms:modified xsi:type="dcterms:W3CDTF">2018-10-14T03:19:56Z</dcterms:modified>
</cp:coreProperties>
</file>